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8_{BD8A050B-DEF2-497C-8B84-C30CC0379ACB}" xr6:coauthVersionLast="45" xr6:coauthVersionMax="45" xr10:uidLastSave="{00000000-0000-0000-0000-000000000000}"/>
  <bookViews>
    <workbookView xWindow="-98" yWindow="-98" windowWidth="20715" windowHeight="13276" firstSheet="2" activeTab="6" xr2:uid="{00000000-000D-0000-FFFF-FFFF00000000}"/>
  </bookViews>
  <sheets>
    <sheet name="Input_Drivers" sheetId="38" r:id="rId1"/>
    <sheet name="FillTable_B-Y_DemData" sheetId="11" r:id="rId2"/>
    <sheet name="UCC_Elasdatinc" sheetId="20" r:id="rId3"/>
    <sheet name="COM_Dem" sheetId="17" r:id="rId4"/>
    <sheet name="IND_Dem" sheetId="19" r:id="rId5"/>
    <sheet name="AGR_Dem" sheetId="21" r:id="rId6"/>
    <sheet name="Drivers_Elaboration-IND-COM-AGR" sheetId="8" r:id="rId7"/>
    <sheet name="IND-AEEI" sheetId="7" r:id="rId8"/>
    <sheet name="TRA_Dem" sheetId="22" r:id="rId9"/>
    <sheet name="Drivers_Elaboration-TRA" sheetId="25" r:id="rId10"/>
    <sheet name="TCAR-Share" sheetId="26" r:id="rId11"/>
    <sheet name="TAI-TAV" sheetId="27" r:id="rId12"/>
    <sheet name="RSD_Dem" sheetId="28" r:id="rId13"/>
    <sheet name="RH_Dem" sheetId="29" r:id="rId14"/>
    <sheet name="Drivers_Elaboration" sheetId="30" r:id="rId15"/>
    <sheet name="RSD_Data" sheetId="31" r:id="rId16"/>
    <sheet name="Energy Consumption" sheetId="32" r:id="rId17"/>
    <sheet name="HouseHold_Proj" sheetId="33" r:id="rId18"/>
    <sheet name="Drivers_Elaboration-RSD" sheetId="34" r:id="rId19"/>
    <sheet name="Cooling_Proj" sheetId="37" r:id="rId20"/>
  </sheets>
  <definedNames>
    <definedName name="_xlnm._FilterDatabase" localSheetId="13" hidden="1">RH_Dem!$B$3:$O$3</definedName>
    <definedName name="_xlnm._FilterDatabase" localSheetId="12" hidden="1">RSD_Dem!$B$3:$J$3</definedName>
    <definedName name="_TAB21">#REF!</definedName>
    <definedName name="I_alku">"1.1."</definedName>
    <definedName name="I_loppu">"31.3."</definedName>
    <definedName name="II_alku">"1.4."</definedName>
    <definedName name="II_loppu">"30.6."</definedName>
    <definedName name="III_alku">"1.7."</definedName>
    <definedName name="III_loppu">"30.9."</definedName>
    <definedName name="IV_alku">"1.10."</definedName>
    <definedName name="IV_loppu">"31.12."</definedName>
    <definedName name="kuva">#REF!</definedName>
    <definedName name="taulukk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22" i="25" l="1"/>
  <c r="AJ22" i="25"/>
  <c r="AJ27" i="25" s="1"/>
  <c r="AD21" i="25"/>
  <c r="AA21" i="25"/>
  <c r="S21" i="25"/>
  <c r="K21" i="25"/>
  <c r="F21" i="25"/>
  <c r="BG33" i="34"/>
  <c r="BD33" i="34"/>
  <c r="AV33" i="34"/>
  <c r="AU33" i="34"/>
  <c r="AN33" i="34"/>
  <c r="AJ33" i="34"/>
  <c r="AE33" i="34"/>
  <c r="X33" i="34"/>
  <c r="T33" i="34"/>
  <c r="O33" i="34"/>
  <c r="L33" i="34"/>
  <c r="G33" i="34"/>
  <c r="D33" i="34"/>
  <c r="Y20" i="25"/>
  <c r="E20" i="25"/>
  <c r="V32" i="34"/>
  <c r="L21" i="25"/>
  <c r="F32" i="34"/>
  <c r="D21" i="25"/>
  <c r="C12" i="27"/>
  <c r="Q4" i="27"/>
  <c r="P4" i="27"/>
  <c r="P5" i="27" s="1"/>
  <c r="O4" i="27"/>
  <c r="O5" i="27" s="1"/>
  <c r="Q31" i="25" s="1"/>
  <c r="N4" i="27"/>
  <c r="M4" i="27"/>
  <c r="M5" i="27"/>
  <c r="L4" i="27"/>
  <c r="L5" i="27" s="1"/>
  <c r="K4" i="27"/>
  <c r="K5" i="27" s="1"/>
  <c r="J4" i="27"/>
  <c r="J5" i="27"/>
  <c r="I4" i="27"/>
  <c r="I5" i="27"/>
  <c r="H6" i="27"/>
  <c r="H5" i="27"/>
  <c r="BF22" i="25"/>
  <c r="BF27" i="25"/>
  <c r="BF11" i="25" s="1"/>
  <c r="BE22" i="25"/>
  <c r="BB22" i="25"/>
  <c r="BA22" i="25"/>
  <c r="AX22" i="25"/>
  <c r="AT22" i="25"/>
  <c r="AS22" i="25"/>
  <c r="AP22" i="25"/>
  <c r="AO22" i="25"/>
  <c r="AL22" i="25"/>
  <c r="AK22" i="25"/>
  <c r="AH22" i="25"/>
  <c r="AG22" i="25"/>
  <c r="AD22" i="25"/>
  <c r="Z22" i="25"/>
  <c r="Y22" i="25"/>
  <c r="V22" i="25"/>
  <c r="V27" i="25"/>
  <c r="U22" i="25"/>
  <c r="R22" i="25"/>
  <c r="N22" i="25"/>
  <c r="M22" i="25"/>
  <c r="N27" i="25"/>
  <c r="N8" i="25" s="1"/>
  <c r="J22" i="25"/>
  <c r="I22" i="25"/>
  <c r="F22" i="25"/>
  <c r="E22" i="25"/>
  <c r="BH45" i="8"/>
  <c r="BG45" i="8"/>
  <c r="BD45" i="8"/>
  <c r="BC45" i="8"/>
  <c r="AZ45" i="8"/>
  <c r="AY45" i="8"/>
  <c r="AV45" i="8"/>
  <c r="AU45" i="8"/>
  <c r="AR45" i="8"/>
  <c r="AR52" i="8" s="1"/>
  <c r="AQ45" i="8"/>
  <c r="AR6" i="8"/>
  <c r="AN45" i="8"/>
  <c r="AM45" i="8"/>
  <c r="AJ45" i="8"/>
  <c r="AI45" i="8"/>
  <c r="AF45" i="8"/>
  <c r="AE45" i="8"/>
  <c r="AB45" i="8"/>
  <c r="AA45" i="8"/>
  <c r="X45" i="8"/>
  <c r="W45" i="8"/>
  <c r="W52" i="8" s="1"/>
  <c r="T45" i="8"/>
  <c r="S45" i="8"/>
  <c r="P45" i="8"/>
  <c r="O45" i="8"/>
  <c r="L45" i="8"/>
  <c r="L52" i="8"/>
  <c r="K45" i="8"/>
  <c r="H45" i="8"/>
  <c r="G45" i="8"/>
  <c r="BI44" i="8"/>
  <c r="BH44" i="8"/>
  <c r="BE44" i="8"/>
  <c r="BD44" i="8"/>
  <c r="BE51" i="8" s="1"/>
  <c r="BA44" i="8"/>
  <c r="BA51" i="8"/>
  <c r="AZ44" i="8"/>
  <c r="AW44" i="8"/>
  <c r="AV44" i="8"/>
  <c r="AS44" i="8"/>
  <c r="AR44" i="8"/>
  <c r="AS51" i="8" s="1"/>
  <c r="AO44" i="8"/>
  <c r="AN44" i="8"/>
  <c r="AK44" i="8"/>
  <c r="AJ44" i="8"/>
  <c r="AG44" i="8"/>
  <c r="AF44" i="8"/>
  <c r="AC44" i="8"/>
  <c r="AB44" i="8"/>
  <c r="Y44" i="8"/>
  <c r="X44" i="8"/>
  <c r="U44" i="8"/>
  <c r="T44" i="8"/>
  <c r="Q44" i="8"/>
  <c r="P44" i="8"/>
  <c r="M44" i="8"/>
  <c r="L44" i="8"/>
  <c r="I44" i="8"/>
  <c r="H44" i="8"/>
  <c r="E44" i="8"/>
  <c r="BI43" i="8"/>
  <c r="BF43" i="8"/>
  <c r="BE43" i="8"/>
  <c r="BB43" i="8"/>
  <c r="BA43" i="8"/>
  <c r="AX43" i="8"/>
  <c r="AW43" i="8"/>
  <c r="AT43" i="8"/>
  <c r="AS43" i="8"/>
  <c r="AP43" i="8"/>
  <c r="AO43" i="8"/>
  <c r="AL43" i="8"/>
  <c r="AK43" i="8"/>
  <c r="AH43" i="8"/>
  <c r="AG43" i="8"/>
  <c r="AD43" i="8"/>
  <c r="AC43" i="8"/>
  <c r="Z43" i="8"/>
  <c r="Y43" i="8"/>
  <c r="V43" i="8"/>
  <c r="U43" i="8"/>
  <c r="U50" i="8" s="1"/>
  <c r="R43" i="8"/>
  <c r="Q43" i="8"/>
  <c r="R50" i="8"/>
  <c r="N43" i="8"/>
  <c r="M43" i="8"/>
  <c r="N50" i="8" s="1"/>
  <c r="J43" i="8"/>
  <c r="I43" i="8"/>
  <c r="F43" i="8"/>
  <c r="BG42" i="8"/>
  <c r="BC42" i="8"/>
  <c r="BD49" i="8" s="1"/>
  <c r="AY42" i="8"/>
  <c r="AU42" i="8"/>
  <c r="AQ42" i="8"/>
  <c r="AM42" i="8"/>
  <c r="AI42" i="8"/>
  <c r="AE42" i="8"/>
  <c r="AA42" i="8"/>
  <c r="W42" i="8"/>
  <c r="S42" i="8"/>
  <c r="O42" i="8"/>
  <c r="K42" i="8"/>
  <c r="K49" i="8" s="1"/>
  <c r="G42" i="8"/>
  <c r="BH41" i="8"/>
  <c r="BG41" i="8"/>
  <c r="BD41" i="8"/>
  <c r="BC41" i="8"/>
  <c r="AZ41" i="8"/>
  <c r="AV41" i="8"/>
  <c r="AR41" i="8"/>
  <c r="AQ41" i="8"/>
  <c r="AN41" i="8"/>
  <c r="AM41" i="8"/>
  <c r="AJ41" i="8"/>
  <c r="AF41" i="8"/>
  <c r="AF48" i="8" s="1"/>
  <c r="AE41" i="8"/>
  <c r="AB41" i="8"/>
  <c r="AA41" i="8"/>
  <c r="X41" i="8"/>
  <c r="X48" i="8" s="1"/>
  <c r="W41" i="8"/>
  <c r="T41" i="8"/>
  <c r="P41" i="8"/>
  <c r="L41" i="8"/>
  <c r="K41" i="8"/>
  <c r="H41" i="8"/>
  <c r="G41" i="8"/>
  <c r="BI40" i="8"/>
  <c r="BH40" i="8"/>
  <c r="BE40" i="8"/>
  <c r="BE47" i="8" s="1"/>
  <c r="BD40" i="8"/>
  <c r="BA40" i="8"/>
  <c r="AZ40" i="8"/>
  <c r="AW40" i="8"/>
  <c r="AW47" i="8" s="1"/>
  <c r="AV40" i="8"/>
  <c r="AS40" i="8"/>
  <c r="AR40" i="8"/>
  <c r="AO40" i="8"/>
  <c r="AN40" i="8"/>
  <c r="AK40" i="8"/>
  <c r="AK47" i="8"/>
  <c r="AJ40" i="8"/>
  <c r="AG40" i="8"/>
  <c r="AF40" i="8"/>
  <c r="AC40" i="8"/>
  <c r="AB40" i="8"/>
  <c r="Y40" i="8"/>
  <c r="X40" i="8"/>
  <c r="U40" i="8"/>
  <c r="T40" i="8"/>
  <c r="Q40" i="8"/>
  <c r="Q47" i="8"/>
  <c r="P40" i="8"/>
  <c r="M40" i="8"/>
  <c r="L40" i="8"/>
  <c r="I40" i="8"/>
  <c r="I47" i="8"/>
  <c r="H40" i="8"/>
  <c r="E40" i="8"/>
  <c r="AB21" i="25"/>
  <c r="AB26" i="25" s="1"/>
  <c r="X21" i="25"/>
  <c r="T21" i="25"/>
  <c r="P21" i="25"/>
  <c r="H21" i="25"/>
  <c r="H26" i="25" s="1"/>
  <c r="BF33" i="34"/>
  <c r="BE33" i="34"/>
  <c r="BB33" i="34"/>
  <c r="AX33" i="34"/>
  <c r="AW33" i="34"/>
  <c r="AT33" i="34"/>
  <c r="AS33" i="34"/>
  <c r="AS36" i="34"/>
  <c r="AP33" i="34"/>
  <c r="AO33" i="34"/>
  <c r="AL33" i="34"/>
  <c r="AK33" i="34"/>
  <c r="AH33" i="34"/>
  <c r="AF12" i="33"/>
  <c r="AG33" i="34"/>
  <c r="AD33" i="34"/>
  <c r="AC33" i="34"/>
  <c r="Z33" i="34"/>
  <c r="Y33" i="34"/>
  <c r="V33" i="34"/>
  <c r="R33" i="34"/>
  <c r="Q33" i="34"/>
  <c r="N33" i="34"/>
  <c r="M33" i="34"/>
  <c r="J33" i="34"/>
  <c r="I33" i="34"/>
  <c r="G12" i="33"/>
  <c r="F33" i="34"/>
  <c r="E33" i="34"/>
  <c r="E36" i="34"/>
  <c r="AA20" i="25"/>
  <c r="Z20" i="25"/>
  <c r="W20" i="25"/>
  <c r="V20" i="25"/>
  <c r="S20" i="25"/>
  <c r="R20" i="25"/>
  <c r="O20" i="25"/>
  <c r="O25" i="25"/>
  <c r="N20" i="25"/>
  <c r="K20" i="25"/>
  <c r="L25" i="25" s="1"/>
  <c r="J20" i="25"/>
  <c r="G20" i="25"/>
  <c r="F20" i="25"/>
  <c r="F25" i="25" s="1"/>
  <c r="T19" i="25"/>
  <c r="B14" i="37"/>
  <c r="C5" i="33"/>
  <c r="B5" i="33"/>
  <c r="B30" i="34"/>
  <c r="A30" i="34"/>
  <c r="BH33" i="34"/>
  <c r="BC33" i="34"/>
  <c r="BA12" i="33"/>
  <c r="BA33" i="34"/>
  <c r="AZ33" i="34"/>
  <c r="AX12" i="33"/>
  <c r="AY33" i="34"/>
  <c r="AY36" i="34"/>
  <c r="AR33" i="34"/>
  <c r="AQ33" i="34"/>
  <c r="AO12" i="33"/>
  <c r="AM33" i="34"/>
  <c r="AI33" i="34"/>
  <c r="AG12" i="33"/>
  <c r="AF33" i="34"/>
  <c r="AB33" i="34"/>
  <c r="AA33" i="34"/>
  <c r="Y12" i="33" s="1"/>
  <c r="W33" i="34"/>
  <c r="U33" i="34"/>
  <c r="S33" i="34"/>
  <c r="P33" i="34"/>
  <c r="K33" i="34"/>
  <c r="H33" i="34"/>
  <c r="Z32" i="34"/>
  <c r="Z35" i="34" s="1"/>
  <c r="Y32" i="34"/>
  <c r="U32" i="34"/>
  <c r="U35" i="34" s="1"/>
  <c r="T32" i="34"/>
  <c r="Q32" i="34"/>
  <c r="N32" i="34"/>
  <c r="N35" i="34"/>
  <c r="M32" i="34"/>
  <c r="I32" i="34"/>
  <c r="E32" i="34"/>
  <c r="F35" i="34" s="1"/>
  <c r="B18" i="25"/>
  <c r="A18" i="25"/>
  <c r="BH22" i="25"/>
  <c r="BG27" i="25"/>
  <c r="BD22" i="25"/>
  <c r="BC22" i="25"/>
  <c r="AZ22" i="25"/>
  <c r="AY22" i="25"/>
  <c r="AW22" i="25"/>
  <c r="AX27" i="25"/>
  <c r="AX12" i="25" s="1"/>
  <c r="AV22" i="25"/>
  <c r="AU22" i="25"/>
  <c r="AR22" i="25"/>
  <c r="AQ22" i="25"/>
  <c r="AQ27" i="25"/>
  <c r="AN22" i="25"/>
  <c r="AM22" i="25"/>
  <c r="AI22" i="25"/>
  <c r="AF22" i="25"/>
  <c r="AE22" i="25"/>
  <c r="AC22" i="25"/>
  <c r="AC27" i="25"/>
  <c r="AB22" i="25"/>
  <c r="AA22" i="25"/>
  <c r="X22" i="25"/>
  <c r="W22" i="25"/>
  <c r="T22" i="25"/>
  <c r="S22" i="25"/>
  <c r="Q22" i="25"/>
  <c r="P22" i="25"/>
  <c r="O22" i="25"/>
  <c r="O27" i="25"/>
  <c r="L22" i="25"/>
  <c r="K22" i="25"/>
  <c r="H22" i="25"/>
  <c r="G22" i="25"/>
  <c r="G27" i="25"/>
  <c r="W21" i="25"/>
  <c r="O21" i="25"/>
  <c r="N21" i="25"/>
  <c r="G21" i="25"/>
  <c r="AC20" i="25"/>
  <c r="AB20" i="25"/>
  <c r="X20" i="25"/>
  <c r="X25" i="25" s="1"/>
  <c r="X5" i="25"/>
  <c r="U20" i="25"/>
  <c r="V25" i="25"/>
  <c r="V5" i="25"/>
  <c r="T20" i="25"/>
  <c r="U25" i="25"/>
  <c r="Q20" i="25"/>
  <c r="P20" i="25"/>
  <c r="M20" i="25"/>
  <c r="M25" i="25" s="1"/>
  <c r="M14" i="25" s="1"/>
  <c r="L20" i="25"/>
  <c r="I20" i="25"/>
  <c r="H20" i="25"/>
  <c r="H25" i="25"/>
  <c r="AC19" i="25"/>
  <c r="Y19" i="25"/>
  <c r="V19" i="25"/>
  <c r="U19" i="25"/>
  <c r="R19" i="25"/>
  <c r="R24" i="25" s="1"/>
  <c r="Q19" i="25"/>
  <c r="N19" i="25"/>
  <c r="M19" i="25"/>
  <c r="J19" i="25"/>
  <c r="I19" i="25"/>
  <c r="F19" i="25"/>
  <c r="F24" i="25"/>
  <c r="F9" i="25" s="1"/>
  <c r="E19" i="25"/>
  <c r="D22" i="25"/>
  <c r="D20" i="25"/>
  <c r="E25" i="25"/>
  <c r="E4" i="25" s="1"/>
  <c r="E33" i="25" s="1"/>
  <c r="C38" i="8"/>
  <c r="B38" i="8"/>
  <c r="BI45" i="8"/>
  <c r="BI52" i="8"/>
  <c r="BF45" i="8"/>
  <c r="BF52" i="8"/>
  <c r="BE45" i="8"/>
  <c r="BB45" i="8"/>
  <c r="BC52" i="8"/>
  <c r="BA45" i="8"/>
  <c r="AX45" i="8"/>
  <c r="AW45" i="8"/>
  <c r="AT45" i="8"/>
  <c r="AS45" i="8"/>
  <c r="AS52" i="8"/>
  <c r="AS10" i="8" s="1"/>
  <c r="AP45" i="8"/>
  <c r="AO45" i="8"/>
  <c r="AL45" i="8"/>
  <c r="AM52" i="8"/>
  <c r="AK45" i="8"/>
  <c r="AK52" i="8"/>
  <c r="AH45" i="8"/>
  <c r="AG45" i="8"/>
  <c r="AD45" i="8"/>
  <c r="AC45" i="8"/>
  <c r="Z45" i="8"/>
  <c r="Y45" i="8"/>
  <c r="V45" i="8"/>
  <c r="V52" i="8"/>
  <c r="U45" i="8"/>
  <c r="R45" i="8"/>
  <c r="Q45" i="8"/>
  <c r="N45" i="8"/>
  <c r="M45" i="8"/>
  <c r="J45" i="8"/>
  <c r="I45" i="8"/>
  <c r="F45" i="8"/>
  <c r="G52" i="8" s="1"/>
  <c r="BG44" i="8"/>
  <c r="BF44" i="8"/>
  <c r="BC44" i="8"/>
  <c r="BB44" i="8"/>
  <c r="BB51" i="8" s="1"/>
  <c r="AY44" i="8"/>
  <c r="AX44" i="8"/>
  <c r="AX51" i="8" s="1"/>
  <c r="AX31" i="8" s="1"/>
  <c r="AU44" i="8"/>
  <c r="AT44" i="8"/>
  <c r="AT51" i="8"/>
  <c r="AQ44" i="8"/>
  <c r="AP44" i="8"/>
  <c r="AP51" i="8"/>
  <c r="AM44" i="8"/>
  <c r="AL44" i="8"/>
  <c r="AL51" i="8"/>
  <c r="AI44" i="8"/>
  <c r="AH44" i="8"/>
  <c r="AE44" i="8"/>
  <c r="AD44" i="8"/>
  <c r="AD51" i="8" s="1"/>
  <c r="AA44" i="8"/>
  <c r="Z44" i="8"/>
  <c r="W44" i="8"/>
  <c r="V44" i="8"/>
  <c r="S44" i="8"/>
  <c r="T51" i="8"/>
  <c r="T34" i="8" s="1"/>
  <c r="R44" i="8"/>
  <c r="O44" i="8"/>
  <c r="N44" i="8"/>
  <c r="N51" i="8"/>
  <c r="K44" i="8"/>
  <c r="J44" i="8"/>
  <c r="G44" i="8"/>
  <c r="F44" i="8"/>
  <c r="F51" i="8"/>
  <c r="BH43" i="8"/>
  <c r="BG43" i="8"/>
  <c r="BG50" i="8" s="1"/>
  <c r="BD43" i="8"/>
  <c r="BC43" i="8"/>
  <c r="AZ43" i="8"/>
  <c r="AY43" i="8"/>
  <c r="AY50" i="8"/>
  <c r="AV43" i="8"/>
  <c r="AU43" i="8"/>
  <c r="AR43" i="8"/>
  <c r="AQ43" i="8"/>
  <c r="AN43" i="8"/>
  <c r="AM43" i="8"/>
  <c r="AJ43" i="8"/>
  <c r="AK50" i="8"/>
  <c r="AI43" i="8"/>
  <c r="AI50" i="8"/>
  <c r="AF43" i="8"/>
  <c r="AE43" i="8"/>
  <c r="AB43" i="8"/>
  <c r="AA43" i="8"/>
  <c r="AA50" i="8"/>
  <c r="X43" i="8"/>
  <c r="W43" i="8"/>
  <c r="W50" i="8"/>
  <c r="T43" i="8"/>
  <c r="S43" i="8"/>
  <c r="S50" i="8" s="1"/>
  <c r="P43" i="8"/>
  <c r="O43" i="8"/>
  <c r="L43" i="8"/>
  <c r="K43" i="8"/>
  <c r="H43" i="8"/>
  <c r="G43" i="8"/>
  <c r="G50" i="8"/>
  <c r="BI42" i="8"/>
  <c r="BH42" i="8"/>
  <c r="BF42" i="8"/>
  <c r="BE42" i="8"/>
  <c r="BD42" i="8"/>
  <c r="BB42" i="8"/>
  <c r="BC49" i="8"/>
  <c r="BC22" i="8"/>
  <c r="BA42" i="8"/>
  <c r="AZ42" i="8"/>
  <c r="AX42" i="8"/>
  <c r="AW42" i="8"/>
  <c r="AW49" i="8"/>
  <c r="AW22" i="8" s="1"/>
  <c r="AV42" i="8"/>
  <c r="AT42" i="8"/>
  <c r="AS42" i="8"/>
  <c r="AR42" i="8"/>
  <c r="AP42" i="8"/>
  <c r="AP49" i="8"/>
  <c r="AP23" i="8"/>
  <c r="AO42" i="8"/>
  <c r="AN42" i="8"/>
  <c r="AL42" i="8"/>
  <c r="AK42" i="8"/>
  <c r="AJ42" i="8"/>
  <c r="AH42" i="8"/>
  <c r="AG42" i="8"/>
  <c r="AF42" i="8"/>
  <c r="AF49" i="8" s="1"/>
  <c r="AD42" i="8"/>
  <c r="AC42" i="8"/>
  <c r="AC49" i="8" s="1"/>
  <c r="AB42" i="8"/>
  <c r="AB49" i="8" s="1"/>
  <c r="AB23" i="8" s="1"/>
  <c r="Z42" i="8"/>
  <c r="Y42" i="8"/>
  <c r="X42" i="8"/>
  <c r="V42" i="8"/>
  <c r="U42" i="8"/>
  <c r="T42" i="8"/>
  <c r="R42" i="8"/>
  <c r="Q42" i="8"/>
  <c r="P42" i="8"/>
  <c r="P49" i="8" s="1"/>
  <c r="N42" i="8"/>
  <c r="O49" i="8"/>
  <c r="O22" i="8" s="1"/>
  <c r="M42" i="8"/>
  <c r="L42" i="8"/>
  <c r="J42" i="8"/>
  <c r="I42" i="8"/>
  <c r="H42" i="8"/>
  <c r="F42" i="8"/>
  <c r="BI41" i="8"/>
  <c r="BF41" i="8"/>
  <c r="BG48" i="8" s="1"/>
  <c r="BG21" i="8" s="1"/>
  <c r="BE41" i="8"/>
  <c r="BE48" i="8" s="1"/>
  <c r="BB41" i="8"/>
  <c r="BA41" i="8"/>
  <c r="BA48" i="8" s="1"/>
  <c r="AY41" i="8"/>
  <c r="AY48" i="8" s="1"/>
  <c r="AX41" i="8"/>
  <c r="AW41" i="8"/>
  <c r="AU41" i="8"/>
  <c r="AT41" i="8"/>
  <c r="AU48" i="8"/>
  <c r="AS41" i="8"/>
  <c r="AP41" i="8"/>
  <c r="AQ48" i="8" s="1"/>
  <c r="AQ19" i="8" s="1"/>
  <c r="AO41" i="8"/>
  <c r="AL41" i="8"/>
  <c r="AK41" i="8"/>
  <c r="AL48" i="8"/>
  <c r="AI41" i="8"/>
  <c r="AH41" i="8"/>
  <c r="AH48" i="8" s="1"/>
  <c r="AH17" i="8" s="1"/>
  <c r="AG41" i="8"/>
  <c r="AD41" i="8"/>
  <c r="AC41" i="8"/>
  <c r="Z41" i="8"/>
  <c r="AA48" i="8" s="1"/>
  <c r="Y41" i="8"/>
  <c r="V41" i="8"/>
  <c r="U41" i="8"/>
  <c r="U48" i="8"/>
  <c r="S41" i="8"/>
  <c r="R41" i="8"/>
  <c r="Q41" i="8"/>
  <c r="O41" i="8"/>
  <c r="N41" i="8"/>
  <c r="M41" i="8"/>
  <c r="J41" i="8"/>
  <c r="J48" i="8"/>
  <c r="I41" i="8"/>
  <c r="F41" i="8"/>
  <c r="BG40" i="8"/>
  <c r="BF40" i="8"/>
  <c r="BF47" i="8"/>
  <c r="BC40" i="8"/>
  <c r="BB40" i="8"/>
  <c r="AY40" i="8"/>
  <c r="AZ47" i="8" s="1"/>
  <c r="AX40" i="8"/>
  <c r="AU40" i="8"/>
  <c r="AT40" i="8"/>
  <c r="AQ40" i="8"/>
  <c r="AR47" i="8" s="1"/>
  <c r="AP40" i="8"/>
  <c r="AM40" i="8"/>
  <c r="AL40" i="8"/>
  <c r="AI40" i="8"/>
  <c r="AJ47" i="8"/>
  <c r="AH40" i="8"/>
  <c r="AE40" i="8"/>
  <c r="AD40" i="8"/>
  <c r="AA40" i="8"/>
  <c r="Z40" i="8"/>
  <c r="Z47" i="8" s="1"/>
  <c r="W40" i="8"/>
  <c r="X47" i="8"/>
  <c r="V40" i="8"/>
  <c r="S40" i="8"/>
  <c r="R40" i="8"/>
  <c r="O40" i="8"/>
  <c r="P47" i="8"/>
  <c r="N40" i="8"/>
  <c r="K40" i="8"/>
  <c r="J40" i="8"/>
  <c r="G40" i="8"/>
  <c r="G47" i="8"/>
  <c r="F40" i="8"/>
  <c r="F47" i="8"/>
  <c r="E45" i="8"/>
  <c r="E43" i="8"/>
  <c r="F50" i="8"/>
  <c r="F24" i="8"/>
  <c r="E42" i="8"/>
  <c r="E41" i="8"/>
  <c r="E3" i="38"/>
  <c r="F3" i="38"/>
  <c r="G3" i="38"/>
  <c r="H3" i="38" s="1"/>
  <c r="I3" i="38" s="1"/>
  <c r="J3" i="38"/>
  <c r="K3" i="38" s="1"/>
  <c r="L3" i="38"/>
  <c r="M3" i="38" s="1"/>
  <c r="N3" i="38" s="1"/>
  <c r="O3" i="38" s="1"/>
  <c r="P3" i="38" s="1"/>
  <c r="Q3" i="38" s="1"/>
  <c r="R3" i="38" s="1"/>
  <c r="S3" i="38" s="1"/>
  <c r="T3" i="38" s="1"/>
  <c r="U3" i="38" s="1"/>
  <c r="V3" i="38" s="1"/>
  <c r="W3" i="38" s="1"/>
  <c r="X3" i="38" s="1"/>
  <c r="Y3" i="38" s="1"/>
  <c r="Z3" i="38" s="1"/>
  <c r="AA3" i="38" s="1"/>
  <c r="AB3" i="38" s="1"/>
  <c r="AC3" i="38" s="1"/>
  <c r="AD3" i="38" s="1"/>
  <c r="AE3" i="38" s="1"/>
  <c r="AF3" i="38" s="1"/>
  <c r="AG3" i="38" s="1"/>
  <c r="AH3" i="38" s="1"/>
  <c r="AI3" i="38" s="1"/>
  <c r="AJ3" i="38" s="1"/>
  <c r="AK3" i="38" s="1"/>
  <c r="AL3" i="38" s="1"/>
  <c r="AM3" i="38" s="1"/>
  <c r="AN3" i="38" s="1"/>
  <c r="AO3" i="38" s="1"/>
  <c r="AP3" i="38" s="1"/>
  <c r="AQ3" i="38" s="1"/>
  <c r="AR3" i="38"/>
  <c r="AS3" i="38" s="1"/>
  <c r="AT3" i="38" s="1"/>
  <c r="AU3" i="38" s="1"/>
  <c r="AV3" i="38" s="1"/>
  <c r="AW3" i="38" s="1"/>
  <c r="AX3" i="38" s="1"/>
  <c r="AY3" i="38" s="1"/>
  <c r="AZ3" i="38" s="1"/>
  <c r="BA3" i="38" s="1"/>
  <c r="BB3" i="38" s="1"/>
  <c r="BC3" i="38" s="1"/>
  <c r="BD3" i="38" s="1"/>
  <c r="BE3" i="38" s="1"/>
  <c r="BF3" i="38" s="1"/>
  <c r="BG3" i="38" s="1"/>
  <c r="BH3" i="38" s="1"/>
  <c r="G5" i="27"/>
  <c r="D34" i="20"/>
  <c r="E34" i="20"/>
  <c r="F34" i="20"/>
  <c r="G34" i="20"/>
  <c r="I34" i="20"/>
  <c r="J34" i="20"/>
  <c r="K34" i="20"/>
  <c r="L34" i="20"/>
  <c r="M34" i="20"/>
  <c r="N34" i="20"/>
  <c r="O34" i="20"/>
  <c r="P34" i="20"/>
  <c r="Q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H34" i="20"/>
  <c r="AI34" i="20"/>
  <c r="AJ34" i="20" s="1"/>
  <c r="AK34" i="20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BF34" i="20" s="1"/>
  <c r="D35" i="20"/>
  <c r="E35" i="20"/>
  <c r="F35" i="20"/>
  <c r="G35" i="20"/>
  <c r="I35" i="20"/>
  <c r="J35" i="20"/>
  <c r="K35" i="20"/>
  <c r="L35" i="20"/>
  <c r="M35" i="20"/>
  <c r="N35" i="20"/>
  <c r="O35" i="20"/>
  <c r="P35" i="20"/>
  <c r="Q35" i="20"/>
  <c r="S35" i="20"/>
  <c r="T35" i="20"/>
  <c r="U35" i="20"/>
  <c r="V35" i="20"/>
  <c r="W3" i="34" s="1"/>
  <c r="W35" i="20"/>
  <c r="X35" i="20"/>
  <c r="Y35" i="20"/>
  <c r="Z35" i="20"/>
  <c r="AA35" i="20"/>
  <c r="AB35" i="20"/>
  <c r="AC35" i="20"/>
  <c r="AD35" i="20"/>
  <c r="AE3" i="34" s="1"/>
  <c r="AE35" i="20"/>
  <c r="AF35" i="20"/>
  <c r="AH35" i="20"/>
  <c r="AI35" i="20"/>
  <c r="AJ35" i="20"/>
  <c r="AK35" i="20" s="1"/>
  <c r="AL35" i="20" s="1"/>
  <c r="AM35" i="20"/>
  <c r="AN35" i="20" s="1"/>
  <c r="AO35" i="20"/>
  <c r="AP35" i="20" s="1"/>
  <c r="AQ35" i="20" s="1"/>
  <c r="AR35" i="20" s="1"/>
  <c r="AS35" i="20" s="1"/>
  <c r="AT35" i="20" s="1"/>
  <c r="AU35" i="20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BF35" i="20" s="1"/>
  <c r="D36" i="20"/>
  <c r="E36" i="20"/>
  <c r="F36" i="20"/>
  <c r="G36" i="20"/>
  <c r="I36" i="20"/>
  <c r="J36" i="20"/>
  <c r="K36" i="20"/>
  <c r="L36" i="20"/>
  <c r="M36" i="20"/>
  <c r="N36" i="20"/>
  <c r="O36" i="20"/>
  <c r="P36" i="20"/>
  <c r="Q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H36" i="20"/>
  <c r="AI36" i="20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BF36" i="20" s="1"/>
  <c r="D37" i="20"/>
  <c r="E37" i="20"/>
  <c r="F37" i="20"/>
  <c r="G37" i="20"/>
  <c r="I37" i="20"/>
  <c r="J37" i="20"/>
  <c r="K37" i="20"/>
  <c r="L37" i="20"/>
  <c r="M37" i="20"/>
  <c r="N37" i="20"/>
  <c r="O37" i="20"/>
  <c r="P37" i="20"/>
  <c r="Q37" i="20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H37" i="20"/>
  <c r="AI37" i="20"/>
  <c r="AJ37" i="20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/>
  <c r="BD37" i="20" s="1"/>
  <c r="BE37" i="20" s="1"/>
  <c r="BF37" i="20" s="1"/>
  <c r="D38" i="20"/>
  <c r="E38" i="20"/>
  <c r="F38" i="20"/>
  <c r="G38" i="20"/>
  <c r="I38" i="20"/>
  <c r="J38" i="20"/>
  <c r="K38" i="20"/>
  <c r="L38" i="20"/>
  <c r="M38" i="20"/>
  <c r="N38" i="20"/>
  <c r="O38" i="20"/>
  <c r="P38" i="20"/>
  <c r="Q38" i="20"/>
  <c r="S38" i="20"/>
  <c r="T38" i="20"/>
  <c r="U38" i="20"/>
  <c r="V38" i="20"/>
  <c r="W38" i="20"/>
  <c r="X38" i="20"/>
  <c r="Y38" i="20"/>
  <c r="Z38" i="20"/>
  <c r="AA38" i="20"/>
  <c r="AB38" i="20"/>
  <c r="AC38" i="20"/>
  <c r="AD38" i="20"/>
  <c r="AE38" i="20"/>
  <c r="AF38" i="20"/>
  <c r="AH38" i="20"/>
  <c r="AI38" i="20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BF38" i="20" s="1"/>
  <c r="D39" i="20"/>
  <c r="E39" i="20"/>
  <c r="F39" i="20"/>
  <c r="G39" i="20"/>
  <c r="I39" i="20"/>
  <c r="J39" i="20"/>
  <c r="K39" i="20"/>
  <c r="L39" i="20"/>
  <c r="M39" i="20"/>
  <c r="N39" i="20"/>
  <c r="O39" i="20"/>
  <c r="P39" i="20"/>
  <c r="Q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H39" i="20"/>
  <c r="AI39" i="20"/>
  <c r="AJ39" i="20"/>
  <c r="AK39" i="20" s="1"/>
  <c r="AL39" i="20" s="1"/>
  <c r="AM39" i="20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BF39" i="20" s="1"/>
  <c r="D40" i="20"/>
  <c r="E40" i="20"/>
  <c r="F40" i="20"/>
  <c r="G40" i="20"/>
  <c r="I40" i="20"/>
  <c r="J40" i="20"/>
  <c r="K40" i="20"/>
  <c r="L40" i="20"/>
  <c r="M40" i="20"/>
  <c r="N40" i="20"/>
  <c r="O40" i="20"/>
  <c r="P40" i="20"/>
  <c r="Q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H40" i="20"/>
  <c r="AI40" i="20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/>
  <c r="AZ40" i="20" s="1"/>
  <c r="BA40" i="20" s="1"/>
  <c r="BB40" i="20" s="1"/>
  <c r="BC40" i="20" s="1"/>
  <c r="BD40" i="20" s="1"/>
  <c r="BE40" i="20" s="1"/>
  <c r="BF40" i="20" s="1"/>
  <c r="D41" i="20"/>
  <c r="E41" i="20"/>
  <c r="F41" i="20"/>
  <c r="G41" i="20"/>
  <c r="I41" i="20"/>
  <c r="J41" i="20"/>
  <c r="K41" i="20"/>
  <c r="L41" i="20"/>
  <c r="M41" i="20"/>
  <c r="N41" i="20"/>
  <c r="O41" i="20"/>
  <c r="P41" i="20"/>
  <c r="Q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H41" i="20"/>
  <c r="AI41" i="20"/>
  <c r="AJ41" i="20"/>
  <c r="AK41" i="20" s="1"/>
  <c r="AL41" i="20" s="1"/>
  <c r="AM41" i="20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BF41" i="20" s="1"/>
  <c r="D42" i="20"/>
  <c r="E42" i="20"/>
  <c r="F42" i="20"/>
  <c r="G42" i="20"/>
  <c r="I42" i="20"/>
  <c r="J42" i="20"/>
  <c r="K42" i="20"/>
  <c r="L42" i="20"/>
  <c r="M42" i="20"/>
  <c r="N42" i="20"/>
  <c r="O42" i="20"/>
  <c r="P42" i="20"/>
  <c r="Q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H42" i="20"/>
  <c r="AI42" i="20"/>
  <c r="AJ42" i="20" s="1"/>
  <c r="D43" i="20"/>
  <c r="E43" i="20"/>
  <c r="F43" i="20"/>
  <c r="G43" i="20"/>
  <c r="I43" i="20"/>
  <c r="J43" i="20"/>
  <c r="K43" i="20"/>
  <c r="L43" i="20"/>
  <c r="M43" i="20"/>
  <c r="N43" i="20"/>
  <c r="O43" i="20"/>
  <c r="P43" i="20"/>
  <c r="Q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H43" i="20"/>
  <c r="AI43" i="20" s="1"/>
  <c r="AJ43" i="20" s="1"/>
  <c r="AK43" i="20" s="1"/>
  <c r="AL43" i="20" s="1"/>
  <c r="AM43" i="20"/>
  <c r="AN43" i="20" s="1"/>
  <c r="AO43" i="20" s="1"/>
  <c r="AP43" i="20" s="1"/>
  <c r="AQ43" i="20" s="1"/>
  <c r="AR43" i="20" s="1"/>
  <c r="AS43" i="20" s="1"/>
  <c r="AT43" i="20" s="1"/>
  <c r="AU43" i="20" s="1"/>
  <c r="AV43" i="20" s="1"/>
  <c r="AW43" i="20" s="1"/>
  <c r="AX43" i="20" s="1"/>
  <c r="AY43" i="20" s="1"/>
  <c r="AZ43" i="20" s="1"/>
  <c r="BA43" i="20" s="1"/>
  <c r="BB43" i="20" s="1"/>
  <c r="BC43" i="20" s="1"/>
  <c r="BD43" i="20" s="1"/>
  <c r="BE43" i="20" s="1"/>
  <c r="BF43" i="20" s="1"/>
  <c r="D44" i="20"/>
  <c r="E44" i="20"/>
  <c r="F44" i="20"/>
  <c r="G44" i="20"/>
  <c r="I44" i="20"/>
  <c r="J44" i="20"/>
  <c r="K44" i="20"/>
  <c r="L44" i="20"/>
  <c r="M44" i="20"/>
  <c r="N44" i="20"/>
  <c r="O44" i="20"/>
  <c r="P44" i="20"/>
  <c r="Q44" i="20"/>
  <c r="S44" i="20"/>
  <c r="T44" i="20"/>
  <c r="U44" i="20"/>
  <c r="V44" i="20"/>
  <c r="W44" i="20"/>
  <c r="X44" i="20"/>
  <c r="Y44" i="20"/>
  <c r="Z44" i="20"/>
  <c r="AA44" i="20"/>
  <c r="AB44" i="20"/>
  <c r="AC44" i="20"/>
  <c r="AD44" i="20"/>
  <c r="AE44" i="20"/>
  <c r="AF44" i="20"/>
  <c r="AH44" i="20"/>
  <c r="AI44" i="20"/>
  <c r="AJ44" i="20" s="1"/>
  <c r="D45" i="20"/>
  <c r="E45" i="20"/>
  <c r="F45" i="20"/>
  <c r="G45" i="20"/>
  <c r="I45" i="20"/>
  <c r="J45" i="20"/>
  <c r="K45" i="20"/>
  <c r="L45" i="20"/>
  <c r="M45" i="20"/>
  <c r="N45" i="20"/>
  <c r="O45" i="20"/>
  <c r="P45" i="20"/>
  <c r="Q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H45" i="20"/>
  <c r="AI45" i="20"/>
  <c r="AJ45" i="20" s="1"/>
  <c r="AK45" i="20" s="1"/>
  <c r="AL45" i="20" s="1"/>
  <c r="D46" i="20"/>
  <c r="E46" i="20"/>
  <c r="F46" i="20"/>
  <c r="G46" i="20"/>
  <c r="I46" i="20"/>
  <c r="J46" i="20"/>
  <c r="K46" i="20"/>
  <c r="L46" i="20"/>
  <c r="M46" i="20"/>
  <c r="N46" i="20"/>
  <c r="O46" i="20"/>
  <c r="P46" i="20"/>
  <c r="Q46" i="20"/>
  <c r="S46" i="20"/>
  <c r="T46" i="20"/>
  <c r="U46" i="20"/>
  <c r="V46" i="20"/>
  <c r="W46" i="20"/>
  <c r="X46" i="20"/>
  <c r="Y46" i="20"/>
  <c r="Z46" i="20"/>
  <c r="AA46" i="20"/>
  <c r="AB46" i="20"/>
  <c r="AC46" i="20"/>
  <c r="AD46" i="20"/>
  <c r="AE46" i="20"/>
  <c r="AF46" i="20"/>
  <c r="AH46" i="20"/>
  <c r="D47" i="20"/>
  <c r="E47" i="20"/>
  <c r="F47" i="20"/>
  <c r="G47" i="20"/>
  <c r="I47" i="20"/>
  <c r="J47" i="20"/>
  <c r="K47" i="20"/>
  <c r="L47" i="20"/>
  <c r="M47" i="20"/>
  <c r="N47" i="20"/>
  <c r="O47" i="20"/>
  <c r="P47" i="20"/>
  <c r="Q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H47" i="20"/>
  <c r="AI47" i="20" s="1"/>
  <c r="AJ47" i="20" s="1"/>
  <c r="AK47" i="20"/>
  <c r="AL47" i="20" s="1"/>
  <c r="AM47" i="20" s="1"/>
  <c r="AN47" i="20" s="1"/>
  <c r="AO47" i="20" s="1"/>
  <c r="AP47" i="20" s="1"/>
  <c r="AQ47" i="20" s="1"/>
  <c r="AR47" i="20" s="1"/>
  <c r="AS47" i="20" s="1"/>
  <c r="AT47" i="20" s="1"/>
  <c r="AU47" i="20" s="1"/>
  <c r="AV47" i="20" s="1"/>
  <c r="AW47" i="20" s="1"/>
  <c r="AX47" i="20" s="1"/>
  <c r="AY47" i="20" s="1"/>
  <c r="AZ47" i="20" s="1"/>
  <c r="BA47" i="20" s="1"/>
  <c r="BB47" i="20" s="1"/>
  <c r="BC47" i="20" s="1"/>
  <c r="BD47" i="20" s="1"/>
  <c r="BE47" i="20" s="1"/>
  <c r="BF47" i="20" s="1"/>
  <c r="D48" i="20"/>
  <c r="E48" i="20"/>
  <c r="F48" i="20"/>
  <c r="G48" i="20"/>
  <c r="I48" i="20"/>
  <c r="J48" i="20"/>
  <c r="K48" i="20"/>
  <c r="L48" i="20"/>
  <c r="M48" i="20"/>
  <c r="N48" i="20"/>
  <c r="O48" i="20"/>
  <c r="P48" i="20"/>
  <c r="Q48" i="20"/>
  <c r="S48" i="20"/>
  <c r="T48" i="20"/>
  <c r="U48" i="20"/>
  <c r="V48" i="20"/>
  <c r="W48" i="20"/>
  <c r="X48" i="20"/>
  <c r="Y48" i="20"/>
  <c r="Z48" i="20"/>
  <c r="AA48" i="20"/>
  <c r="AB48" i="20"/>
  <c r="AC48" i="20"/>
  <c r="AD48" i="20"/>
  <c r="AE48" i="20"/>
  <c r="AF48" i="20"/>
  <c r="AH48" i="20"/>
  <c r="AI48" i="20"/>
  <c r="D49" i="20"/>
  <c r="E49" i="20"/>
  <c r="F49" i="20"/>
  <c r="G49" i="20"/>
  <c r="I49" i="20"/>
  <c r="J49" i="20"/>
  <c r="K49" i="20"/>
  <c r="L49" i="20"/>
  <c r="M49" i="20"/>
  <c r="N49" i="20"/>
  <c r="O49" i="20"/>
  <c r="P49" i="20"/>
  <c r="Q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H49" i="20"/>
  <c r="AI49" i="20"/>
  <c r="D50" i="20"/>
  <c r="E50" i="20"/>
  <c r="F50" i="20"/>
  <c r="G50" i="20"/>
  <c r="I50" i="20"/>
  <c r="J50" i="20"/>
  <c r="K50" i="20"/>
  <c r="L50" i="20"/>
  <c r="M50" i="20"/>
  <c r="N50" i="20"/>
  <c r="O50" i="20"/>
  <c r="P50" i="20"/>
  <c r="Q50" i="20"/>
  <c r="S50" i="20"/>
  <c r="T50" i="20"/>
  <c r="U50" i="20"/>
  <c r="V50" i="20"/>
  <c r="W50" i="20"/>
  <c r="X50" i="20"/>
  <c r="Y50" i="20"/>
  <c r="Z50" i="20"/>
  <c r="AA50" i="20"/>
  <c r="AB50" i="20"/>
  <c r="AC50" i="20"/>
  <c r="AD50" i="20"/>
  <c r="AE50" i="20"/>
  <c r="AF50" i="20"/>
  <c r="AH50" i="20"/>
  <c r="AI50" i="20" s="1"/>
  <c r="AJ50" i="20" s="1"/>
  <c r="AK50" i="20" s="1"/>
  <c r="AL50" i="20" s="1"/>
  <c r="D51" i="20"/>
  <c r="E51" i="20"/>
  <c r="F51" i="20"/>
  <c r="G51" i="20"/>
  <c r="I51" i="20"/>
  <c r="J51" i="20"/>
  <c r="K51" i="20"/>
  <c r="L51" i="20"/>
  <c r="M51" i="20"/>
  <c r="N51" i="20"/>
  <c r="O51" i="20"/>
  <c r="P51" i="20"/>
  <c r="Q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H51" i="20"/>
  <c r="AI51" i="20" s="1"/>
  <c r="AJ51" i="20" s="1"/>
  <c r="AK51" i="20" s="1"/>
  <c r="AL51" i="20" s="1"/>
  <c r="D52" i="20"/>
  <c r="E52" i="20"/>
  <c r="F52" i="20"/>
  <c r="G52" i="20"/>
  <c r="I52" i="20"/>
  <c r="J52" i="20"/>
  <c r="K52" i="20"/>
  <c r="L52" i="20"/>
  <c r="M52" i="20"/>
  <c r="N52" i="20"/>
  <c r="O52" i="20"/>
  <c r="P52" i="20"/>
  <c r="Q52" i="20"/>
  <c r="S52" i="20"/>
  <c r="T52" i="20"/>
  <c r="U52" i="20"/>
  <c r="V52" i="20"/>
  <c r="W52" i="20"/>
  <c r="X52" i="20"/>
  <c r="Y52" i="20"/>
  <c r="Z52" i="20"/>
  <c r="AA52" i="20"/>
  <c r="AB52" i="20"/>
  <c r="AC52" i="20"/>
  <c r="AD52" i="20"/>
  <c r="AE52" i="20"/>
  <c r="AF52" i="20"/>
  <c r="AH52" i="20"/>
  <c r="AI52" i="20"/>
  <c r="AJ52" i="20"/>
  <c r="D53" i="20"/>
  <c r="E53" i="20"/>
  <c r="F53" i="20"/>
  <c r="G53" i="20"/>
  <c r="I53" i="20"/>
  <c r="J53" i="20"/>
  <c r="K53" i="20"/>
  <c r="L53" i="20"/>
  <c r="M53" i="20"/>
  <c r="N53" i="20"/>
  <c r="O53" i="20"/>
  <c r="P53" i="20"/>
  <c r="Q53" i="20"/>
  <c r="S53" i="20"/>
  <c r="T53" i="20"/>
  <c r="U53" i="20"/>
  <c r="V53" i="20"/>
  <c r="W53" i="20"/>
  <c r="X53" i="20"/>
  <c r="Y53" i="20"/>
  <c r="Z53" i="20"/>
  <c r="AA53" i="20"/>
  <c r="AB53" i="20"/>
  <c r="AC53" i="20"/>
  <c r="AD53" i="20"/>
  <c r="AE53" i="20"/>
  <c r="AF53" i="20"/>
  <c r="AH53" i="20"/>
  <c r="AI53" i="20"/>
  <c r="D54" i="20"/>
  <c r="E54" i="20"/>
  <c r="F54" i="20"/>
  <c r="G54" i="20"/>
  <c r="I54" i="20"/>
  <c r="J54" i="20"/>
  <c r="K54" i="20"/>
  <c r="L54" i="20"/>
  <c r="M54" i="20"/>
  <c r="N54" i="20"/>
  <c r="O54" i="20"/>
  <c r="P54" i="20"/>
  <c r="Q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H54" i="20"/>
  <c r="AI54" i="20"/>
  <c r="AJ54" i="20" s="1"/>
  <c r="D55" i="20"/>
  <c r="E55" i="20"/>
  <c r="F55" i="20"/>
  <c r="G55" i="20"/>
  <c r="I55" i="20"/>
  <c r="J55" i="20"/>
  <c r="K55" i="20"/>
  <c r="L55" i="20"/>
  <c r="M55" i="20"/>
  <c r="N55" i="20"/>
  <c r="O55" i="20"/>
  <c r="P55" i="20"/>
  <c r="Q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H55" i="20"/>
  <c r="AI55" i="20"/>
  <c r="D56" i="20"/>
  <c r="E56" i="20"/>
  <c r="F56" i="20"/>
  <c r="G56" i="20"/>
  <c r="I56" i="20"/>
  <c r="J56" i="20"/>
  <c r="K56" i="20"/>
  <c r="L56" i="20"/>
  <c r="M56" i="20"/>
  <c r="N56" i="20"/>
  <c r="O56" i="20"/>
  <c r="P56" i="20"/>
  <c r="Q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H56" i="20"/>
  <c r="AI56" i="20"/>
  <c r="AJ56" i="20" s="1"/>
  <c r="AK56" i="20" s="1"/>
  <c r="AL56" i="20" s="1"/>
  <c r="AM56" i="20" s="1"/>
  <c r="AN56" i="20"/>
  <c r="AO56" i="20" s="1"/>
  <c r="AP56" i="20" s="1"/>
  <c r="AQ56" i="20" s="1"/>
  <c r="AR56" i="20" s="1"/>
  <c r="AS56" i="20" s="1"/>
  <c r="AT56" i="20" s="1"/>
  <c r="AU56" i="20" s="1"/>
  <c r="AV56" i="20" s="1"/>
  <c r="AW56" i="20" s="1"/>
  <c r="AX56" i="20" s="1"/>
  <c r="AY56" i="20" s="1"/>
  <c r="AZ56" i="20" s="1"/>
  <c r="BA56" i="20" s="1"/>
  <c r="BB56" i="20" s="1"/>
  <c r="BC56" i="20" s="1"/>
  <c r="BD56" i="20" s="1"/>
  <c r="BE56" i="20" s="1"/>
  <c r="BF56" i="20" s="1"/>
  <c r="D57" i="20"/>
  <c r="E57" i="20"/>
  <c r="F57" i="20"/>
  <c r="G57" i="20"/>
  <c r="I57" i="20"/>
  <c r="J57" i="20"/>
  <c r="K57" i="20"/>
  <c r="L57" i="20"/>
  <c r="M57" i="20"/>
  <c r="N57" i="20"/>
  <c r="O57" i="20"/>
  <c r="P57" i="20"/>
  <c r="Q57" i="20"/>
  <c r="S57" i="20"/>
  <c r="T57" i="20"/>
  <c r="U57" i="20"/>
  <c r="V57" i="20"/>
  <c r="W57" i="20"/>
  <c r="X57" i="20"/>
  <c r="Y57" i="20"/>
  <c r="Z57" i="20"/>
  <c r="AA57" i="20"/>
  <c r="AB57" i="20"/>
  <c r="AC57" i="20"/>
  <c r="AD57" i="20"/>
  <c r="AE57" i="20"/>
  <c r="AF57" i="20"/>
  <c r="AH57" i="20"/>
  <c r="AI57" i="20" s="1"/>
  <c r="AJ57" i="20" s="1"/>
  <c r="AK57" i="20" s="1"/>
  <c r="AL57" i="20" s="1"/>
  <c r="D58" i="20"/>
  <c r="E58" i="20"/>
  <c r="F58" i="20"/>
  <c r="G58" i="20"/>
  <c r="I58" i="20"/>
  <c r="J58" i="20"/>
  <c r="K58" i="20"/>
  <c r="L58" i="20"/>
  <c r="M58" i="20"/>
  <c r="N58" i="20"/>
  <c r="O58" i="20"/>
  <c r="P58" i="20"/>
  <c r="Q58" i="20"/>
  <c r="S58" i="20"/>
  <c r="T58" i="20"/>
  <c r="U58" i="20"/>
  <c r="V58" i="20"/>
  <c r="W58" i="20"/>
  <c r="X58" i="20"/>
  <c r="Y58" i="20"/>
  <c r="Z58" i="20"/>
  <c r="AA58" i="20"/>
  <c r="AB58" i="20"/>
  <c r="AC58" i="20"/>
  <c r="AD58" i="20"/>
  <c r="AE58" i="20"/>
  <c r="AF58" i="20"/>
  <c r="AH58" i="20"/>
  <c r="AI58" i="20" s="1"/>
  <c r="AJ58" i="20" s="1"/>
  <c r="D59" i="20"/>
  <c r="E59" i="20"/>
  <c r="F59" i="20"/>
  <c r="G59" i="20"/>
  <c r="I59" i="20"/>
  <c r="J59" i="20"/>
  <c r="K59" i="20"/>
  <c r="L59" i="20"/>
  <c r="M59" i="20"/>
  <c r="N59" i="20"/>
  <c r="O59" i="20"/>
  <c r="P59" i="20"/>
  <c r="Q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H59" i="20"/>
  <c r="AI59" i="20" s="1"/>
  <c r="AJ59" i="20"/>
  <c r="AK59" i="20" s="1"/>
  <c r="AL59" i="20" s="1"/>
  <c r="AM59" i="20"/>
  <c r="N60" i="20"/>
  <c r="O60" i="20"/>
  <c r="P60" i="20"/>
  <c r="Q60" i="20"/>
  <c r="N61" i="20"/>
  <c r="O61" i="20"/>
  <c r="P61" i="20"/>
  <c r="Q61" i="20"/>
  <c r="N64" i="20"/>
  <c r="O64" i="20"/>
  <c r="P64" i="20"/>
  <c r="Q64" i="20"/>
  <c r="N65" i="20"/>
  <c r="O65" i="20"/>
  <c r="P65" i="20"/>
  <c r="Q65" i="20"/>
  <c r="N66" i="20"/>
  <c r="O66" i="20"/>
  <c r="P66" i="20"/>
  <c r="Q66" i="20"/>
  <c r="N67" i="20"/>
  <c r="O67" i="20"/>
  <c r="P67" i="20"/>
  <c r="Q67" i="20"/>
  <c r="N68" i="20"/>
  <c r="O68" i="20"/>
  <c r="P68" i="20"/>
  <c r="Q68" i="20"/>
  <c r="N69" i="20"/>
  <c r="O69" i="20"/>
  <c r="P69" i="20"/>
  <c r="Q69" i="20"/>
  <c r="N70" i="20"/>
  <c r="O70" i="20"/>
  <c r="P70" i="20"/>
  <c r="Q70" i="20"/>
  <c r="D20" i="37"/>
  <c r="C20" i="37"/>
  <c r="B20" i="37"/>
  <c r="D14" i="37"/>
  <c r="C14" i="37"/>
  <c r="B3" i="37"/>
  <c r="B8" i="37" s="1"/>
  <c r="B57" i="34"/>
  <c r="B56" i="34"/>
  <c r="B55" i="34"/>
  <c r="B54" i="34"/>
  <c r="B53" i="34"/>
  <c r="B52" i="34"/>
  <c r="B51" i="34"/>
  <c r="B50" i="34"/>
  <c r="E39" i="34"/>
  <c r="F39" i="34"/>
  <c r="G39" i="34" s="1"/>
  <c r="H39" i="34" s="1"/>
  <c r="I39" i="34" s="1"/>
  <c r="J39" i="34" s="1"/>
  <c r="K39" i="34" s="1"/>
  <c r="L39" i="34" s="1"/>
  <c r="M39" i="34" s="1"/>
  <c r="N39" i="34" s="1"/>
  <c r="O39" i="34" s="1"/>
  <c r="P39" i="34" s="1"/>
  <c r="Q39" i="34" s="1"/>
  <c r="R39" i="34" s="1"/>
  <c r="S39" i="34" s="1"/>
  <c r="T39" i="34" s="1"/>
  <c r="U39" i="34" s="1"/>
  <c r="V39" i="34"/>
  <c r="W39" i="34" s="1"/>
  <c r="X39" i="34" s="1"/>
  <c r="Y39" i="34" s="1"/>
  <c r="Z39" i="34" s="1"/>
  <c r="AA39" i="34" s="1"/>
  <c r="AB39" i="34" s="1"/>
  <c r="AC39" i="34" s="1"/>
  <c r="AD39" i="34" s="1"/>
  <c r="AE39" i="34" s="1"/>
  <c r="AF39" i="34" s="1"/>
  <c r="AG39" i="34" s="1"/>
  <c r="AH39" i="34" s="1"/>
  <c r="AI39" i="34" s="1"/>
  <c r="AJ39" i="34" s="1"/>
  <c r="AK39" i="34" s="1"/>
  <c r="AL39" i="34" s="1"/>
  <c r="AM39" i="34" s="1"/>
  <c r="AN39" i="34" s="1"/>
  <c r="AO39" i="34" s="1"/>
  <c r="AP39" i="34" s="1"/>
  <c r="AQ39" i="34" s="1"/>
  <c r="AR39" i="34" s="1"/>
  <c r="AS39" i="34" s="1"/>
  <c r="AT39" i="34" s="1"/>
  <c r="AU39" i="34" s="1"/>
  <c r="AV39" i="34" s="1"/>
  <c r="AW39" i="34" s="1"/>
  <c r="AX39" i="34" s="1"/>
  <c r="AY39" i="34" s="1"/>
  <c r="AZ39" i="34" s="1"/>
  <c r="BA39" i="34" s="1"/>
  <c r="BB39" i="34" s="1"/>
  <c r="BC39" i="34" s="1"/>
  <c r="BD39" i="34" s="1"/>
  <c r="BE39" i="34" s="1"/>
  <c r="BF39" i="34" s="1"/>
  <c r="BG39" i="34" s="1"/>
  <c r="E1" i="34"/>
  <c r="F1" i="34" s="1"/>
  <c r="G1" i="34" s="1"/>
  <c r="H1" i="34" s="1"/>
  <c r="I1" i="34" s="1"/>
  <c r="J1" i="34" s="1"/>
  <c r="K1" i="34" s="1"/>
  <c r="L1" i="34" s="1"/>
  <c r="M1" i="34" s="1"/>
  <c r="N1" i="34" s="1"/>
  <c r="O1" i="34"/>
  <c r="P1" i="34" s="1"/>
  <c r="Q1" i="34" s="1"/>
  <c r="R1" i="34" s="1"/>
  <c r="S1" i="34" s="1"/>
  <c r="T1" i="34" s="1"/>
  <c r="U1" i="34" s="1"/>
  <c r="V1" i="34" s="1"/>
  <c r="W1" i="34" s="1"/>
  <c r="X1" i="34" s="1"/>
  <c r="Y1" i="34" s="1"/>
  <c r="Z1" i="34" s="1"/>
  <c r="AA1" i="34" s="1"/>
  <c r="AB1" i="34" s="1"/>
  <c r="AC1" i="34" s="1"/>
  <c r="AD1" i="34" s="1"/>
  <c r="AE1" i="34" s="1"/>
  <c r="AF1" i="34" s="1"/>
  <c r="AG1" i="34" s="1"/>
  <c r="AH1" i="34" s="1"/>
  <c r="AI1" i="34" s="1"/>
  <c r="AJ1" i="34" s="1"/>
  <c r="AK1" i="34" s="1"/>
  <c r="AL1" i="34" s="1"/>
  <c r="AM1" i="34" s="1"/>
  <c r="AN1" i="34" s="1"/>
  <c r="AO1" i="34" s="1"/>
  <c r="AP1" i="34" s="1"/>
  <c r="AQ1" i="34" s="1"/>
  <c r="AR1" i="34" s="1"/>
  <c r="AS1" i="34" s="1"/>
  <c r="AT1" i="34" s="1"/>
  <c r="AU1" i="34" s="1"/>
  <c r="AV1" i="34" s="1"/>
  <c r="AW1" i="34" s="1"/>
  <c r="AX1" i="34" s="1"/>
  <c r="AY1" i="34" s="1"/>
  <c r="AZ1" i="34" s="1"/>
  <c r="BA1" i="34" s="1"/>
  <c r="BB1" i="34" s="1"/>
  <c r="BC1" i="34" s="1"/>
  <c r="BD1" i="34" s="1"/>
  <c r="BE1" i="34" s="1"/>
  <c r="BF1" i="34" s="1"/>
  <c r="BG1" i="34" s="1"/>
  <c r="D28" i="33"/>
  <c r="C12" i="32"/>
  <c r="C11" i="32"/>
  <c r="F29" i="31"/>
  <c r="AE23" i="31"/>
  <c r="AD25" i="31"/>
  <c r="AG25" i="31" s="1"/>
  <c r="AD26" i="31"/>
  <c r="AG26" i="31"/>
  <c r="J21" i="31"/>
  <c r="I21" i="31"/>
  <c r="H21" i="31"/>
  <c r="J20" i="31"/>
  <c r="I20" i="31"/>
  <c r="H20" i="31"/>
  <c r="H9" i="30" s="1"/>
  <c r="H18" i="31"/>
  <c r="E18" i="31"/>
  <c r="B18" i="31"/>
  <c r="F13" i="31"/>
  <c r="G13" i="31" s="1"/>
  <c r="D13" i="31"/>
  <c r="C13" i="31"/>
  <c r="B13" i="31"/>
  <c r="AE16" i="31"/>
  <c r="AG10" i="31"/>
  <c r="AE12" i="31" s="1"/>
  <c r="F6" i="31"/>
  <c r="E6" i="31"/>
  <c r="D6" i="31"/>
  <c r="C6" i="31"/>
  <c r="H6" i="31"/>
  <c r="I6" i="31" s="1"/>
  <c r="J6" i="31" s="1"/>
  <c r="G9" i="30"/>
  <c r="D9" i="30"/>
  <c r="H8" i="30"/>
  <c r="G8" i="30"/>
  <c r="D8" i="30"/>
  <c r="G7" i="30"/>
  <c r="D7" i="30"/>
  <c r="G6" i="30"/>
  <c r="D6" i="30"/>
  <c r="G5" i="30"/>
  <c r="D5" i="30"/>
  <c r="G4" i="30"/>
  <c r="D4" i="30"/>
  <c r="G6" i="27"/>
  <c r="F6" i="27"/>
  <c r="E6" i="27"/>
  <c r="D6" i="27"/>
  <c r="C6" i="27"/>
  <c r="E32" i="25"/>
  <c r="F5" i="27"/>
  <c r="E5" i="27"/>
  <c r="E4" i="27" s="1"/>
  <c r="D5" i="27"/>
  <c r="C5" i="27"/>
  <c r="E31" i="25"/>
  <c r="D18" i="26"/>
  <c r="F6" i="26" s="1"/>
  <c r="U17" i="26"/>
  <c r="U29" i="26" s="1"/>
  <c r="U16" i="26"/>
  <c r="U28" i="26" s="1"/>
  <c r="U15" i="26"/>
  <c r="U27" i="26" s="1"/>
  <c r="U14" i="26"/>
  <c r="U26" i="26" s="1"/>
  <c r="U13" i="26"/>
  <c r="U25" i="26" s="1"/>
  <c r="U12" i="26"/>
  <c r="U24" i="26"/>
  <c r="U11" i="26"/>
  <c r="U23" i="26" s="1"/>
  <c r="U10" i="26"/>
  <c r="U22" i="26"/>
  <c r="U9" i="26"/>
  <c r="U21" i="26"/>
  <c r="U8" i="26"/>
  <c r="U20" i="26" s="1"/>
  <c r="U7" i="26"/>
  <c r="U19" i="26" s="1"/>
  <c r="D6" i="26"/>
  <c r="I62" i="25"/>
  <c r="I39" i="25" s="1"/>
  <c r="H62" i="25"/>
  <c r="G62" i="25"/>
  <c r="J62" i="25"/>
  <c r="G40" i="25"/>
  <c r="H40" i="25" s="1"/>
  <c r="I40" i="25" s="1"/>
  <c r="J40" i="25" s="1"/>
  <c r="K40" i="25" s="1"/>
  <c r="L40" i="25" s="1"/>
  <c r="F40" i="25"/>
  <c r="E40" i="25"/>
  <c r="E55" i="25" s="1"/>
  <c r="H103" i="22" s="1"/>
  <c r="H39" i="25"/>
  <c r="G39" i="25"/>
  <c r="F39" i="25"/>
  <c r="E39" i="25"/>
  <c r="G32" i="25"/>
  <c r="I31" i="25"/>
  <c r="E30" i="25"/>
  <c r="F30" i="25"/>
  <c r="G30" i="25"/>
  <c r="H30" i="25" s="1"/>
  <c r="I30" i="25" s="1"/>
  <c r="J30" i="25" s="1"/>
  <c r="K30" i="25" s="1"/>
  <c r="L30" i="25" s="1"/>
  <c r="M30" i="25" s="1"/>
  <c r="N30" i="25" s="1"/>
  <c r="O30" i="25" s="1"/>
  <c r="P30" i="25"/>
  <c r="Q30" i="25" s="1"/>
  <c r="R30" i="25" s="1"/>
  <c r="S30" i="25" s="1"/>
  <c r="T30" i="25" s="1"/>
  <c r="U30" i="25" s="1"/>
  <c r="V30" i="25" s="1"/>
  <c r="W30" i="25" s="1"/>
  <c r="X30" i="25" s="1"/>
  <c r="Y30" i="25" s="1"/>
  <c r="Z30" i="25" s="1"/>
  <c r="AA30" i="25" s="1"/>
  <c r="AB30" i="25" s="1"/>
  <c r="AC30" i="25" s="1"/>
  <c r="AD30" i="25" s="1"/>
  <c r="AE30" i="25" s="1"/>
  <c r="AF30" i="25" s="1"/>
  <c r="AG30" i="25" s="1"/>
  <c r="AH30" i="25" s="1"/>
  <c r="AI30" i="25" s="1"/>
  <c r="AJ30" i="25" s="1"/>
  <c r="AK30" i="25" s="1"/>
  <c r="AL30" i="25" s="1"/>
  <c r="AM30" i="25" s="1"/>
  <c r="AN30" i="25" s="1"/>
  <c r="AO30" i="25" s="1"/>
  <c r="AP30" i="25" s="1"/>
  <c r="AQ30" i="25" s="1"/>
  <c r="AR30" i="25" s="1"/>
  <c r="AS30" i="25" s="1"/>
  <c r="AT30" i="25" s="1"/>
  <c r="AU30" i="25" s="1"/>
  <c r="AV30" i="25" s="1"/>
  <c r="AW30" i="25" s="1"/>
  <c r="AX30" i="25" s="1"/>
  <c r="AY30" i="25" s="1"/>
  <c r="AZ30" i="25" s="1"/>
  <c r="BA30" i="25" s="1"/>
  <c r="BB30" i="25" s="1"/>
  <c r="BC30" i="25" s="1"/>
  <c r="BD30" i="25" s="1"/>
  <c r="BE30" i="25" s="1"/>
  <c r="BF30" i="25" s="1"/>
  <c r="BG30" i="25" s="1"/>
  <c r="B27" i="25"/>
  <c r="A27" i="25"/>
  <c r="B26" i="25"/>
  <c r="A26" i="25"/>
  <c r="B25" i="25"/>
  <c r="A25" i="25"/>
  <c r="B24" i="25"/>
  <c r="A24" i="25"/>
  <c r="E1" i="25"/>
  <c r="F1" i="25" s="1"/>
  <c r="G1" i="25" s="1"/>
  <c r="H1" i="25" s="1"/>
  <c r="I1" i="25" s="1"/>
  <c r="J1" i="25"/>
  <c r="K1" i="25" s="1"/>
  <c r="L1" i="25" s="1"/>
  <c r="M1" i="25" s="1"/>
  <c r="N1" i="25" s="1"/>
  <c r="O1" i="25" s="1"/>
  <c r="P1" i="25" s="1"/>
  <c r="Q1" i="25" s="1"/>
  <c r="R1" i="25"/>
  <c r="S1" i="25" s="1"/>
  <c r="T1" i="25" s="1"/>
  <c r="U1" i="25" s="1"/>
  <c r="V1" i="25" s="1"/>
  <c r="W1" i="25" s="1"/>
  <c r="X1" i="25" s="1"/>
  <c r="Y1" i="25" s="1"/>
  <c r="Z1" i="25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F94" i="19"/>
  <c r="F82" i="19"/>
  <c r="B3" i="7"/>
  <c r="Q3" i="7"/>
  <c r="N3" i="7"/>
  <c r="H3" i="7"/>
  <c r="E3" i="7"/>
  <c r="R3" i="7"/>
  <c r="P33" i="8"/>
  <c r="P3" i="7"/>
  <c r="O3" i="7"/>
  <c r="M3" i="7"/>
  <c r="D3" i="7"/>
  <c r="C3" i="7"/>
  <c r="F86" i="8"/>
  <c r="F82" i="8"/>
  <c r="F81" i="8"/>
  <c r="F80" i="8"/>
  <c r="BE76" i="20"/>
  <c r="BD76" i="20"/>
  <c r="BC76" i="20"/>
  <c r="BB76" i="20"/>
  <c r="BA76" i="20"/>
  <c r="AZ76" i="20"/>
  <c r="AY76" i="20"/>
  <c r="AX76" i="20"/>
  <c r="AW76" i="20"/>
  <c r="AV76" i="20"/>
  <c r="AU76" i="20"/>
  <c r="AT76" i="20"/>
  <c r="AS76" i="20"/>
  <c r="AR76" i="20"/>
  <c r="AQ76" i="20"/>
  <c r="AP76" i="20"/>
  <c r="AO76" i="20"/>
  <c r="AN76" i="20"/>
  <c r="AM76" i="20"/>
  <c r="AL76" i="20"/>
  <c r="AK76" i="20"/>
  <c r="AJ76" i="20"/>
  <c r="AI76" i="20"/>
  <c r="AH76" i="20"/>
  <c r="AG76" i="20"/>
  <c r="AF76" i="20"/>
  <c r="AE76" i="20"/>
  <c r="AD76" i="20"/>
  <c r="AC76" i="20"/>
  <c r="AB76" i="20"/>
  <c r="AA76" i="20"/>
  <c r="Z76" i="20"/>
  <c r="Y76" i="20"/>
  <c r="X76" i="20"/>
  <c r="W76" i="20"/>
  <c r="V76" i="20"/>
  <c r="U76" i="20"/>
  <c r="T76" i="20"/>
  <c r="S76" i="20"/>
  <c r="R76" i="20"/>
  <c r="Q76" i="20"/>
  <c r="P76" i="20"/>
  <c r="O76" i="20"/>
  <c r="N76" i="20"/>
  <c r="M76" i="20"/>
  <c r="L76" i="20"/>
  <c r="K76" i="20"/>
  <c r="J76" i="20"/>
  <c r="I76" i="20"/>
  <c r="H76" i="20"/>
  <c r="G76" i="20"/>
  <c r="F76" i="20"/>
  <c r="E76" i="20"/>
  <c r="AH3" i="20"/>
  <c r="AJ4" i="8"/>
  <c r="AF3" i="20"/>
  <c r="AE3" i="20"/>
  <c r="AD3" i="20"/>
  <c r="AF4" i="8" s="1"/>
  <c r="AC3" i="20"/>
  <c r="AB3" i="20"/>
  <c r="AA3" i="20"/>
  <c r="Z3" i="20"/>
  <c r="Y3" i="20"/>
  <c r="X3" i="20"/>
  <c r="V3" i="20"/>
  <c r="U3" i="20"/>
  <c r="T3" i="20"/>
  <c r="S3" i="20"/>
  <c r="W3" i="20"/>
  <c r="Q3" i="20"/>
  <c r="P3" i="20"/>
  <c r="O3" i="20"/>
  <c r="N3" i="20"/>
  <c r="P4" i="8"/>
  <c r="I3" i="20"/>
  <c r="J3" i="20"/>
  <c r="K3" i="20"/>
  <c r="L3" i="20"/>
  <c r="M3" i="20"/>
  <c r="D3" i="20"/>
  <c r="G3" i="20"/>
  <c r="I4" i="8"/>
  <c r="F3" i="20"/>
  <c r="E3" i="20"/>
  <c r="D2" i="20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/>
  <c r="P2" i="20" s="1"/>
  <c r="Q2" i="20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F3" i="8"/>
  <c r="G3" i="8"/>
  <c r="H3" i="8" s="1"/>
  <c r="I3" i="8" s="1"/>
  <c r="J3" i="8"/>
  <c r="K3" i="8" s="1"/>
  <c r="L3" i="8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F60" i="8"/>
  <c r="G60" i="8" s="1"/>
  <c r="H60" i="8"/>
  <c r="I60" i="8" s="1"/>
  <c r="J60" i="8" s="1"/>
  <c r="K60" i="8"/>
  <c r="L60" i="8" s="1"/>
  <c r="M60" i="8" s="1"/>
  <c r="N60" i="8" s="1"/>
  <c r="O60" i="8" s="1"/>
  <c r="P60" i="8" s="1"/>
  <c r="Q60" i="8" s="1"/>
  <c r="R60" i="8" s="1"/>
  <c r="S60" i="8" s="1"/>
  <c r="T60" i="8" s="1"/>
  <c r="U60" i="8" s="1"/>
  <c r="V60" i="8" s="1"/>
  <c r="W60" i="8" s="1"/>
  <c r="X60" i="8" s="1"/>
  <c r="Y60" i="8" s="1"/>
  <c r="Z60" i="8" s="1"/>
  <c r="AA60" i="8" s="1"/>
  <c r="AB60" i="8" s="1"/>
  <c r="AC60" i="8" s="1"/>
  <c r="AD60" i="8" s="1"/>
  <c r="AE60" i="8" s="1"/>
  <c r="AF60" i="8" s="1"/>
  <c r="AG60" i="8" s="1"/>
  <c r="AH60" i="8" s="1"/>
  <c r="AI60" i="8" s="1"/>
  <c r="AJ60" i="8" s="1"/>
  <c r="AK60" i="8" s="1"/>
  <c r="AL60" i="8" s="1"/>
  <c r="AM60" i="8" s="1"/>
  <c r="AN60" i="8" s="1"/>
  <c r="AO60" i="8" s="1"/>
  <c r="AP60" i="8" s="1"/>
  <c r="AQ60" i="8" s="1"/>
  <c r="AR60" i="8" s="1"/>
  <c r="AS60" i="8" s="1"/>
  <c r="AT60" i="8" s="1"/>
  <c r="AU60" i="8" s="1"/>
  <c r="AV60" i="8" s="1"/>
  <c r="AW60" i="8" s="1"/>
  <c r="AX60" i="8" s="1"/>
  <c r="AY60" i="8" s="1"/>
  <c r="AZ60" i="8" s="1"/>
  <c r="BA60" i="8" s="1"/>
  <c r="BB60" i="8" s="1"/>
  <c r="BC60" i="8" s="1"/>
  <c r="BD60" i="8" s="1"/>
  <c r="BE60" i="8" s="1"/>
  <c r="BF60" i="8" s="1"/>
  <c r="BG60" i="8" s="1"/>
  <c r="BH60" i="8" s="1"/>
  <c r="D76" i="20"/>
  <c r="C76" i="20"/>
  <c r="BQ31" i="20"/>
  <c r="BR31" i="20" s="1"/>
  <c r="BS31" i="20" s="1"/>
  <c r="BT31" i="20"/>
  <c r="BQ30" i="20"/>
  <c r="BR30" i="20"/>
  <c r="BS30" i="20"/>
  <c r="BT30" i="20" s="1"/>
  <c r="BQ28" i="20"/>
  <c r="BR28" i="20" s="1"/>
  <c r="BS28" i="20" s="1"/>
  <c r="BT28" i="20" s="1"/>
  <c r="BQ26" i="20"/>
  <c r="BR26" i="20"/>
  <c r="BS26" i="20"/>
  <c r="BT26" i="20" s="1"/>
  <c r="BQ25" i="20"/>
  <c r="BR25" i="20" s="1"/>
  <c r="BS25" i="20" s="1"/>
  <c r="BT25" i="20" s="1"/>
  <c r="BQ24" i="20"/>
  <c r="BR24" i="20"/>
  <c r="BS24" i="20" s="1"/>
  <c r="BT24" i="20" s="1"/>
  <c r="BQ23" i="20"/>
  <c r="BR23" i="20" s="1"/>
  <c r="BS23" i="20" s="1"/>
  <c r="BT23" i="20"/>
  <c r="BQ22" i="20"/>
  <c r="BR22" i="20"/>
  <c r="BS22" i="20" s="1"/>
  <c r="BT22" i="20" s="1"/>
  <c r="BQ21" i="20"/>
  <c r="BR21" i="20" s="1"/>
  <c r="BS21" i="20" s="1"/>
  <c r="BT21" i="20"/>
  <c r="BQ20" i="20"/>
  <c r="BR20" i="20"/>
  <c r="BS20" i="20"/>
  <c r="BT20" i="20" s="1"/>
  <c r="BQ19" i="20"/>
  <c r="BR19" i="20" s="1"/>
  <c r="BS19" i="20" s="1"/>
  <c r="BT19" i="20"/>
  <c r="BQ18" i="20"/>
  <c r="BR18" i="20"/>
  <c r="BS18" i="20"/>
  <c r="BT18" i="20" s="1"/>
  <c r="BQ17" i="20"/>
  <c r="BR17" i="20" s="1"/>
  <c r="BS17" i="20" s="1"/>
  <c r="BT17" i="20" s="1"/>
  <c r="BQ16" i="20"/>
  <c r="BR16" i="20"/>
  <c r="BS16" i="20" s="1"/>
  <c r="BT16" i="20" s="1"/>
  <c r="BO31" i="20"/>
  <c r="BN31" i="20"/>
  <c r="BL31" i="20"/>
  <c r="BJ31" i="20"/>
  <c r="BO30" i="20"/>
  <c r="BN30" i="20"/>
  <c r="BL30" i="20"/>
  <c r="BJ30" i="20"/>
  <c r="BO28" i="20"/>
  <c r="BN28" i="20"/>
  <c r="BL28" i="20"/>
  <c r="BJ28" i="20"/>
  <c r="BO26" i="20"/>
  <c r="BN26" i="20"/>
  <c r="BL26" i="20"/>
  <c r="BJ26" i="20"/>
  <c r="BO25" i="20"/>
  <c r="BN25" i="20"/>
  <c r="BL25" i="20"/>
  <c r="BJ25" i="20"/>
  <c r="BO24" i="20"/>
  <c r="BN24" i="20"/>
  <c r="BL24" i="20"/>
  <c r="BJ24" i="20"/>
  <c r="BO23" i="20"/>
  <c r="BN23" i="20"/>
  <c r="BL23" i="20"/>
  <c r="BJ23" i="20"/>
  <c r="BO22" i="20"/>
  <c r="BN22" i="20"/>
  <c r="BL22" i="20"/>
  <c r="BJ22" i="20"/>
  <c r="BO21" i="20"/>
  <c r="BN21" i="20"/>
  <c r="BL21" i="20"/>
  <c r="BJ21" i="20"/>
  <c r="BO20" i="20"/>
  <c r="BN20" i="20"/>
  <c r="BL20" i="20"/>
  <c r="BJ20" i="20"/>
  <c r="BO19" i="20"/>
  <c r="BN19" i="20"/>
  <c r="BL19" i="20"/>
  <c r="BJ19" i="20"/>
  <c r="BO18" i="20"/>
  <c r="BN18" i="20"/>
  <c r="BL18" i="20"/>
  <c r="BJ18" i="20"/>
  <c r="BO17" i="20"/>
  <c r="BN17" i="20"/>
  <c r="BL17" i="20"/>
  <c r="BJ17" i="20"/>
  <c r="BO16" i="20"/>
  <c r="BN16" i="20"/>
  <c r="BL16" i="20"/>
  <c r="BJ16" i="20"/>
  <c r="C31" i="20"/>
  <c r="C30" i="20"/>
  <c r="C20" i="20"/>
  <c r="C21" i="20"/>
  <c r="C25" i="20"/>
  <c r="R51" i="8"/>
  <c r="E54" i="25"/>
  <c r="H92" i="22" s="1"/>
  <c r="AK52" i="20"/>
  <c r="AJ48" i="20"/>
  <c r="AK48" i="20" s="1"/>
  <c r="AL48" i="20" s="1"/>
  <c r="AM48" i="20" s="1"/>
  <c r="AN48" i="20" s="1"/>
  <c r="AO48" i="20" s="1"/>
  <c r="AP48" i="20" s="1"/>
  <c r="AQ48" i="20" s="1"/>
  <c r="AR48" i="20" s="1"/>
  <c r="AS48" i="20" s="1"/>
  <c r="AT48" i="20" s="1"/>
  <c r="AU48" i="20" s="1"/>
  <c r="AV48" i="20" s="1"/>
  <c r="AW48" i="20" s="1"/>
  <c r="AX48" i="20" s="1"/>
  <c r="AY48" i="20" s="1"/>
  <c r="AZ48" i="20" s="1"/>
  <c r="BA48" i="20" s="1"/>
  <c r="BB48" i="20" s="1"/>
  <c r="BC48" i="20" s="1"/>
  <c r="BD48" i="20" s="1"/>
  <c r="BE48" i="20" s="1"/>
  <c r="BF48" i="20" s="1"/>
  <c r="AI46" i="20"/>
  <c r="AJ46" i="20" s="1"/>
  <c r="AJ53" i="20"/>
  <c r="AJ49" i="20"/>
  <c r="AK49" i="20" s="1"/>
  <c r="AK42" i="20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BF42" i="20" s="1"/>
  <c r="AJ55" i="20"/>
  <c r="AK55" i="20" s="1"/>
  <c r="AL55" i="20" s="1"/>
  <c r="AM57" i="20"/>
  <c r="AN57" i="20" s="1"/>
  <c r="AO57" i="20"/>
  <c r="AP57" i="20"/>
  <c r="AQ57" i="20" s="1"/>
  <c r="AR57" i="20" s="1"/>
  <c r="AS57" i="20" s="1"/>
  <c r="AT57" i="20" s="1"/>
  <c r="AU57" i="20" s="1"/>
  <c r="AV57" i="20" s="1"/>
  <c r="AW57" i="20" s="1"/>
  <c r="AX57" i="20" s="1"/>
  <c r="AY57" i="20" s="1"/>
  <c r="AZ57" i="20" s="1"/>
  <c r="BA57" i="20" s="1"/>
  <c r="BB57" i="20" s="1"/>
  <c r="BC57" i="20" s="1"/>
  <c r="BD57" i="20" s="1"/>
  <c r="BE57" i="20" s="1"/>
  <c r="BF57" i="20" s="1"/>
  <c r="AK54" i="20"/>
  <c r="AL54" i="20"/>
  <c r="AM54" i="20" s="1"/>
  <c r="AN54" i="20" s="1"/>
  <c r="AO54" i="20" s="1"/>
  <c r="AP54" i="20" s="1"/>
  <c r="AQ54" i="20" s="1"/>
  <c r="AR54" i="20" s="1"/>
  <c r="AS54" i="20" s="1"/>
  <c r="AT54" i="20" s="1"/>
  <c r="AU54" i="20" s="1"/>
  <c r="AV54" i="20" s="1"/>
  <c r="AW54" i="20" s="1"/>
  <c r="AX54" i="20" s="1"/>
  <c r="AY54" i="20" s="1"/>
  <c r="AZ54" i="20" s="1"/>
  <c r="BA54" i="20" s="1"/>
  <c r="BB54" i="20" s="1"/>
  <c r="BC54" i="20" s="1"/>
  <c r="BD54" i="20" s="1"/>
  <c r="BE54" i="20" s="1"/>
  <c r="BF54" i="20" s="1"/>
  <c r="AM50" i="20"/>
  <c r="AN50" i="20" s="1"/>
  <c r="AO50" i="20" s="1"/>
  <c r="AP50" i="20" s="1"/>
  <c r="AQ50" i="20" s="1"/>
  <c r="AR50" i="20" s="1"/>
  <c r="AS50" i="20" s="1"/>
  <c r="AT50" i="20" s="1"/>
  <c r="AU50" i="20" s="1"/>
  <c r="AK44" i="20"/>
  <c r="AK58" i="20"/>
  <c r="AL58" i="20"/>
  <c r="AM58" i="20" s="1"/>
  <c r="AN58" i="20"/>
  <c r="AO58" i="20" s="1"/>
  <c r="AP58" i="20" s="1"/>
  <c r="AQ58" i="20" s="1"/>
  <c r="AR58" i="20" s="1"/>
  <c r="AS58" i="20" s="1"/>
  <c r="AT58" i="20" s="1"/>
  <c r="AU58" i="20" s="1"/>
  <c r="AV58" i="20" s="1"/>
  <c r="AW58" i="20" s="1"/>
  <c r="AX58" i="20" s="1"/>
  <c r="AY58" i="20" s="1"/>
  <c r="AZ58" i="20" s="1"/>
  <c r="BA58" i="20" s="1"/>
  <c r="BB58" i="20" s="1"/>
  <c r="BC58" i="20" s="1"/>
  <c r="BD58" i="20" s="1"/>
  <c r="BE58" i="20" s="1"/>
  <c r="BF58" i="20" s="1"/>
  <c r="C24" i="20"/>
  <c r="AN59" i="20"/>
  <c r="AO59" i="20" s="1"/>
  <c r="AP59" i="20" s="1"/>
  <c r="AQ59" i="20" s="1"/>
  <c r="AR59" i="20" s="1"/>
  <c r="AS59" i="20" s="1"/>
  <c r="AT59" i="20" s="1"/>
  <c r="AU59" i="20" s="1"/>
  <c r="AV59" i="20" s="1"/>
  <c r="AW59" i="20" s="1"/>
  <c r="AX59" i="20" s="1"/>
  <c r="AY59" i="20" s="1"/>
  <c r="AI3" i="20"/>
  <c r="AF20" i="31"/>
  <c r="AE20" i="31"/>
  <c r="AE14" i="31"/>
  <c r="AE18" i="31" s="1"/>
  <c r="H22" i="31"/>
  <c r="I23" i="31"/>
  <c r="AE15" i="31"/>
  <c r="M40" i="25"/>
  <c r="N40" i="25" s="1"/>
  <c r="F55" i="25"/>
  <c r="H104" i="22" s="1"/>
  <c r="C4" i="27"/>
  <c r="AM45" i="20"/>
  <c r="AL49" i="20"/>
  <c r="AM49" i="20"/>
  <c r="AN49" i="20" s="1"/>
  <c r="AO49" i="20" s="1"/>
  <c r="AP49" i="20" s="1"/>
  <c r="AQ49" i="20" s="1"/>
  <c r="AR49" i="20" s="1"/>
  <c r="AS49" i="20" s="1"/>
  <c r="AT49" i="20" s="1"/>
  <c r="AU49" i="20" s="1"/>
  <c r="AV49" i="20" s="1"/>
  <c r="AW49" i="20" s="1"/>
  <c r="AX49" i="20" s="1"/>
  <c r="AY49" i="20" s="1"/>
  <c r="AZ49" i="20" s="1"/>
  <c r="BA49" i="20" s="1"/>
  <c r="BB49" i="20" s="1"/>
  <c r="AM51" i="20"/>
  <c r="AN51" i="20" s="1"/>
  <c r="AL44" i="20"/>
  <c r="AK53" i="20"/>
  <c r="AL53" i="20" s="1"/>
  <c r="AM53" i="20" s="1"/>
  <c r="AN53" i="20" s="1"/>
  <c r="AO53" i="20" s="1"/>
  <c r="AP53" i="20" s="1"/>
  <c r="AQ53" i="20" s="1"/>
  <c r="AR53" i="20" s="1"/>
  <c r="AS53" i="20" s="1"/>
  <c r="AT53" i="20" s="1"/>
  <c r="AU53" i="20" s="1"/>
  <c r="AV53" i="20" s="1"/>
  <c r="AW53" i="20" s="1"/>
  <c r="AX53" i="20" s="1"/>
  <c r="AY53" i="20" s="1"/>
  <c r="AZ53" i="20" s="1"/>
  <c r="AK46" i="20"/>
  <c r="AL46" i="20" s="1"/>
  <c r="AM46" i="20" s="1"/>
  <c r="AN46" i="20" s="1"/>
  <c r="AO46" i="20"/>
  <c r="AP46" i="20" s="1"/>
  <c r="AQ46" i="20"/>
  <c r="AR46" i="20" s="1"/>
  <c r="AS46" i="20" s="1"/>
  <c r="AT46" i="20" s="1"/>
  <c r="AU46" i="20" s="1"/>
  <c r="AV46" i="20" s="1"/>
  <c r="AW46" i="20" s="1"/>
  <c r="AX46" i="20" s="1"/>
  <c r="AY46" i="20" s="1"/>
  <c r="AZ46" i="20" s="1"/>
  <c r="BA46" i="20" s="1"/>
  <c r="BB46" i="20" s="1"/>
  <c r="BC46" i="20" s="1"/>
  <c r="BD46" i="20" s="1"/>
  <c r="BE46" i="20" s="1"/>
  <c r="BF46" i="20" s="1"/>
  <c r="AL52" i="20"/>
  <c r="AF18" i="31"/>
  <c r="AE19" i="31"/>
  <c r="AF19" i="31"/>
  <c r="AO51" i="20"/>
  <c r="AP51" i="20" s="1"/>
  <c r="AQ51" i="20" s="1"/>
  <c r="AR51" i="20" s="1"/>
  <c r="AS51" i="20" s="1"/>
  <c r="AT51" i="20" s="1"/>
  <c r="AU51" i="20" s="1"/>
  <c r="AV51" i="20" s="1"/>
  <c r="AW51" i="20" s="1"/>
  <c r="AX51" i="20" s="1"/>
  <c r="AY51" i="20" s="1"/>
  <c r="AZ51" i="20" s="1"/>
  <c r="BA51" i="20" s="1"/>
  <c r="BB51" i="20" s="1"/>
  <c r="BC51" i="20" s="1"/>
  <c r="BD51" i="20" s="1"/>
  <c r="BE51" i="20" s="1"/>
  <c r="BF51" i="20" s="1"/>
  <c r="AN45" i="20"/>
  <c r="AO45" i="20" s="1"/>
  <c r="AM55" i="20"/>
  <c r="AN55" i="20"/>
  <c r="AO55" i="20" s="1"/>
  <c r="AP55" i="20"/>
  <c r="AQ55" i="20" s="1"/>
  <c r="AR55" i="20" s="1"/>
  <c r="AS55" i="20" s="1"/>
  <c r="AT55" i="20" s="1"/>
  <c r="AU55" i="20" s="1"/>
  <c r="AV55" i="20" s="1"/>
  <c r="AW55" i="20" s="1"/>
  <c r="AX55" i="20" s="1"/>
  <c r="AY55" i="20" s="1"/>
  <c r="AZ55" i="20" s="1"/>
  <c r="BA55" i="20" s="1"/>
  <c r="BB55" i="20" s="1"/>
  <c r="BC55" i="20" s="1"/>
  <c r="BD55" i="20" s="1"/>
  <c r="BE55" i="20" s="1"/>
  <c r="BF55" i="20" s="1"/>
  <c r="AM44" i="20"/>
  <c r="AM52" i="20"/>
  <c r="AN52" i="20" s="1"/>
  <c r="AO52" i="20" s="1"/>
  <c r="AP52" i="20" s="1"/>
  <c r="AQ52" i="20" s="1"/>
  <c r="AR52" i="20" s="1"/>
  <c r="AS52" i="20" s="1"/>
  <c r="AT52" i="20" s="1"/>
  <c r="AU52" i="20" s="1"/>
  <c r="AN44" i="20"/>
  <c r="AO44" i="20"/>
  <c r="AP44" i="20" s="1"/>
  <c r="AQ44" i="20" s="1"/>
  <c r="AR44" i="20" s="1"/>
  <c r="AS44" i="20" s="1"/>
  <c r="AT44" i="20" s="1"/>
  <c r="AU44" i="20" s="1"/>
  <c r="AV44" i="20" s="1"/>
  <c r="AW44" i="20" s="1"/>
  <c r="AX44" i="20" s="1"/>
  <c r="AY44" i="20" s="1"/>
  <c r="AZ44" i="20" s="1"/>
  <c r="BA44" i="20" s="1"/>
  <c r="BB44" i="20" s="1"/>
  <c r="BC44" i="20" s="1"/>
  <c r="BD44" i="20" s="1"/>
  <c r="BE44" i="20" s="1"/>
  <c r="BF44" i="20" s="1"/>
  <c r="AP45" i="20"/>
  <c r="AQ45" i="20" s="1"/>
  <c r="AR45" i="20" s="1"/>
  <c r="AS45" i="20" s="1"/>
  <c r="AT45" i="20" s="1"/>
  <c r="AU45" i="20" s="1"/>
  <c r="AV45" i="20"/>
  <c r="AW45" i="20" s="1"/>
  <c r="AX45" i="20" s="1"/>
  <c r="AY45" i="20" s="1"/>
  <c r="AZ45" i="20" s="1"/>
  <c r="BA45" i="20" s="1"/>
  <c r="BB45" i="20" s="1"/>
  <c r="BC45" i="20" s="1"/>
  <c r="BD45" i="20" s="1"/>
  <c r="BE45" i="20" s="1"/>
  <c r="BF45" i="20" s="1"/>
  <c r="BC49" i="20"/>
  <c r="BD49" i="20" s="1"/>
  <c r="BE49" i="20" s="1"/>
  <c r="BF49" i="20" s="1"/>
  <c r="AV50" i="20"/>
  <c r="AW50" i="20"/>
  <c r="AX50" i="20" s="1"/>
  <c r="AY50" i="20" s="1"/>
  <c r="AZ50" i="20" s="1"/>
  <c r="BA50" i="20" s="1"/>
  <c r="BB50" i="20" s="1"/>
  <c r="BC50" i="20" s="1"/>
  <c r="BD50" i="20"/>
  <c r="BE50" i="20" s="1"/>
  <c r="BF50" i="20" s="1"/>
  <c r="BA53" i="20"/>
  <c r="BB53" i="20" s="1"/>
  <c r="BC53" i="20" s="1"/>
  <c r="BD53" i="20" s="1"/>
  <c r="BE53" i="20" s="1"/>
  <c r="BF53" i="20" s="1"/>
  <c r="AZ59" i="20"/>
  <c r="BA59" i="20" s="1"/>
  <c r="BB59" i="20" s="1"/>
  <c r="BC59" i="20" s="1"/>
  <c r="BD59" i="20" s="1"/>
  <c r="BE59" i="20" s="1"/>
  <c r="BF59" i="20" s="1"/>
  <c r="AV52" i="20"/>
  <c r="AW52" i="20"/>
  <c r="AX52" i="20" s="1"/>
  <c r="AY52" i="20" s="1"/>
  <c r="AZ52" i="20" s="1"/>
  <c r="BA52" i="20" s="1"/>
  <c r="BB52" i="20" s="1"/>
  <c r="BC52" i="20" s="1"/>
  <c r="BD52" i="20" s="1"/>
  <c r="BE52" i="20" s="1"/>
  <c r="BF52" i="20" s="1"/>
  <c r="H7" i="30"/>
  <c r="F18" i="26"/>
  <c r="L18" i="26"/>
  <c r="AJ36" i="34"/>
  <c r="M12" i="33"/>
  <c r="BC12" i="33"/>
  <c r="AH12" i="33"/>
  <c r="U12" i="33"/>
  <c r="AC12" i="33"/>
  <c r="W12" i="33"/>
  <c r="L32" i="34"/>
  <c r="L19" i="25"/>
  <c r="L24" i="25" s="1"/>
  <c r="U24" i="25"/>
  <c r="U9" i="25"/>
  <c r="AB32" i="34"/>
  <c r="AB19" i="25"/>
  <c r="D12" i="33"/>
  <c r="L12" i="33"/>
  <c r="O36" i="34"/>
  <c r="AL36" i="34"/>
  <c r="AR12" i="33"/>
  <c r="AT36" i="34"/>
  <c r="AZ12" i="33"/>
  <c r="G24" i="8"/>
  <c r="G81" i="8" s="1"/>
  <c r="AA25" i="8"/>
  <c r="AQ50" i="8"/>
  <c r="AQ25" i="8" s="1"/>
  <c r="Z51" i="8"/>
  <c r="Q52" i="8"/>
  <c r="Q13" i="8"/>
  <c r="Q6" i="8"/>
  <c r="J27" i="25"/>
  <c r="R27" i="25"/>
  <c r="D32" i="34"/>
  <c r="D19" i="25"/>
  <c r="H19" i="25"/>
  <c r="H24" i="25" s="1"/>
  <c r="H9" i="25" s="1"/>
  <c r="H32" i="34"/>
  <c r="P32" i="34"/>
  <c r="P35" i="34"/>
  <c r="P19" i="25"/>
  <c r="X19" i="25"/>
  <c r="Y24" i="25"/>
  <c r="Y9" i="25"/>
  <c r="X32" i="34"/>
  <c r="W25" i="25"/>
  <c r="W14" i="25"/>
  <c r="P12" i="33"/>
  <c r="AV48" i="8"/>
  <c r="AV18" i="8" s="1"/>
  <c r="H49" i="8"/>
  <c r="H33" i="8"/>
  <c r="AE49" i="8"/>
  <c r="AM49" i="8"/>
  <c r="AN49" i="8"/>
  <c r="AV49" i="8"/>
  <c r="K50" i="8"/>
  <c r="K29" i="8"/>
  <c r="AU50" i="8"/>
  <c r="AU24" i="8" s="1"/>
  <c r="AD34" i="8"/>
  <c r="AE12" i="33"/>
  <c r="G32" i="34"/>
  <c r="G35" i="34" s="1"/>
  <c r="G19" i="25"/>
  <c r="K32" i="34"/>
  <c r="K19" i="25"/>
  <c r="K24" i="25"/>
  <c r="K9" i="25" s="1"/>
  <c r="O32" i="34"/>
  <c r="O35" i="34"/>
  <c r="O19" i="25"/>
  <c r="S32" i="34"/>
  <c r="S19" i="25"/>
  <c r="S24" i="25"/>
  <c r="S9" i="25" s="1"/>
  <c r="W32" i="34"/>
  <c r="W35" i="34"/>
  <c r="W19" i="25"/>
  <c r="AA32" i="34"/>
  <c r="AA35" i="34" s="1"/>
  <c r="AA19" i="25"/>
  <c r="AA12" i="33"/>
  <c r="AU12" i="33"/>
  <c r="AS27" i="25"/>
  <c r="AS11" i="25"/>
  <c r="AW33" i="8"/>
  <c r="BC33" i="8"/>
  <c r="BC23" i="8"/>
  <c r="AV21" i="8"/>
  <c r="AV19" i="8"/>
  <c r="AI29" i="8"/>
  <c r="AI25" i="8"/>
  <c r="AI30" i="8"/>
  <c r="AR11" i="8"/>
  <c r="AR12" i="8"/>
  <c r="BG10" i="25"/>
  <c r="R8" i="25"/>
  <c r="AY29" i="8"/>
  <c r="S25" i="8"/>
  <c r="S29" i="8"/>
  <c r="AK8" i="8"/>
  <c r="AK15" i="8"/>
  <c r="BG24" i="8"/>
  <c r="BG28" i="8"/>
  <c r="BB32" i="8"/>
  <c r="BD48" i="8"/>
  <c r="V50" i="8"/>
  <c r="AL50" i="8"/>
  <c r="AL25" i="8"/>
  <c r="AR51" i="8"/>
  <c r="AR31" i="8" s="1"/>
  <c r="BA31" i="8"/>
  <c r="Y27" i="25"/>
  <c r="Z27" i="25"/>
  <c r="Z2" i="25"/>
  <c r="AI27" i="25"/>
  <c r="I48" i="8"/>
  <c r="AS10" i="25"/>
  <c r="T26" i="25"/>
  <c r="K27" i="25"/>
  <c r="AJ11" i="25"/>
  <c r="AJ3" i="25"/>
  <c r="AJ10" i="25"/>
  <c r="AJ2" i="25"/>
  <c r="AJ12" i="25"/>
  <c r="AJ8" i="25"/>
  <c r="BG2" i="25"/>
  <c r="BG11" i="25"/>
  <c r="BG12" i="25"/>
  <c r="BG3" i="25"/>
  <c r="BG8" i="25"/>
  <c r="AD12" i="33"/>
  <c r="AF36" i="34"/>
  <c r="AG36" i="34"/>
  <c r="AL12" i="33"/>
  <c r="O12" i="33"/>
  <c r="K30" i="8"/>
  <c r="K27" i="8"/>
  <c r="K26" i="8"/>
  <c r="K24" i="8"/>
  <c r="K28" i="8"/>
  <c r="K25" i="8"/>
  <c r="F29" i="8"/>
  <c r="F27" i="8"/>
  <c r="F28" i="8"/>
  <c r="F85" i="8"/>
  <c r="F25" i="8"/>
  <c r="F26" i="8"/>
  <c r="F30" i="8"/>
  <c r="Z52" i="8"/>
  <c r="Y52" i="8"/>
  <c r="Y15" i="8" s="1"/>
  <c r="AG52" i="8"/>
  <c r="BE52" i="8"/>
  <c r="AK7" i="8"/>
  <c r="AK16" i="8"/>
  <c r="AK5" i="8"/>
  <c r="AK11" i="8"/>
  <c r="AS12" i="8"/>
  <c r="AS9" i="8"/>
  <c r="S27" i="25"/>
  <c r="S3" i="25" s="1"/>
  <c r="AV27" i="25"/>
  <c r="AP12" i="33"/>
  <c r="BE12" i="33"/>
  <c r="BG36" i="34"/>
  <c r="F36" i="34"/>
  <c r="C12" i="33"/>
  <c r="V36" i="34"/>
  <c r="T12" i="33"/>
  <c r="W36" i="34"/>
  <c r="AJ12" i="33"/>
  <c r="Q50" i="8"/>
  <c r="Q29" i="8"/>
  <c r="AP50" i="8"/>
  <c r="H51" i="8"/>
  <c r="H32" i="8" s="1"/>
  <c r="X51" i="8"/>
  <c r="Y51" i="8"/>
  <c r="BD51" i="8"/>
  <c r="X52" i="8"/>
  <c r="AD27" i="25"/>
  <c r="AM27" i="25"/>
  <c r="AL27" i="25"/>
  <c r="AT27" i="25"/>
  <c r="AT2" i="25"/>
  <c r="AU27" i="25"/>
  <c r="AW12" i="33"/>
  <c r="AZ36" i="34"/>
  <c r="BB12" i="33"/>
  <c r="BE36" i="34"/>
  <c r="AQ12" i="33"/>
  <c r="G24" i="25"/>
  <c r="G9" i="25"/>
  <c r="AM47" i="8"/>
  <c r="AP48" i="8"/>
  <c r="J49" i="8"/>
  <c r="N49" i="8"/>
  <c r="AB50" i="8"/>
  <c r="AX52" i="8"/>
  <c r="AX16" i="8"/>
  <c r="U21" i="34"/>
  <c r="BH36" i="34"/>
  <c r="BD47" i="8"/>
  <c r="Q51" i="8"/>
  <c r="I49" i="8"/>
  <c r="I23" i="8" s="1"/>
  <c r="BI51" i="8"/>
  <c r="BH52" i="8"/>
  <c r="U7" i="34"/>
  <c r="U18" i="34"/>
  <c r="U15" i="34"/>
  <c r="U9" i="34"/>
  <c r="K51" i="8"/>
  <c r="L51" i="8"/>
  <c r="S51" i="8"/>
  <c r="AH51" i="8"/>
  <c r="AI51" i="8"/>
  <c r="AP32" i="8"/>
  <c r="AX34" i="8"/>
  <c r="AX32" i="8"/>
  <c r="AZ27" i="25"/>
  <c r="BA27" i="25"/>
  <c r="I12" i="33"/>
  <c r="L36" i="34"/>
  <c r="K36" i="34"/>
  <c r="Q12" i="33"/>
  <c r="S36" i="34"/>
  <c r="Z12" i="33"/>
  <c r="AT12" i="33"/>
  <c r="BD36" i="34"/>
  <c r="BC36" i="34"/>
  <c r="AI12" i="33"/>
  <c r="AK36" i="34"/>
  <c r="AV12" i="33"/>
  <c r="AX36" i="34"/>
  <c r="Y47" i="8"/>
  <c r="Y4" i="8" s="1"/>
  <c r="Z12" i="25"/>
  <c r="Z11" i="25"/>
  <c r="Z8" i="25"/>
  <c r="Z3" i="25"/>
  <c r="Z10" i="25"/>
  <c r="R12" i="25"/>
  <c r="R11" i="25"/>
  <c r="R2" i="25"/>
  <c r="R10" i="25"/>
  <c r="R3" i="25"/>
  <c r="J12" i="25"/>
  <c r="AS8" i="8"/>
  <c r="AS6" i="8"/>
  <c r="AS11" i="8"/>
  <c r="AS7" i="8"/>
  <c r="AS16" i="8"/>
  <c r="AS5" i="8"/>
  <c r="AS14" i="8"/>
  <c r="AS15" i="8"/>
  <c r="AS13" i="8"/>
  <c r="AA29" i="8"/>
  <c r="AA27" i="8"/>
  <c r="AA30" i="8"/>
  <c r="AA24" i="8"/>
  <c r="AA28" i="8"/>
  <c r="AA26" i="8"/>
  <c r="AS47" i="8"/>
  <c r="AN23" i="8"/>
  <c r="AN33" i="8"/>
  <c r="AN22" i="8"/>
  <c r="AW36" i="34"/>
  <c r="Q15" i="8"/>
  <c r="Q7" i="8"/>
  <c r="Q12" i="8"/>
  <c r="Q10" i="8"/>
  <c r="Q9" i="8"/>
  <c r="Q8" i="8"/>
  <c r="Q11" i="8"/>
  <c r="Q5" i="8"/>
  <c r="Q14" i="8"/>
  <c r="AV23" i="8"/>
  <c r="N27" i="8"/>
  <c r="W24" i="25"/>
  <c r="W9" i="25" s="1"/>
  <c r="X24" i="25"/>
  <c r="X9" i="25"/>
  <c r="AQ27" i="8"/>
  <c r="AY47" i="8"/>
  <c r="AX47" i="8"/>
  <c r="AL49" i="8"/>
  <c r="AK49" i="8"/>
  <c r="AK23" i="8"/>
  <c r="BD50" i="8"/>
  <c r="BC50" i="8"/>
  <c r="V11" i="8"/>
  <c r="V6" i="8"/>
  <c r="V14" i="8"/>
  <c r="V13" i="8"/>
  <c r="V10" i="8"/>
  <c r="AD52" i="8"/>
  <c r="AC52" i="8"/>
  <c r="AK10" i="8"/>
  <c r="P22" i="8"/>
  <c r="AW23" i="8"/>
  <c r="V12" i="8"/>
  <c r="AA49" i="8"/>
  <c r="U49" i="8"/>
  <c r="AU20" i="8"/>
  <c r="AU17" i="8"/>
  <c r="AU21" i="8"/>
  <c r="BB49" i="8"/>
  <c r="BA49" i="8"/>
  <c r="G51" i="8"/>
  <c r="AY51" i="8"/>
  <c r="AZ51" i="8"/>
  <c r="U21" i="8"/>
  <c r="AK13" i="8"/>
  <c r="U18" i="8"/>
  <c r="W28" i="8"/>
  <c r="AK6" i="8"/>
  <c r="P23" i="8"/>
  <c r="V15" i="8"/>
  <c r="O23" i="8"/>
  <c r="O33" i="8"/>
  <c r="U52" i="8"/>
  <c r="AQ49" i="8"/>
  <c r="AY18" i="8"/>
  <c r="BI47" i="8"/>
  <c r="AY52" i="8"/>
  <c r="AY13" i="8" s="1"/>
  <c r="Y3" i="25"/>
  <c r="BB52" i="8"/>
  <c r="BB11" i="8"/>
  <c r="Q25" i="25"/>
  <c r="Q13" i="25" s="1"/>
  <c r="AA17" i="8"/>
  <c r="AI47" i="8"/>
  <c r="AI4" i="8" s="1"/>
  <c r="O48" i="8"/>
  <c r="AT48" i="8"/>
  <c r="AS49" i="8"/>
  <c r="AS22" i="8" s="1"/>
  <c r="AX49" i="8"/>
  <c r="AX22" i="8"/>
  <c r="AZ50" i="8"/>
  <c r="AT52" i="8"/>
  <c r="M7" i="33"/>
  <c r="C7" i="33"/>
  <c r="I7" i="33"/>
  <c r="H47" i="8"/>
  <c r="H4" i="8"/>
  <c r="AN47" i="8"/>
  <c r="AV47" i="8"/>
  <c r="K52" i="8"/>
  <c r="AU47" i="8"/>
  <c r="V48" i="8"/>
  <c r="AO49" i="8"/>
  <c r="AJ50" i="8"/>
  <c r="AQ51" i="8"/>
  <c r="AQ32" i="8" s="1"/>
  <c r="X27" i="25"/>
  <c r="P26" i="25"/>
  <c r="AQ52" i="8"/>
  <c r="AK27" i="25"/>
  <c r="AK2" i="25" s="1"/>
  <c r="AF47" i="8"/>
  <c r="AG47" i="8"/>
  <c r="AG4" i="8"/>
  <c r="W48" i="8"/>
  <c r="AM48" i="8"/>
  <c r="AM20" i="8"/>
  <c r="AN48" i="8"/>
  <c r="AN21" i="8" s="1"/>
  <c r="AR48" i="8"/>
  <c r="AS48" i="8"/>
  <c r="AV50" i="8"/>
  <c r="AV30" i="8" s="1"/>
  <c r="J52" i="8"/>
  <c r="I52" i="8"/>
  <c r="AY26" i="8"/>
  <c r="AY28" i="8"/>
  <c r="AY27" i="8"/>
  <c r="AY24" i="8"/>
  <c r="AY25" i="8"/>
  <c r="AY30" i="8"/>
  <c r="H23" i="8"/>
  <c r="H22" i="8"/>
  <c r="BE34" i="8"/>
  <c r="AT31" i="8"/>
  <c r="AT34" i="8"/>
  <c r="AT32" i="8"/>
  <c r="AB33" i="8"/>
  <c r="AB22" i="8"/>
  <c r="Z14" i="8"/>
  <c r="Z16" i="8"/>
  <c r="Z9" i="8"/>
  <c r="AR9" i="8"/>
  <c r="AR8" i="8"/>
  <c r="AR13" i="8"/>
  <c r="AR15" i="8"/>
  <c r="AR16" i="8"/>
  <c r="AR5" i="8"/>
  <c r="AR10" i="8"/>
  <c r="AR7" i="8"/>
  <c r="AR14" i="8"/>
  <c r="AK12" i="8"/>
  <c r="AK9" i="8"/>
  <c r="AK14" i="8"/>
  <c r="O52" i="8"/>
  <c r="N52" i="8"/>
  <c r="N7" i="8" s="1"/>
  <c r="S24" i="8"/>
  <c r="S30" i="8"/>
  <c r="BE21" i="8"/>
  <c r="BE19" i="8"/>
  <c r="BE17" i="8"/>
  <c r="AR32" i="8"/>
  <c r="AR34" i="8"/>
  <c r="AK27" i="8"/>
  <c r="AK24" i="8"/>
  <c r="AK30" i="8"/>
  <c r="AK29" i="8"/>
  <c r="AK25" i="8"/>
  <c r="Q48" i="8"/>
  <c r="P48" i="8"/>
  <c r="P20" i="8" s="1"/>
  <c r="AA19" i="8"/>
  <c r="AA20" i="8"/>
  <c r="AG48" i="8"/>
  <c r="AQ20" i="8"/>
  <c r="AQ21" i="8"/>
  <c r="AQ17" i="8"/>
  <c r="AQ18" i="8"/>
  <c r="AB24" i="25"/>
  <c r="AB9" i="25" s="1"/>
  <c r="O24" i="25"/>
  <c r="O9" i="25"/>
  <c r="G10" i="34"/>
  <c r="BA17" i="8"/>
  <c r="BF7" i="8"/>
  <c r="BF15" i="8"/>
  <c r="BF16" i="8"/>
  <c r="BF11" i="8"/>
  <c r="BF9" i="8"/>
  <c r="BF10" i="8"/>
  <c r="AR50" i="8"/>
  <c r="AS50" i="8"/>
  <c r="AS28" i="8" s="1"/>
  <c r="BG51" i="8"/>
  <c r="BH51" i="8"/>
  <c r="R52" i="8"/>
  <c r="S52" i="8"/>
  <c r="AP33" i="8"/>
  <c r="AP22" i="8"/>
  <c r="J20" i="8"/>
  <c r="J18" i="8"/>
  <c r="J17" i="8"/>
  <c r="J21" i="8"/>
  <c r="BG20" i="8"/>
  <c r="BG17" i="8"/>
  <c r="BG19" i="8"/>
  <c r="BG18" i="8"/>
  <c r="AH21" i="8"/>
  <c r="AH20" i="8"/>
  <c r="AT18" i="8"/>
  <c r="AD48" i="8"/>
  <c r="AD18" i="8" s="1"/>
  <c r="AC48" i="8"/>
  <c r="AC21" i="8" s="1"/>
  <c r="AI48" i="8"/>
  <c r="AJ48" i="8"/>
  <c r="AO22" i="8"/>
  <c r="Y50" i="8"/>
  <c r="Y26" i="8" s="1"/>
  <c r="X50" i="8"/>
  <c r="BB12" i="8"/>
  <c r="B7" i="33"/>
  <c r="B12" i="33"/>
  <c r="B13" i="33" s="1"/>
  <c r="J12" i="33"/>
  <c r="BG52" i="8"/>
  <c r="AM8" i="8"/>
  <c r="AQ47" i="8"/>
  <c r="AD49" i="8"/>
  <c r="AE51" i="8"/>
  <c r="AL52" i="8"/>
  <c r="BH27" i="25"/>
  <c r="BC48" i="8"/>
  <c r="AF51" i="8"/>
  <c r="BG47" i="8"/>
  <c r="BF48" i="8"/>
  <c r="R49" i="8"/>
  <c r="Q49" i="8"/>
  <c r="I50" i="8"/>
  <c r="H50" i="8"/>
  <c r="N7" i="33"/>
  <c r="Q32" i="8"/>
  <c r="Q31" i="8"/>
  <c r="Q34" i="8"/>
  <c r="AG10" i="8"/>
  <c r="AG7" i="8"/>
  <c r="AG5" i="8"/>
  <c r="AG13" i="8"/>
  <c r="AG11" i="8"/>
  <c r="AG15" i="8"/>
  <c r="AG16" i="8"/>
  <c r="AG6" i="8"/>
  <c r="AG9" i="8"/>
  <c r="AG8" i="8"/>
  <c r="AG12" i="8"/>
  <c r="AG14" i="8"/>
  <c r="AQ11" i="25"/>
  <c r="AQ12" i="25"/>
  <c r="N28" i="8"/>
  <c r="N29" i="8"/>
  <c r="N24" i="8"/>
  <c r="G21" i="34"/>
  <c r="BF3" i="25"/>
  <c r="S11" i="25"/>
  <c r="AL27" i="8"/>
  <c r="AL29" i="8"/>
  <c r="AL26" i="8"/>
  <c r="AL28" i="8"/>
  <c r="V27" i="8"/>
  <c r="V28" i="8"/>
  <c r="V30" i="8"/>
  <c r="V25" i="8"/>
  <c r="V26" i="8"/>
  <c r="V24" i="8"/>
  <c r="V29" i="8"/>
  <c r="AA21" i="8"/>
  <c r="K23" i="8"/>
  <c r="AL30" i="8"/>
  <c r="N26" i="8"/>
  <c r="R28" i="8"/>
  <c r="R26" i="8"/>
  <c r="AX6" i="8"/>
  <c r="AX15" i="8"/>
  <c r="U26" i="34"/>
  <c r="U17" i="34"/>
  <c r="U3" i="34"/>
  <c r="U8" i="34"/>
  <c r="U25" i="34"/>
  <c r="U23" i="34"/>
  <c r="U16" i="34"/>
  <c r="AU3" i="25"/>
  <c r="AU10" i="25"/>
  <c r="AU2" i="25"/>
  <c r="BD32" i="8"/>
  <c r="BD34" i="8"/>
  <c r="BD31" i="8"/>
  <c r="BA21" i="8"/>
  <c r="BA18" i="8"/>
  <c r="AV8" i="25"/>
  <c r="AV12" i="25"/>
  <c r="BE9" i="8"/>
  <c r="BE12" i="8"/>
  <c r="Y10" i="8"/>
  <c r="AI8" i="25"/>
  <c r="AI3" i="25"/>
  <c r="AI11" i="25"/>
  <c r="AI2" i="25"/>
  <c r="AI10" i="25"/>
  <c r="AI12" i="25"/>
  <c r="AS32" i="8"/>
  <c r="AS31" i="8"/>
  <c r="AS34" i="8"/>
  <c r="AK28" i="8"/>
  <c r="AK26" i="8"/>
  <c r="U29" i="8"/>
  <c r="U30" i="8"/>
  <c r="U26" i="8"/>
  <c r="U25" i="8"/>
  <c r="U28" i="8"/>
  <c r="U24" i="8"/>
  <c r="U27" i="8"/>
  <c r="AB27" i="8"/>
  <c r="AB24" i="8"/>
  <c r="AB30" i="8"/>
  <c r="AB26" i="8"/>
  <c r="AB25" i="8"/>
  <c r="AB29" i="8"/>
  <c r="AB28" i="8"/>
  <c r="AL10" i="25"/>
  <c r="AL12" i="25"/>
  <c r="AL3" i="25"/>
  <c r="AL11" i="25"/>
  <c r="AL2" i="25"/>
  <c r="AL8" i="25"/>
  <c r="Y11" i="25"/>
  <c r="Y10" i="25"/>
  <c r="Y8" i="25"/>
  <c r="Y12" i="25"/>
  <c r="N25" i="8"/>
  <c r="I22" i="8"/>
  <c r="O10" i="34"/>
  <c r="O15" i="34"/>
  <c r="O25" i="34"/>
  <c r="O27" i="34"/>
  <c r="O3" i="34"/>
  <c r="O21" i="34"/>
  <c r="O4" i="34"/>
  <c r="O5" i="34"/>
  <c r="O14" i="34"/>
  <c r="O9" i="34"/>
  <c r="O17" i="34"/>
  <c r="O2" i="34"/>
  <c r="O20" i="34"/>
  <c r="O18" i="34"/>
  <c r="O23" i="34"/>
  <c r="O8" i="34"/>
  <c r="O24" i="34"/>
  <c r="O6" i="34"/>
  <c r="O12" i="34"/>
  <c r="O16" i="34"/>
  <c r="O7" i="34"/>
  <c r="O22" i="34"/>
  <c r="O13" i="34"/>
  <c r="O19" i="34"/>
  <c r="O26" i="34"/>
  <c r="O11" i="34"/>
  <c r="AP26" i="8"/>
  <c r="AP28" i="8"/>
  <c r="Q27" i="8"/>
  <c r="Q30" i="8"/>
  <c r="G10" i="25"/>
  <c r="AB7" i="25"/>
  <c r="AB6" i="25"/>
  <c r="G16" i="34"/>
  <c r="AA18" i="8"/>
  <c r="L32" i="8"/>
  <c r="K22" i="8"/>
  <c r="Y2" i="25"/>
  <c r="AL24" i="8"/>
  <c r="N30" i="8"/>
  <c r="U11" i="34"/>
  <c r="U14" i="34"/>
  <c r="U10" i="34"/>
  <c r="U6" i="34"/>
  <c r="U22" i="34"/>
  <c r="BH9" i="8"/>
  <c r="BH15" i="8"/>
  <c r="AL18" i="8"/>
  <c r="AL17" i="8"/>
  <c r="AL20" i="8"/>
  <c r="AL21" i="8"/>
  <c r="AL19" i="8"/>
  <c r="AP17" i="8"/>
  <c r="AP20" i="8"/>
  <c r="AP21" i="8"/>
  <c r="AP19" i="8"/>
  <c r="AP18" i="8"/>
  <c r="AT8" i="25"/>
  <c r="AT12" i="25"/>
  <c r="AT10" i="25"/>
  <c r="AT3" i="25"/>
  <c r="AT11" i="25"/>
  <c r="O10" i="25"/>
  <c r="O8" i="25"/>
  <c r="BF14" i="8"/>
  <c r="BF12" i="8"/>
  <c r="BF13" i="8"/>
  <c r="BF6" i="8"/>
  <c r="BF5" i="8"/>
  <c r="BF8" i="8"/>
  <c r="Z6" i="8"/>
  <c r="Z10" i="8"/>
  <c r="Z8" i="8"/>
  <c r="I17" i="8"/>
  <c r="I19" i="8"/>
  <c r="I18" i="8"/>
  <c r="I20" i="8"/>
  <c r="I21" i="8"/>
  <c r="BE18" i="8"/>
  <c r="BE20" i="8"/>
  <c r="G16" i="8"/>
  <c r="G5" i="8"/>
  <c r="G13" i="8"/>
  <c r="G12" i="8"/>
  <c r="G8" i="8"/>
  <c r="G9" i="8"/>
  <c r="G10" i="8"/>
  <c r="G6" i="8"/>
  <c r="G15" i="8"/>
  <c r="G7" i="8"/>
  <c r="G11" i="8"/>
  <c r="G14" i="8"/>
  <c r="V19" i="8"/>
  <c r="V17" i="8"/>
  <c r="V18" i="8"/>
  <c r="V21" i="8"/>
  <c r="V20" i="8"/>
  <c r="AX23" i="8"/>
  <c r="AX33" i="8"/>
  <c r="O17" i="8"/>
  <c r="O18" i="8"/>
  <c r="O21" i="8"/>
  <c r="O19" i="8"/>
  <c r="O20" i="8"/>
  <c r="AC16" i="8"/>
  <c r="AZ2" i="25"/>
  <c r="AZ10" i="25"/>
  <c r="AZ3" i="25"/>
  <c r="AZ8" i="25"/>
  <c r="AZ11" i="25"/>
  <c r="AZ12" i="25"/>
  <c r="S31" i="8"/>
  <c r="S34" i="8"/>
  <c r="S32" i="8"/>
  <c r="AQ31" i="8"/>
  <c r="AQ34" i="8"/>
  <c r="AQ22" i="8"/>
  <c r="AQ23" i="8"/>
  <c r="AQ33" i="8"/>
  <c r="F31" i="8"/>
  <c r="F88" i="8" s="1"/>
  <c r="AD6" i="8"/>
  <c r="AD13" i="8"/>
  <c r="AD10" i="8"/>
  <c r="AD16" i="8"/>
  <c r="BC28" i="8"/>
  <c r="AL23" i="8"/>
  <c r="AL22" i="8"/>
  <c r="AL33" i="8"/>
  <c r="AI31" i="8"/>
  <c r="AI34" i="8"/>
  <c r="AI32" i="8"/>
  <c r="AK12" i="25"/>
  <c r="AJ30" i="8"/>
  <c r="AJ26" i="8"/>
  <c r="AT20" i="8"/>
  <c r="AT17" i="8"/>
  <c r="AT21" i="8"/>
  <c r="BA22" i="8"/>
  <c r="BA23" i="8"/>
  <c r="BA33" i="8"/>
  <c r="BD27" i="8"/>
  <c r="BD30" i="8"/>
  <c r="AH31" i="8"/>
  <c r="AH34" i="8"/>
  <c r="AH32" i="8"/>
  <c r="K32" i="8"/>
  <c r="K31" i="8"/>
  <c r="K34" i="8"/>
  <c r="AT19" i="8"/>
  <c r="AT13" i="8"/>
  <c r="AC14" i="8"/>
  <c r="AQ12" i="8"/>
  <c r="AQ15" i="8"/>
  <c r="AQ13" i="8"/>
  <c r="AQ7" i="8"/>
  <c r="AQ16" i="8"/>
  <c r="AQ11" i="8"/>
  <c r="AQ10" i="8"/>
  <c r="AQ5" i="8"/>
  <c r="AQ6" i="8"/>
  <c r="AQ8" i="8"/>
  <c r="AQ14" i="8"/>
  <c r="AQ9" i="8"/>
  <c r="K15" i="8"/>
  <c r="K16" i="8"/>
  <c r="K14" i="8"/>
  <c r="BB10" i="8"/>
  <c r="BB15" i="8"/>
  <c r="BB8" i="8"/>
  <c r="BB14" i="8"/>
  <c r="BB9" i="8"/>
  <c r="BB16" i="8"/>
  <c r="BB7" i="8"/>
  <c r="U16" i="8"/>
  <c r="U11" i="8"/>
  <c r="U8" i="8"/>
  <c r="BB23" i="8"/>
  <c r="BB33" i="8"/>
  <c r="BB22" i="8"/>
  <c r="AA24" i="34"/>
  <c r="AA5" i="34"/>
  <c r="AA20" i="34"/>
  <c r="BA12" i="25"/>
  <c r="BA8" i="25"/>
  <c r="BA3" i="25"/>
  <c r="BA10" i="25"/>
  <c r="T32" i="8"/>
  <c r="R23" i="8"/>
  <c r="R22" i="8"/>
  <c r="R33" i="8"/>
  <c r="Z17" i="34"/>
  <c r="Z23" i="34"/>
  <c r="Z19" i="34"/>
  <c r="Z10" i="34"/>
  <c r="Z22" i="34"/>
  <c r="Z5" i="34"/>
  <c r="D20" i="33"/>
  <c r="C20" i="33"/>
  <c r="B20" i="33"/>
  <c r="AV26" i="8"/>
  <c r="AV24" i="8"/>
  <c r="AV25" i="8"/>
  <c r="AV29" i="8"/>
  <c r="AV27" i="8"/>
  <c r="AV28" i="8"/>
  <c r="W21" i="8"/>
  <c r="W20" i="8"/>
  <c r="W18" i="8"/>
  <c r="W17" i="8"/>
  <c r="W19" i="8"/>
  <c r="I25" i="8"/>
  <c r="I29" i="8"/>
  <c r="I30" i="8"/>
  <c r="I26" i="8"/>
  <c r="I24" i="8"/>
  <c r="I27" i="8"/>
  <c r="I28" i="8"/>
  <c r="AL12" i="8"/>
  <c r="AL10" i="8"/>
  <c r="AL14" i="8"/>
  <c r="AL6" i="8"/>
  <c r="AL11" i="8"/>
  <c r="AL15" i="8"/>
  <c r="AL13" i="8"/>
  <c r="AL9" i="8"/>
  <c r="AL7" i="8"/>
  <c r="AL5" i="8"/>
  <c r="AL16" i="8"/>
  <c r="AL8" i="8"/>
  <c r="BG5" i="8"/>
  <c r="BG10" i="8"/>
  <c r="BG15" i="8"/>
  <c r="BG14" i="8"/>
  <c r="BG13" i="8"/>
  <c r="BG6" i="8"/>
  <c r="BG8" i="8"/>
  <c r="BG12" i="8"/>
  <c r="BG16" i="8"/>
  <c r="BG7" i="8"/>
  <c r="BG9" i="8"/>
  <c r="BG11" i="8"/>
  <c r="Y29" i="8"/>
  <c r="Y27" i="8"/>
  <c r="AC18" i="8"/>
  <c r="BG32" i="8"/>
  <c r="BG34" i="8"/>
  <c r="BG31" i="8"/>
  <c r="Q18" i="8"/>
  <c r="Q21" i="8"/>
  <c r="Q17" i="8"/>
  <c r="Q19" i="8"/>
  <c r="Q20" i="8"/>
  <c r="I14" i="8"/>
  <c r="I6" i="8"/>
  <c r="I5" i="8"/>
  <c r="I7" i="8"/>
  <c r="I16" i="8"/>
  <c r="I12" i="8"/>
  <c r="AS18" i="8"/>
  <c r="AS19" i="8"/>
  <c r="AS20" i="8"/>
  <c r="AS17" i="8"/>
  <c r="AS21" i="8"/>
  <c r="AD33" i="8"/>
  <c r="AD23" i="8"/>
  <c r="AD22" i="8"/>
  <c r="AJ19" i="8"/>
  <c r="AJ17" i="8"/>
  <c r="AJ18" i="8"/>
  <c r="AJ20" i="8"/>
  <c r="AJ21" i="8"/>
  <c r="R12" i="8"/>
  <c r="R6" i="8"/>
  <c r="R11" i="8"/>
  <c r="R9" i="8"/>
  <c r="R7" i="8"/>
  <c r="R5" i="8"/>
  <c r="AN19" i="8"/>
  <c r="H29" i="8"/>
  <c r="H24" i="8"/>
  <c r="H25" i="8"/>
  <c r="H26" i="8"/>
  <c r="H27" i="8"/>
  <c r="H30" i="8"/>
  <c r="H28" i="8"/>
  <c r="AF31" i="8"/>
  <c r="AF32" i="8"/>
  <c r="AF34" i="8"/>
  <c r="X30" i="8"/>
  <c r="X25" i="8"/>
  <c r="X27" i="8"/>
  <c r="X24" i="8"/>
  <c r="X26" i="8"/>
  <c r="X28" i="8"/>
  <c r="X29" i="8"/>
  <c r="AI21" i="8"/>
  <c r="AI19" i="8"/>
  <c r="AI17" i="8"/>
  <c r="AI20" i="8"/>
  <c r="AI18" i="8"/>
  <c r="BH32" i="8"/>
  <c r="P18" i="8"/>
  <c r="O15" i="8"/>
  <c r="O16" i="8"/>
  <c r="O7" i="8"/>
  <c r="O10" i="8"/>
  <c r="O12" i="8"/>
  <c r="O13" i="8"/>
  <c r="O14" i="8"/>
  <c r="O6" i="8"/>
  <c r="O5" i="8"/>
  <c r="AM17" i="8"/>
  <c r="BF21" i="8"/>
  <c r="BF18" i="8"/>
  <c r="BF19" i="8"/>
  <c r="BF20" i="8"/>
  <c r="BF17" i="8"/>
  <c r="AD19" i="8"/>
  <c r="AD20" i="8"/>
  <c r="AD21" i="8"/>
  <c r="AD17" i="8"/>
  <c r="S7" i="8"/>
  <c r="S5" i="8"/>
  <c r="S12" i="8"/>
  <c r="AS29" i="8"/>
  <c r="AG20" i="8"/>
  <c r="AG19" i="8"/>
  <c r="J7" i="8"/>
  <c r="J5" i="8"/>
  <c r="J15" i="8"/>
  <c r="J13" i="8"/>
  <c r="AR20" i="8"/>
  <c r="AR17" i="8"/>
  <c r="AR21" i="8"/>
  <c r="AR19" i="8"/>
  <c r="AR18" i="8"/>
  <c r="X17" i="8"/>
  <c r="X21" i="8"/>
  <c r="X20" i="8"/>
  <c r="X18" i="8"/>
  <c r="X19" i="8"/>
  <c r="H32" i="25"/>
  <c r="J31" i="25"/>
  <c r="C9" i="27"/>
  <c r="Q5" i="27"/>
  <c r="Q6" i="27"/>
  <c r="S32" i="25"/>
  <c r="D4" i="27"/>
  <c r="F32" i="25"/>
  <c r="E47" i="25"/>
  <c r="H15" i="22" s="1"/>
  <c r="N5" i="27"/>
  <c r="N6" i="27" s="1"/>
  <c r="P32" i="25" s="1"/>
  <c r="M6" i="27"/>
  <c r="O32" i="25"/>
  <c r="O31" i="25"/>
  <c r="J6" i="27"/>
  <c r="L31" i="25"/>
  <c r="M31" i="25"/>
  <c r="K6" i="27"/>
  <c r="M32" i="25" s="1"/>
  <c r="S31" i="25"/>
  <c r="O6" i="27"/>
  <c r="P6" i="27"/>
  <c r="R32" i="25" s="1"/>
  <c r="R31" i="25"/>
  <c r="K31" i="25"/>
  <c r="I6" i="27"/>
  <c r="L6" i="27"/>
  <c r="N32" i="25" s="1"/>
  <c r="N31" i="25"/>
  <c r="E8" i="27"/>
  <c r="Q32" i="25"/>
  <c r="K32" i="25"/>
  <c r="S9" i="8"/>
  <c r="S15" i="8"/>
  <c r="S11" i="8"/>
  <c r="AA23" i="8"/>
  <c r="AA22" i="8"/>
  <c r="AA33" i="8"/>
  <c r="BD20" i="8"/>
  <c r="BD18" i="8"/>
  <c r="BD17" i="8"/>
  <c r="S6" i="8"/>
  <c r="S8" i="8"/>
  <c r="AM21" i="8"/>
  <c r="P17" i="8"/>
  <c r="O9" i="8"/>
  <c r="O11" i="8"/>
  <c r="O8" i="8"/>
  <c r="J14" i="8"/>
  <c r="J16" i="8"/>
  <c r="U5" i="8"/>
  <c r="U7" i="8"/>
  <c r="U15" i="8"/>
  <c r="U14" i="8"/>
  <c r="U13" i="8"/>
  <c r="U10" i="8"/>
  <c r="U12" i="8"/>
  <c r="U9" i="8"/>
  <c r="U6" i="8"/>
  <c r="BC30" i="8"/>
  <c r="BC24" i="8"/>
  <c r="BC26" i="8"/>
  <c r="BC27" i="8"/>
  <c r="BC25" i="8"/>
  <c r="BC29" i="8"/>
  <c r="Y6" i="8"/>
  <c r="Y14" i="8"/>
  <c r="Y11" i="8"/>
  <c r="Y12" i="8"/>
  <c r="Y7" i="8"/>
  <c r="Y8" i="8"/>
  <c r="Y16" i="8"/>
  <c r="Y13" i="8"/>
  <c r="Y9" i="8"/>
  <c r="Y5" i="8"/>
  <c r="G31" i="8"/>
  <c r="G32" i="8"/>
  <c r="P19" i="8"/>
  <c r="G34" i="8"/>
  <c r="AE32" i="8"/>
  <c r="AE34" i="8"/>
  <c r="X32" i="8"/>
  <c r="X34" i="8"/>
  <c r="X31" i="8"/>
  <c r="J11" i="25"/>
  <c r="J10" i="25"/>
  <c r="J39" i="25" s="1"/>
  <c r="J3" i="25"/>
  <c r="J8" i="25"/>
  <c r="J2" i="25"/>
  <c r="AY17" i="8"/>
  <c r="AY20" i="8"/>
  <c r="AY21" i="8"/>
  <c r="AY19" i="8"/>
  <c r="G3" i="25"/>
  <c r="G2" i="25"/>
  <c r="G12" i="25"/>
  <c r="G11" i="25"/>
  <c r="G8" i="25"/>
  <c r="O3" i="25"/>
  <c r="O11" i="25"/>
  <c r="O2" i="25"/>
  <c r="O12" i="25"/>
  <c r="AC11" i="25"/>
  <c r="W7" i="8"/>
  <c r="W5" i="8"/>
  <c r="W6" i="8"/>
  <c r="W16" i="8"/>
  <c r="W11" i="8"/>
  <c r="AF52" i="8"/>
  <c r="AE52" i="8"/>
  <c r="AM5" i="8"/>
  <c r="AM14" i="8"/>
  <c r="AM7" i="8"/>
  <c r="AS12" i="33"/>
  <c r="L7" i="33"/>
  <c r="AS30" i="8"/>
  <c r="AS25" i="8"/>
  <c r="X5" i="8"/>
  <c r="X15" i="8"/>
  <c r="X9" i="8"/>
  <c r="X6" i="8"/>
  <c r="AS24" i="8"/>
  <c r="S14" i="8"/>
  <c r="S16" i="8"/>
  <c r="AM19" i="8"/>
  <c r="AS27" i="8"/>
  <c r="AS26" i="8"/>
  <c r="S10" i="8"/>
  <c r="S13" i="8"/>
  <c r="AM18" i="8"/>
  <c r="P21" i="8"/>
  <c r="F9" i="34"/>
  <c r="P7" i="25"/>
  <c r="P6" i="25"/>
  <c r="AJ28" i="8"/>
  <c r="AJ29" i="8"/>
  <c r="AJ24" i="8"/>
  <c r="AJ25" i="8"/>
  <c r="AJ27" i="8"/>
  <c r="K11" i="8"/>
  <c r="K12" i="8"/>
  <c r="K8" i="8"/>
  <c r="K6" i="8"/>
  <c r="K9" i="8"/>
  <c r="K10" i="8"/>
  <c r="K7" i="8"/>
  <c r="K5" i="8"/>
  <c r="K13" i="8"/>
  <c r="BA2" i="25"/>
  <c r="BA11" i="25"/>
  <c r="AK33" i="8"/>
  <c r="AM22" i="8"/>
  <c r="AM33" i="8"/>
  <c r="AQ29" i="8"/>
  <c r="AQ24" i="8"/>
  <c r="AQ28" i="8"/>
  <c r="M48" i="8"/>
  <c r="N48" i="8"/>
  <c r="Y48" i="8"/>
  <c r="Z48" i="8"/>
  <c r="AU18" i="8"/>
  <c r="AU19" i="8"/>
  <c r="T24" i="25"/>
  <c r="T9" i="25"/>
  <c r="R32" i="8"/>
  <c r="R34" i="8"/>
  <c r="R31" i="8"/>
  <c r="G27" i="8"/>
  <c r="G25" i="8"/>
  <c r="G82" i="8"/>
  <c r="G29" i="8"/>
  <c r="G86" i="8"/>
  <c r="W25" i="8"/>
  <c r="W29" i="8"/>
  <c r="AF50" i="8"/>
  <c r="AE50" i="8"/>
  <c r="AE30" i="8" s="1"/>
  <c r="AM50" i="8"/>
  <c r="AM24" i="8" s="1"/>
  <c r="AM26" i="8"/>
  <c r="AN50" i="8"/>
  <c r="V16" i="8"/>
  <c r="V8" i="8"/>
  <c r="V9" i="8"/>
  <c r="V7" i="8"/>
  <c r="V5" i="8"/>
  <c r="AD50" i="8"/>
  <c r="AC50" i="8"/>
  <c r="BB50" i="8"/>
  <c r="BA50" i="8"/>
  <c r="AK51" i="8"/>
  <c r="AJ51" i="8"/>
  <c r="AJ34" i="8" s="1"/>
  <c r="BA34" i="8"/>
  <c r="BA32" i="8"/>
  <c r="P52" i="8"/>
  <c r="AM23" i="8"/>
  <c r="G49" i="8"/>
  <c r="F49" i="8"/>
  <c r="L49" i="8"/>
  <c r="M49" i="8"/>
  <c r="M22" i="8" s="1"/>
  <c r="V49" i="8"/>
  <c r="V22" i="8" s="1"/>
  <c r="V23" i="8"/>
  <c r="W49" i="8"/>
  <c r="Q36" i="34"/>
  <c r="AN12" i="33"/>
  <c r="AQ36" i="34"/>
  <c r="U19" i="34"/>
  <c r="F48" i="8"/>
  <c r="R48" i="8"/>
  <c r="AK48" i="8"/>
  <c r="BI49" i="8"/>
  <c r="T50" i="8"/>
  <c r="T29" i="8" s="1"/>
  <c r="BI50" i="8"/>
  <c r="AN27" i="25"/>
  <c r="AN8" i="25" s="1"/>
  <c r="AW27" i="25"/>
  <c r="AG51" i="8"/>
  <c r="AW51" i="8"/>
  <c r="AW32" i="8"/>
  <c r="E24" i="25"/>
  <c r="E9" i="25" s="1"/>
  <c r="E38" i="25" s="1"/>
  <c r="L9" i="25"/>
  <c r="J47" i="8"/>
  <c r="J4" i="8" s="1"/>
  <c r="R47" i="8"/>
  <c r="R4" i="8" s="1"/>
  <c r="AE47" i="8"/>
  <c r="AE4" i="8" s="1"/>
  <c r="BC47" i="8"/>
  <c r="S48" i="8"/>
  <c r="S20" i="8" s="1"/>
  <c r="H27" i="25"/>
  <c r="R36" i="34"/>
  <c r="AB48" i="8"/>
  <c r="M51" i="8"/>
  <c r="M34" i="8" s="1"/>
  <c r="AO52" i="8"/>
  <c r="AW52" i="8"/>
  <c r="F52" i="8"/>
  <c r="AH47" i="8"/>
  <c r="AH4" i="8" s="1"/>
  <c r="AP47" i="8"/>
  <c r="AR49" i="8"/>
  <c r="BH49" i="8"/>
  <c r="BF51" i="8"/>
  <c r="AH52" i="8"/>
  <c r="AP52" i="8"/>
  <c r="V24" i="25"/>
  <c r="V9" i="25"/>
  <c r="AT47" i="8"/>
  <c r="AZ48" i="8"/>
  <c r="AJ49" i="8"/>
  <c r="AJ33" i="8" s="1"/>
  <c r="AO50" i="8"/>
  <c r="AW50" i="8"/>
  <c r="BC15" i="8"/>
  <c r="BC10" i="8"/>
  <c r="BC8" i="8"/>
  <c r="BC12" i="8"/>
  <c r="BC5" i="8"/>
  <c r="AN20" i="8"/>
  <c r="AC17" i="8"/>
  <c r="AC19" i="8"/>
  <c r="Y25" i="8"/>
  <c r="AK3" i="25"/>
  <c r="AK11" i="25"/>
  <c r="AS23" i="8"/>
  <c r="BF2" i="25"/>
  <c r="Q28" i="8"/>
  <c r="Q26" i="8"/>
  <c r="I33" i="8"/>
  <c r="H31" i="8"/>
  <c r="BF8" i="25"/>
  <c r="BB5" i="8"/>
  <c r="Z5" i="8"/>
  <c r="Z13" i="8"/>
  <c r="Z12" i="8"/>
  <c r="Z15" i="8"/>
  <c r="Z7" i="8"/>
  <c r="Z11" i="8"/>
  <c r="Q24" i="25"/>
  <c r="Q9" i="25"/>
  <c r="P24" i="25"/>
  <c r="P9" i="25" s="1"/>
  <c r="I24" i="25"/>
  <c r="I9" i="25" s="1"/>
  <c r="V8" i="25"/>
  <c r="V3" i="25"/>
  <c r="AH27" i="25"/>
  <c r="AG27" i="25"/>
  <c r="AO27" i="25"/>
  <c r="AP27" i="25"/>
  <c r="AP2" i="25" s="1"/>
  <c r="AX3" i="25"/>
  <c r="AX8" i="25"/>
  <c r="AX10" i="25"/>
  <c r="AX2" i="25"/>
  <c r="E12" i="33"/>
  <c r="G36" i="34"/>
  <c r="D7" i="33"/>
  <c r="AN17" i="8"/>
  <c r="AC20" i="8"/>
  <c r="Y24" i="8"/>
  <c r="Y30" i="8"/>
  <c r="AK10" i="25"/>
  <c r="AS33" i="8"/>
  <c r="Q24" i="8"/>
  <c r="S10" i="25"/>
  <c r="H34" i="8"/>
  <c r="BF10" i="25"/>
  <c r="AX11" i="25"/>
  <c r="N47" i="8"/>
  <c r="N4" i="8" s="1"/>
  <c r="O47" i="8"/>
  <c r="O4" i="8"/>
  <c r="V47" i="8"/>
  <c r="V4" i="8" s="1"/>
  <c r="W47" i="8"/>
  <c r="W4" i="8"/>
  <c r="AB47" i="8"/>
  <c r="AB4" i="8" s="1"/>
  <c r="AA47" i="8"/>
  <c r="AA4" i="8"/>
  <c r="AW48" i="8"/>
  <c r="AW18" i="8" s="1"/>
  <c r="AX48" i="8"/>
  <c r="BA20" i="8"/>
  <c r="BA19" i="8"/>
  <c r="L50" i="8"/>
  <c r="M50" i="8"/>
  <c r="T27" i="8"/>
  <c r="T24" i="8"/>
  <c r="T26" i="8"/>
  <c r="T28" i="8"/>
  <c r="T25" i="8"/>
  <c r="T30" i="8"/>
  <c r="M27" i="25"/>
  <c r="M2" i="25" s="1"/>
  <c r="AB27" i="25"/>
  <c r="AB10" i="25" s="1"/>
  <c r="AA27" i="25"/>
  <c r="AE27" i="25"/>
  <c r="AE11" i="25"/>
  <c r="AF27" i="25"/>
  <c r="AF3" i="25" s="1"/>
  <c r="BC27" i="25"/>
  <c r="BD27" i="25"/>
  <c r="BD12" i="25" s="1"/>
  <c r="H36" i="34"/>
  <c r="I36" i="34"/>
  <c r="F12" i="33"/>
  <c r="S12" i="33"/>
  <c r="AB36" i="34"/>
  <c r="AC36" i="34"/>
  <c r="AK12" i="33"/>
  <c r="AN36" i="34"/>
  <c r="AM36" i="34"/>
  <c r="J7" i="33"/>
  <c r="AC47" i="8"/>
  <c r="AC4" i="8" s="1"/>
  <c r="AD47" i="8"/>
  <c r="AD4" i="8"/>
  <c r="BH47" i="8"/>
  <c r="L48" i="8"/>
  <c r="K48" i="8"/>
  <c r="BH48" i="8"/>
  <c r="BI48" i="8"/>
  <c r="S49" i="8"/>
  <c r="S23" i="8" s="1"/>
  <c r="T49" i="8"/>
  <c r="AJ23" i="8"/>
  <c r="AJ22" i="8"/>
  <c r="AY49" i="8"/>
  <c r="AZ49" i="8"/>
  <c r="AH50" i="8"/>
  <c r="AG50" i="8"/>
  <c r="AG30" i="8" s="1"/>
  <c r="AO26" i="8"/>
  <c r="AO30" i="8"/>
  <c r="AO25" i="8"/>
  <c r="BF50" i="8"/>
  <c r="BF29" i="8" s="1"/>
  <c r="BE50" i="8"/>
  <c r="N2" i="25"/>
  <c r="N12" i="25"/>
  <c r="N10" i="25"/>
  <c r="N3" i="25"/>
  <c r="N11" i="25"/>
  <c r="V12" i="33"/>
  <c r="Y36" i="34"/>
  <c r="G7" i="33"/>
  <c r="X36" i="34"/>
  <c r="AN18" i="8"/>
  <c r="Y28" i="8"/>
  <c r="AK8" i="25"/>
  <c r="Q25" i="8"/>
  <c r="BF12" i="25"/>
  <c r="AV36" i="34"/>
  <c r="AX10" i="8"/>
  <c r="AX14" i="8"/>
  <c r="AX11" i="8"/>
  <c r="AX7" i="8"/>
  <c r="AX12" i="8"/>
  <c r="AX9" i="8"/>
  <c r="G8" i="34"/>
  <c r="G11" i="34"/>
  <c r="BE27" i="25"/>
  <c r="Y31" i="8"/>
  <c r="Y34" i="8"/>
  <c r="Y32" i="8"/>
  <c r="AP30" i="8"/>
  <c r="AE29" i="8"/>
  <c r="AE27" i="8"/>
  <c r="AE24" i="8"/>
  <c r="AE28" i="8"/>
  <c r="AE25" i="8"/>
  <c r="AE26" i="8"/>
  <c r="U27" i="34"/>
  <c r="U13" i="34"/>
  <c r="AH49" i="8"/>
  <c r="S26" i="8"/>
  <c r="S27" i="8"/>
  <c r="S28" i="8"/>
  <c r="BG27" i="8"/>
  <c r="BG25" i="8"/>
  <c r="BG26" i="8"/>
  <c r="BG30" i="8"/>
  <c r="BG29" i="8"/>
  <c r="AP34" i="8"/>
  <c r="AP31" i="8"/>
  <c r="BF34" i="8"/>
  <c r="BF32" i="8"/>
  <c r="BF31" i="8"/>
  <c r="AP6" i="8"/>
  <c r="AP10" i="8"/>
  <c r="AP9" i="8"/>
  <c r="AP14" i="8"/>
  <c r="H12" i="33"/>
  <c r="J36" i="34"/>
  <c r="AK22" i="8"/>
  <c r="W30" i="8"/>
  <c r="W27" i="8"/>
  <c r="W24" i="8"/>
  <c r="W26" i="8"/>
  <c r="AC24" i="25"/>
  <c r="AC9" i="25" s="1"/>
  <c r="AP36" i="34"/>
  <c r="AM12" i="33"/>
  <c r="AO36" i="34"/>
  <c r="BF36" i="34"/>
  <c r="BD12" i="33"/>
  <c r="AI52" i="8"/>
  <c r="N32" i="8"/>
  <c r="N34" i="8"/>
  <c r="S17" i="8"/>
  <c r="AO48" i="8"/>
  <c r="X49" i="8"/>
  <c r="Y49" i="8"/>
  <c r="P51" i="8"/>
  <c r="O51" i="8"/>
  <c r="O31" i="8" s="1"/>
  <c r="M24" i="25"/>
  <c r="M9" i="25" s="1"/>
  <c r="AA36" i="34"/>
  <c r="X12" i="33"/>
  <c r="Z36" i="34"/>
  <c r="AI36" i="34"/>
  <c r="AH36" i="34"/>
  <c r="AW34" i="8"/>
  <c r="P15" i="8"/>
  <c r="P9" i="8"/>
  <c r="P13" i="8"/>
  <c r="T52" i="8"/>
  <c r="AG49" i="8"/>
  <c r="BH50" i="8"/>
  <c r="AM51" i="8"/>
  <c r="J24" i="25"/>
  <c r="J9" i="25" s="1"/>
  <c r="O26" i="25"/>
  <c r="L27" i="25"/>
  <c r="AU36" i="34"/>
  <c r="M47" i="8"/>
  <c r="M4" i="8" s="1"/>
  <c r="AN52" i="8"/>
  <c r="AV52" i="8"/>
  <c r="W14" i="34"/>
  <c r="AL47" i="8"/>
  <c r="BB48" i="8"/>
  <c r="BE49" i="8"/>
  <c r="BE23" i="8" s="1"/>
  <c r="G26" i="25"/>
  <c r="G7" i="25"/>
  <c r="AO47" i="8"/>
  <c r="J50" i="8"/>
  <c r="Z50" i="8"/>
  <c r="AX50" i="8"/>
  <c r="U51" i="8"/>
  <c r="BD52" i="8"/>
  <c r="F27" i="25"/>
  <c r="AE48" i="8"/>
  <c r="AE18" i="8" s="1"/>
  <c r="AI49" i="8"/>
  <c r="W27" i="25"/>
  <c r="AY27" i="25"/>
  <c r="U47" i="8"/>
  <c r="U4" i="8" s="1"/>
  <c r="AJ52" i="8"/>
  <c r="BD2" i="25"/>
  <c r="BD8" i="25"/>
  <c r="BD10" i="25"/>
  <c r="Q22" i="8"/>
  <c r="Q33" i="8"/>
  <c r="Q23" i="8"/>
  <c r="N8" i="34"/>
  <c r="N2" i="34"/>
  <c r="N22" i="34"/>
  <c r="N20" i="34"/>
  <c r="N26" i="34"/>
  <c r="N14" i="34"/>
  <c r="N8" i="8"/>
  <c r="N15" i="8"/>
  <c r="N10" i="8"/>
  <c r="N16" i="8"/>
  <c r="N12" i="8"/>
  <c r="N11" i="8"/>
  <c r="N5" i="8"/>
  <c r="N6" i="8"/>
  <c r="N13" i="8"/>
  <c r="N14" i="8"/>
  <c r="F10" i="34"/>
  <c r="F15" i="34"/>
  <c r="F14" i="34"/>
  <c r="F17" i="34"/>
  <c r="F3" i="34"/>
  <c r="F8" i="34"/>
  <c r="J33" i="8"/>
  <c r="J22" i="8"/>
  <c r="J23" i="8"/>
  <c r="G48" i="8"/>
  <c r="H48" i="8"/>
  <c r="H18" i="8" s="1"/>
  <c r="N9" i="8"/>
  <c r="AY14" i="8"/>
  <c r="AY6" i="8"/>
  <c r="AY11" i="8"/>
  <c r="AY15" i="8"/>
  <c r="AY8" i="8"/>
  <c r="AY12" i="8"/>
  <c r="AY16" i="8"/>
  <c r="AY9" i="8"/>
  <c r="AY10" i="8"/>
  <c r="AY7" i="8"/>
  <c r="AY5" i="8"/>
  <c r="BH8" i="8"/>
  <c r="BH14" i="8"/>
  <c r="BH6" i="8"/>
  <c r="BH11" i="8"/>
  <c r="BH5" i="8"/>
  <c r="BH13" i="8"/>
  <c r="BH10" i="8"/>
  <c r="BH16" i="8"/>
  <c r="BH7" i="8"/>
  <c r="BH12" i="8"/>
  <c r="AN29" i="8"/>
  <c r="BE32" i="8"/>
  <c r="BE31" i="8"/>
  <c r="R24" i="8"/>
  <c r="R29" i="8"/>
  <c r="R30" i="8"/>
  <c r="R27" i="8"/>
  <c r="R25" i="8"/>
  <c r="U23" i="8"/>
  <c r="U33" i="8"/>
  <c r="U22" i="8"/>
  <c r="AE31" i="8"/>
  <c r="C35" i="33"/>
  <c r="B21" i="33"/>
  <c r="H5" i="30"/>
  <c r="T31" i="8"/>
  <c r="R16" i="8"/>
  <c r="R14" i="8"/>
  <c r="R13" i="8"/>
  <c r="R10" i="8"/>
  <c r="R15" i="8"/>
  <c r="R8" i="8"/>
  <c r="AR28" i="8"/>
  <c r="I11" i="8"/>
  <c r="I8" i="8"/>
  <c r="I9" i="8"/>
  <c r="I13" i="8"/>
  <c r="I10" i="8"/>
  <c r="I15" i="8"/>
  <c r="H6" i="30"/>
  <c r="D35" i="33"/>
  <c r="BH31" i="8"/>
  <c r="BH34" i="8"/>
  <c r="J12" i="8"/>
  <c r="J8" i="8"/>
  <c r="J11" i="8"/>
  <c r="J6" i="8"/>
  <c r="J10" i="8"/>
  <c r="J9" i="8"/>
  <c r="AO33" i="8"/>
  <c r="AO23" i="8"/>
  <c r="F34" i="8"/>
  <c r="F91" i="8" s="1"/>
  <c r="F32" i="8"/>
  <c r="F89" i="8" s="1"/>
  <c r="G89" i="8" s="1"/>
  <c r="H89" i="8" s="1"/>
  <c r="N22" i="8"/>
  <c r="N23" i="8"/>
  <c r="N33" i="8"/>
  <c r="AM3" i="25"/>
  <c r="AM12" i="25"/>
  <c r="X7" i="8"/>
  <c r="X8" i="8"/>
  <c r="X12" i="8"/>
  <c r="X16" i="8"/>
  <c r="X10" i="8"/>
  <c r="X13" i="8"/>
  <c r="X11" i="8"/>
  <c r="X14" i="8"/>
  <c r="BE5" i="8"/>
  <c r="BE11" i="8"/>
  <c r="BE14" i="8"/>
  <c r="BE16" i="8"/>
  <c r="BE6" i="8"/>
  <c r="BE7" i="8"/>
  <c r="BE8" i="8"/>
  <c r="BE15" i="8"/>
  <c r="BE10" i="8"/>
  <c r="BE13" i="8"/>
  <c r="W5" i="34"/>
  <c r="W22" i="34"/>
  <c r="W19" i="34"/>
  <c r="W15" i="34"/>
  <c r="W23" i="34"/>
  <c r="P14" i="34"/>
  <c r="P3" i="34"/>
  <c r="P21" i="34"/>
  <c r="P15" i="34"/>
  <c r="P20" i="34"/>
  <c r="P18" i="34"/>
  <c r="P22" i="34"/>
  <c r="P12" i="34"/>
  <c r="P7" i="34"/>
  <c r="P16" i="34"/>
  <c r="P10" i="34"/>
  <c r="AM27" i="8"/>
  <c r="AM28" i="8"/>
  <c r="AV33" i="8"/>
  <c r="AV22" i="8"/>
  <c r="AF33" i="8"/>
  <c r="AF22" i="8"/>
  <c r="AF23" i="8"/>
  <c r="F115" i="8"/>
  <c r="F27" i="19"/>
  <c r="H81" i="8"/>
  <c r="I81" i="8" s="1"/>
  <c r="N19" i="8"/>
  <c r="N18" i="8"/>
  <c r="L31" i="8"/>
  <c r="L34" i="8"/>
  <c r="AU12" i="25"/>
  <c r="AU11" i="25"/>
  <c r="AU8" i="25"/>
  <c r="AE2" i="25"/>
  <c r="W15" i="8"/>
  <c r="W12" i="8"/>
  <c r="W9" i="8"/>
  <c r="W10" i="8"/>
  <c r="W13" i="8"/>
  <c r="W14" i="8"/>
  <c r="W8" i="8"/>
  <c r="AF2" i="25"/>
  <c r="AH10" i="25"/>
  <c r="AH11" i="25"/>
  <c r="AH2" i="25"/>
  <c r="AH12" i="25"/>
  <c r="AM15" i="8"/>
  <c r="AM9" i="8"/>
  <c r="AM13" i="8"/>
  <c r="AM6" i="8"/>
  <c r="AM10" i="8"/>
  <c r="AM12" i="8"/>
  <c r="AM11" i="8"/>
  <c r="AM16" i="8"/>
  <c r="F5" i="8"/>
  <c r="F62" i="8"/>
  <c r="F9" i="8"/>
  <c r="F66" i="8"/>
  <c r="F6" i="8"/>
  <c r="F63" i="8"/>
  <c r="F7" i="8"/>
  <c r="F64" i="8" s="1"/>
  <c r="F12" i="8"/>
  <c r="F69" i="8"/>
  <c r="F15" i="8"/>
  <c r="F72" i="8"/>
  <c r="L47" i="8"/>
  <c r="L4" i="8"/>
  <c r="K47" i="8"/>
  <c r="K4" i="8" s="1"/>
  <c r="S47" i="8"/>
  <c r="S4" i="8"/>
  <c r="T47" i="8"/>
  <c r="T4" i="8"/>
  <c r="U27" i="25"/>
  <c r="T27" i="25"/>
  <c r="AQ10" i="25"/>
  <c r="AQ2" i="25"/>
  <c r="AQ3" i="25"/>
  <c r="AQ8" i="25"/>
  <c r="AH19" i="8"/>
  <c r="AH18" i="8"/>
  <c r="BB6" i="8"/>
  <c r="BB13" i="8"/>
  <c r="AV11" i="25"/>
  <c r="AV2" i="25"/>
  <c r="AV10" i="25"/>
  <c r="AV3" i="25"/>
  <c r="S12" i="25"/>
  <c r="S8" i="25"/>
  <c r="S2" i="25"/>
  <c r="K10" i="25"/>
  <c r="K39" i="25"/>
  <c r="F54" i="25" s="1"/>
  <c r="H93" i="22" s="1"/>
  <c r="K3" i="25"/>
  <c r="K8" i="25"/>
  <c r="AU26" i="8"/>
  <c r="AU25" i="8"/>
  <c r="AU27" i="8"/>
  <c r="AU30" i="8"/>
  <c r="AU28" i="8"/>
  <c r="AU29" i="8"/>
  <c r="BD22" i="8"/>
  <c r="BC14" i="8"/>
  <c r="BC7" i="8"/>
  <c r="BC6" i="8"/>
  <c r="BC9" i="8"/>
  <c r="BC13" i="8"/>
  <c r="BC11" i="8"/>
  <c r="BC16" i="8"/>
  <c r="H11" i="25"/>
  <c r="H3" i="25"/>
  <c r="H2" i="25"/>
  <c r="H12" i="25"/>
  <c r="U5" i="34"/>
  <c r="U2" i="34"/>
  <c r="AX13" i="8"/>
  <c r="AX5" i="8"/>
  <c r="AX8" i="8"/>
  <c r="AS8" i="25"/>
  <c r="AS12" i="25"/>
  <c r="AS3" i="25"/>
  <c r="AS2" i="25"/>
  <c r="U17" i="8"/>
  <c r="U19" i="8"/>
  <c r="U20" i="8"/>
  <c r="AC23" i="8"/>
  <c r="AC33" i="8"/>
  <c r="AC22" i="8"/>
  <c r="AU49" i="8"/>
  <c r="AU22" i="8" s="1"/>
  <c r="AT49" i="8"/>
  <c r="U4" i="34"/>
  <c r="U12" i="34"/>
  <c r="U20" i="34"/>
  <c r="U24" i="34"/>
  <c r="M17" i="8"/>
  <c r="M18" i="8"/>
  <c r="S18" i="8"/>
  <c r="S21" i="8"/>
  <c r="S19" i="8"/>
  <c r="AE17" i="8"/>
  <c r="AK20" i="8"/>
  <c r="AK19" i="8"/>
  <c r="AP12" i="8"/>
  <c r="AP5" i="8"/>
  <c r="AP7" i="8"/>
  <c r="AP13" i="8"/>
  <c r="AP15" i="8"/>
  <c r="AP16" i="8"/>
  <c r="P36" i="34"/>
  <c r="N12" i="33"/>
  <c r="AR36" i="34"/>
  <c r="K7" i="33"/>
  <c r="AY12" i="33"/>
  <c r="BB36" i="34"/>
  <c r="BA36" i="34"/>
  <c r="AD32" i="8"/>
  <c r="AD31" i="8"/>
  <c r="AO21" i="8"/>
  <c r="AO19" i="8"/>
  <c r="V10" i="25"/>
  <c r="V12" i="25"/>
  <c r="V11" i="25"/>
  <c r="V2" i="25"/>
  <c r="AQ26" i="8"/>
  <c r="AQ30" i="8"/>
  <c r="Y20" i="8"/>
  <c r="Y21" i="8"/>
  <c r="AI27" i="8"/>
  <c r="AI24" i="8"/>
  <c r="AI28" i="8"/>
  <c r="AI26" i="8"/>
  <c r="O32" i="8"/>
  <c r="AA51" i="8"/>
  <c r="AB51" i="8"/>
  <c r="AB32" i="8" s="1"/>
  <c r="BB31" i="8"/>
  <c r="BB34" i="8"/>
  <c r="G26" i="8"/>
  <c r="G30" i="8"/>
  <c r="Z49" i="8"/>
  <c r="L24" i="8"/>
  <c r="L29" i="8"/>
  <c r="N24" i="25"/>
  <c r="N9" i="25" s="1"/>
  <c r="G28" i="8"/>
  <c r="M52" i="8"/>
  <c r="AR27" i="25"/>
  <c r="AR11" i="25" s="1"/>
  <c r="T48" i="8"/>
  <c r="J32" i="34"/>
  <c r="J35" i="34" s="1"/>
  <c r="J21" i="25"/>
  <c r="R32" i="34"/>
  <c r="R35" i="34" s="1"/>
  <c r="R16" i="34" s="1"/>
  <c r="R21" i="25"/>
  <c r="Z21" i="25"/>
  <c r="Z19" i="25"/>
  <c r="AD19" i="25"/>
  <c r="AD24" i="25" s="1"/>
  <c r="AD9" i="25" s="1"/>
  <c r="AD32" i="34"/>
  <c r="V21" i="25"/>
  <c r="V26" i="25" s="1"/>
  <c r="BC51" i="8"/>
  <c r="BC32" i="8" s="1"/>
  <c r="AD20" i="25"/>
  <c r="AD25" i="25" s="1"/>
  <c r="H52" i="8"/>
  <c r="I27" i="25"/>
  <c r="AT50" i="8"/>
  <c r="E21" i="25"/>
  <c r="I21" i="25"/>
  <c r="J26" i="25" s="1"/>
  <c r="J6" i="25" s="1"/>
  <c r="I26" i="25"/>
  <c r="M21" i="25"/>
  <c r="Q21" i="25"/>
  <c r="Q26" i="25"/>
  <c r="U21" i="25"/>
  <c r="U26" i="25" s="1"/>
  <c r="U6" i="25" s="1"/>
  <c r="Y21" i="25"/>
  <c r="Y26" i="25"/>
  <c r="AC21" i="25"/>
  <c r="AD26" i="25" s="1"/>
  <c r="AC26" i="25"/>
  <c r="AC32" i="34"/>
  <c r="AC35" i="34"/>
  <c r="AH11" i="8"/>
  <c r="AH14" i="8"/>
  <c r="AH5" i="8"/>
  <c r="AH16" i="8"/>
  <c r="AH12" i="8"/>
  <c r="AH9" i="8"/>
  <c r="AH13" i="8"/>
  <c r="AH7" i="8"/>
  <c r="AH15" i="8"/>
  <c r="AH8" i="8"/>
  <c r="AH10" i="8"/>
  <c r="AH6" i="8"/>
  <c r="AN2" i="25"/>
  <c r="AN10" i="25"/>
  <c r="AN11" i="25"/>
  <c r="G23" i="8"/>
  <c r="G80" i="8"/>
  <c r="G33" i="8"/>
  <c r="G22" i="8"/>
  <c r="Z19" i="8"/>
  <c r="Z21" i="8"/>
  <c r="Z17" i="8"/>
  <c r="Z18" i="8"/>
  <c r="Z20" i="8"/>
  <c r="G6" i="25"/>
  <c r="V33" i="8"/>
  <c r="AE20" i="8"/>
  <c r="BF28" i="8"/>
  <c r="AF11" i="25"/>
  <c r="W27" i="34"/>
  <c r="W6" i="34"/>
  <c r="W4" i="34"/>
  <c r="W2" i="34"/>
  <c r="W13" i="34"/>
  <c r="W8" i="34"/>
  <c r="AW31" i="8"/>
  <c r="AW25" i="8"/>
  <c r="AW27" i="8"/>
  <c r="AW30" i="8"/>
  <c r="AW24" i="8"/>
  <c r="AW26" i="8"/>
  <c r="AW28" i="8"/>
  <c r="AW29" i="8"/>
  <c r="M32" i="8"/>
  <c r="M31" i="8"/>
  <c r="AG32" i="8"/>
  <c r="AK18" i="8"/>
  <c r="AK17" i="8"/>
  <c r="AK21" i="8"/>
  <c r="P23" i="34"/>
  <c r="P24" i="34"/>
  <c r="M33" i="8"/>
  <c r="BB30" i="8"/>
  <c r="BB24" i="8"/>
  <c r="BB29" i="8"/>
  <c r="BB26" i="8"/>
  <c r="BB25" i="8"/>
  <c r="BB28" i="8"/>
  <c r="BB27" i="8"/>
  <c r="Y19" i="8"/>
  <c r="Y18" i="8"/>
  <c r="Y17" i="8"/>
  <c r="AF11" i="8"/>
  <c r="AF16" i="8"/>
  <c r="AF14" i="8"/>
  <c r="BA26" i="8"/>
  <c r="BA27" i="8"/>
  <c r="BA24" i="8"/>
  <c r="BA29" i="8"/>
  <c r="BA30" i="8"/>
  <c r="BA25" i="8"/>
  <c r="BA28" i="8"/>
  <c r="AE21" i="8"/>
  <c r="AF12" i="25"/>
  <c r="AM30" i="8"/>
  <c r="W12" i="34"/>
  <c r="W24" i="34"/>
  <c r="W26" i="34"/>
  <c r="W11" i="34"/>
  <c r="W7" i="34"/>
  <c r="W20" i="34"/>
  <c r="AO29" i="8"/>
  <c r="AO28" i="8"/>
  <c r="AO24" i="8"/>
  <c r="AO27" i="8"/>
  <c r="BH22" i="8"/>
  <c r="BH23" i="8"/>
  <c r="BH33" i="8"/>
  <c r="F10" i="8"/>
  <c r="F67" i="8"/>
  <c r="F13" i="8"/>
  <c r="F70" i="8" s="1"/>
  <c r="F11" i="8"/>
  <c r="F68" i="8" s="1"/>
  <c r="F14" i="8"/>
  <c r="F71" i="8" s="1"/>
  <c r="G71" i="8" s="1"/>
  <c r="F8" i="8"/>
  <c r="F65" i="8" s="1"/>
  <c r="F16" i="8"/>
  <c r="F73" i="8"/>
  <c r="AB20" i="8"/>
  <c r="H8" i="25"/>
  <c r="H10" i="25"/>
  <c r="N6" i="34"/>
  <c r="R20" i="8"/>
  <c r="R17" i="8"/>
  <c r="L22" i="8"/>
  <c r="L23" i="8"/>
  <c r="L33" i="8"/>
  <c r="AJ31" i="8"/>
  <c r="AJ32" i="8"/>
  <c r="AC28" i="8"/>
  <c r="AC26" i="8"/>
  <c r="AC27" i="8"/>
  <c r="AC30" i="8"/>
  <c r="AC24" i="8"/>
  <c r="AC29" i="8"/>
  <c r="AC25" i="8"/>
  <c r="AF28" i="8"/>
  <c r="AF27" i="8"/>
  <c r="AF29" i="8"/>
  <c r="AF24" i="8"/>
  <c r="AF26" i="8"/>
  <c r="AF30" i="8"/>
  <c r="AF25" i="8"/>
  <c r="N20" i="8"/>
  <c r="N21" i="8"/>
  <c r="N17" i="8"/>
  <c r="AO13" i="8"/>
  <c r="AO7" i="8"/>
  <c r="AO8" i="8"/>
  <c r="AO6" i="8"/>
  <c r="AO11" i="8"/>
  <c r="AO15" i="8"/>
  <c r="AO5" i="8"/>
  <c r="AO16" i="8"/>
  <c r="AO14" i="8"/>
  <c r="AO10" i="8"/>
  <c r="AO12" i="8"/>
  <c r="AO9" i="8"/>
  <c r="AE10" i="8"/>
  <c r="AE19" i="8"/>
  <c r="AM25" i="8"/>
  <c r="W9" i="34"/>
  <c r="W16" i="34"/>
  <c r="W17" i="34"/>
  <c r="W25" i="34"/>
  <c r="W18" i="34"/>
  <c r="AE15" i="8"/>
  <c r="AP8" i="8"/>
  <c r="AP11" i="8"/>
  <c r="AW14" i="8"/>
  <c r="AW7" i="8"/>
  <c r="AW8" i="8"/>
  <c r="AW15" i="8"/>
  <c r="AW6" i="8"/>
  <c r="AW5" i="8"/>
  <c r="AW10" i="8"/>
  <c r="AW16" i="8"/>
  <c r="AW13" i="8"/>
  <c r="AW12" i="8"/>
  <c r="AW11" i="8"/>
  <c r="AW9" i="8"/>
  <c r="AW8" i="25"/>
  <c r="AW3" i="25"/>
  <c r="AW2" i="25"/>
  <c r="F18" i="8"/>
  <c r="F17" i="8"/>
  <c r="F19" i="8"/>
  <c r="W33" i="8"/>
  <c r="W23" i="8"/>
  <c r="W22" i="8"/>
  <c r="F33" i="8"/>
  <c r="F23" i="8"/>
  <c r="F22" i="8"/>
  <c r="P16" i="8"/>
  <c r="P11" i="8"/>
  <c r="P10" i="8"/>
  <c r="P8" i="8"/>
  <c r="P7" i="8"/>
  <c r="P5" i="8"/>
  <c r="P14" i="8"/>
  <c r="P12" i="8"/>
  <c r="P6" i="8"/>
  <c r="AK32" i="8"/>
  <c r="AK31" i="8"/>
  <c r="AK34" i="8"/>
  <c r="AD28" i="8"/>
  <c r="AD27" i="8"/>
  <c r="AD25" i="8"/>
  <c r="AD24" i="8"/>
  <c r="AD26" i="8"/>
  <c r="AD29" i="8"/>
  <c r="AD30" i="8"/>
  <c r="M21" i="8"/>
  <c r="M20" i="8"/>
  <c r="M19" i="8"/>
  <c r="AY11" i="25"/>
  <c r="AY3" i="25"/>
  <c r="AY2" i="25"/>
  <c r="AY12" i="25"/>
  <c r="Z29" i="8"/>
  <c r="Z27" i="8"/>
  <c r="Z30" i="8"/>
  <c r="Z24" i="8"/>
  <c r="AV12" i="8"/>
  <c r="AV16" i="8"/>
  <c r="AV7" i="8"/>
  <c r="AV8" i="8"/>
  <c r="AV6" i="8"/>
  <c r="AV9" i="8"/>
  <c r="AV14" i="8"/>
  <c r="AV11" i="8"/>
  <c r="AV10" i="8"/>
  <c r="AV5" i="8"/>
  <c r="AV15" i="8"/>
  <c r="AV13" i="8"/>
  <c r="BH25" i="8"/>
  <c r="BH27" i="8"/>
  <c r="BH24" i="8"/>
  <c r="BH28" i="8"/>
  <c r="BH29" i="8"/>
  <c r="BH26" i="8"/>
  <c r="BH30" i="8"/>
  <c r="AO12" i="25"/>
  <c r="AO2" i="25"/>
  <c r="AO8" i="25"/>
  <c r="AO11" i="25"/>
  <c r="AO10" i="25"/>
  <c r="AO3" i="25"/>
  <c r="AX27" i="8"/>
  <c r="AX25" i="8"/>
  <c r="AX29" i="8"/>
  <c r="AX24" i="8"/>
  <c r="W21" i="34"/>
  <c r="W10" i="34"/>
  <c r="AM32" i="8"/>
  <c r="AM31" i="8"/>
  <c r="AM34" i="8"/>
  <c r="Y22" i="8"/>
  <c r="Y23" i="8"/>
  <c r="Y33" i="8"/>
  <c r="BE12" i="25"/>
  <c r="BE2" i="25"/>
  <c r="BE10" i="25"/>
  <c r="BE3" i="25"/>
  <c r="BE11" i="25"/>
  <c r="BE8" i="25"/>
  <c r="BF25" i="8"/>
  <c r="BF26" i="8"/>
  <c r="BF30" i="8"/>
  <c r="BF24" i="8"/>
  <c r="BF27" i="8"/>
  <c r="AG24" i="8"/>
  <c r="AG29" i="8"/>
  <c r="AG26" i="8"/>
  <c r="AG28" i="8"/>
  <c r="S33" i="8"/>
  <c r="L20" i="8"/>
  <c r="L19" i="8"/>
  <c r="L18" i="8"/>
  <c r="L17" i="8"/>
  <c r="L21" i="8"/>
  <c r="AF8" i="25"/>
  <c r="AF10" i="25"/>
  <c r="M3" i="25"/>
  <c r="M11" i="25"/>
  <c r="M10" i="25"/>
  <c r="AP12" i="25"/>
  <c r="AP8" i="25"/>
  <c r="AP3" i="25"/>
  <c r="AP10" i="25"/>
  <c r="BE22" i="8"/>
  <c r="BE33" i="8"/>
  <c r="L12" i="25"/>
  <c r="L10" i="25"/>
  <c r="L39" i="25"/>
  <c r="M39" i="25" s="1"/>
  <c r="L11" i="25"/>
  <c r="X22" i="8"/>
  <c r="X23" i="8"/>
  <c r="X33" i="8"/>
  <c r="AH24" i="8"/>
  <c r="AH30" i="8"/>
  <c r="AH25" i="8"/>
  <c r="AH29" i="8"/>
  <c r="AH28" i="8"/>
  <c r="AH26" i="8"/>
  <c r="AH27" i="8"/>
  <c r="W10" i="25"/>
  <c r="W8" i="25"/>
  <c r="W3" i="25"/>
  <c r="BD15" i="8"/>
  <c r="BD8" i="8"/>
  <c r="BD6" i="8"/>
  <c r="BD11" i="8"/>
  <c r="BD12" i="8"/>
  <c r="BD9" i="8"/>
  <c r="BD16" i="8"/>
  <c r="BD13" i="8"/>
  <c r="BD7" i="8"/>
  <c r="BD14" i="8"/>
  <c r="BD5" i="8"/>
  <c r="BD10" i="8"/>
  <c r="J27" i="8"/>
  <c r="J26" i="8"/>
  <c r="J29" i="8"/>
  <c r="J28" i="8"/>
  <c r="J24" i="8"/>
  <c r="J30" i="8"/>
  <c r="J25" i="8"/>
  <c r="BB20" i="8"/>
  <c r="BB17" i="8"/>
  <c r="AN14" i="8"/>
  <c r="AN10" i="8"/>
  <c r="AN9" i="8"/>
  <c r="AN5" i="8"/>
  <c r="AN8" i="8"/>
  <c r="AN15" i="8"/>
  <c r="AN6" i="8"/>
  <c r="AN16" i="8"/>
  <c r="AN13" i="8"/>
  <c r="AN12" i="8"/>
  <c r="AN11" i="8"/>
  <c r="AN7" i="8"/>
  <c r="O6" i="25"/>
  <c r="O7" i="25"/>
  <c r="AO20" i="8"/>
  <c r="AO18" i="8"/>
  <c r="AO17" i="8"/>
  <c r="AH33" i="8"/>
  <c r="AH22" i="8"/>
  <c r="AH23" i="8"/>
  <c r="AZ22" i="8"/>
  <c r="AZ33" i="8"/>
  <c r="AZ23" i="8"/>
  <c r="BH19" i="8"/>
  <c r="BH20" i="8"/>
  <c r="BH17" i="8"/>
  <c r="BH18" i="8"/>
  <c r="BH21" i="8"/>
  <c r="M30" i="8"/>
  <c r="M26" i="8"/>
  <c r="M25" i="8"/>
  <c r="M28" i="8"/>
  <c r="M29" i="8"/>
  <c r="M24" i="8"/>
  <c r="M27" i="8"/>
  <c r="AG10" i="25"/>
  <c r="AG3" i="25"/>
  <c r="AG11" i="25"/>
  <c r="AG8" i="25"/>
  <c r="AG2" i="25"/>
  <c r="AG12" i="25"/>
  <c r="F3" i="25"/>
  <c r="F11" i="25"/>
  <c r="F8" i="25"/>
  <c r="F10" i="25"/>
  <c r="F12" i="25"/>
  <c r="F2" i="25"/>
  <c r="AE10" i="25"/>
  <c r="AE8" i="25"/>
  <c r="AE3" i="25"/>
  <c r="AE12" i="25"/>
  <c r="AJ10" i="8"/>
  <c r="AJ13" i="8"/>
  <c r="AJ6" i="8"/>
  <c r="AJ8" i="8"/>
  <c r="AJ11" i="8"/>
  <c r="AJ9" i="8"/>
  <c r="AJ12" i="8"/>
  <c r="AJ14" i="8"/>
  <c r="AJ7" i="8"/>
  <c r="AJ16" i="8"/>
  <c r="AJ15" i="8"/>
  <c r="AJ5" i="8"/>
  <c r="AI33" i="8"/>
  <c r="AI22" i="8"/>
  <c r="AI23" i="8"/>
  <c r="U31" i="8"/>
  <c r="T15" i="8"/>
  <c r="T8" i="8"/>
  <c r="T16" i="8"/>
  <c r="T13" i="8"/>
  <c r="T5" i="8"/>
  <c r="T7" i="8"/>
  <c r="T6" i="8"/>
  <c r="T10" i="8"/>
  <c r="T9" i="8"/>
  <c r="T12" i="8"/>
  <c r="T11" i="8"/>
  <c r="T14" i="8"/>
  <c r="P34" i="8"/>
  <c r="P31" i="8"/>
  <c r="P32" i="8"/>
  <c r="AI12" i="8"/>
  <c r="AI16" i="8"/>
  <c r="AI7" i="8"/>
  <c r="AI10" i="8"/>
  <c r="AI13" i="8"/>
  <c r="AI15" i="8"/>
  <c r="AI8" i="8"/>
  <c r="AI9" i="8"/>
  <c r="AI11" i="8"/>
  <c r="AI6" i="8"/>
  <c r="AI14" i="8"/>
  <c r="AI5" i="8"/>
  <c r="BE27" i="8"/>
  <c r="BE29" i="8"/>
  <c r="BE25" i="8"/>
  <c r="BE28" i="8"/>
  <c r="BE30" i="8"/>
  <c r="BE26" i="8"/>
  <c r="BE24" i="8"/>
  <c r="AY33" i="8"/>
  <c r="AY22" i="8"/>
  <c r="AY23" i="8"/>
  <c r="T22" i="8"/>
  <c r="K19" i="8"/>
  <c r="K21" i="8"/>
  <c r="K20" i="8"/>
  <c r="K17" i="8"/>
  <c r="K18" i="8"/>
  <c r="BC10" i="25"/>
  <c r="BC3" i="25"/>
  <c r="BC2" i="25"/>
  <c r="BC11" i="25"/>
  <c r="BC8" i="25"/>
  <c r="BC12" i="25"/>
  <c r="AB8" i="25"/>
  <c r="AB11" i="25"/>
  <c r="AB2" i="25"/>
  <c r="AB12" i="25"/>
  <c r="AB3" i="25"/>
  <c r="L28" i="8"/>
  <c r="L26" i="8"/>
  <c r="L30" i="8"/>
  <c r="L25" i="8"/>
  <c r="L27" i="8"/>
  <c r="AW19" i="8"/>
  <c r="AW21" i="8"/>
  <c r="AW17" i="8"/>
  <c r="AW20" i="8"/>
  <c r="AH8" i="25"/>
  <c r="AH3" i="25"/>
  <c r="Y6" i="25"/>
  <c r="Y7" i="25"/>
  <c r="H12" i="8"/>
  <c r="H69" i="8" s="1"/>
  <c r="I69" i="8" s="1"/>
  <c r="J69" i="8" s="1"/>
  <c r="H13" i="8"/>
  <c r="H6" i="8"/>
  <c r="H5" i="8"/>
  <c r="H7" i="8"/>
  <c r="H15" i="8"/>
  <c r="H11" i="8"/>
  <c r="H8" i="8"/>
  <c r="H14" i="8"/>
  <c r="H16" i="8"/>
  <c r="H9" i="8"/>
  <c r="H10" i="8"/>
  <c r="BC31" i="8"/>
  <c r="BC34" i="8"/>
  <c r="AR8" i="25"/>
  <c r="AR3" i="25"/>
  <c r="AR2" i="25"/>
  <c r="AR12" i="25"/>
  <c r="AR10" i="25"/>
  <c r="G66" i="8"/>
  <c r="F105" i="8"/>
  <c r="F49" i="17" s="1"/>
  <c r="U7" i="25"/>
  <c r="E26" i="25"/>
  <c r="F26" i="25"/>
  <c r="F6" i="25" s="1"/>
  <c r="Z24" i="25"/>
  <c r="Z9" i="25" s="1"/>
  <c r="AA24" i="25"/>
  <c r="AA9" i="25" s="1"/>
  <c r="K26" i="25"/>
  <c r="G69" i="8"/>
  <c r="G62" i="8"/>
  <c r="F101" i="8" s="1"/>
  <c r="F5" i="17"/>
  <c r="H17" i="8"/>
  <c r="H20" i="8"/>
  <c r="H21" i="8"/>
  <c r="H19" i="8"/>
  <c r="AC10" i="34"/>
  <c r="AC24" i="34"/>
  <c r="AC20" i="34"/>
  <c r="AC2" i="34"/>
  <c r="AC23" i="34"/>
  <c r="AC7" i="34"/>
  <c r="AC6" i="34"/>
  <c r="AC19" i="34"/>
  <c r="AC27" i="34"/>
  <c r="AC18" i="34"/>
  <c r="AC16" i="34"/>
  <c r="AC12" i="34"/>
  <c r="AC21" i="34"/>
  <c r="AC3" i="34"/>
  <c r="AC26" i="34"/>
  <c r="AC4" i="34"/>
  <c r="AC5" i="34"/>
  <c r="AC17" i="34"/>
  <c r="AC25" i="34"/>
  <c r="AC8" i="34"/>
  <c r="AC14" i="34"/>
  <c r="AC9" i="34"/>
  <c r="AC22" i="34"/>
  <c r="AC11" i="34"/>
  <c r="AC13" i="34"/>
  <c r="AC15" i="34"/>
  <c r="Q7" i="25"/>
  <c r="Q6" i="25"/>
  <c r="AT28" i="8"/>
  <c r="AT30" i="8"/>
  <c r="AT27" i="8"/>
  <c r="AT29" i="8"/>
  <c r="AT24" i="8"/>
  <c r="AT26" i="8"/>
  <c r="AT25" i="8"/>
  <c r="AE20" i="25"/>
  <c r="AE25" i="25"/>
  <c r="AE14" i="25" s="1"/>
  <c r="Z26" i="25"/>
  <c r="AA26" i="25"/>
  <c r="M16" i="8"/>
  <c r="M10" i="8"/>
  <c r="M9" i="8"/>
  <c r="M6" i="8"/>
  <c r="M8" i="8"/>
  <c r="M12" i="8"/>
  <c r="M14" i="8"/>
  <c r="M7" i="8"/>
  <c r="M15" i="8"/>
  <c r="M5" i="8"/>
  <c r="M13" i="8"/>
  <c r="M11" i="8"/>
  <c r="Z22" i="8"/>
  <c r="Z23" i="8"/>
  <c r="Z33" i="8"/>
  <c r="AB34" i="8"/>
  <c r="AB31" i="8"/>
  <c r="T10" i="25"/>
  <c r="T11" i="25"/>
  <c r="T8" i="25"/>
  <c r="T2" i="25"/>
  <c r="R5" i="27"/>
  <c r="G19" i="8"/>
  <c r="G18" i="8"/>
  <c r="G20" i="8"/>
  <c r="G17" i="8"/>
  <c r="G21" i="8"/>
  <c r="AE21" i="25"/>
  <c r="AE26" i="25"/>
  <c r="AE19" i="25"/>
  <c r="AE24" i="25"/>
  <c r="AE9" i="25" s="1"/>
  <c r="AE32" i="34"/>
  <c r="AE35" i="34"/>
  <c r="AU33" i="8"/>
  <c r="AU23" i="8"/>
  <c r="G72" i="8"/>
  <c r="N26" i="25"/>
  <c r="I12" i="25"/>
  <c r="I8" i="25"/>
  <c r="I10" i="25"/>
  <c r="I11" i="25"/>
  <c r="I3" i="25"/>
  <c r="I2" i="25"/>
  <c r="S26" i="25"/>
  <c r="R26" i="25"/>
  <c r="T17" i="8"/>
  <c r="T21" i="8"/>
  <c r="T19" i="8"/>
  <c r="T20" i="8"/>
  <c r="T18" i="8"/>
  <c r="AA32" i="8"/>
  <c r="AA31" i="8"/>
  <c r="AA34" i="8"/>
  <c r="AT22" i="8"/>
  <c r="AT33" i="8"/>
  <c r="AT23" i="8"/>
  <c r="U8" i="25"/>
  <c r="U10" i="25"/>
  <c r="U3" i="25"/>
  <c r="U2" i="25"/>
  <c r="U12" i="25"/>
  <c r="U11" i="25"/>
  <c r="G63" i="8"/>
  <c r="H63" i="8" s="1"/>
  <c r="G68" i="8"/>
  <c r="H68" i="8" s="1"/>
  <c r="I68" i="8" s="1"/>
  <c r="F107" i="8"/>
  <c r="F71" i="17" s="1"/>
  <c r="H80" i="8"/>
  <c r="I80" i="8" s="1"/>
  <c r="J80" i="8" s="1"/>
  <c r="F114" i="8"/>
  <c r="F16" i="19"/>
  <c r="F110" i="8"/>
  <c r="F104" i="17" s="1"/>
  <c r="G73" i="8"/>
  <c r="H73" i="8"/>
  <c r="J81" i="8"/>
  <c r="K81" i="8" s="1"/>
  <c r="R2" i="34"/>
  <c r="R12" i="34"/>
  <c r="R23" i="34"/>
  <c r="R20" i="34"/>
  <c r="R9" i="34"/>
  <c r="R13" i="34"/>
  <c r="R19" i="34"/>
  <c r="AF21" i="25"/>
  <c r="AF26" i="25"/>
  <c r="AF32" i="34"/>
  <c r="AF35" i="34"/>
  <c r="AF19" i="25"/>
  <c r="AF24" i="25"/>
  <c r="AF9" i="25" s="1"/>
  <c r="AF20" i="25"/>
  <c r="J7" i="25"/>
  <c r="R6" i="25"/>
  <c r="R7" i="25"/>
  <c r="AE13" i="34"/>
  <c r="AE18" i="34"/>
  <c r="AE10" i="34"/>
  <c r="AE27" i="34"/>
  <c r="AE7" i="34"/>
  <c r="AE11" i="34"/>
  <c r="AE24" i="34"/>
  <c r="AE20" i="34"/>
  <c r="AE26" i="34"/>
  <c r="AE17" i="34"/>
  <c r="AE4" i="34"/>
  <c r="AE19" i="34"/>
  <c r="AE12" i="34"/>
  <c r="AE15" i="34"/>
  <c r="AE21" i="34"/>
  <c r="AE2" i="34"/>
  <c r="AE14" i="34"/>
  <c r="AE5" i="34"/>
  <c r="AE16" i="34"/>
  <c r="AE8" i="34"/>
  <c r="AE6" i="34"/>
  <c r="AE22" i="34"/>
  <c r="AE9" i="34"/>
  <c r="AE23" i="34"/>
  <c r="AE25" i="34"/>
  <c r="N39" i="25"/>
  <c r="O39" i="25" s="1"/>
  <c r="AA6" i="25"/>
  <c r="AA7" i="25"/>
  <c r="F120" i="8"/>
  <c r="H62" i="8"/>
  <c r="K6" i="25"/>
  <c r="K7" i="25"/>
  <c r="S6" i="25"/>
  <c r="S7" i="25"/>
  <c r="N7" i="25"/>
  <c r="N6" i="25"/>
  <c r="F108" i="8"/>
  <c r="F82" i="17" s="1"/>
  <c r="F7" i="25"/>
  <c r="J9" i="34"/>
  <c r="J2" i="34"/>
  <c r="H66" i="8"/>
  <c r="F112" i="8"/>
  <c r="F126" i="17" s="1"/>
  <c r="F95" i="19"/>
  <c r="F83" i="19"/>
  <c r="AF11" i="34"/>
  <c r="AF21" i="34"/>
  <c r="AF5" i="34"/>
  <c r="AF14" i="34"/>
  <c r="AF9" i="34"/>
  <c r="AF17" i="34"/>
  <c r="AF16" i="34"/>
  <c r="AF4" i="34"/>
  <c r="AF25" i="34"/>
  <c r="AF7" i="34"/>
  <c r="AF12" i="34"/>
  <c r="AF6" i="34"/>
  <c r="AF13" i="34"/>
  <c r="AF18" i="34"/>
  <c r="AF22" i="34"/>
  <c r="AF8" i="34"/>
  <c r="AF27" i="34"/>
  <c r="AF23" i="34"/>
  <c r="AF19" i="34"/>
  <c r="AF24" i="34"/>
  <c r="AF15" i="34"/>
  <c r="AF20" i="34"/>
  <c r="AF2" i="34"/>
  <c r="AF26" i="34"/>
  <c r="AF10" i="34"/>
  <c r="AF3" i="34"/>
  <c r="AG21" i="25"/>
  <c r="AG26" i="25"/>
  <c r="AG32" i="34"/>
  <c r="AG35" i="34" s="1"/>
  <c r="AG19" i="25"/>
  <c r="AG24" i="25" s="1"/>
  <c r="AG9" i="25" s="1"/>
  <c r="I66" i="8"/>
  <c r="J66" i="8"/>
  <c r="I62" i="8"/>
  <c r="J62" i="8"/>
  <c r="K62" i="8" s="1"/>
  <c r="AG20" i="25"/>
  <c r="AG25" i="25" s="1"/>
  <c r="AF7" i="25"/>
  <c r="AF6" i="25"/>
  <c r="AG9" i="34"/>
  <c r="AG7" i="34"/>
  <c r="AH21" i="25"/>
  <c r="AH26" i="25"/>
  <c r="AH6" i="25" s="1"/>
  <c r="AH19" i="25"/>
  <c r="AH24" i="25" s="1"/>
  <c r="AH9" i="25" s="1"/>
  <c r="AH32" i="34"/>
  <c r="AH35" i="34" s="1"/>
  <c r="AH20" i="25"/>
  <c r="AH25" i="25" s="1"/>
  <c r="AI21" i="25"/>
  <c r="AI26" i="25" s="1"/>
  <c r="AI32" i="34"/>
  <c r="AI35" i="34" s="1"/>
  <c r="AI10" i="34" s="1"/>
  <c r="AI19" i="25"/>
  <c r="AH4" i="34"/>
  <c r="AH7" i="34"/>
  <c r="AH16" i="34"/>
  <c r="AH9" i="34"/>
  <c r="AH7" i="25"/>
  <c r="AI20" i="25"/>
  <c r="AJ21" i="25"/>
  <c r="AJ26" i="25"/>
  <c r="AJ32" i="34"/>
  <c r="AJ19" i="25"/>
  <c r="AJ24" i="25" s="1"/>
  <c r="AJ9" i="25" s="1"/>
  <c r="AI19" i="34"/>
  <c r="AI22" i="34"/>
  <c r="AI20" i="34"/>
  <c r="AI9" i="34"/>
  <c r="AI3" i="34"/>
  <c r="AJ20" i="25"/>
  <c r="AK21" i="25"/>
  <c r="AK26" i="25"/>
  <c r="AK6" i="25" s="1"/>
  <c r="AK32" i="34"/>
  <c r="AK19" i="25"/>
  <c r="AK20" i="25"/>
  <c r="AK25" i="25"/>
  <c r="AK14" i="25" s="1"/>
  <c r="AK4" i="25"/>
  <c r="AL20" i="25"/>
  <c r="AL25" i="25"/>
  <c r="AL4" i="25" s="1"/>
  <c r="AK7" i="25"/>
  <c r="AL19" i="25"/>
  <c r="AL24" i="25" s="1"/>
  <c r="AL9" i="25" s="1"/>
  <c r="AL21" i="25"/>
  <c r="AL26" i="25"/>
  <c r="AL32" i="34"/>
  <c r="AL35" i="34" s="1"/>
  <c r="AM21" i="25"/>
  <c r="AM26" i="25"/>
  <c r="AM32" i="34"/>
  <c r="AM35" i="34" s="1"/>
  <c r="AM19" i="25"/>
  <c r="AM24" i="25" s="1"/>
  <c r="AM9" i="25" s="1"/>
  <c r="AM20" i="25"/>
  <c r="AM25" i="25" s="1"/>
  <c r="AM14" i="25" s="1"/>
  <c r="AN21" i="25"/>
  <c r="AN19" i="25"/>
  <c r="AN24" i="25" s="1"/>
  <c r="AN9" i="25" s="1"/>
  <c r="AN32" i="34"/>
  <c r="AN35" i="34" s="1"/>
  <c r="AN22" i="34" s="1"/>
  <c r="AN20" i="25"/>
  <c r="AN25" i="25"/>
  <c r="AO21" i="25"/>
  <c r="AO19" i="25"/>
  <c r="AP24" i="25" s="1"/>
  <c r="AP9" i="25" s="1"/>
  <c r="AO24" i="25"/>
  <c r="AO9" i="25" s="1"/>
  <c r="AO32" i="34"/>
  <c r="AO35" i="34" s="1"/>
  <c r="AN4" i="34"/>
  <c r="AN17" i="34"/>
  <c r="AN10" i="34"/>
  <c r="AN19" i="34"/>
  <c r="AN2" i="34"/>
  <c r="AO20" i="25"/>
  <c r="AO25" i="25"/>
  <c r="AO14" i="25" s="1"/>
  <c r="AP21" i="25"/>
  <c r="AP26" i="25"/>
  <c r="AP32" i="34"/>
  <c r="AP35" i="34" s="1"/>
  <c r="AP26" i="34" s="1"/>
  <c r="AP19" i="25"/>
  <c r="AP20" i="25"/>
  <c r="AP25" i="25" s="1"/>
  <c r="AP5" i="25" s="1"/>
  <c r="AO9" i="34"/>
  <c r="AO19" i="34"/>
  <c r="AO6" i="34"/>
  <c r="AO4" i="34"/>
  <c r="AO25" i="34"/>
  <c r="AO17" i="34"/>
  <c r="AO15" i="34"/>
  <c r="AO16" i="34"/>
  <c r="AO21" i="34"/>
  <c r="AO20" i="34"/>
  <c r="AP2" i="34"/>
  <c r="AP12" i="34"/>
  <c r="AP25" i="34"/>
  <c r="AP5" i="34"/>
  <c r="AP22" i="34"/>
  <c r="AP24" i="34"/>
  <c r="AQ21" i="25"/>
  <c r="AQ26" i="25" s="1"/>
  <c r="AQ6" i="25" s="1"/>
  <c r="AQ32" i="34"/>
  <c r="AQ35" i="34"/>
  <c r="AQ20" i="34" s="1"/>
  <c r="AQ19" i="25"/>
  <c r="AQ24" i="25" s="1"/>
  <c r="AQ9" i="25" s="1"/>
  <c r="AQ20" i="25"/>
  <c r="AQ7" i="25"/>
  <c r="AR20" i="25"/>
  <c r="AR25" i="25" s="1"/>
  <c r="AR21" i="25"/>
  <c r="AR26" i="25"/>
  <c r="AR32" i="34"/>
  <c r="AR35" i="34"/>
  <c r="AR19" i="25"/>
  <c r="AQ14" i="34"/>
  <c r="AQ16" i="34"/>
  <c r="AQ27" i="34"/>
  <c r="AQ7" i="34"/>
  <c r="AQ8" i="34"/>
  <c r="AQ15" i="34"/>
  <c r="AQ18" i="34"/>
  <c r="AQ22" i="34"/>
  <c r="AQ9" i="34"/>
  <c r="AQ6" i="34"/>
  <c r="AQ5" i="34"/>
  <c r="AS20" i="25"/>
  <c r="AS21" i="25"/>
  <c r="AS26" i="25" s="1"/>
  <c r="AS32" i="34"/>
  <c r="AS19" i="25"/>
  <c r="AS24" i="25"/>
  <c r="AS9" i="25" s="1"/>
  <c r="AR16" i="34"/>
  <c r="AR27" i="34"/>
  <c r="AR18" i="34"/>
  <c r="AT20" i="25"/>
  <c r="AS7" i="25"/>
  <c r="AS6" i="25"/>
  <c r="AT32" i="34"/>
  <c r="AT35" i="34"/>
  <c r="AT3" i="34" s="1"/>
  <c r="AT24" i="34"/>
  <c r="AT19" i="25"/>
  <c r="AT24" i="25" s="1"/>
  <c r="AT9" i="25" s="1"/>
  <c r="AT21" i="25"/>
  <c r="AT26" i="25"/>
  <c r="AT7" i="25"/>
  <c r="AT6" i="25"/>
  <c r="AU20" i="25"/>
  <c r="AU21" i="25"/>
  <c r="AU26" i="25" s="1"/>
  <c r="AU19" i="25"/>
  <c r="AU32" i="34"/>
  <c r="AU35" i="34"/>
  <c r="AU8" i="34" s="1"/>
  <c r="AT13" i="34"/>
  <c r="AT22" i="34"/>
  <c r="AT6" i="34"/>
  <c r="AT25" i="34"/>
  <c r="AT21" i="34"/>
  <c r="AT2" i="34"/>
  <c r="AT16" i="34"/>
  <c r="AT19" i="34"/>
  <c r="AT20" i="34"/>
  <c r="AT11" i="34"/>
  <c r="AV21" i="25"/>
  <c r="AV19" i="25"/>
  <c r="AV24" i="25" s="1"/>
  <c r="AV9" i="25" s="1"/>
  <c r="AV32" i="34"/>
  <c r="AV35" i="34" s="1"/>
  <c r="AV9" i="34" s="1"/>
  <c r="AV20" i="25"/>
  <c r="AV25" i="25" s="1"/>
  <c r="AV4" i="25" s="1"/>
  <c r="AU11" i="34"/>
  <c r="AU7" i="34"/>
  <c r="AU14" i="34"/>
  <c r="AU20" i="34"/>
  <c r="AU2" i="34"/>
  <c r="AU23" i="34"/>
  <c r="AU15" i="34"/>
  <c r="AU18" i="34"/>
  <c r="AU17" i="34"/>
  <c r="AU26" i="34"/>
  <c r="AU12" i="34"/>
  <c r="AU10" i="34"/>
  <c r="AU4" i="34"/>
  <c r="AU6" i="34"/>
  <c r="AU9" i="34"/>
  <c r="AU21" i="34"/>
  <c r="AW20" i="25"/>
  <c r="AV25" i="34"/>
  <c r="AV5" i="34"/>
  <c r="AV23" i="34"/>
  <c r="AW21" i="25"/>
  <c r="AW26" i="25"/>
  <c r="AW19" i="25"/>
  <c r="AW24" i="25" s="1"/>
  <c r="AW9" i="25" s="1"/>
  <c r="AW32" i="34"/>
  <c r="AW35" i="34" s="1"/>
  <c r="AX20" i="25"/>
  <c r="AX21" i="25"/>
  <c r="AX26" i="25"/>
  <c r="AX7" i="25" s="1"/>
  <c r="AX32" i="34"/>
  <c r="AX19" i="25"/>
  <c r="AX24" i="25"/>
  <c r="AX9" i="25" s="1"/>
  <c r="AY21" i="25"/>
  <c r="AZ26" i="25" s="1"/>
  <c r="AZ6" i="25" s="1"/>
  <c r="AY32" i="34"/>
  <c r="AY35" i="34"/>
  <c r="AY26" i="34"/>
  <c r="AY19" i="25"/>
  <c r="AY20" i="25"/>
  <c r="AZ20" i="25"/>
  <c r="AZ21" i="25"/>
  <c r="AZ32" i="34"/>
  <c r="AZ19" i="25"/>
  <c r="AZ24" i="25"/>
  <c r="AZ9" i="25"/>
  <c r="BA21" i="25"/>
  <c r="BA26" i="25"/>
  <c r="BA32" i="34"/>
  <c r="BA35" i="34" s="1"/>
  <c r="BA6" i="34" s="1"/>
  <c r="BA19" i="25"/>
  <c r="BA24" i="25"/>
  <c r="BA9" i="25"/>
  <c r="BA20" i="25"/>
  <c r="BB32" i="34"/>
  <c r="BB21" i="25"/>
  <c r="BB26" i="25"/>
  <c r="BB6" i="25"/>
  <c r="BB19" i="25"/>
  <c r="BC24" i="25" s="1"/>
  <c r="BC9" i="25" s="1"/>
  <c r="BA8" i="34"/>
  <c r="BA26" i="34"/>
  <c r="BA10" i="34"/>
  <c r="BA4" i="34"/>
  <c r="BA24" i="34"/>
  <c r="BB20" i="25"/>
  <c r="BB25" i="25"/>
  <c r="BB13" i="25"/>
  <c r="BC21" i="25"/>
  <c r="BD26" i="25" s="1"/>
  <c r="BC32" i="34"/>
  <c r="BC35" i="34"/>
  <c r="BC8" i="34"/>
  <c r="BC19" i="25"/>
  <c r="BC20" i="25"/>
  <c r="BD21" i="25"/>
  <c r="BD19" i="25"/>
  <c r="BE24" i="25" s="1"/>
  <c r="BD32" i="34"/>
  <c r="BE35" i="34" s="1"/>
  <c r="BD20" i="25"/>
  <c r="BC11" i="34"/>
  <c r="BE21" i="25"/>
  <c r="BE32" i="34"/>
  <c r="BE19" i="25"/>
  <c r="BE9" i="25"/>
  <c r="BE20" i="25"/>
  <c r="BF20" i="25"/>
  <c r="BF25" i="25"/>
  <c r="BF13" i="25" s="1"/>
  <c r="BF21" i="25"/>
  <c r="BF19" i="25"/>
  <c r="BF32" i="34"/>
  <c r="BG35" i="34" s="1"/>
  <c r="BH20" i="25"/>
  <c r="BG20" i="25"/>
  <c r="BG19" i="25"/>
  <c r="BG32" i="34"/>
  <c r="BG24" i="34"/>
  <c r="BG21" i="25"/>
  <c r="BG26" i="25" s="1"/>
  <c r="BH21" i="25"/>
  <c r="BH32" i="34"/>
  <c r="BH19" i="25"/>
  <c r="F27" i="34"/>
  <c r="F6" i="34"/>
  <c r="F20" i="34"/>
  <c r="F22" i="34"/>
  <c r="F19" i="34"/>
  <c r="F13" i="34"/>
  <c r="F5" i="34"/>
  <c r="F23" i="34"/>
  <c r="F12" i="34"/>
  <c r="F24" i="34"/>
  <c r="F4" i="34"/>
  <c r="F7" i="34"/>
  <c r="F21" i="34"/>
  <c r="N17" i="34"/>
  <c r="N13" i="34"/>
  <c r="N24" i="34"/>
  <c r="N15" i="34"/>
  <c r="N12" i="34"/>
  <c r="N23" i="34"/>
  <c r="N7" i="34"/>
  <c r="N5" i="34"/>
  <c r="N4" i="34"/>
  <c r="N9" i="34"/>
  <c r="N21" i="34"/>
  <c r="N10" i="34"/>
  <c r="N18" i="34"/>
  <c r="Z15" i="34"/>
  <c r="Z26" i="34"/>
  <c r="Z13" i="34"/>
  <c r="Z6" i="34"/>
  <c r="Z20" i="34"/>
  <c r="Z4" i="34"/>
  <c r="Z12" i="34"/>
  <c r="Z21" i="34"/>
  <c r="Z25" i="34"/>
  <c r="Z2" i="34"/>
  <c r="Z11" i="34"/>
  <c r="Z14" i="34"/>
  <c r="Z16" i="34"/>
  <c r="AT8" i="34"/>
  <c r="AT18" i="34"/>
  <c r="AT15" i="34"/>
  <c r="AT14" i="34"/>
  <c r="AT7" i="34"/>
  <c r="AT9" i="34"/>
  <c r="AT17" i="34"/>
  <c r="AP3" i="34"/>
  <c r="AP23" i="34"/>
  <c r="AP11" i="34"/>
  <c r="AP21" i="34"/>
  <c r="AP13" i="34"/>
  <c r="AP8" i="34"/>
  <c r="AH2" i="34"/>
  <c r="AH24" i="34"/>
  <c r="AH18" i="34"/>
  <c r="AH22" i="34"/>
  <c r="AH25" i="34"/>
  <c r="AH27" i="34"/>
  <c r="AH19" i="34"/>
  <c r="J27" i="34"/>
  <c r="J10" i="34"/>
  <c r="J12" i="34"/>
  <c r="J16" i="34"/>
  <c r="R3" i="34"/>
  <c r="R11" i="34"/>
  <c r="F16" i="34"/>
  <c r="F11" i="34"/>
  <c r="F2" i="34"/>
  <c r="N27" i="34"/>
  <c r="N16" i="34"/>
  <c r="Z7" i="34"/>
  <c r="Z27" i="34"/>
  <c r="Z18" i="34"/>
  <c r="J14" i="34"/>
  <c r="J23" i="34"/>
  <c r="J6" i="34"/>
  <c r="J21" i="34"/>
  <c r="J19" i="34"/>
  <c r="J17" i="34"/>
  <c r="R22" i="34"/>
  <c r="R17" i="34"/>
  <c r="R15" i="34"/>
  <c r="R10" i="34"/>
  <c r="R8" i="34"/>
  <c r="R6" i="34"/>
  <c r="R27" i="34"/>
  <c r="R7" i="34"/>
  <c r="R5" i="34"/>
  <c r="R4" i="34"/>
  <c r="R24" i="34"/>
  <c r="R21" i="34"/>
  <c r="R26" i="34"/>
  <c r="AT12" i="34"/>
  <c r="AT4" i="34"/>
  <c r="AT5" i="34"/>
  <c r="AT10" i="34"/>
  <c r="AT27" i="34"/>
  <c r="AP27" i="34"/>
  <c r="AP15" i="34"/>
  <c r="AP20" i="34"/>
  <c r="AP17" i="34"/>
  <c r="AP4" i="34"/>
  <c r="AP9" i="34"/>
  <c r="AH6" i="34"/>
  <c r="AH14" i="34"/>
  <c r="AH15" i="34"/>
  <c r="AH10" i="34"/>
  <c r="AH12" i="34"/>
  <c r="AH23" i="34"/>
  <c r="J22" i="34"/>
  <c r="J20" i="34"/>
  <c r="J3" i="34"/>
  <c r="J4" i="34"/>
  <c r="J8" i="34"/>
  <c r="R18" i="34"/>
  <c r="R14" i="34"/>
  <c r="R25" i="34"/>
  <c r="N11" i="34"/>
  <c r="F18" i="34"/>
  <c r="F26" i="34"/>
  <c r="F25" i="34"/>
  <c r="N3" i="34"/>
  <c r="N19" i="34"/>
  <c r="N25" i="34"/>
  <c r="Z3" i="34"/>
  <c r="Z9" i="34"/>
  <c r="Z24" i="34"/>
  <c r="Z8" i="34"/>
  <c r="P26" i="34"/>
  <c r="P9" i="34"/>
  <c r="P2" i="34"/>
  <c r="P27" i="34"/>
  <c r="P11" i="34"/>
  <c r="P6" i="34"/>
  <c r="P17" i="34"/>
  <c r="P13" i="34"/>
  <c r="P4" i="34"/>
  <c r="P8" i="34"/>
  <c r="P5" i="34"/>
  <c r="P19" i="34"/>
  <c r="P25" i="34"/>
  <c r="U4" i="25"/>
  <c r="U5" i="25"/>
  <c r="T25" i="25"/>
  <c r="T14" i="25"/>
  <c r="Q5" i="25"/>
  <c r="AZ25" i="25"/>
  <c r="Q4" i="25"/>
  <c r="J25" i="25"/>
  <c r="J4" i="25" s="1"/>
  <c r="J13" i="25"/>
  <c r="AC25" i="25"/>
  <c r="AC4" i="25" s="1"/>
  <c r="BF5" i="25"/>
  <c r="T5" i="25"/>
  <c r="T4" i="25"/>
  <c r="F4" i="25"/>
  <c r="F14" i="25"/>
  <c r="AZ14" i="25"/>
  <c r="O14" i="25"/>
  <c r="O5" i="25"/>
  <c r="O4" i="25"/>
  <c r="AD13" i="25"/>
  <c r="AD5" i="25"/>
  <c r="AD14" i="25"/>
  <c r="AD4" i="25"/>
  <c r="AL14" i="25"/>
  <c r="AL13" i="25"/>
  <c r="AL5" i="25"/>
  <c r="G25" i="25"/>
  <c r="AK5" i="25"/>
  <c r="U14" i="25"/>
  <c r="Q14" i="25"/>
  <c r="K25" i="25"/>
  <c r="BA25" i="25"/>
  <c r="BA13" i="25"/>
  <c r="U13" i="25"/>
  <c r="AF25" i="25"/>
  <c r="AF14" i="25" s="1"/>
  <c r="V13" i="25"/>
  <c r="V14" i="25"/>
  <c r="AB25" i="25"/>
  <c r="AB4" i="25" s="1"/>
  <c r="R25" i="25"/>
  <c r="R5" i="25"/>
  <c r="Y25" i="25"/>
  <c r="Y13" i="25" s="1"/>
  <c r="AV13" i="25"/>
  <c r="AV14" i="25"/>
  <c r="AV5" i="25"/>
  <c r="AR13" i="25"/>
  <c r="AR5" i="25"/>
  <c r="AR14" i="25"/>
  <c r="R14" i="25"/>
  <c r="BC25" i="25"/>
  <c r="BC13" i="25" s="1"/>
  <c r="H4" i="25"/>
  <c r="H13" i="25"/>
  <c r="H5" i="25"/>
  <c r="H14" i="25"/>
  <c r="S25" i="25"/>
  <c r="AS25" i="25"/>
  <c r="AS4" i="25" s="1"/>
  <c r="AK13" i="25"/>
  <c r="AE4" i="25"/>
  <c r="AE5" i="25"/>
  <c r="AE13" i="25"/>
  <c r="BF4" i="25"/>
  <c r="BB14" i="25"/>
  <c r="AO13" i="25"/>
  <c r="AO5" i="25"/>
  <c r="AO4" i="25"/>
  <c r="AJ25" i="25"/>
  <c r="AJ5" i="25" s="1"/>
  <c r="F33" i="25"/>
  <c r="BF14" i="25"/>
  <c r="BB5" i="25"/>
  <c r="L13" i="25"/>
  <c r="L14" i="25"/>
  <c r="L4" i="25"/>
  <c r="L5" i="25"/>
  <c r="M4" i="25"/>
  <c r="M5" i="25"/>
  <c r="M13" i="25"/>
  <c r="AC13" i="25"/>
  <c r="AC5" i="25"/>
  <c r="Z25" i="25"/>
  <c r="BG25" i="25"/>
  <c r="BG5" i="25" s="1"/>
  <c r="AW25" i="25"/>
  <c r="AW13" i="25" s="1"/>
  <c r="AR4" i="25"/>
  <c r="AH14" i="25"/>
  <c r="AH4" i="25"/>
  <c r="BB4" i="25"/>
  <c r="W5" i="25"/>
  <c r="W13" i="25"/>
  <c r="W4" i="25"/>
  <c r="N25" i="25"/>
  <c r="AM13" i="25"/>
  <c r="AM4" i="25"/>
  <c r="AM5" i="25"/>
  <c r="X4" i="25"/>
  <c r="X14" i="25"/>
  <c r="X13" i="25"/>
  <c r="E13" i="25"/>
  <c r="E42" i="25" s="1"/>
  <c r="E14" i="25"/>
  <c r="E43" i="25"/>
  <c r="F43" i="25" s="1"/>
  <c r="E5" i="25"/>
  <c r="E34" i="25" s="1"/>
  <c r="F34" i="25"/>
  <c r="T13" i="25"/>
  <c r="AA25" i="25"/>
  <c r="O13" i="25"/>
  <c r="F5" i="25"/>
  <c r="I25" i="25"/>
  <c r="I13" i="25" s="1"/>
  <c r="AB5" i="25"/>
  <c r="F13" i="25"/>
  <c r="V4" i="25"/>
  <c r="AP4" i="25"/>
  <c r="BA14" i="25"/>
  <c r="J5" i="25"/>
  <c r="BA5" i="25"/>
  <c r="AF4" i="25"/>
  <c r="J14" i="25"/>
  <c r="K14" i="25"/>
  <c r="K13" i="25"/>
  <c r="K4" i="25"/>
  <c r="R13" i="25"/>
  <c r="R4" i="25"/>
  <c r="AF5" i="25"/>
  <c r="AF13" i="25"/>
  <c r="K5" i="25"/>
  <c r="AH13" i="25"/>
  <c r="AH5" i="25"/>
  <c r="AB14" i="25"/>
  <c r="N14" i="25"/>
  <c r="Z13" i="25"/>
  <c r="Z14" i="25"/>
  <c r="Z5" i="25"/>
  <c r="Z4" i="25"/>
  <c r="AS13" i="25"/>
  <c r="AS5" i="25"/>
  <c r="AS14" i="25"/>
  <c r="BG4" i="25"/>
  <c r="BG14" i="25"/>
  <c r="BG13" i="25"/>
  <c r="BC5" i="25"/>
  <c r="BC4" i="25"/>
  <c r="BC14" i="25"/>
  <c r="I5" i="25"/>
  <c r="I14" i="25"/>
  <c r="AJ14" i="25"/>
  <c r="AJ13" i="25"/>
  <c r="AJ4" i="25"/>
  <c r="AW14" i="25"/>
  <c r="E58" i="25"/>
  <c r="H136" i="22" s="1"/>
  <c r="BA4" i="25"/>
  <c r="BA6" i="25"/>
  <c r="BA7" i="25"/>
  <c r="AR6" i="25"/>
  <c r="AR7" i="25"/>
  <c r="AW7" i="25"/>
  <c r="AW6" i="25"/>
  <c r="Y14" i="25"/>
  <c r="Y5" i="25"/>
  <c r="BG22" i="34"/>
  <c r="BG7" i="34"/>
  <c r="BG13" i="34"/>
  <c r="BG2" i="34"/>
  <c r="BH24" i="25"/>
  <c r="BF35" i="34"/>
  <c r="BF7" i="34" s="1"/>
  <c r="BC22" i="34"/>
  <c r="BC3" i="34"/>
  <c r="BC20" i="34"/>
  <c r="BC12" i="34"/>
  <c r="BC4" i="34"/>
  <c r="BC24" i="34"/>
  <c r="BC13" i="34"/>
  <c r="BB7" i="25"/>
  <c r="AZ7" i="25"/>
  <c r="AY2" i="34"/>
  <c r="AY22" i="34"/>
  <c r="AY17" i="34"/>
  <c r="AY5" i="34"/>
  <c r="AY3" i="34"/>
  <c r="AY21" i="34"/>
  <c r="AY14" i="34"/>
  <c r="AX35" i="34"/>
  <c r="AW4" i="34"/>
  <c r="BG14" i="34"/>
  <c r="BG8" i="34"/>
  <c r="BG18" i="34"/>
  <c r="BG26" i="34"/>
  <c r="BC10" i="34"/>
  <c r="BC5" i="34"/>
  <c r="BC15" i="34"/>
  <c r="BC9" i="34"/>
  <c r="BC18" i="34"/>
  <c r="BC2" i="34"/>
  <c r="AY9" i="34"/>
  <c r="AY27" i="34"/>
  <c r="AY6" i="34"/>
  <c r="AY25" i="34"/>
  <c r="AY10" i="34"/>
  <c r="AY11" i="34"/>
  <c r="AY8" i="34"/>
  <c r="AY24" i="25"/>
  <c r="AY9" i="25" s="1"/>
  <c r="BG5" i="34"/>
  <c r="BG23" i="34"/>
  <c r="BG3" i="34"/>
  <c r="BG6" i="34"/>
  <c r="BG16" i="34"/>
  <c r="BG15" i="34"/>
  <c r="BH35" i="34"/>
  <c r="BC14" i="34"/>
  <c r="BC21" i="34"/>
  <c r="BC27" i="34"/>
  <c r="BC16" i="34"/>
  <c r="BC17" i="34"/>
  <c r="AY19" i="34"/>
  <c r="AY16" i="34"/>
  <c r="AY23" i="34"/>
  <c r="AY20" i="34"/>
  <c r="AY24" i="34"/>
  <c r="AZ35" i="34"/>
  <c r="AZ9" i="34" s="1"/>
  <c r="AL6" i="25"/>
  <c r="AL7" i="25"/>
  <c r="I73" i="8"/>
  <c r="J73" i="8"/>
  <c r="K73" i="8"/>
  <c r="K80" i="8"/>
  <c r="L80" i="8"/>
  <c r="J68" i="8"/>
  <c r="K68" i="8"/>
  <c r="K69" i="8"/>
  <c r="L81" i="8"/>
  <c r="G115" i="8" s="1"/>
  <c r="F28" i="19" s="1"/>
  <c r="M81" i="8"/>
  <c r="I63" i="8"/>
  <c r="J63" i="8"/>
  <c r="K63" i="8" s="1"/>
  <c r="AE7" i="25"/>
  <c r="AE6" i="25"/>
  <c r="F38" i="25"/>
  <c r="G38" i="25" s="1"/>
  <c r="H38" i="25" s="1"/>
  <c r="I38" i="25" s="1"/>
  <c r="J38" i="25" s="1"/>
  <c r="K38" i="25" s="1"/>
  <c r="L38" i="25" s="1"/>
  <c r="E53" i="25"/>
  <c r="H81" i="22"/>
  <c r="F116" i="8"/>
  <c r="F38" i="19" s="1"/>
  <c r="H82" i="8"/>
  <c r="B14" i="33"/>
  <c r="C13" i="33"/>
  <c r="C14" i="33" s="1"/>
  <c r="G20" i="33"/>
  <c r="I6" i="30" s="1"/>
  <c r="G85" i="8"/>
  <c r="F117" i="8" s="1"/>
  <c r="G70" i="8"/>
  <c r="H70" i="8"/>
  <c r="K66" i="8"/>
  <c r="F118" i="8"/>
  <c r="F60" i="19" s="1"/>
  <c r="H86" i="8"/>
  <c r="G67" i="8"/>
  <c r="F106" i="8" s="1"/>
  <c r="F60" i="17" s="1"/>
  <c r="H67" i="8"/>
  <c r="AD35" i="34"/>
  <c r="AD4" i="34" s="1"/>
  <c r="L32" i="25"/>
  <c r="G47" i="25"/>
  <c r="H17" i="22"/>
  <c r="S35" i="34"/>
  <c r="L6" i="26"/>
  <c r="O40" i="25"/>
  <c r="P40" i="25"/>
  <c r="Q40" i="25" s="1"/>
  <c r="R40" i="25" s="1"/>
  <c r="G55" i="25"/>
  <c r="H105" i="22"/>
  <c r="Q16" i="8"/>
  <c r="K35" i="34"/>
  <c r="H35" i="34"/>
  <c r="X35" i="34"/>
  <c r="X15" i="34" s="1"/>
  <c r="AB35" i="34"/>
  <c r="AB10" i="34" s="1"/>
  <c r="L35" i="34"/>
  <c r="L26" i="34" s="1"/>
  <c r="F4" i="27"/>
  <c r="H31" i="25"/>
  <c r="F46" i="25" s="1"/>
  <c r="H5" i="22" s="1"/>
  <c r="N31" i="8"/>
  <c r="C8" i="27"/>
  <c r="F31" i="25"/>
  <c r="E46" i="25" s="1"/>
  <c r="H4" i="22" s="1"/>
  <c r="I22" i="31"/>
  <c r="J22" i="31"/>
  <c r="G31" i="25"/>
  <c r="AD27" i="31"/>
  <c r="AG27" i="31"/>
  <c r="D8" i="27"/>
  <c r="R9" i="25"/>
  <c r="Y35" i="34"/>
  <c r="Y27" i="34" s="1"/>
  <c r="G4" i="8"/>
  <c r="G61" i="8" s="1"/>
  <c r="H61" i="8" s="1"/>
  <c r="J19" i="8"/>
  <c r="E35" i="34"/>
  <c r="Q35" i="34"/>
  <c r="X4" i="8"/>
  <c r="K33" i="8"/>
  <c r="I35" i="34"/>
  <c r="T35" i="34"/>
  <c r="F4" i="8"/>
  <c r="F61" i="8"/>
  <c r="Z4" i="8"/>
  <c r="M35" i="34"/>
  <c r="Q4" i="8"/>
  <c r="P25" i="25"/>
  <c r="P13" i="25" s="1"/>
  <c r="X18" i="34"/>
  <c r="X4" i="34"/>
  <c r="X9" i="34"/>
  <c r="X20" i="34"/>
  <c r="X6" i="34"/>
  <c r="X10" i="34"/>
  <c r="X17" i="34"/>
  <c r="X5" i="34"/>
  <c r="X16" i="34"/>
  <c r="X2" i="34"/>
  <c r="X25" i="34"/>
  <c r="X24" i="34"/>
  <c r="X23" i="34"/>
  <c r="X11" i="34"/>
  <c r="X14" i="34"/>
  <c r="X21" i="34"/>
  <c r="X27" i="34"/>
  <c r="X12" i="34"/>
  <c r="X22" i="34"/>
  <c r="X13" i="34"/>
  <c r="F92" i="29"/>
  <c r="AZ26" i="34"/>
  <c r="AZ19" i="34"/>
  <c r="AZ20" i="34"/>
  <c r="AZ3" i="34"/>
  <c r="AZ5" i="34"/>
  <c r="AZ22" i="34"/>
  <c r="AZ23" i="34"/>
  <c r="AZ4" i="34"/>
  <c r="AZ25" i="34"/>
  <c r="AZ11" i="34"/>
  <c r="AZ16" i="34"/>
  <c r="AZ13" i="34"/>
  <c r="AZ27" i="34"/>
  <c r="AZ7" i="34"/>
  <c r="AZ8" i="34"/>
  <c r="AZ17" i="34"/>
  <c r="AZ10" i="34"/>
  <c r="AZ2" i="34"/>
  <c r="AZ24" i="34"/>
  <c r="AZ12" i="34"/>
  <c r="Y12" i="34"/>
  <c r="Y14" i="34"/>
  <c r="Y13" i="34"/>
  <c r="Y21" i="34"/>
  <c r="Y16" i="34"/>
  <c r="Y22" i="34"/>
  <c r="Y9" i="34"/>
  <c r="Y15" i="34"/>
  <c r="Y7" i="34"/>
  <c r="Y2" i="34"/>
  <c r="Y8" i="34"/>
  <c r="Y24" i="34"/>
  <c r="Y11" i="34"/>
  <c r="Y17" i="34"/>
  <c r="Y26" i="34"/>
  <c r="Y6" i="34"/>
  <c r="H12" i="34"/>
  <c r="H21" i="34"/>
  <c r="H10" i="34"/>
  <c r="H9" i="34"/>
  <c r="H13" i="34"/>
  <c r="H25" i="34"/>
  <c r="H14" i="34"/>
  <c r="H7" i="34"/>
  <c r="H4" i="34"/>
  <c r="H19" i="34"/>
  <c r="H23" i="34"/>
  <c r="H22" i="34"/>
  <c r="H16" i="34"/>
  <c r="H11" i="34"/>
  <c r="H17" i="34"/>
  <c r="H5" i="34"/>
  <c r="H26" i="34"/>
  <c r="H24" i="34"/>
  <c r="H8" i="34"/>
  <c r="H3" i="34"/>
  <c r="H18" i="34"/>
  <c r="H27" i="34"/>
  <c r="H15" i="34"/>
  <c r="H20" i="34"/>
  <c r="H2" i="34"/>
  <c r="H6" i="34"/>
  <c r="S40" i="25"/>
  <c r="T40" i="25" s="1"/>
  <c r="U40" i="25" s="1"/>
  <c r="V40" i="25" s="1"/>
  <c r="AD15" i="34"/>
  <c r="AD12" i="34"/>
  <c r="AD8" i="34"/>
  <c r="AD16" i="34"/>
  <c r="AD25" i="34"/>
  <c r="AD20" i="34"/>
  <c r="AD11" i="34"/>
  <c r="AD17" i="34"/>
  <c r="AD3" i="34"/>
  <c r="AD24" i="34"/>
  <c r="AD22" i="34"/>
  <c r="AD5" i="34"/>
  <c r="AD18" i="34"/>
  <c r="AD10" i="34"/>
  <c r="AD21" i="34"/>
  <c r="AD23" i="34"/>
  <c r="AD26" i="34"/>
  <c r="AD6" i="34"/>
  <c r="F109" i="8"/>
  <c r="F93" i="17"/>
  <c r="F49" i="19"/>
  <c r="N81" i="8"/>
  <c r="BF3" i="34"/>
  <c r="BF12" i="34"/>
  <c r="BF15" i="34"/>
  <c r="BF6" i="34"/>
  <c r="BF14" i="34"/>
  <c r="BF13" i="34"/>
  <c r="BF24" i="34"/>
  <c r="BF21" i="34"/>
  <c r="BF16" i="34"/>
  <c r="BF17" i="34"/>
  <c r="BF25" i="34"/>
  <c r="BF20" i="34"/>
  <c r="BF27" i="34"/>
  <c r="BF23" i="34"/>
  <c r="BF11" i="34"/>
  <c r="BF2" i="34"/>
  <c r="BF22" i="34"/>
  <c r="BF8" i="34"/>
  <c r="BF4" i="34"/>
  <c r="BF18" i="34"/>
  <c r="T24" i="34"/>
  <c r="T5" i="34"/>
  <c r="T11" i="34"/>
  <c r="T26" i="34"/>
  <c r="T16" i="34"/>
  <c r="T9" i="34"/>
  <c r="T20" i="34"/>
  <c r="T19" i="34"/>
  <c r="T6" i="34"/>
  <c r="T18" i="34"/>
  <c r="T10" i="34"/>
  <c r="T13" i="34"/>
  <c r="T15" i="34"/>
  <c r="T17" i="34"/>
  <c r="T22" i="34"/>
  <c r="T25" i="34"/>
  <c r="Q13" i="34"/>
  <c r="Q21" i="34"/>
  <c r="Q3" i="34"/>
  <c r="Q10" i="34"/>
  <c r="Q15" i="34"/>
  <c r="Q23" i="34"/>
  <c r="L25" i="34"/>
  <c r="L17" i="34"/>
  <c r="L10" i="34"/>
  <c r="L23" i="34"/>
  <c r="L8" i="34"/>
  <c r="L5" i="34"/>
  <c r="L9" i="34"/>
  <c r="L20" i="34"/>
  <c r="L24" i="34"/>
  <c r="L18" i="34"/>
  <c r="L3" i="34"/>
  <c r="L15" i="34"/>
  <c r="L6" i="34"/>
  <c r="L21" i="34"/>
  <c r="L11" i="34"/>
  <c r="L27" i="34"/>
  <c r="L16" i="34"/>
  <c r="L13" i="34"/>
  <c r="L19" i="34"/>
  <c r="L12" i="34"/>
  <c r="K20" i="34"/>
  <c r="K9" i="34"/>
  <c r="K7" i="34"/>
  <c r="K5" i="34"/>
  <c r="K10" i="34"/>
  <c r="K16" i="34"/>
  <c r="K25" i="34"/>
  <c r="K21" i="34"/>
  <c r="K4" i="34"/>
  <c r="K14" i="34"/>
  <c r="K13" i="34"/>
  <c r="K15" i="34"/>
  <c r="K27" i="34"/>
  <c r="K8" i="34"/>
  <c r="K11" i="34"/>
  <c r="K26" i="34"/>
  <c r="K18" i="34"/>
  <c r="K19" i="34"/>
  <c r="K12" i="34"/>
  <c r="K6" i="34"/>
  <c r="K22" i="34"/>
  <c r="K24" i="34"/>
  <c r="K23" i="34"/>
  <c r="K2" i="34"/>
  <c r="K3" i="34"/>
  <c r="K17" i="34"/>
  <c r="I67" i="8"/>
  <c r="J67" i="8" s="1"/>
  <c r="K67" i="8" s="1"/>
  <c r="I70" i="8"/>
  <c r="J70" i="8"/>
  <c r="K70" i="8"/>
  <c r="D13" i="33"/>
  <c r="D14" i="33" s="1"/>
  <c r="I82" i="8"/>
  <c r="J82" i="8"/>
  <c r="K82" i="8" s="1"/>
  <c r="AX22" i="34"/>
  <c r="AX12" i="34"/>
  <c r="AX18" i="34"/>
  <c r="AX21" i="34"/>
  <c r="AX13" i="34"/>
  <c r="AX16" i="34"/>
  <c r="AX24" i="34"/>
  <c r="AX9" i="34"/>
  <c r="AX5" i="34"/>
  <c r="AX7" i="34"/>
  <c r="AX23" i="34"/>
  <c r="AX4" i="34"/>
  <c r="AX19" i="34"/>
  <c r="AX14" i="34"/>
  <c r="AX25" i="34"/>
  <c r="AX27" i="34"/>
  <c r="AX10" i="34"/>
  <c r="AX3" i="34"/>
  <c r="AX2" i="34"/>
  <c r="AX15" i="34"/>
  <c r="AX26" i="34"/>
  <c r="AX8" i="34"/>
  <c r="AX17" i="34"/>
  <c r="AX20" i="34"/>
  <c r="AX6" i="34"/>
  <c r="AX11" i="34"/>
  <c r="P14" i="25"/>
  <c r="P5" i="25"/>
  <c r="M27" i="34"/>
  <c r="M20" i="34"/>
  <c r="M24" i="34"/>
  <c r="M15" i="34"/>
  <c r="M21" i="34"/>
  <c r="M3" i="34"/>
  <c r="M18" i="34"/>
  <c r="M8" i="34"/>
  <c r="M12" i="34"/>
  <c r="I8" i="34"/>
  <c r="I7" i="34"/>
  <c r="I12" i="34"/>
  <c r="I13" i="34"/>
  <c r="I9" i="34"/>
  <c r="I3" i="34"/>
  <c r="I26" i="34"/>
  <c r="I16" i="34"/>
  <c r="I11" i="34"/>
  <c r="I21" i="34"/>
  <c r="I10" i="34"/>
  <c r="I22" i="34"/>
  <c r="I2" i="34"/>
  <c r="I19" i="34"/>
  <c r="I14" i="34"/>
  <c r="I17" i="34"/>
  <c r="I24" i="34"/>
  <c r="I23" i="34"/>
  <c r="I20" i="34"/>
  <c r="I5" i="34"/>
  <c r="E12" i="34"/>
  <c r="E24" i="34"/>
  <c r="E2" i="34"/>
  <c r="E40" i="34" s="1"/>
  <c r="E23" i="34"/>
  <c r="E17" i="34"/>
  <c r="E22" i="34"/>
  <c r="E9" i="34"/>
  <c r="E13" i="34"/>
  <c r="E4" i="34"/>
  <c r="E19" i="34"/>
  <c r="E45" i="34" s="1"/>
  <c r="E21" i="34"/>
  <c r="E47" i="34"/>
  <c r="E18" i="34"/>
  <c r="E44" i="34"/>
  <c r="E10" i="34"/>
  <c r="E42" i="34"/>
  <c r="E16" i="34"/>
  <c r="E8" i="34"/>
  <c r="E25" i="34"/>
  <c r="E5" i="34"/>
  <c r="E41" i="34" s="1"/>
  <c r="E26" i="34"/>
  <c r="E14" i="34"/>
  <c r="E20" i="34"/>
  <c r="E46" i="34"/>
  <c r="F46" i="34" s="1"/>
  <c r="E15" i="34"/>
  <c r="E7" i="34"/>
  <c r="E6" i="34"/>
  <c r="E11" i="34"/>
  <c r="E43" i="34"/>
  <c r="E27" i="34"/>
  <c r="E3" i="34"/>
  <c r="AB27" i="34"/>
  <c r="AB12" i="34"/>
  <c r="AB14" i="34"/>
  <c r="AB8" i="34"/>
  <c r="AB26" i="34"/>
  <c r="AB23" i="34"/>
  <c r="AB18" i="34"/>
  <c r="AB17" i="34"/>
  <c r="AB16" i="34"/>
  <c r="AB21" i="34"/>
  <c r="AB15" i="34"/>
  <c r="AB9" i="34"/>
  <c r="AB5" i="34"/>
  <c r="AB4" i="34"/>
  <c r="AB20" i="34"/>
  <c r="AB25" i="34"/>
  <c r="AB7" i="34"/>
  <c r="AB11" i="34"/>
  <c r="AB19" i="34"/>
  <c r="AB3" i="34"/>
  <c r="S6" i="34"/>
  <c r="S24" i="34"/>
  <c r="S2" i="34"/>
  <c r="S25" i="34"/>
  <c r="S16" i="34"/>
  <c r="S22" i="34"/>
  <c r="S27" i="34"/>
  <c r="S13" i="34"/>
  <c r="S3" i="34"/>
  <c r="S12" i="34"/>
  <c r="S11" i="34"/>
  <c r="S10" i="34"/>
  <c r="S8" i="34"/>
  <c r="S9" i="34"/>
  <c r="S4" i="34"/>
  <c r="S14" i="34"/>
  <c r="S5" i="34"/>
  <c r="S17" i="34"/>
  <c r="S20" i="34"/>
  <c r="S23" i="34"/>
  <c r="S7" i="34"/>
  <c r="S21" i="34"/>
  <c r="S19" i="34"/>
  <c r="S26" i="34"/>
  <c r="S15" i="34"/>
  <c r="S18" i="34"/>
  <c r="I86" i="8"/>
  <c r="J86" i="8" s="1"/>
  <c r="K86" i="8" s="1"/>
  <c r="L86" i="8" s="1"/>
  <c r="M86" i="8" s="1"/>
  <c r="F20" i="33"/>
  <c r="I5" i="30" s="1"/>
  <c r="G114" i="8"/>
  <c r="F17" i="19" s="1"/>
  <c r="F40" i="34"/>
  <c r="F100" i="8"/>
  <c r="F5" i="21" s="1"/>
  <c r="F15" i="29"/>
  <c r="F41" i="34"/>
  <c r="F42" i="34"/>
  <c r="G42" i="34"/>
  <c r="E52" i="34"/>
  <c r="F26" i="28" s="1"/>
  <c r="I61" i="8"/>
  <c r="J61" i="8" s="1"/>
  <c r="K61" i="8" s="1"/>
  <c r="L61" i="8" s="1"/>
  <c r="M61" i="8" s="1"/>
  <c r="N61" i="8" s="1"/>
  <c r="O61" i="8" s="1"/>
  <c r="P61" i="8" s="1"/>
  <c r="Q61" i="8" s="1"/>
  <c r="G100" i="8"/>
  <c r="F6" i="21" s="1"/>
  <c r="G118" i="8"/>
  <c r="F61" i="19" s="1"/>
  <c r="E13" i="33"/>
  <c r="E14" i="33" s="1"/>
  <c r="F13" i="33"/>
  <c r="F14" i="33" s="1"/>
  <c r="G13" i="33"/>
  <c r="H13" i="33"/>
  <c r="I13" i="33" s="1"/>
  <c r="I20" i="33"/>
  <c r="J5" i="30"/>
  <c r="H14" i="33"/>
  <c r="F111" i="8" l="1"/>
  <c r="F115" i="17" s="1"/>
  <c r="H72" i="8"/>
  <c r="R61" i="8"/>
  <c r="H100" i="8"/>
  <c r="F7" i="21" s="1"/>
  <c r="F16" i="29"/>
  <c r="F82" i="29"/>
  <c r="W40" i="25"/>
  <c r="X40" i="25" s="1"/>
  <c r="Y40" i="25" s="1"/>
  <c r="Z40" i="25" s="1"/>
  <c r="AA40" i="25" s="1"/>
  <c r="F43" i="34"/>
  <c r="G43" i="34" s="1"/>
  <c r="G14" i="33"/>
  <c r="J20" i="33"/>
  <c r="E51" i="34"/>
  <c r="F15" i="28" s="1"/>
  <c r="F42" i="25"/>
  <c r="G42" i="25" s="1"/>
  <c r="E57" i="25"/>
  <c r="H125" i="22" s="1"/>
  <c r="AL17" i="34"/>
  <c r="AL10" i="34"/>
  <c r="AL7" i="34"/>
  <c r="AL22" i="34"/>
  <c r="AL3" i="34"/>
  <c r="AL13" i="34"/>
  <c r="AL2" i="34"/>
  <c r="AL26" i="34"/>
  <c r="AL24" i="34"/>
  <c r="AL15" i="34"/>
  <c r="AL6" i="34"/>
  <c r="AL11" i="34"/>
  <c r="AL21" i="34"/>
  <c r="AL25" i="34"/>
  <c r="AL9" i="34"/>
  <c r="AL19" i="34"/>
  <c r="AL12" i="34"/>
  <c r="AL16" i="34"/>
  <c r="AL14" i="34"/>
  <c r="AL20" i="34"/>
  <c r="AL4" i="34"/>
  <c r="AL27" i="34"/>
  <c r="AL23" i="34"/>
  <c r="AL5" i="34"/>
  <c r="AL8" i="34"/>
  <c r="AL18" i="34"/>
  <c r="J13" i="33"/>
  <c r="I14" i="33"/>
  <c r="L82" i="8"/>
  <c r="M82" i="8" s="1"/>
  <c r="S13" i="25"/>
  <c r="S14" i="25"/>
  <c r="S4" i="25"/>
  <c r="S5" i="25"/>
  <c r="F45" i="34"/>
  <c r="G45" i="34" s="1"/>
  <c r="E55" i="34"/>
  <c r="F59" i="28" s="1"/>
  <c r="E56" i="34"/>
  <c r="F70" i="28" s="1"/>
  <c r="N86" i="8"/>
  <c r="F44" i="34"/>
  <c r="G44" i="34" s="1"/>
  <c r="M38" i="25"/>
  <c r="N38" i="25" s="1"/>
  <c r="O38" i="25" s="1"/>
  <c r="P38" i="25" s="1"/>
  <c r="Q38" i="25" s="1"/>
  <c r="G53" i="25"/>
  <c r="H83" i="22" s="1"/>
  <c r="AA13" i="25"/>
  <c r="AA14" i="25"/>
  <c r="AA5" i="25"/>
  <c r="AA4" i="25"/>
  <c r="AW18" i="34"/>
  <c r="AW19" i="34"/>
  <c r="AW13" i="34"/>
  <c r="AW23" i="34"/>
  <c r="AW3" i="34"/>
  <c r="AW15" i="34"/>
  <c r="AW27" i="34"/>
  <c r="AW11" i="34"/>
  <c r="AW16" i="34"/>
  <c r="AW2" i="34"/>
  <c r="AW22" i="34"/>
  <c r="AW26" i="34"/>
  <c r="AW14" i="34"/>
  <c r="AW21" i="34"/>
  <c r="AW12" i="34"/>
  <c r="AW10" i="34"/>
  <c r="AW17" i="34"/>
  <c r="AW7" i="34"/>
  <c r="AW5" i="34"/>
  <c r="AW24" i="34"/>
  <c r="AW8" i="34"/>
  <c r="AW25" i="34"/>
  <c r="AW9" i="34"/>
  <c r="AW20" i="34"/>
  <c r="AW6" i="34"/>
  <c r="L68" i="8"/>
  <c r="M68" i="8" s="1"/>
  <c r="BE27" i="34"/>
  <c r="BE5" i="34"/>
  <c r="BE7" i="34"/>
  <c r="BE10" i="34"/>
  <c r="BE14" i="34"/>
  <c r="BE17" i="34"/>
  <c r="BE12" i="34"/>
  <c r="BE23" i="34"/>
  <c r="BE2" i="34"/>
  <c r="BE9" i="34"/>
  <c r="BE16" i="34"/>
  <c r="BE6" i="34"/>
  <c r="BE8" i="34"/>
  <c r="BE19" i="34"/>
  <c r="BE20" i="34"/>
  <c r="BE25" i="34"/>
  <c r="BE24" i="34"/>
  <c r="BE21" i="34"/>
  <c r="BE4" i="34"/>
  <c r="BE22" i="34"/>
  <c r="BE26" i="34"/>
  <c r="BE3" i="34"/>
  <c r="BE15" i="34"/>
  <c r="BE11" i="34"/>
  <c r="BE18" i="34"/>
  <c r="BE13" i="34"/>
  <c r="AU7" i="25"/>
  <c r="AU6" i="25"/>
  <c r="F47" i="34"/>
  <c r="G47" i="34" s="1"/>
  <c r="H55" i="25"/>
  <c r="H106" i="22" s="1"/>
  <c r="H42" i="34"/>
  <c r="I42" i="34" s="1"/>
  <c r="J42" i="34" s="1"/>
  <c r="K42" i="34" s="1"/>
  <c r="L42" i="34" s="1"/>
  <c r="E50" i="34"/>
  <c r="F4" i="28" s="1"/>
  <c r="M5" i="34"/>
  <c r="M6" i="34"/>
  <c r="M10" i="34"/>
  <c r="M17" i="34"/>
  <c r="M2" i="34"/>
  <c r="M22" i="34"/>
  <c r="M11" i="34"/>
  <c r="M16" i="34"/>
  <c r="M19" i="34"/>
  <c r="M14" i="34"/>
  <c r="M23" i="34"/>
  <c r="M9" i="34"/>
  <c r="M13" i="34"/>
  <c r="M26" i="34"/>
  <c r="M4" i="34"/>
  <c r="M25" i="34"/>
  <c r="M7" i="34"/>
  <c r="Q14" i="34"/>
  <c r="Q16" i="34"/>
  <c r="Q24" i="34"/>
  <c r="Q26" i="34"/>
  <c r="Q18" i="34"/>
  <c r="Q6" i="34"/>
  <c r="Q7" i="34"/>
  <c r="Q11" i="34"/>
  <c r="Q9" i="34"/>
  <c r="Q17" i="34"/>
  <c r="Q5" i="34"/>
  <c r="Q22" i="34"/>
  <c r="Q25" i="34"/>
  <c r="Q19" i="34"/>
  <c r="Q12" i="34"/>
  <c r="Q20" i="34"/>
  <c r="Q4" i="34"/>
  <c r="Q8" i="34"/>
  <c r="Q2" i="34"/>
  <c r="Q27" i="34"/>
  <c r="N5" i="25"/>
  <c r="N4" i="25"/>
  <c r="N13" i="25"/>
  <c r="AN5" i="25"/>
  <c r="AN4" i="25"/>
  <c r="AN13" i="25"/>
  <c r="AN14" i="25"/>
  <c r="F53" i="25"/>
  <c r="H82" i="22" s="1"/>
  <c r="H85" i="8"/>
  <c r="BG7" i="25"/>
  <c r="BG6" i="25"/>
  <c r="AG14" i="25"/>
  <c r="AG4" i="25"/>
  <c r="AG13" i="25"/>
  <c r="F81" i="29"/>
  <c r="T7" i="34"/>
  <c r="T8" i="34"/>
  <c r="T21" i="34"/>
  <c r="T23" i="34"/>
  <c r="T12" i="34"/>
  <c r="T3" i="34"/>
  <c r="T2" i="34"/>
  <c r="T27" i="34"/>
  <c r="T14" i="34"/>
  <c r="T4" i="34"/>
  <c r="AG5" i="25"/>
  <c r="G13" i="25"/>
  <c r="G5" i="25"/>
  <c r="G34" i="25" s="1"/>
  <c r="G14" i="25"/>
  <c r="G43" i="25" s="1"/>
  <c r="G4" i="25"/>
  <c r="I15" i="34"/>
  <c r="I27" i="34"/>
  <c r="I18" i="34"/>
  <c r="I4" i="34"/>
  <c r="I6" i="34"/>
  <c r="I25" i="34"/>
  <c r="BD25" i="25"/>
  <c r="BE25" i="25"/>
  <c r="AM11" i="34"/>
  <c r="AM17" i="34"/>
  <c r="AM13" i="34"/>
  <c r="AM27" i="34"/>
  <c r="AM18" i="34"/>
  <c r="AM7" i="34"/>
  <c r="AM9" i="34"/>
  <c r="AM26" i="34"/>
  <c r="AM4" i="34"/>
  <c r="AM15" i="34"/>
  <c r="AM14" i="34"/>
  <c r="AM20" i="34"/>
  <c r="AM12" i="34"/>
  <c r="AM21" i="34"/>
  <c r="AM2" i="34"/>
  <c r="AM3" i="34"/>
  <c r="AM10" i="34"/>
  <c r="AM24" i="34"/>
  <c r="AM6" i="34"/>
  <c r="AM22" i="34"/>
  <c r="AM5" i="34"/>
  <c r="AM25" i="34"/>
  <c r="AM19" i="34"/>
  <c r="AM8" i="34"/>
  <c r="BD35" i="34"/>
  <c r="AP13" i="25"/>
  <c r="AQ25" i="25"/>
  <c r="BG4" i="34"/>
  <c r="BG10" i="34"/>
  <c r="BG25" i="34"/>
  <c r="BG21" i="34"/>
  <c r="BG11" i="34"/>
  <c r="AY13" i="34"/>
  <c r="AY15" i="34"/>
  <c r="AY4" i="34"/>
  <c r="AY7" i="34"/>
  <c r="AY12" i="34"/>
  <c r="AX25" i="25"/>
  <c r="AY25" i="25"/>
  <c r="AT25" i="25"/>
  <c r="AU25" i="25"/>
  <c r="AJ35" i="34"/>
  <c r="AK35" i="34"/>
  <c r="Y3" i="34"/>
  <c r="Y20" i="34"/>
  <c r="Y10" i="34"/>
  <c r="Y23" i="34"/>
  <c r="F26" i="29"/>
  <c r="E20" i="33"/>
  <c r="I4" i="25"/>
  <c r="AB13" i="25"/>
  <c r="AZ4" i="25"/>
  <c r="AZ13" i="25"/>
  <c r="BG17" i="34"/>
  <c r="BG24" i="25"/>
  <c r="BG9" i="25" s="1"/>
  <c r="BF24" i="25"/>
  <c r="BF9" i="25" s="1"/>
  <c r="BC6" i="34"/>
  <c r="BC26" i="34"/>
  <c r="BC23" i="34"/>
  <c r="BC7" i="34"/>
  <c r="AV4" i="34"/>
  <c r="AR2" i="34"/>
  <c r="AR21" i="34"/>
  <c r="AR19" i="34"/>
  <c r="AR13" i="34"/>
  <c r="AR10" i="34"/>
  <c r="AR6" i="34"/>
  <c r="AR9" i="34"/>
  <c r="AR23" i="34"/>
  <c r="AR3" i="34"/>
  <c r="AR7" i="34"/>
  <c r="AR26" i="34"/>
  <c r="AR5" i="34"/>
  <c r="AR17" i="34"/>
  <c r="AR24" i="34"/>
  <c r="AR12" i="34"/>
  <c r="AR20" i="34"/>
  <c r="AR11" i="34"/>
  <c r="AR22" i="34"/>
  <c r="AR14" i="34"/>
  <c r="AR15" i="34"/>
  <c r="AR8" i="34"/>
  <c r="AJ7" i="25"/>
  <c r="AJ6" i="25"/>
  <c r="E48" i="25"/>
  <c r="H26" i="22" s="1"/>
  <c r="G33" i="25"/>
  <c r="BG27" i="34"/>
  <c r="BF26" i="25"/>
  <c r="BE26" i="25"/>
  <c r="BA14" i="34"/>
  <c r="BA3" i="34"/>
  <c r="BA27" i="34"/>
  <c r="BA13" i="34"/>
  <c r="BA16" i="34"/>
  <c r="BA22" i="34"/>
  <c r="BA15" i="34"/>
  <c r="BA5" i="34"/>
  <c r="BA18" i="34"/>
  <c r="BA11" i="34"/>
  <c r="BA17" i="34"/>
  <c r="BA21" i="34"/>
  <c r="BA23" i="34"/>
  <c r="BA2" i="34"/>
  <c r="BA25" i="34"/>
  <c r="BA12" i="34"/>
  <c r="BA9" i="34"/>
  <c r="BA20" i="34"/>
  <c r="AN26" i="25"/>
  <c r="AO26" i="25"/>
  <c r="E49" i="25"/>
  <c r="H37" i="22" s="1"/>
  <c r="AW5" i="25"/>
  <c r="BD7" i="25"/>
  <c r="BD6" i="25"/>
  <c r="AV20" i="34"/>
  <c r="AV22" i="34"/>
  <c r="AV21" i="34"/>
  <c r="AV2" i="34"/>
  <c r="AV16" i="34"/>
  <c r="AV12" i="34"/>
  <c r="AV13" i="34"/>
  <c r="AV17" i="34"/>
  <c r="AV26" i="34"/>
  <c r="AV19" i="34"/>
  <c r="AV14" i="34"/>
  <c r="AV3" i="34"/>
  <c r="AV7" i="34"/>
  <c r="AV24" i="34"/>
  <c r="AV11" i="34"/>
  <c r="AV18" i="34"/>
  <c r="AV10" i="34"/>
  <c r="AV27" i="34"/>
  <c r="AV15" i="34"/>
  <c r="AM16" i="34"/>
  <c r="G64" i="8"/>
  <c r="H64" i="8" s="1"/>
  <c r="AB24" i="34"/>
  <c r="AB22" i="34"/>
  <c r="AB13" i="34"/>
  <c r="P4" i="25"/>
  <c r="L22" i="34"/>
  <c r="L2" i="34"/>
  <c r="L14" i="34"/>
  <c r="BF19" i="34"/>
  <c r="BF10" i="34"/>
  <c r="BF9" i="34"/>
  <c r="AD9" i="34"/>
  <c r="AD27" i="34"/>
  <c r="AD2" i="34"/>
  <c r="AD13" i="34"/>
  <c r="Y5" i="34"/>
  <c r="Y18" i="34"/>
  <c r="Y25" i="34"/>
  <c r="AZ15" i="34"/>
  <c r="AZ14" i="34"/>
  <c r="AZ18" i="34"/>
  <c r="X19" i="34"/>
  <c r="X26" i="34"/>
  <c r="X7" i="34"/>
  <c r="BG19" i="34"/>
  <c r="BG9" i="34"/>
  <c r="AW4" i="25"/>
  <c r="Y4" i="25"/>
  <c r="BC25" i="34"/>
  <c r="BA19" i="34"/>
  <c r="BB35" i="34"/>
  <c r="AV8" i="34"/>
  <c r="AU24" i="25"/>
  <c r="AU9" i="25" s="1"/>
  <c r="AR4" i="34"/>
  <c r="AM23" i="34"/>
  <c r="AG11" i="34"/>
  <c r="AG10" i="34"/>
  <c r="AG19" i="34"/>
  <c r="AG12" i="34"/>
  <c r="AG20" i="34"/>
  <c r="AG8" i="34"/>
  <c r="AG2" i="34"/>
  <c r="AG23" i="34"/>
  <c r="AG5" i="34"/>
  <c r="AG16" i="34"/>
  <c r="AG25" i="34"/>
  <c r="AG22" i="34"/>
  <c r="AG26" i="34"/>
  <c r="AG27" i="34"/>
  <c r="AG17" i="34"/>
  <c r="AG24" i="34"/>
  <c r="AG21" i="34"/>
  <c r="AG18" i="34"/>
  <c r="AG15" i="34"/>
  <c r="AG4" i="34"/>
  <c r="AG6" i="34"/>
  <c r="AG13" i="34"/>
  <c r="AG14" i="34"/>
  <c r="AG3" i="34"/>
  <c r="E6" i="25"/>
  <c r="E35" i="25" s="1"/>
  <c r="E7" i="25"/>
  <c r="E36" i="25" s="1"/>
  <c r="AB2" i="34"/>
  <c r="AB6" i="34"/>
  <c r="L4" i="34"/>
  <c r="L7" i="34"/>
  <c r="BF5" i="34"/>
  <c r="BF26" i="34"/>
  <c r="AD19" i="34"/>
  <c r="AD7" i="34"/>
  <c r="AD14" i="34"/>
  <c r="Y4" i="34"/>
  <c r="Y19" i="34"/>
  <c r="AZ6" i="34"/>
  <c r="AZ21" i="34"/>
  <c r="X3" i="34"/>
  <c r="X8" i="34"/>
  <c r="BG20" i="34"/>
  <c r="BG12" i="34"/>
  <c r="AZ5" i="25"/>
  <c r="AC14" i="25"/>
  <c r="AP14" i="25"/>
  <c r="BH26" i="25"/>
  <c r="BH25" i="25"/>
  <c r="BC19" i="34"/>
  <c r="BA7" i="34"/>
  <c r="AY18" i="34"/>
  <c r="AV6" i="34"/>
  <c r="AR25" i="34"/>
  <c r="F121" i="8"/>
  <c r="F106" i="19" s="1"/>
  <c r="G91" i="8"/>
  <c r="H91" i="8" s="1"/>
  <c r="AX21" i="8"/>
  <c r="AX20" i="8"/>
  <c r="AX17" i="8"/>
  <c r="AX18" i="8"/>
  <c r="W26" i="25"/>
  <c r="P27" i="25"/>
  <c r="Q27" i="25"/>
  <c r="AC12" i="25"/>
  <c r="AC3" i="25"/>
  <c r="AC2" i="25"/>
  <c r="AC8" i="25"/>
  <c r="K12" i="33"/>
  <c r="M36" i="34"/>
  <c r="E7" i="33"/>
  <c r="N36" i="34"/>
  <c r="AB12" i="33"/>
  <c r="AE36" i="34"/>
  <c r="AD36" i="34"/>
  <c r="H7" i="33"/>
  <c r="H7" i="25"/>
  <c r="H6" i="25"/>
  <c r="BA47" i="8"/>
  <c r="BB47" i="8"/>
  <c r="AF18" i="8"/>
  <c r="AF17" i="8"/>
  <c r="AF21" i="8"/>
  <c r="AF19" i="8"/>
  <c r="AF20" i="8"/>
  <c r="BD23" i="8"/>
  <c r="BD33" i="8"/>
  <c r="AN51" i="8"/>
  <c r="AO51" i="8"/>
  <c r="L8" i="8"/>
  <c r="L5" i="8"/>
  <c r="L13" i="8"/>
  <c r="L70" i="8" s="1"/>
  <c r="L7" i="8"/>
  <c r="L9" i="8"/>
  <c r="L66" i="8" s="1"/>
  <c r="L14" i="8"/>
  <c r="L11" i="8"/>
  <c r="L15" i="8"/>
  <c r="L10" i="8"/>
  <c r="L67" i="8" s="1"/>
  <c r="L16" i="8"/>
  <c r="L73" i="8" s="1"/>
  <c r="L12" i="8"/>
  <c r="L69" i="8" s="1"/>
  <c r="L6" i="8"/>
  <c r="L63" i="8" s="1"/>
  <c r="AB52" i="8"/>
  <c r="AA52" i="8"/>
  <c r="J32" i="25"/>
  <c r="D9" i="27"/>
  <c r="L26" i="25"/>
  <c r="M26" i="25"/>
  <c r="R12" i="33"/>
  <c r="T36" i="34"/>
  <c r="U36" i="34"/>
  <c r="AU5" i="34"/>
  <c r="AU3" i="34"/>
  <c r="AU25" i="34"/>
  <c r="AV26" i="25"/>
  <c r="AN5" i="34"/>
  <c r="AO13" i="34"/>
  <c r="AO26" i="34"/>
  <c r="AO12" i="34"/>
  <c r="AO23" i="34"/>
  <c r="AO8" i="34"/>
  <c r="AO7" i="34"/>
  <c r="AO5" i="34"/>
  <c r="AO11" i="34"/>
  <c r="AO18" i="34"/>
  <c r="AO3" i="34"/>
  <c r="AO10" i="34"/>
  <c r="AO14" i="34"/>
  <c r="AO22" i="34"/>
  <c r="AI8" i="34"/>
  <c r="AI24" i="25"/>
  <c r="AI9" i="25" s="1"/>
  <c r="AG7" i="25"/>
  <c r="AG6" i="25"/>
  <c r="AX19" i="8"/>
  <c r="AE9" i="8"/>
  <c r="AE6" i="8"/>
  <c r="AE13" i="8"/>
  <c r="AE16" i="8"/>
  <c r="AE11" i="8"/>
  <c r="AE5" i="8"/>
  <c r="AE7" i="8"/>
  <c r="AE8" i="8"/>
  <c r="AE12" i="8"/>
  <c r="AE14" i="8"/>
  <c r="AC10" i="25"/>
  <c r="AM8" i="25"/>
  <c r="AM11" i="25"/>
  <c r="AM2" i="25"/>
  <c r="AM10" i="25"/>
  <c r="BF49" i="8"/>
  <c r="BG49" i="8"/>
  <c r="O50" i="8"/>
  <c r="P50" i="8"/>
  <c r="V51" i="8"/>
  <c r="W51" i="8"/>
  <c r="AL32" i="8"/>
  <c r="AL31" i="8"/>
  <c r="AL34" i="8"/>
  <c r="AU51" i="8"/>
  <c r="AV51" i="8"/>
  <c r="BD24" i="25"/>
  <c r="BD9" i="25" s="1"/>
  <c r="BC26" i="25"/>
  <c r="BB24" i="25"/>
  <c r="BB9" i="25" s="1"/>
  <c r="AY26" i="25"/>
  <c r="AX6" i="25"/>
  <c r="AU27" i="34"/>
  <c r="AU24" i="34"/>
  <c r="AU16" i="34"/>
  <c r="AT26" i="34"/>
  <c r="AQ21" i="34"/>
  <c r="AO24" i="34"/>
  <c r="AK24" i="25"/>
  <c r="AK9" i="25" s="1"/>
  <c r="AH17" i="34"/>
  <c r="AH8" i="34"/>
  <c r="AH21" i="34"/>
  <c r="AH11" i="34"/>
  <c r="AH20" i="34"/>
  <c r="AH5" i="34"/>
  <c r="AH13" i="34"/>
  <c r="AH3" i="34"/>
  <c r="AH26" i="34"/>
  <c r="AD3" i="25"/>
  <c r="AD8" i="25"/>
  <c r="AD2" i="25"/>
  <c r="AD10" i="25"/>
  <c r="AD11" i="25"/>
  <c r="AD12" i="25"/>
  <c r="AN16" i="34"/>
  <c r="AN13" i="34"/>
  <c r="AN25" i="34"/>
  <c r="AN24" i="34"/>
  <c r="AN14" i="34"/>
  <c r="AN18" i="34"/>
  <c r="AN6" i="34"/>
  <c r="AN11" i="34"/>
  <c r="AN8" i="34"/>
  <c r="AN15" i="34"/>
  <c r="AN12" i="34"/>
  <c r="AN7" i="34"/>
  <c r="AN23" i="34"/>
  <c r="AN27" i="34"/>
  <c r="AI25" i="25"/>
  <c r="AI15" i="34"/>
  <c r="AI24" i="34"/>
  <c r="AI12" i="34"/>
  <c r="AI23" i="34"/>
  <c r="AI2" i="34"/>
  <c r="AI18" i="34"/>
  <c r="AI4" i="34"/>
  <c r="AI16" i="34"/>
  <c r="AI21" i="34"/>
  <c r="AI17" i="34"/>
  <c r="AI26" i="34"/>
  <c r="AI13" i="34"/>
  <c r="AI7" i="34"/>
  <c r="AI5" i="34"/>
  <c r="AI25" i="34"/>
  <c r="AI27" i="34"/>
  <c r="L62" i="8"/>
  <c r="M62" i="8" s="1"/>
  <c r="AN25" i="8"/>
  <c r="AN30" i="8"/>
  <c r="AN24" i="8"/>
  <c r="AN28" i="8"/>
  <c r="AN27" i="8"/>
  <c r="AN26" i="8"/>
  <c r="AQ11" i="34"/>
  <c r="AQ2" i="34"/>
  <c r="AQ12" i="34"/>
  <c r="AQ23" i="34"/>
  <c r="AQ24" i="34"/>
  <c r="AQ19" i="34"/>
  <c r="AQ13" i="34"/>
  <c r="AQ3" i="34"/>
  <c r="AQ4" i="34"/>
  <c r="AQ25" i="34"/>
  <c r="AQ26" i="34"/>
  <c r="AQ10" i="34"/>
  <c r="AP19" i="34"/>
  <c r="AP16" i="34"/>
  <c r="AP7" i="34"/>
  <c r="AP14" i="34"/>
  <c r="AP6" i="34"/>
  <c r="AP18" i="34"/>
  <c r="AN3" i="34"/>
  <c r="AM7" i="25"/>
  <c r="AM6" i="25"/>
  <c r="AI14" i="34"/>
  <c r="AI6" i="34"/>
  <c r="AI7" i="25"/>
  <c r="AI6" i="25"/>
  <c r="G101" i="8"/>
  <c r="F6" i="17" s="1"/>
  <c r="Z7" i="25"/>
  <c r="Z6" i="25"/>
  <c r="AB17" i="8"/>
  <c r="AB21" i="8"/>
  <c r="AB19" i="8"/>
  <c r="AB18" i="8"/>
  <c r="AS35" i="34"/>
  <c r="AP7" i="25"/>
  <c r="AP6" i="25"/>
  <c r="AN26" i="34"/>
  <c r="AN21" i="34"/>
  <c r="R4" i="27"/>
  <c r="G65" i="8"/>
  <c r="H65" i="8" s="1"/>
  <c r="AC7" i="25"/>
  <c r="AC6" i="25"/>
  <c r="I7" i="25"/>
  <c r="I6" i="25"/>
  <c r="V6" i="25"/>
  <c r="V7" i="25"/>
  <c r="J25" i="34"/>
  <c r="J13" i="34"/>
  <c r="J18" i="34"/>
  <c r="J5" i="34"/>
  <c r="J11" i="34"/>
  <c r="J26" i="34"/>
  <c r="J24" i="34"/>
  <c r="J7" i="34"/>
  <c r="J15" i="34"/>
  <c r="AZ17" i="8"/>
  <c r="AZ19" i="8"/>
  <c r="AZ21" i="8"/>
  <c r="AZ20" i="8"/>
  <c r="AZ18" i="8"/>
  <c r="AR23" i="8"/>
  <c r="AR22" i="8"/>
  <c r="AR33" i="8"/>
  <c r="F7" i="33"/>
  <c r="BC21" i="8"/>
  <c r="BC19" i="8"/>
  <c r="BC17" i="8"/>
  <c r="BC18" i="8"/>
  <c r="BC20" i="8"/>
  <c r="AU22" i="34"/>
  <c r="AU19" i="34"/>
  <c r="AU13" i="34"/>
  <c r="AT23" i="34"/>
  <c r="AQ17" i="34"/>
  <c r="AR24" i="25"/>
  <c r="AR9" i="25" s="1"/>
  <c r="AP10" i="34"/>
  <c r="AO2" i="34"/>
  <c r="AO27" i="34"/>
  <c r="AN20" i="34"/>
  <c r="AN9" i="34"/>
  <c r="AI11" i="34"/>
  <c r="H71" i="8"/>
  <c r="AD6" i="25"/>
  <c r="AD7" i="25"/>
  <c r="AG23" i="8"/>
  <c r="AG33" i="8"/>
  <c r="AG22" i="8"/>
  <c r="S5" i="27"/>
  <c r="T12" i="25"/>
  <c r="T3" i="25"/>
  <c r="R6" i="27" s="1"/>
  <c r="AA10" i="25"/>
  <c r="AA2" i="25"/>
  <c r="AA11" i="25"/>
  <c r="AA12" i="25"/>
  <c r="AA3" i="25"/>
  <c r="AA8" i="25"/>
  <c r="AF10" i="8"/>
  <c r="AF8" i="8"/>
  <c r="AF6" i="8"/>
  <c r="AF5" i="8"/>
  <c r="AF15" i="8"/>
  <c r="AF12" i="8"/>
  <c r="AF7" i="8"/>
  <c r="AF9" i="8"/>
  <c r="AF13" i="8"/>
  <c r="T31" i="25"/>
  <c r="U34" i="8"/>
  <c r="U32" i="8"/>
  <c r="BB21" i="8"/>
  <c r="BB19" i="8"/>
  <c r="BB18" i="8"/>
  <c r="L2" i="25"/>
  <c r="L3" i="25"/>
  <c r="L8" i="25"/>
  <c r="G2" i="34"/>
  <c r="G40" i="34" s="1"/>
  <c r="G18" i="34"/>
  <c r="G22" i="34"/>
  <c r="G23" i="34"/>
  <c r="G7" i="34"/>
  <c r="G26" i="34"/>
  <c r="G12" i="34"/>
  <c r="G20" i="34"/>
  <c r="G46" i="34" s="1"/>
  <c r="G17" i="34"/>
  <c r="G13" i="34"/>
  <c r="G6" i="34"/>
  <c r="G15" i="34"/>
  <c r="G19" i="34"/>
  <c r="G14" i="34"/>
  <c r="G25" i="34"/>
  <c r="G3" i="34"/>
  <c r="G9" i="34"/>
  <c r="G5" i="34"/>
  <c r="G41" i="34" s="1"/>
  <c r="G4" i="34"/>
  <c r="G27" i="34"/>
  <c r="G24" i="34"/>
  <c r="Z34" i="8"/>
  <c r="Z31" i="8"/>
  <c r="Z32" i="8"/>
  <c r="F102" i="8"/>
  <c r="F16" i="17" s="1"/>
  <c r="AX26" i="8"/>
  <c r="AX28" i="8"/>
  <c r="AX30" i="8"/>
  <c r="AY10" i="25"/>
  <c r="AY8" i="25"/>
  <c r="Z26" i="8"/>
  <c r="Z25" i="8"/>
  <c r="Z28" i="8"/>
  <c r="R21" i="8"/>
  <c r="R19" i="8"/>
  <c r="R18" i="8"/>
  <c r="G88" i="8"/>
  <c r="H88" i="8" s="1"/>
  <c r="AT5" i="8"/>
  <c r="AT15" i="8"/>
  <c r="AT11" i="8"/>
  <c r="AT7" i="8"/>
  <c r="AT12" i="8"/>
  <c r="AT6" i="8"/>
  <c r="AT9" i="8"/>
  <c r="AT10" i="8"/>
  <c r="AT16" i="8"/>
  <c r="AT8" i="8"/>
  <c r="AA13" i="34"/>
  <c r="AA26" i="34"/>
  <c r="AA27" i="34"/>
  <c r="AA17" i="34"/>
  <c r="AA25" i="34"/>
  <c r="AA23" i="34"/>
  <c r="AA4" i="34"/>
  <c r="AA9" i="34"/>
  <c r="AA18" i="34"/>
  <c r="AA16" i="34"/>
  <c r="AA3" i="34"/>
  <c r="AA22" i="34"/>
  <c r="AA21" i="34"/>
  <c r="AA15" i="34"/>
  <c r="AA12" i="34"/>
  <c r="AA6" i="34"/>
  <c r="AA7" i="34"/>
  <c r="AA8" i="34"/>
  <c r="AA11" i="34"/>
  <c r="AA10" i="34"/>
  <c r="AA14" i="34"/>
  <c r="AA2" i="34"/>
  <c r="AA19" i="34"/>
  <c r="W2" i="25"/>
  <c r="W11" i="25"/>
  <c r="W12" i="25"/>
  <c r="O34" i="8"/>
  <c r="AG31" i="8"/>
  <c r="AG34" i="8"/>
  <c r="F20" i="8"/>
  <c r="F77" i="8" s="1"/>
  <c r="F21" i="8"/>
  <c r="H4" i="30"/>
  <c r="B35" i="33"/>
  <c r="D36" i="33" s="1"/>
  <c r="AR26" i="8"/>
  <c r="AR29" i="8"/>
  <c r="AR27" i="8"/>
  <c r="AR30" i="8"/>
  <c r="AR24" i="8"/>
  <c r="AR25" i="8"/>
  <c r="AG17" i="8"/>
  <c r="AG18" i="8"/>
  <c r="AG21" i="8"/>
  <c r="T23" i="8"/>
  <c r="T33" i="8"/>
  <c r="AW11" i="25"/>
  <c r="AW12" i="25"/>
  <c r="AW10" i="25"/>
  <c r="E9" i="27"/>
  <c r="AT14" i="8"/>
  <c r="AP27" i="8"/>
  <c r="AP24" i="8"/>
  <c r="AP25" i="8"/>
  <c r="AP29" i="8"/>
  <c r="X10" i="25"/>
  <c r="X11" i="25"/>
  <c r="X2" i="25"/>
  <c r="X12" i="25"/>
  <c r="AZ28" i="8"/>
  <c r="AZ30" i="8"/>
  <c r="AZ25" i="8"/>
  <c r="AE23" i="8"/>
  <c r="AE22" i="8"/>
  <c r="AP11" i="25"/>
  <c r="M12" i="25"/>
  <c r="AG27" i="8"/>
  <c r="M23" i="8"/>
  <c r="M80" i="8" s="1"/>
  <c r="AM29" i="8"/>
  <c r="BD3" i="25"/>
  <c r="P31" i="25"/>
  <c r="G46" i="25" s="1"/>
  <c r="H6" i="22" s="1"/>
  <c r="AZ27" i="8"/>
  <c r="AC7" i="8"/>
  <c r="AC12" i="8"/>
  <c r="AC5" i="8"/>
  <c r="AC11" i="8"/>
  <c r="AC8" i="8"/>
  <c r="AC15" i="8"/>
  <c r="AC6" i="8"/>
  <c r="AC9" i="8"/>
  <c r="AC13" i="8"/>
  <c r="AC10" i="8"/>
  <c r="BD28" i="8"/>
  <c r="BD26" i="8"/>
  <c r="BD24" i="8"/>
  <c r="BD29" i="8"/>
  <c r="BD25" i="8"/>
  <c r="AE33" i="8"/>
  <c r="M8" i="25"/>
  <c r="AG25" i="8"/>
  <c r="AN3" i="25"/>
  <c r="BD11" i="25"/>
  <c r="AZ24" i="8"/>
  <c r="X8" i="25"/>
  <c r="AD7" i="8"/>
  <c r="AD9" i="8"/>
  <c r="AD12" i="8"/>
  <c r="AD8" i="8"/>
  <c r="AD11" i="8"/>
  <c r="AD5" i="8"/>
  <c r="AD14" i="8"/>
  <c r="AD15" i="8"/>
  <c r="AJ3" i="20"/>
  <c r="AK4" i="8"/>
  <c r="S22" i="8"/>
  <c r="AN12" i="25"/>
  <c r="AZ26" i="8"/>
  <c r="X3" i="25"/>
  <c r="AZ32" i="8"/>
  <c r="AZ31" i="8"/>
  <c r="AZ34" i="8"/>
  <c r="AZ29" i="8"/>
  <c r="AY32" i="8"/>
  <c r="AY34" i="8"/>
  <c r="AY31" i="8"/>
  <c r="K11" i="25"/>
  <c r="K12" i="25"/>
  <c r="K2" i="25"/>
  <c r="T7" i="25"/>
  <c r="T6" i="25"/>
  <c r="BD21" i="8"/>
  <c r="BD19" i="8"/>
  <c r="AV20" i="8"/>
  <c r="C26" i="20"/>
  <c r="C22" i="20"/>
  <c r="C17" i="20"/>
  <c r="C18" i="20"/>
  <c r="C19" i="20"/>
  <c r="C16" i="20"/>
  <c r="C27" i="20"/>
  <c r="K6" i="31"/>
  <c r="L6" i="31" s="1"/>
  <c r="M6" i="31" s="1"/>
  <c r="N6" i="31" s="1"/>
  <c r="O6" i="31" s="1"/>
  <c r="P6" i="31" s="1"/>
  <c r="Q6" i="31" s="1"/>
  <c r="R6" i="31" s="1"/>
  <c r="S6" i="31" s="1"/>
  <c r="T6" i="31" s="1"/>
  <c r="I32" i="25"/>
  <c r="F47" i="25" s="1"/>
  <c r="H16" i="22" s="1"/>
  <c r="G4" i="27"/>
  <c r="AV17" i="8"/>
  <c r="C23" i="20"/>
  <c r="J23" i="31"/>
  <c r="H23" i="31"/>
  <c r="I51" i="8"/>
  <c r="J51" i="8"/>
  <c r="V35" i="34"/>
  <c r="X26" i="25"/>
  <c r="AC51" i="8"/>
  <c r="AU52" i="8"/>
  <c r="E27" i="25"/>
  <c r="BB27" i="25"/>
  <c r="AZ52" i="8"/>
  <c r="BA52" i="8"/>
  <c r="H4" i="27"/>
  <c r="M70" i="8" l="1"/>
  <c r="G109" i="8"/>
  <c r="F94" i="17" s="1"/>
  <c r="H41" i="34"/>
  <c r="I41" i="34" s="1"/>
  <c r="J41" i="34" s="1"/>
  <c r="K41" i="34" s="1"/>
  <c r="L41" i="34" s="1"/>
  <c r="F51" i="34"/>
  <c r="F16" i="28" s="1"/>
  <c r="M73" i="8"/>
  <c r="G112" i="8"/>
  <c r="F127" i="17" s="1"/>
  <c r="H40" i="34"/>
  <c r="I40" i="34" s="1"/>
  <c r="J40" i="34" s="1"/>
  <c r="K40" i="34" s="1"/>
  <c r="L40" i="34" s="1"/>
  <c r="F50" i="34"/>
  <c r="F5" i="28" s="1"/>
  <c r="F56" i="34"/>
  <c r="H46" i="34"/>
  <c r="I46" i="34" s="1"/>
  <c r="J46" i="34" s="1"/>
  <c r="K46" i="34" s="1"/>
  <c r="L46" i="34" s="1"/>
  <c r="H43" i="25"/>
  <c r="I43" i="25" s="1"/>
  <c r="J43" i="25" s="1"/>
  <c r="K43" i="25" s="1"/>
  <c r="L43" i="25" s="1"/>
  <c r="H34" i="25"/>
  <c r="I34" i="25" s="1"/>
  <c r="J34" i="25" s="1"/>
  <c r="K34" i="25" s="1"/>
  <c r="L34" i="25" s="1"/>
  <c r="F49" i="25"/>
  <c r="H38" i="22" s="1"/>
  <c r="M63" i="8"/>
  <c r="G102" i="8"/>
  <c r="F17" i="17" s="1"/>
  <c r="AB40" i="25"/>
  <c r="AC40" i="25" s="1"/>
  <c r="AD40" i="25" s="1"/>
  <c r="AE40" i="25" s="1"/>
  <c r="AF40" i="25" s="1"/>
  <c r="BF23" i="8"/>
  <c r="BF33" i="8"/>
  <c r="BF22" i="8"/>
  <c r="BB10" i="34"/>
  <c r="BB11" i="34"/>
  <c r="BB23" i="34"/>
  <c r="BB18" i="34"/>
  <c r="BB26" i="34"/>
  <c r="BB22" i="34"/>
  <c r="BB3" i="34"/>
  <c r="BB14" i="34"/>
  <c r="BB27" i="34"/>
  <c r="BB2" i="34"/>
  <c r="BB20" i="34"/>
  <c r="BB7" i="34"/>
  <c r="BB12" i="34"/>
  <c r="BB8" i="34"/>
  <c r="BB13" i="34"/>
  <c r="BB6" i="34"/>
  <c r="BB17" i="34"/>
  <c r="BB16" i="34"/>
  <c r="BB4" i="34"/>
  <c r="BB24" i="34"/>
  <c r="BB9" i="34"/>
  <c r="BB5" i="34"/>
  <c r="BB19" i="34"/>
  <c r="BB21" i="34"/>
  <c r="BB25" i="34"/>
  <c r="BB15" i="34"/>
  <c r="E54" i="34"/>
  <c r="F48" i="28" s="1"/>
  <c r="H45" i="34"/>
  <c r="I45" i="34" s="1"/>
  <c r="J45" i="34" s="1"/>
  <c r="K45" i="34" s="1"/>
  <c r="L45" i="34" s="1"/>
  <c r="F55" i="34"/>
  <c r="F60" i="28" s="1"/>
  <c r="G116" i="8"/>
  <c r="F39" i="19" s="1"/>
  <c r="H42" i="25"/>
  <c r="I42" i="25" s="1"/>
  <c r="J42" i="25" s="1"/>
  <c r="K42" i="25" s="1"/>
  <c r="L42" i="25" s="1"/>
  <c r="I55" i="25"/>
  <c r="H107" i="22" s="1"/>
  <c r="E2" i="25"/>
  <c r="E3" i="25"/>
  <c r="E11" i="25"/>
  <c r="E10" i="25"/>
  <c r="E12" i="25"/>
  <c r="E41" i="25" s="1"/>
  <c r="E8" i="25"/>
  <c r="E37" i="25" s="1"/>
  <c r="M69" i="8"/>
  <c r="G108" i="8"/>
  <c r="F83" i="17" s="1"/>
  <c r="AN7" i="25"/>
  <c r="AN6" i="25"/>
  <c r="H47" i="34"/>
  <c r="I47" i="34" s="1"/>
  <c r="J47" i="34" s="1"/>
  <c r="K47" i="34" s="1"/>
  <c r="L47" i="34" s="1"/>
  <c r="F57" i="34"/>
  <c r="F82" i="28" s="1"/>
  <c r="I32" i="8"/>
  <c r="I89" i="8" s="1"/>
  <c r="I31" i="8"/>
  <c r="I88" i="8" s="1"/>
  <c r="I34" i="8"/>
  <c r="N68" i="8"/>
  <c r="O68" i="8" s="1"/>
  <c r="P68" i="8" s="1"/>
  <c r="Q68" i="8" s="1"/>
  <c r="R68" i="8" s="1"/>
  <c r="BB2" i="25"/>
  <c r="BB11" i="25"/>
  <c r="BB10" i="25"/>
  <c r="BB3" i="25"/>
  <c r="BB12" i="25"/>
  <c r="BB8" i="25"/>
  <c r="AO6" i="25"/>
  <c r="AO7" i="25"/>
  <c r="AU11" i="8"/>
  <c r="AU9" i="8"/>
  <c r="AU16" i="8"/>
  <c r="AU13" i="8"/>
  <c r="AU12" i="8"/>
  <c r="AU14" i="8"/>
  <c r="AU5" i="8"/>
  <c r="AU6" i="8"/>
  <c r="AU8" i="8"/>
  <c r="AU15" i="8"/>
  <c r="AU7" i="8"/>
  <c r="AU10" i="8"/>
  <c r="AY7" i="25"/>
  <c r="AY6" i="25"/>
  <c r="M7" i="25"/>
  <c r="M6" i="25"/>
  <c r="F36" i="25"/>
  <c r="G36" i="25" s="1"/>
  <c r="AK16" i="34"/>
  <c r="AK10" i="34"/>
  <c r="AK3" i="34"/>
  <c r="AK5" i="34"/>
  <c r="AK17" i="34"/>
  <c r="AK12" i="34"/>
  <c r="AK8" i="34"/>
  <c r="AK18" i="34"/>
  <c r="AK23" i="34"/>
  <c r="AK7" i="34"/>
  <c r="AK9" i="34"/>
  <c r="AK6" i="34"/>
  <c r="AK11" i="34"/>
  <c r="AK25" i="34"/>
  <c r="AK13" i="34"/>
  <c r="AK24" i="34"/>
  <c r="AK14" i="34"/>
  <c r="AK22" i="34"/>
  <c r="AK20" i="34"/>
  <c r="AK2" i="34"/>
  <c r="AK21" i="34"/>
  <c r="AK15" i="34"/>
  <c r="AK26" i="34"/>
  <c r="AK19" i="34"/>
  <c r="AK4" i="34"/>
  <c r="AK27" i="34"/>
  <c r="AQ13" i="25"/>
  <c r="AQ5" i="25"/>
  <c r="AQ4" i="25"/>
  <c r="AQ14" i="25"/>
  <c r="E57" i="34"/>
  <c r="F81" i="28" s="1"/>
  <c r="J14" i="33"/>
  <c r="K13" i="33"/>
  <c r="L13" i="33" s="1"/>
  <c r="N82" i="8"/>
  <c r="AC32" i="8"/>
  <c r="AC31" i="8"/>
  <c r="AC34" i="8"/>
  <c r="AK3" i="20"/>
  <c r="AL4" i="8"/>
  <c r="H46" i="25"/>
  <c r="H7" i="22" s="1"/>
  <c r="T32" i="25"/>
  <c r="S6" i="27"/>
  <c r="F9" i="27"/>
  <c r="I71" i="8"/>
  <c r="J71" i="8" s="1"/>
  <c r="K71" i="8" s="1"/>
  <c r="L71" i="8" s="1"/>
  <c r="M71" i="8" s="1"/>
  <c r="N62" i="8"/>
  <c r="O62" i="8" s="1"/>
  <c r="P62" i="8" s="1"/>
  <c r="Q62" i="8" s="1"/>
  <c r="R62" i="8" s="1"/>
  <c r="H101" i="8"/>
  <c r="F7" i="17" s="1"/>
  <c r="W32" i="8"/>
  <c r="W31" i="8"/>
  <c r="W34" i="8"/>
  <c r="AV7" i="25"/>
  <c r="AV6" i="25"/>
  <c r="L6" i="25"/>
  <c r="L7" i="25"/>
  <c r="G106" i="8"/>
  <c r="F61" i="17" s="1"/>
  <c r="M67" i="8"/>
  <c r="E50" i="25"/>
  <c r="H48" i="22" s="1"/>
  <c r="D7" i="26" s="1"/>
  <c r="F35" i="25"/>
  <c r="G35" i="25" s="1"/>
  <c r="AJ17" i="34"/>
  <c r="AJ15" i="34"/>
  <c r="AJ11" i="34"/>
  <c r="AJ14" i="34"/>
  <c r="AJ4" i="34"/>
  <c r="AJ19" i="34"/>
  <c r="AJ24" i="34"/>
  <c r="AJ12" i="34"/>
  <c r="AJ7" i="34"/>
  <c r="AJ26" i="34"/>
  <c r="AJ13" i="34"/>
  <c r="AJ18" i="34"/>
  <c r="AJ27" i="34"/>
  <c r="AJ6" i="34"/>
  <c r="AJ5" i="34"/>
  <c r="AJ16" i="34"/>
  <c r="AJ25" i="34"/>
  <c r="AJ21" i="34"/>
  <c r="AJ22" i="34"/>
  <c r="AJ10" i="34"/>
  <c r="AJ23" i="34"/>
  <c r="AJ20" i="34"/>
  <c r="AJ8" i="34"/>
  <c r="AJ3" i="34"/>
  <c r="AJ2" i="34"/>
  <c r="AJ9" i="34"/>
  <c r="J6" i="30"/>
  <c r="F27" i="29"/>
  <c r="F93" i="29"/>
  <c r="AU34" i="8"/>
  <c r="AU31" i="8"/>
  <c r="AU32" i="8"/>
  <c r="AB12" i="8"/>
  <c r="AB9" i="8"/>
  <c r="AB8" i="8"/>
  <c r="AB15" i="8"/>
  <c r="AB16" i="8"/>
  <c r="AB10" i="8"/>
  <c r="AB5" i="8"/>
  <c r="AB14" i="8"/>
  <c r="AB6" i="8"/>
  <c r="AB13" i="8"/>
  <c r="AB11" i="8"/>
  <c r="AB7" i="8"/>
  <c r="G77" i="8"/>
  <c r="H77" i="8" s="1"/>
  <c r="V32" i="8"/>
  <c r="V34" i="8"/>
  <c r="V31" i="8"/>
  <c r="AU14" i="25"/>
  <c r="AU5" i="25"/>
  <c r="AU13" i="25"/>
  <c r="AU4" i="25"/>
  <c r="I85" i="8"/>
  <c r="J85" i="8" s="1"/>
  <c r="K85" i="8" s="1"/>
  <c r="L85" i="8" s="1"/>
  <c r="M85" i="8" s="1"/>
  <c r="S61" i="8"/>
  <c r="T61" i="8" s="1"/>
  <c r="U61" i="8" s="1"/>
  <c r="V61" i="8" s="1"/>
  <c r="W61" i="8" s="1"/>
  <c r="AZ8" i="8"/>
  <c r="AZ11" i="8"/>
  <c r="AZ13" i="8"/>
  <c r="AZ14" i="8"/>
  <c r="AZ9" i="8"/>
  <c r="AZ15" i="8"/>
  <c r="AZ10" i="8"/>
  <c r="AZ6" i="8"/>
  <c r="AZ7" i="8"/>
  <c r="AZ12" i="8"/>
  <c r="AZ5" i="8"/>
  <c r="AZ16" i="8"/>
  <c r="G105" i="8"/>
  <c r="F50" i="17" s="1"/>
  <c r="M66" i="8"/>
  <c r="I64" i="8"/>
  <c r="J64" i="8" s="1"/>
  <c r="K64" i="8" s="1"/>
  <c r="L64" i="8" s="1"/>
  <c r="M64" i="8" s="1"/>
  <c r="G103" i="8"/>
  <c r="F28" i="17" s="1"/>
  <c r="BD4" i="25"/>
  <c r="BD14" i="25"/>
  <c r="BD13" i="25"/>
  <c r="BD5" i="25"/>
  <c r="X6" i="25"/>
  <c r="X7" i="25"/>
  <c r="AS5" i="34"/>
  <c r="AS3" i="34"/>
  <c r="AS16" i="34"/>
  <c r="AS13" i="34"/>
  <c r="AS26" i="34"/>
  <c r="AS10" i="34"/>
  <c r="AS25" i="34"/>
  <c r="AS14" i="34"/>
  <c r="AS6" i="34"/>
  <c r="AS24" i="34"/>
  <c r="AS8" i="34"/>
  <c r="AS27" i="34"/>
  <c r="AS7" i="34"/>
  <c r="AS20" i="34"/>
  <c r="AS19" i="34"/>
  <c r="AS4" i="34"/>
  <c r="AS22" i="34"/>
  <c r="AS23" i="34"/>
  <c r="AS18" i="34"/>
  <c r="AS15" i="34"/>
  <c r="AS2" i="34"/>
  <c r="AS9" i="34"/>
  <c r="AS21" i="34"/>
  <c r="AS17" i="34"/>
  <c r="AS12" i="34"/>
  <c r="AS11" i="34"/>
  <c r="AI13" i="25"/>
  <c r="AI14" i="25"/>
  <c r="AI5" i="25"/>
  <c r="AI4" i="25"/>
  <c r="AO34" i="8"/>
  <c r="AO31" i="8"/>
  <c r="AO32" i="8"/>
  <c r="BE7" i="25"/>
  <c r="BE6" i="25"/>
  <c r="I4" i="30"/>
  <c r="F70" i="29"/>
  <c r="F4" i="29"/>
  <c r="G21" i="33"/>
  <c r="H20" i="33"/>
  <c r="V16" i="34"/>
  <c r="V22" i="34"/>
  <c r="V2" i="34"/>
  <c r="V21" i="34"/>
  <c r="V8" i="34"/>
  <c r="V13" i="34"/>
  <c r="V12" i="34"/>
  <c r="V10" i="34"/>
  <c r="V14" i="34"/>
  <c r="V27" i="34"/>
  <c r="V24" i="34"/>
  <c r="V25" i="34"/>
  <c r="V20" i="34"/>
  <c r="V19" i="34"/>
  <c r="V5" i="34"/>
  <c r="V9" i="34"/>
  <c r="V15" i="34"/>
  <c r="V6" i="34"/>
  <c r="V17" i="34"/>
  <c r="V26" i="34"/>
  <c r="V3" i="34"/>
  <c r="V4" i="34"/>
  <c r="V18" i="34"/>
  <c r="V11" i="34"/>
  <c r="V7" i="34"/>
  <c r="V23" i="34"/>
  <c r="F119" i="8"/>
  <c r="F71" i="19" s="1"/>
  <c r="F8" i="27"/>
  <c r="U31" i="25"/>
  <c r="S4" i="27"/>
  <c r="T5" i="27"/>
  <c r="F104" i="8"/>
  <c r="F38" i="17" s="1"/>
  <c r="P28" i="8"/>
  <c r="P26" i="8"/>
  <c r="P30" i="8"/>
  <c r="P24" i="8"/>
  <c r="P25" i="8"/>
  <c r="P29" i="8"/>
  <c r="P27" i="8"/>
  <c r="AN34" i="8"/>
  <c r="AN31" i="8"/>
  <c r="AN32" i="8"/>
  <c r="Q2" i="25"/>
  <c r="Q10" i="25"/>
  <c r="Q3" i="25"/>
  <c r="Q8" i="25"/>
  <c r="Q12" i="25"/>
  <c r="Q11" i="25"/>
  <c r="I91" i="8"/>
  <c r="J91" i="8" s="1"/>
  <c r="K91" i="8" s="1"/>
  <c r="L91" i="8" s="1"/>
  <c r="M91" i="8" s="1"/>
  <c r="BF7" i="25"/>
  <c r="BF6" i="25"/>
  <c r="AT5" i="25"/>
  <c r="AT4" i="25"/>
  <c r="AT14" i="25"/>
  <c r="AT13" i="25"/>
  <c r="BD2" i="34"/>
  <c r="BD7" i="34"/>
  <c r="BD20" i="34"/>
  <c r="BD19" i="34"/>
  <c r="BD21" i="34"/>
  <c r="BD13" i="34"/>
  <c r="BD8" i="34"/>
  <c r="BD12" i="34"/>
  <c r="BD10" i="34"/>
  <c r="BD23" i="34"/>
  <c r="BD9" i="34"/>
  <c r="BD24" i="34"/>
  <c r="BD22" i="34"/>
  <c r="BD17" i="34"/>
  <c r="BD27" i="34"/>
  <c r="BD11" i="34"/>
  <c r="BD18" i="34"/>
  <c r="BD25" i="34"/>
  <c r="BD14" i="34"/>
  <c r="BD15" i="34"/>
  <c r="BD26" i="34"/>
  <c r="BD5" i="34"/>
  <c r="BD3" i="34"/>
  <c r="BD4" i="34"/>
  <c r="BD16" i="34"/>
  <c r="BD6" i="34"/>
  <c r="M42" i="34"/>
  <c r="N42" i="34" s="1"/>
  <c r="O42" i="34" s="1"/>
  <c r="P42" i="34" s="1"/>
  <c r="Q42" i="34" s="1"/>
  <c r="E53" i="34"/>
  <c r="F37" i="28" s="1"/>
  <c r="I72" i="8"/>
  <c r="J72" i="8" s="1"/>
  <c r="K72" i="8" s="1"/>
  <c r="L72" i="8" s="1"/>
  <c r="M72" i="8" s="1"/>
  <c r="G111" i="8"/>
  <c r="F116" i="17" s="1"/>
  <c r="BG33" i="8"/>
  <c r="BG22" i="8"/>
  <c r="BG23" i="8"/>
  <c r="W6" i="25"/>
  <c r="W7" i="25"/>
  <c r="H33" i="25"/>
  <c r="I33" i="25" s="1"/>
  <c r="J33" i="25" s="1"/>
  <c r="K33" i="25" s="1"/>
  <c r="L33" i="25" s="1"/>
  <c r="AX4" i="25"/>
  <c r="AX13" i="25"/>
  <c r="AX5" i="25"/>
  <c r="AX14" i="25"/>
  <c r="H44" i="34"/>
  <c r="I44" i="34" s="1"/>
  <c r="J44" i="34" s="1"/>
  <c r="K44" i="34" s="1"/>
  <c r="L44" i="34" s="1"/>
  <c r="BC6" i="25"/>
  <c r="BC7" i="25"/>
  <c r="BA14" i="8"/>
  <c r="BA8" i="8"/>
  <c r="BA5" i="8"/>
  <c r="BA9" i="8"/>
  <c r="BA16" i="8"/>
  <c r="BA15" i="8"/>
  <c r="BA6" i="8"/>
  <c r="BA13" i="8"/>
  <c r="BA7" i="8"/>
  <c r="BA12" i="8"/>
  <c r="BA11" i="8"/>
  <c r="BA10" i="8"/>
  <c r="J32" i="8"/>
  <c r="J34" i="8"/>
  <c r="J31" i="8"/>
  <c r="N80" i="8"/>
  <c r="O80" i="8" s="1"/>
  <c r="P80" i="8" s="1"/>
  <c r="Q80" i="8" s="1"/>
  <c r="R80" i="8" s="1"/>
  <c r="H114" i="8"/>
  <c r="F18" i="19" s="1"/>
  <c r="I65" i="8"/>
  <c r="J65" i="8" s="1"/>
  <c r="K65" i="8" s="1"/>
  <c r="L65" i="8" s="1"/>
  <c r="M65" i="8" s="1"/>
  <c r="AV34" i="8"/>
  <c r="AV32" i="8"/>
  <c r="AV31" i="8"/>
  <c r="O29" i="8"/>
  <c r="O86" i="8" s="1"/>
  <c r="O25" i="8"/>
  <c r="O24" i="8"/>
  <c r="O81" i="8" s="1"/>
  <c r="O28" i="8"/>
  <c r="O26" i="8"/>
  <c r="O27" i="8"/>
  <c r="O30" i="8"/>
  <c r="AA15" i="8"/>
  <c r="AA10" i="8"/>
  <c r="AA14" i="8"/>
  <c r="AA5" i="8"/>
  <c r="AA12" i="8"/>
  <c r="AA13" i="8"/>
  <c r="AA8" i="8"/>
  <c r="AA7" i="8"/>
  <c r="AA6" i="8"/>
  <c r="AA16" i="8"/>
  <c r="AA11" i="8"/>
  <c r="AA9" i="8"/>
  <c r="P2" i="25"/>
  <c r="P10" i="25"/>
  <c r="P39" i="25" s="1"/>
  <c r="P3" i="25"/>
  <c r="P11" i="25"/>
  <c r="P8" i="25"/>
  <c r="P12" i="25"/>
  <c r="F103" i="8"/>
  <c r="F27" i="17" s="1"/>
  <c r="AY14" i="25"/>
  <c r="AY5" i="25"/>
  <c r="AY4" i="25"/>
  <c r="AY13" i="25"/>
  <c r="BE5" i="25"/>
  <c r="BE14" i="25"/>
  <c r="BE13" i="25"/>
  <c r="BE4" i="25"/>
  <c r="G107" i="8"/>
  <c r="F72" i="17" s="1"/>
  <c r="F52" i="34"/>
  <c r="F27" i="28" s="1"/>
  <c r="R38" i="25"/>
  <c r="S38" i="25" s="1"/>
  <c r="T38" i="25" s="1"/>
  <c r="U38" i="25" s="1"/>
  <c r="V38" i="25" s="1"/>
  <c r="H43" i="34"/>
  <c r="I43" i="34" s="1"/>
  <c r="J43" i="34" s="1"/>
  <c r="K43" i="34" s="1"/>
  <c r="L43" i="34" s="1"/>
  <c r="J88" i="8" l="1"/>
  <c r="K88" i="8" s="1"/>
  <c r="L88" i="8" s="1"/>
  <c r="M88" i="8" s="1"/>
  <c r="P86" i="8"/>
  <c r="Q86" i="8" s="1"/>
  <c r="R86" i="8" s="1"/>
  <c r="M13" i="33"/>
  <c r="L14" i="33"/>
  <c r="L20" i="33"/>
  <c r="N69" i="8"/>
  <c r="O69" i="8" s="1"/>
  <c r="P69" i="8" s="1"/>
  <c r="Q69" i="8" s="1"/>
  <c r="R69" i="8" s="1"/>
  <c r="N63" i="8"/>
  <c r="O63" i="8" s="1"/>
  <c r="P63" i="8" s="1"/>
  <c r="Q63" i="8" s="1"/>
  <c r="R63" i="8" s="1"/>
  <c r="H102" i="8"/>
  <c r="F18" i="17" s="1"/>
  <c r="M40" i="34"/>
  <c r="N40" i="34" s="1"/>
  <c r="O40" i="34" s="1"/>
  <c r="P40" i="34" s="1"/>
  <c r="Q40" i="34" s="1"/>
  <c r="G50" i="34"/>
  <c r="F6" i="28" s="1"/>
  <c r="M43" i="34"/>
  <c r="N43" i="34" s="1"/>
  <c r="O43" i="34" s="1"/>
  <c r="P43" i="34" s="1"/>
  <c r="Q43" i="34" s="1"/>
  <c r="G53" i="34"/>
  <c r="F39" i="28" s="1"/>
  <c r="M20" i="33"/>
  <c r="H53" i="25"/>
  <c r="H84" i="22" s="1"/>
  <c r="M33" i="25"/>
  <c r="N33" i="25" s="1"/>
  <c r="O33" i="25" s="1"/>
  <c r="P33" i="25" s="1"/>
  <c r="Q33" i="25" s="1"/>
  <c r="G48" i="25"/>
  <c r="H28" i="22" s="1"/>
  <c r="X61" i="8"/>
  <c r="Y61" i="8" s="1"/>
  <c r="Z61" i="8" s="1"/>
  <c r="AA61" i="8" s="1"/>
  <c r="AB61" i="8" s="1"/>
  <c r="S62" i="8"/>
  <c r="T62" i="8" s="1"/>
  <c r="U62" i="8" s="1"/>
  <c r="V62" i="8" s="1"/>
  <c r="W62" i="8" s="1"/>
  <c r="AL3" i="20"/>
  <c r="AM4" i="8"/>
  <c r="H36" i="25"/>
  <c r="I36" i="25" s="1"/>
  <c r="J36" i="25" s="1"/>
  <c r="K36" i="25" s="1"/>
  <c r="L36" i="25" s="1"/>
  <c r="F51" i="25"/>
  <c r="H60" i="22" s="1"/>
  <c r="D20" i="26" s="1"/>
  <c r="M47" i="34"/>
  <c r="N47" i="34" s="1"/>
  <c r="O47" i="34" s="1"/>
  <c r="P47" i="34" s="1"/>
  <c r="Q47" i="34" s="1"/>
  <c r="G57" i="34"/>
  <c r="F83" i="28" s="1"/>
  <c r="M42" i="25"/>
  <c r="N42" i="25" s="1"/>
  <c r="O42" i="25" s="1"/>
  <c r="P42" i="25" s="1"/>
  <c r="Q42" i="25" s="1"/>
  <c r="G57" i="25"/>
  <c r="H127" i="22" s="1"/>
  <c r="K14" i="33"/>
  <c r="P81" i="8"/>
  <c r="Q81" i="8" s="1"/>
  <c r="R81" i="8" s="1"/>
  <c r="G113" i="8"/>
  <c r="F6" i="19" s="1"/>
  <c r="I77" i="8"/>
  <c r="J77" i="8" s="1"/>
  <c r="K77" i="8" s="1"/>
  <c r="L77" i="8" s="1"/>
  <c r="M77" i="8" s="1"/>
  <c r="N67" i="8"/>
  <c r="O67" i="8" s="1"/>
  <c r="P67" i="8" s="1"/>
  <c r="Q67" i="8" s="1"/>
  <c r="R67" i="8" s="1"/>
  <c r="Q39" i="25"/>
  <c r="G54" i="25"/>
  <c r="H94" i="22" s="1"/>
  <c r="N72" i="8"/>
  <c r="O72" i="8" s="1"/>
  <c r="P72" i="8" s="1"/>
  <c r="Q72" i="8" s="1"/>
  <c r="R72" i="8" s="1"/>
  <c r="F48" i="25"/>
  <c r="H27" i="22" s="1"/>
  <c r="N64" i="8"/>
  <c r="O64" i="8" s="1"/>
  <c r="P64" i="8" s="1"/>
  <c r="Q64" i="8" s="1"/>
  <c r="R64" i="8" s="1"/>
  <c r="H103" i="8"/>
  <c r="F29" i="17" s="1"/>
  <c r="I100" i="8"/>
  <c r="F8" i="21" s="1"/>
  <c r="G110" i="8"/>
  <c r="F105" i="17" s="1"/>
  <c r="E51" i="25"/>
  <c r="H59" i="22" s="1"/>
  <c r="D19" i="26" s="1"/>
  <c r="F19" i="26" s="1"/>
  <c r="F37" i="25"/>
  <c r="G37" i="25" s="1"/>
  <c r="F57" i="25"/>
  <c r="H126" i="22" s="1"/>
  <c r="M34" i="25"/>
  <c r="N34" i="25" s="1"/>
  <c r="O34" i="25" s="1"/>
  <c r="P34" i="25" s="1"/>
  <c r="Q34" i="25" s="1"/>
  <c r="N73" i="8"/>
  <c r="O73" i="8" s="1"/>
  <c r="P73" i="8" s="1"/>
  <c r="Q73" i="8" s="1"/>
  <c r="R73" i="8" s="1"/>
  <c r="F53" i="34"/>
  <c r="F38" i="28" s="1"/>
  <c r="J89" i="8"/>
  <c r="K89" i="8" s="1"/>
  <c r="L89" i="8" s="1"/>
  <c r="M89" i="8" s="1"/>
  <c r="S80" i="8"/>
  <c r="T80" i="8" s="1"/>
  <c r="U80" i="8" s="1"/>
  <c r="V80" i="8" s="1"/>
  <c r="W80" i="8" s="1"/>
  <c r="I114" i="8"/>
  <c r="F19" i="19" s="1"/>
  <c r="F54" i="34"/>
  <c r="F49" i="28" s="1"/>
  <c r="G52" i="34"/>
  <c r="F28" i="28" s="1"/>
  <c r="J21" i="33"/>
  <c r="J4" i="30"/>
  <c r="F71" i="29"/>
  <c r="F5" i="29"/>
  <c r="K20" i="33"/>
  <c r="N66" i="8"/>
  <c r="O66" i="8" s="1"/>
  <c r="P66" i="8" s="1"/>
  <c r="Q66" i="8" s="1"/>
  <c r="R66" i="8" s="1"/>
  <c r="G117" i="8"/>
  <c r="F50" i="19" s="1"/>
  <c r="N71" i="8"/>
  <c r="O71" i="8" s="1"/>
  <c r="P71" i="8" s="1"/>
  <c r="Q71" i="8" s="1"/>
  <c r="R71" i="8" s="1"/>
  <c r="H110" i="8"/>
  <c r="F106" i="17" s="1"/>
  <c r="H107" i="8"/>
  <c r="F73" i="17" s="1"/>
  <c r="F41" i="25"/>
  <c r="G41" i="25" s="1"/>
  <c r="E56" i="25"/>
  <c r="H114" i="22" s="1"/>
  <c r="M43" i="25"/>
  <c r="N43" i="25" s="1"/>
  <c r="O43" i="25" s="1"/>
  <c r="P43" i="25" s="1"/>
  <c r="Q43" i="25" s="1"/>
  <c r="G58" i="25"/>
  <c r="H138" i="22" s="1"/>
  <c r="N85" i="8"/>
  <c r="O85" i="8" s="1"/>
  <c r="P85" i="8" s="1"/>
  <c r="Q85" i="8" s="1"/>
  <c r="R85" i="8" s="1"/>
  <c r="S68" i="8"/>
  <c r="T68" i="8" s="1"/>
  <c r="U68" i="8" s="1"/>
  <c r="V68" i="8" s="1"/>
  <c r="W68" i="8" s="1"/>
  <c r="F58" i="25"/>
  <c r="H137" i="22" s="1"/>
  <c r="M41" i="34"/>
  <c r="N41" i="34" s="1"/>
  <c r="O41" i="34" s="1"/>
  <c r="P41" i="34" s="1"/>
  <c r="Q41" i="34" s="1"/>
  <c r="N65" i="8"/>
  <c r="O65" i="8" s="1"/>
  <c r="P65" i="8" s="1"/>
  <c r="Q65" i="8" s="1"/>
  <c r="R65" i="8" s="1"/>
  <c r="W38" i="25"/>
  <c r="X38" i="25" s="1"/>
  <c r="Y38" i="25" s="1"/>
  <c r="Z38" i="25" s="1"/>
  <c r="AA38" i="25" s="1"/>
  <c r="M44" i="34"/>
  <c r="N44" i="34" s="1"/>
  <c r="O44" i="34" s="1"/>
  <c r="P44" i="34" s="1"/>
  <c r="Q44" i="34" s="1"/>
  <c r="R42" i="34"/>
  <c r="S42" i="34" s="1"/>
  <c r="T42" i="34" s="1"/>
  <c r="U42" i="34" s="1"/>
  <c r="V42" i="34" s="1"/>
  <c r="V31" i="25"/>
  <c r="U5" i="27"/>
  <c r="F27" i="33"/>
  <c r="G27" i="33"/>
  <c r="E27" i="33"/>
  <c r="G104" i="8"/>
  <c r="F39" i="17" s="1"/>
  <c r="G121" i="8"/>
  <c r="F107" i="19" s="1"/>
  <c r="H35" i="25"/>
  <c r="I35" i="25" s="1"/>
  <c r="J35" i="25" s="1"/>
  <c r="K35" i="25" s="1"/>
  <c r="L35" i="25" s="1"/>
  <c r="F50" i="25"/>
  <c r="H49" i="22" s="1"/>
  <c r="D8" i="26" s="1"/>
  <c r="F8" i="26" s="1"/>
  <c r="U32" i="25"/>
  <c r="T6" i="27"/>
  <c r="T4" i="27" s="1"/>
  <c r="O82" i="8"/>
  <c r="M45" i="34"/>
  <c r="N45" i="34" s="1"/>
  <c r="O45" i="34" s="1"/>
  <c r="P45" i="34" s="1"/>
  <c r="Q45" i="34" s="1"/>
  <c r="G55" i="34"/>
  <c r="F61" i="28" s="1"/>
  <c r="J55" i="25"/>
  <c r="H108" i="22" s="1"/>
  <c r="M46" i="34"/>
  <c r="N46" i="34" s="1"/>
  <c r="O46" i="34" s="1"/>
  <c r="P46" i="34" s="1"/>
  <c r="Q46" i="34" s="1"/>
  <c r="N91" i="8"/>
  <c r="O91" i="8" s="1"/>
  <c r="P91" i="8" s="1"/>
  <c r="Q91" i="8" s="1"/>
  <c r="R91" i="8" s="1"/>
  <c r="H121" i="8"/>
  <c r="F108" i="19" s="1"/>
  <c r="F113" i="8"/>
  <c r="F5" i="19" s="1"/>
  <c r="H47" i="25"/>
  <c r="H18" i="22" s="1"/>
  <c r="K55" i="25"/>
  <c r="H109" i="22" s="1"/>
  <c r="AG40" i="25"/>
  <c r="AH40" i="25" s="1"/>
  <c r="AI40" i="25" s="1"/>
  <c r="AJ40" i="25" s="1"/>
  <c r="AK40" i="25" s="1"/>
  <c r="N70" i="8"/>
  <c r="O70" i="8" s="1"/>
  <c r="P70" i="8" s="1"/>
  <c r="Q70" i="8" s="1"/>
  <c r="R70" i="8" s="1"/>
  <c r="H54" i="34" l="1"/>
  <c r="F51" i="28" s="1"/>
  <c r="R44" i="34"/>
  <c r="S44" i="34" s="1"/>
  <c r="T44" i="34" s="1"/>
  <c r="U44" i="34" s="1"/>
  <c r="V44" i="34" s="1"/>
  <c r="S72" i="8"/>
  <c r="T72" i="8" s="1"/>
  <c r="U72" i="8" s="1"/>
  <c r="V72" i="8" s="1"/>
  <c r="W72" i="8" s="1"/>
  <c r="AB38" i="25"/>
  <c r="AC38" i="25" s="1"/>
  <c r="AD38" i="25" s="1"/>
  <c r="AE38" i="25" s="1"/>
  <c r="AF38" i="25" s="1"/>
  <c r="AM3" i="20"/>
  <c r="AN4" i="8"/>
  <c r="H108" i="8"/>
  <c r="F84" i="17" s="1"/>
  <c r="R46" i="34"/>
  <c r="S46" i="34" s="1"/>
  <c r="T46" i="34" s="1"/>
  <c r="U46" i="34" s="1"/>
  <c r="V46" i="34" s="1"/>
  <c r="W31" i="25"/>
  <c r="V5" i="27"/>
  <c r="I53" i="25"/>
  <c r="H85" i="22" s="1"/>
  <c r="S85" i="8"/>
  <c r="T85" i="8" s="1"/>
  <c r="U85" i="8" s="1"/>
  <c r="V85" i="8" s="1"/>
  <c r="W85" i="8" s="1"/>
  <c r="S71" i="8"/>
  <c r="T71" i="8" s="1"/>
  <c r="U71" i="8" s="1"/>
  <c r="V71" i="8" s="1"/>
  <c r="W71" i="8" s="1"/>
  <c r="I110" i="8"/>
  <c r="F107" i="17" s="1"/>
  <c r="I27" i="33"/>
  <c r="H27" i="33"/>
  <c r="J27" i="33"/>
  <c r="S73" i="8"/>
  <c r="T73" i="8" s="1"/>
  <c r="U73" i="8" s="1"/>
  <c r="V73" i="8" s="1"/>
  <c r="W73" i="8" s="1"/>
  <c r="R39" i="25"/>
  <c r="S39" i="25" s="1"/>
  <c r="T39" i="25" s="1"/>
  <c r="U39" i="25" s="1"/>
  <c r="V39" i="25" s="1"/>
  <c r="X62" i="8"/>
  <c r="Y62" i="8" s="1"/>
  <c r="Z62" i="8" s="1"/>
  <c r="AA62" i="8" s="1"/>
  <c r="AB62" i="8" s="1"/>
  <c r="F17" i="29"/>
  <c r="K5" i="30"/>
  <c r="F83" i="29"/>
  <c r="F29" i="33"/>
  <c r="I8" i="30"/>
  <c r="F35" i="33"/>
  <c r="F114" i="29"/>
  <c r="S91" i="8"/>
  <c r="T91" i="8" s="1"/>
  <c r="U91" i="8" s="1"/>
  <c r="V91" i="8" s="1"/>
  <c r="W91" i="8" s="1"/>
  <c r="I107" i="8"/>
  <c r="F74" i="17" s="1"/>
  <c r="L19" i="26"/>
  <c r="L7" i="26"/>
  <c r="F94" i="29"/>
  <c r="K6" i="30"/>
  <c r="F28" i="29"/>
  <c r="H109" i="8"/>
  <c r="F95" i="17" s="1"/>
  <c r="AL40" i="25"/>
  <c r="AM40" i="25" s="1"/>
  <c r="AN40" i="25" s="1"/>
  <c r="AO40" i="25" s="1"/>
  <c r="AP40" i="25" s="1"/>
  <c r="L55" i="25"/>
  <c r="H110" i="22" s="1"/>
  <c r="G56" i="34"/>
  <c r="M35" i="25"/>
  <c r="N35" i="25" s="1"/>
  <c r="O35" i="25" s="1"/>
  <c r="P35" i="25" s="1"/>
  <c r="Q35" i="25" s="1"/>
  <c r="H104" i="8"/>
  <c r="F40" i="17" s="1"/>
  <c r="H117" i="8"/>
  <c r="F51" i="19" s="1"/>
  <c r="H112" i="8"/>
  <c r="F128" i="17" s="1"/>
  <c r="H106" i="8"/>
  <c r="F62" i="17" s="1"/>
  <c r="R42" i="25"/>
  <c r="S42" i="25" s="1"/>
  <c r="T42" i="25" s="1"/>
  <c r="U42" i="25" s="1"/>
  <c r="V42" i="25" s="1"/>
  <c r="H57" i="25"/>
  <c r="H128" i="22" s="1"/>
  <c r="I101" i="8"/>
  <c r="F8" i="17" s="1"/>
  <c r="R43" i="34"/>
  <c r="S43" i="34" s="1"/>
  <c r="T43" i="34" s="1"/>
  <c r="U43" i="34" s="1"/>
  <c r="V43" i="34" s="1"/>
  <c r="X68" i="8"/>
  <c r="Y68" i="8" s="1"/>
  <c r="Z68" i="8" s="1"/>
  <c r="AA68" i="8" s="1"/>
  <c r="AB68" i="8" s="1"/>
  <c r="S65" i="8"/>
  <c r="T65" i="8" s="1"/>
  <c r="U65" i="8" s="1"/>
  <c r="V65" i="8" s="1"/>
  <c r="W65" i="8" s="1"/>
  <c r="N13" i="33"/>
  <c r="M14" i="33"/>
  <c r="S67" i="8"/>
  <c r="T67" i="8" s="1"/>
  <c r="U67" i="8" s="1"/>
  <c r="V67" i="8" s="1"/>
  <c r="W67" i="8" s="1"/>
  <c r="I106" i="8"/>
  <c r="F63" i="17" s="1"/>
  <c r="W42" i="34"/>
  <c r="X42" i="34" s="1"/>
  <c r="Y42" i="34" s="1"/>
  <c r="Z42" i="34" s="1"/>
  <c r="AA42" i="34" s="1"/>
  <c r="I52" i="34"/>
  <c r="F30" i="28" s="1"/>
  <c r="R43" i="25"/>
  <c r="S43" i="25" s="1"/>
  <c r="T43" i="25" s="1"/>
  <c r="U43" i="25" s="1"/>
  <c r="V43" i="25" s="1"/>
  <c r="H105" i="8"/>
  <c r="F51" i="17" s="1"/>
  <c r="G49" i="25"/>
  <c r="H39" i="22" s="1"/>
  <c r="S64" i="8"/>
  <c r="T64" i="8" s="1"/>
  <c r="U64" i="8" s="1"/>
  <c r="V64" i="8" s="1"/>
  <c r="W64" i="8" s="1"/>
  <c r="I103" i="8"/>
  <c r="F30" i="17" s="1"/>
  <c r="N77" i="8"/>
  <c r="O77" i="8" s="1"/>
  <c r="P77" i="8" s="1"/>
  <c r="Q77" i="8" s="1"/>
  <c r="R77" i="8" s="1"/>
  <c r="R47" i="34"/>
  <c r="S47" i="34" s="1"/>
  <c r="T47" i="34" s="1"/>
  <c r="U47" i="34" s="1"/>
  <c r="V47" i="34" s="1"/>
  <c r="J100" i="8"/>
  <c r="F9" i="21" s="1"/>
  <c r="R40" i="34"/>
  <c r="S40" i="34" s="1"/>
  <c r="T40" i="34" s="1"/>
  <c r="U40" i="34" s="1"/>
  <c r="V40" i="34" s="1"/>
  <c r="H50" i="34"/>
  <c r="F7" i="28" s="1"/>
  <c r="H118" i="8"/>
  <c r="F62" i="19" s="1"/>
  <c r="V32" i="25"/>
  <c r="U6" i="27"/>
  <c r="U4" i="27" s="1"/>
  <c r="N89" i="8"/>
  <c r="O89" i="8" s="1"/>
  <c r="P89" i="8" s="1"/>
  <c r="Q89" i="8" s="1"/>
  <c r="R89" i="8" s="1"/>
  <c r="S70" i="8"/>
  <c r="T70" i="8" s="1"/>
  <c r="U70" i="8" s="1"/>
  <c r="V70" i="8" s="1"/>
  <c r="W70" i="8" s="1"/>
  <c r="I109" i="8"/>
  <c r="F96" i="17" s="1"/>
  <c r="S66" i="8"/>
  <c r="T66" i="8" s="1"/>
  <c r="U66" i="8" s="1"/>
  <c r="V66" i="8" s="1"/>
  <c r="W66" i="8" s="1"/>
  <c r="R34" i="25"/>
  <c r="S34" i="25" s="1"/>
  <c r="T34" i="25" s="1"/>
  <c r="U34" i="25" s="1"/>
  <c r="V34" i="25" s="1"/>
  <c r="AC61" i="8"/>
  <c r="AD61" i="8" s="1"/>
  <c r="AE61" i="8" s="1"/>
  <c r="AF61" i="8" s="1"/>
  <c r="AG61" i="8" s="1"/>
  <c r="K100" i="8"/>
  <c r="F10" i="21" s="1"/>
  <c r="R41" i="34"/>
  <c r="S41" i="34" s="1"/>
  <c r="T41" i="34" s="1"/>
  <c r="U41" i="34" s="1"/>
  <c r="V41" i="34" s="1"/>
  <c r="F7" i="26"/>
  <c r="H52" i="34"/>
  <c r="F29" i="28" s="1"/>
  <c r="M21" i="33"/>
  <c r="F6" i="29"/>
  <c r="F72" i="29"/>
  <c r="K4" i="30"/>
  <c r="X80" i="8"/>
  <c r="Y80" i="8" s="1"/>
  <c r="Z80" i="8" s="1"/>
  <c r="AA80" i="8" s="1"/>
  <c r="AB80" i="8" s="1"/>
  <c r="F20" i="26"/>
  <c r="S86" i="8"/>
  <c r="T86" i="8" s="1"/>
  <c r="U86" i="8" s="1"/>
  <c r="V86" i="8" s="1"/>
  <c r="W86" i="8" s="1"/>
  <c r="I118" i="8"/>
  <c r="F63" i="19" s="1"/>
  <c r="R45" i="34"/>
  <c r="S45" i="34" s="1"/>
  <c r="T45" i="34" s="1"/>
  <c r="U45" i="34" s="1"/>
  <c r="V45" i="34" s="1"/>
  <c r="F103" i="29"/>
  <c r="I7" i="30"/>
  <c r="E35" i="33"/>
  <c r="G36" i="33" s="1"/>
  <c r="G28" i="33"/>
  <c r="E29" i="33"/>
  <c r="G51" i="34"/>
  <c r="F17" i="28" s="1"/>
  <c r="P82" i="8"/>
  <c r="Q82" i="8" s="1"/>
  <c r="R82" i="8" s="1"/>
  <c r="H116" i="8"/>
  <c r="F40" i="19" s="1"/>
  <c r="F125" i="29"/>
  <c r="G35" i="33"/>
  <c r="G29" i="33"/>
  <c r="I9" i="30"/>
  <c r="G54" i="34"/>
  <c r="F50" i="28" s="1"/>
  <c r="H41" i="25"/>
  <c r="I41" i="25" s="1"/>
  <c r="J41" i="25" s="1"/>
  <c r="K41" i="25" s="1"/>
  <c r="L41" i="25" s="1"/>
  <c r="G120" i="8"/>
  <c r="E52" i="25"/>
  <c r="H70" i="22" s="1"/>
  <c r="H111" i="8"/>
  <c r="F117" i="17" s="1"/>
  <c r="H115" i="8"/>
  <c r="F29" i="19" s="1"/>
  <c r="M36" i="25"/>
  <c r="N36" i="25" s="1"/>
  <c r="O36" i="25" s="1"/>
  <c r="P36" i="25" s="1"/>
  <c r="Q36" i="25" s="1"/>
  <c r="R33" i="25"/>
  <c r="S33" i="25" s="1"/>
  <c r="T33" i="25" s="1"/>
  <c r="U33" i="25" s="1"/>
  <c r="V33" i="25" s="1"/>
  <c r="S63" i="8"/>
  <c r="T63" i="8" s="1"/>
  <c r="U63" i="8" s="1"/>
  <c r="V63" i="8" s="1"/>
  <c r="W63" i="8" s="1"/>
  <c r="G119" i="8"/>
  <c r="F72" i="19" s="1"/>
  <c r="H37" i="25"/>
  <c r="I37" i="25" s="1"/>
  <c r="J37" i="25" s="1"/>
  <c r="K37" i="25" s="1"/>
  <c r="L37" i="25" s="1"/>
  <c r="S81" i="8"/>
  <c r="T81" i="8" s="1"/>
  <c r="U81" i="8" s="1"/>
  <c r="V81" i="8" s="1"/>
  <c r="W81" i="8" s="1"/>
  <c r="S69" i="8"/>
  <c r="T69" i="8" s="1"/>
  <c r="U69" i="8" s="1"/>
  <c r="V69" i="8" s="1"/>
  <c r="W69" i="8" s="1"/>
  <c r="I108" i="8"/>
  <c r="F85" i="17" s="1"/>
  <c r="N88" i="8"/>
  <c r="O88" i="8" s="1"/>
  <c r="P88" i="8" s="1"/>
  <c r="Q88" i="8" s="1"/>
  <c r="R88" i="8" s="1"/>
  <c r="H119" i="8"/>
  <c r="F73" i="19" s="1"/>
  <c r="I48" i="25" l="1"/>
  <c r="H30" i="22" s="1"/>
  <c r="W33" i="25"/>
  <c r="X33" i="25" s="1"/>
  <c r="Y33" i="25" s="1"/>
  <c r="Z33" i="25" s="1"/>
  <c r="AA33" i="25" s="1"/>
  <c r="I57" i="34"/>
  <c r="F85" i="28" s="1"/>
  <c r="W47" i="34"/>
  <c r="X47" i="34" s="1"/>
  <c r="Y47" i="34" s="1"/>
  <c r="Z47" i="34" s="1"/>
  <c r="AA47" i="34" s="1"/>
  <c r="X73" i="8"/>
  <c r="Y73" i="8" s="1"/>
  <c r="Z73" i="8" s="1"/>
  <c r="AA73" i="8" s="1"/>
  <c r="AB73" i="8" s="1"/>
  <c r="I115" i="8"/>
  <c r="F30" i="19" s="1"/>
  <c r="S77" i="8"/>
  <c r="T77" i="8" s="1"/>
  <c r="U77" i="8" s="1"/>
  <c r="V77" i="8" s="1"/>
  <c r="W77" i="8" s="1"/>
  <c r="AQ40" i="25"/>
  <c r="AR40" i="25" s="1"/>
  <c r="AS40" i="25" s="1"/>
  <c r="AT40" i="25" s="1"/>
  <c r="AU40" i="25" s="1"/>
  <c r="I112" i="8"/>
  <c r="F129" i="17" s="1"/>
  <c r="G51" i="25"/>
  <c r="H61" i="22" s="1"/>
  <c r="D21" i="26" s="1"/>
  <c r="L20" i="26"/>
  <c r="L8" i="26"/>
  <c r="I105" i="8"/>
  <c r="F52" i="17" s="1"/>
  <c r="H113" i="8"/>
  <c r="F7" i="19" s="1"/>
  <c r="AB42" i="34"/>
  <c r="AC42" i="34" s="1"/>
  <c r="AD42" i="34" s="1"/>
  <c r="AE42" i="34" s="1"/>
  <c r="AF42" i="34" s="1"/>
  <c r="J52" i="34"/>
  <c r="F31" i="28" s="1"/>
  <c r="J107" i="8"/>
  <c r="F75" i="17" s="1"/>
  <c r="I121" i="8"/>
  <c r="F109" i="19" s="1"/>
  <c r="J9" i="30"/>
  <c r="F126" i="29"/>
  <c r="J29" i="33"/>
  <c r="J35" i="33"/>
  <c r="J53" i="25"/>
  <c r="H86" i="22" s="1"/>
  <c r="V6" i="27"/>
  <c r="W32" i="25"/>
  <c r="X86" i="8"/>
  <c r="Y86" i="8" s="1"/>
  <c r="Z86" i="8" s="1"/>
  <c r="AA86" i="8" s="1"/>
  <c r="AB86" i="8" s="1"/>
  <c r="J118" i="8"/>
  <c r="F64" i="19" s="1"/>
  <c r="AN3" i="20"/>
  <c r="AO4" i="8"/>
  <c r="AC80" i="8"/>
  <c r="AD80" i="8" s="1"/>
  <c r="AE80" i="8" s="1"/>
  <c r="AF80" i="8" s="1"/>
  <c r="AG80" i="8" s="1"/>
  <c r="K114" i="8"/>
  <c r="F21" i="19" s="1"/>
  <c r="X66" i="8"/>
  <c r="Y66" i="8" s="1"/>
  <c r="Z66" i="8" s="1"/>
  <c r="AA66" i="8" s="1"/>
  <c r="AB66" i="8" s="1"/>
  <c r="W43" i="34"/>
  <c r="X43" i="34" s="1"/>
  <c r="Y43" i="34" s="1"/>
  <c r="Z43" i="34" s="1"/>
  <c r="AA43" i="34" s="1"/>
  <c r="X91" i="8"/>
  <c r="Y91" i="8" s="1"/>
  <c r="Z91" i="8" s="1"/>
  <c r="AA91" i="8" s="1"/>
  <c r="AB91" i="8" s="1"/>
  <c r="J28" i="33"/>
  <c r="F104" i="29"/>
  <c r="H35" i="33"/>
  <c r="J7" i="30"/>
  <c r="H29" i="33"/>
  <c r="F38" i="29" s="1"/>
  <c r="W5" i="27"/>
  <c r="V4" i="27"/>
  <c r="X31" i="25"/>
  <c r="AG38" i="25"/>
  <c r="AH38" i="25" s="1"/>
  <c r="AI38" i="25" s="1"/>
  <c r="AJ38" i="25" s="1"/>
  <c r="AK38" i="25" s="1"/>
  <c r="K53" i="25"/>
  <c r="H87" i="22" s="1"/>
  <c r="X81" i="8"/>
  <c r="Y81" i="8" s="1"/>
  <c r="Z81" i="8" s="1"/>
  <c r="AA81" i="8" s="1"/>
  <c r="AB81" i="8" s="1"/>
  <c r="J115" i="8"/>
  <c r="F31" i="19" s="1"/>
  <c r="AC68" i="8"/>
  <c r="AD68" i="8" s="1"/>
  <c r="AE68" i="8" s="1"/>
  <c r="AF68" i="8" s="1"/>
  <c r="AG68" i="8" s="1"/>
  <c r="M37" i="25"/>
  <c r="N37" i="25" s="1"/>
  <c r="O37" i="25" s="1"/>
  <c r="P37" i="25" s="1"/>
  <c r="Q37" i="25" s="1"/>
  <c r="G52" i="25"/>
  <c r="H72" i="22" s="1"/>
  <c r="J114" i="8"/>
  <c r="F20" i="19" s="1"/>
  <c r="W41" i="34"/>
  <c r="X41" i="34" s="1"/>
  <c r="Y41" i="34" s="1"/>
  <c r="Z41" i="34" s="1"/>
  <c r="AA41" i="34" s="1"/>
  <c r="X64" i="8"/>
  <c r="Y64" i="8" s="1"/>
  <c r="Z64" i="8" s="1"/>
  <c r="AA64" i="8" s="1"/>
  <c r="AB64" i="8" s="1"/>
  <c r="J103" i="8"/>
  <c r="F31" i="17" s="1"/>
  <c r="X67" i="8"/>
  <c r="Y67" i="8" s="1"/>
  <c r="Z67" i="8" s="1"/>
  <c r="AA67" i="8" s="1"/>
  <c r="AB67" i="8" s="1"/>
  <c r="H53" i="34"/>
  <c r="F40" i="28" s="1"/>
  <c r="J101" i="8"/>
  <c r="F9" i="17" s="1"/>
  <c r="F115" i="29"/>
  <c r="I29" i="33"/>
  <c r="J8" i="30"/>
  <c r="I35" i="33"/>
  <c r="I111" i="8"/>
  <c r="F118" i="17" s="1"/>
  <c r="G56" i="25"/>
  <c r="H116" i="22" s="1"/>
  <c r="M41" i="25"/>
  <c r="N41" i="25" s="1"/>
  <c r="O41" i="25" s="1"/>
  <c r="P41" i="25" s="1"/>
  <c r="Q41" i="25" s="1"/>
  <c r="W43" i="25"/>
  <c r="X43" i="25" s="1"/>
  <c r="Y43" i="25" s="1"/>
  <c r="Z43" i="25" s="1"/>
  <c r="AA43" i="25" s="1"/>
  <c r="F37" i="29"/>
  <c r="F59" i="29"/>
  <c r="F60" i="29"/>
  <c r="S88" i="8"/>
  <c r="T88" i="8" s="1"/>
  <c r="U88" i="8" s="1"/>
  <c r="V88" i="8" s="1"/>
  <c r="W88" i="8" s="1"/>
  <c r="I102" i="8"/>
  <c r="F19" i="17" s="1"/>
  <c r="H51" i="34"/>
  <c r="F18" i="28" s="1"/>
  <c r="X70" i="8"/>
  <c r="Y70" i="8" s="1"/>
  <c r="Z70" i="8" s="1"/>
  <c r="AA70" i="8" s="1"/>
  <c r="AB70" i="8" s="1"/>
  <c r="I50" i="34"/>
  <c r="F8" i="28" s="1"/>
  <c r="W40" i="34"/>
  <c r="X40" i="34" s="1"/>
  <c r="Y40" i="34" s="1"/>
  <c r="Z40" i="34" s="1"/>
  <c r="AA40" i="34" s="1"/>
  <c r="G50" i="25"/>
  <c r="H50" i="22" s="1"/>
  <c r="D9" i="26" s="1"/>
  <c r="F9" i="26" s="1"/>
  <c r="AC62" i="8"/>
  <c r="AD62" i="8" s="1"/>
  <c r="AE62" i="8" s="1"/>
  <c r="AF62" i="8" s="1"/>
  <c r="AG62" i="8" s="1"/>
  <c r="W46" i="34"/>
  <c r="X46" i="34" s="1"/>
  <c r="Y46" i="34" s="1"/>
  <c r="Z46" i="34" s="1"/>
  <c r="AA46" i="34" s="1"/>
  <c r="X72" i="8"/>
  <c r="Y72" i="8" s="1"/>
  <c r="Z72" i="8" s="1"/>
  <c r="AA72" i="8" s="1"/>
  <c r="AB72" i="8" s="1"/>
  <c r="J111" i="8"/>
  <c r="F119" i="17" s="1"/>
  <c r="W34" i="25"/>
  <c r="X34" i="25" s="1"/>
  <c r="Y34" i="25" s="1"/>
  <c r="Z34" i="25" s="1"/>
  <c r="AA34" i="25" s="1"/>
  <c r="I49" i="25"/>
  <c r="H41" i="22" s="1"/>
  <c r="R36" i="25"/>
  <c r="S36" i="25" s="1"/>
  <c r="T36" i="25" s="1"/>
  <c r="U36" i="25" s="1"/>
  <c r="V36" i="25" s="1"/>
  <c r="H51" i="25"/>
  <c r="H62" i="22" s="1"/>
  <c r="D22" i="26" s="1"/>
  <c r="K27" i="33"/>
  <c r="M27" i="33"/>
  <c r="L27" i="33"/>
  <c r="X63" i="8"/>
  <c r="Y63" i="8" s="1"/>
  <c r="Z63" i="8" s="1"/>
  <c r="AA63" i="8" s="1"/>
  <c r="AB63" i="8" s="1"/>
  <c r="I120" i="8"/>
  <c r="S89" i="8"/>
  <c r="T89" i="8" s="1"/>
  <c r="U89" i="8" s="1"/>
  <c r="V89" i="8" s="1"/>
  <c r="W89" i="8" s="1"/>
  <c r="O13" i="33"/>
  <c r="N14" i="33"/>
  <c r="R35" i="25"/>
  <c r="S35" i="25" s="1"/>
  <c r="T35" i="25" s="1"/>
  <c r="U35" i="25" s="1"/>
  <c r="V35" i="25" s="1"/>
  <c r="I54" i="25"/>
  <c r="H96" i="22" s="1"/>
  <c r="W39" i="25"/>
  <c r="X39" i="25" s="1"/>
  <c r="Y39" i="25" s="1"/>
  <c r="Z39" i="25" s="1"/>
  <c r="AA39" i="25" s="1"/>
  <c r="X71" i="8"/>
  <c r="Y71" i="8" s="1"/>
  <c r="Z71" i="8" s="1"/>
  <c r="AA71" i="8" s="1"/>
  <c r="AB71" i="8" s="1"/>
  <c r="H56" i="34"/>
  <c r="W44" i="34"/>
  <c r="X44" i="34" s="1"/>
  <c r="Y44" i="34" s="1"/>
  <c r="Z44" i="34" s="1"/>
  <c r="AA44" i="34" s="1"/>
  <c r="I54" i="34"/>
  <c r="F52" i="28" s="1"/>
  <c r="X65" i="8"/>
  <c r="Y65" i="8" s="1"/>
  <c r="Z65" i="8" s="1"/>
  <c r="AA65" i="8" s="1"/>
  <c r="AB65" i="8" s="1"/>
  <c r="X85" i="8"/>
  <c r="Y85" i="8" s="1"/>
  <c r="Z85" i="8" s="1"/>
  <c r="AA85" i="8" s="1"/>
  <c r="AB85" i="8" s="1"/>
  <c r="J117" i="8"/>
  <c r="F53" i="19" s="1"/>
  <c r="H49" i="25"/>
  <c r="H40" i="22" s="1"/>
  <c r="F52" i="25"/>
  <c r="H71" i="22" s="1"/>
  <c r="F84" i="19"/>
  <c r="F96" i="19"/>
  <c r="W45" i="34"/>
  <c r="X45" i="34" s="1"/>
  <c r="Y45" i="34" s="1"/>
  <c r="Z45" i="34" s="1"/>
  <c r="AA45" i="34" s="1"/>
  <c r="X69" i="8"/>
  <c r="Y69" i="8" s="1"/>
  <c r="Z69" i="8" s="1"/>
  <c r="AA69" i="8" s="1"/>
  <c r="AB69" i="8" s="1"/>
  <c r="J108" i="8"/>
  <c r="F86" i="17" s="1"/>
  <c r="H48" i="25"/>
  <c r="H29" i="22" s="1"/>
  <c r="F56" i="25"/>
  <c r="H115" i="22" s="1"/>
  <c r="S82" i="8"/>
  <c r="T82" i="8" s="1"/>
  <c r="U82" i="8" s="1"/>
  <c r="V82" i="8" s="1"/>
  <c r="W82" i="8" s="1"/>
  <c r="I116" i="8"/>
  <c r="F41" i="19" s="1"/>
  <c r="H55" i="34"/>
  <c r="F62" i="28" s="1"/>
  <c r="AH61" i="8"/>
  <c r="AI61" i="8" s="1"/>
  <c r="AJ61" i="8" s="1"/>
  <c r="AK61" i="8" s="1"/>
  <c r="AL61" i="8" s="1"/>
  <c r="H120" i="8"/>
  <c r="H57" i="34"/>
  <c r="F84" i="28" s="1"/>
  <c r="H58" i="25"/>
  <c r="H139" i="22" s="1"/>
  <c r="I104" i="8"/>
  <c r="F41" i="17" s="1"/>
  <c r="W42" i="25"/>
  <c r="X42" i="25" s="1"/>
  <c r="Y42" i="25" s="1"/>
  <c r="Z42" i="25" s="1"/>
  <c r="AA42" i="25" s="1"/>
  <c r="F48" i="29"/>
  <c r="F49" i="29"/>
  <c r="H54" i="25"/>
  <c r="H95" i="22" s="1"/>
  <c r="I117" i="8"/>
  <c r="F52" i="19" s="1"/>
  <c r="J56" i="34" l="1"/>
  <c r="AB46" i="34"/>
  <c r="AC46" i="34" s="1"/>
  <c r="AD46" i="34" s="1"/>
  <c r="AE46" i="34" s="1"/>
  <c r="AF46" i="34" s="1"/>
  <c r="Y31" i="25"/>
  <c r="X5" i="27"/>
  <c r="X82" i="8"/>
  <c r="Y82" i="8" s="1"/>
  <c r="Z82" i="8" s="1"/>
  <c r="AA82" i="8" s="1"/>
  <c r="AB82" i="8" s="1"/>
  <c r="J116" i="8"/>
  <c r="F42" i="19" s="1"/>
  <c r="P13" i="33"/>
  <c r="O14" i="33"/>
  <c r="AH62" i="8"/>
  <c r="AI62" i="8" s="1"/>
  <c r="AJ62" i="8" s="1"/>
  <c r="AK62" i="8" s="1"/>
  <c r="AL62" i="8" s="1"/>
  <c r="AB41" i="34"/>
  <c r="AC41" i="34" s="1"/>
  <c r="AD41" i="34" s="1"/>
  <c r="AE41" i="34" s="1"/>
  <c r="AF41" i="34" s="1"/>
  <c r="J51" i="34"/>
  <c r="F20" i="28" s="1"/>
  <c r="K115" i="8"/>
  <c r="F32" i="19" s="1"/>
  <c r="AC81" i="8"/>
  <c r="AD81" i="8" s="1"/>
  <c r="AE81" i="8" s="1"/>
  <c r="AF81" i="8" s="1"/>
  <c r="AG81" i="8" s="1"/>
  <c r="AC66" i="8"/>
  <c r="AD66" i="8" s="1"/>
  <c r="AE66" i="8" s="1"/>
  <c r="AF66" i="8" s="1"/>
  <c r="AG66" i="8" s="1"/>
  <c r="K105" i="8"/>
  <c r="F54" i="17" s="1"/>
  <c r="AC86" i="8"/>
  <c r="AD86" i="8" s="1"/>
  <c r="AE86" i="8" s="1"/>
  <c r="AF86" i="8" s="1"/>
  <c r="AG86" i="8" s="1"/>
  <c r="AC73" i="8"/>
  <c r="AD73" i="8" s="1"/>
  <c r="AE73" i="8" s="1"/>
  <c r="AF73" i="8" s="1"/>
  <c r="AG73" i="8" s="1"/>
  <c r="J113" i="8"/>
  <c r="F9" i="19" s="1"/>
  <c r="X77" i="8"/>
  <c r="Y77" i="8" s="1"/>
  <c r="Z77" i="8" s="1"/>
  <c r="AA77" i="8" s="1"/>
  <c r="AB77" i="8" s="1"/>
  <c r="AC64" i="8"/>
  <c r="AD64" i="8" s="1"/>
  <c r="AE64" i="8" s="1"/>
  <c r="AF64" i="8" s="1"/>
  <c r="AG64" i="8" s="1"/>
  <c r="J110" i="8"/>
  <c r="F108" i="17" s="1"/>
  <c r="X89" i="8"/>
  <c r="Y89" i="8" s="1"/>
  <c r="Z89" i="8" s="1"/>
  <c r="AA89" i="8" s="1"/>
  <c r="AB89" i="8" s="1"/>
  <c r="I51" i="25"/>
  <c r="H63" i="22" s="1"/>
  <c r="D23" i="26" s="1"/>
  <c r="W36" i="25"/>
  <c r="X36" i="25" s="1"/>
  <c r="Y36" i="25" s="1"/>
  <c r="Z36" i="25" s="1"/>
  <c r="AA36" i="25" s="1"/>
  <c r="K101" i="8"/>
  <c r="F10" i="17" s="1"/>
  <c r="I119" i="8"/>
  <c r="F74" i="19" s="1"/>
  <c r="AB43" i="25"/>
  <c r="AC43" i="25" s="1"/>
  <c r="AD43" i="25" s="1"/>
  <c r="AE43" i="25" s="1"/>
  <c r="AF43" i="25" s="1"/>
  <c r="I51" i="34"/>
  <c r="F19" i="28" s="1"/>
  <c r="J36" i="33"/>
  <c r="J105" i="8"/>
  <c r="F53" i="17" s="1"/>
  <c r="F21" i="26"/>
  <c r="J112" i="8"/>
  <c r="F130" i="17" s="1"/>
  <c r="J57" i="25"/>
  <c r="H130" i="22" s="1"/>
  <c r="AB42" i="25"/>
  <c r="AC42" i="25" s="1"/>
  <c r="AD42" i="25" s="1"/>
  <c r="AE42" i="25" s="1"/>
  <c r="AF42" i="25" s="1"/>
  <c r="M29" i="33"/>
  <c r="F61" i="29" s="1"/>
  <c r="F127" i="29"/>
  <c r="M35" i="33"/>
  <c r="I53" i="34"/>
  <c r="F41" i="28" s="1"/>
  <c r="J119" i="8"/>
  <c r="F75" i="19" s="1"/>
  <c r="X88" i="8"/>
  <c r="Y88" i="8" s="1"/>
  <c r="Z88" i="8" s="1"/>
  <c r="AA88" i="8" s="1"/>
  <c r="AB88" i="8" s="1"/>
  <c r="I58" i="25"/>
  <c r="H140" i="22" s="1"/>
  <c r="L53" i="25"/>
  <c r="H88" i="22" s="1"/>
  <c r="AL38" i="25"/>
  <c r="AM38" i="25" s="1"/>
  <c r="AN38" i="25" s="1"/>
  <c r="AO38" i="25" s="1"/>
  <c r="AP38" i="25" s="1"/>
  <c r="X32" i="25"/>
  <c r="W6" i="27"/>
  <c r="W4" i="27" s="1"/>
  <c r="AB47" i="34"/>
  <c r="AC47" i="34" s="1"/>
  <c r="AD47" i="34" s="1"/>
  <c r="AE47" i="34" s="1"/>
  <c r="AF47" i="34" s="1"/>
  <c r="AC70" i="8"/>
  <c r="AD70" i="8" s="1"/>
  <c r="AE70" i="8" s="1"/>
  <c r="AF70" i="8" s="1"/>
  <c r="AG70" i="8" s="1"/>
  <c r="L107" i="8"/>
  <c r="F77" i="17" s="1"/>
  <c r="AH68" i="8"/>
  <c r="AI68" i="8" s="1"/>
  <c r="AJ68" i="8" s="1"/>
  <c r="AK68" i="8" s="1"/>
  <c r="AL68" i="8" s="1"/>
  <c r="I56" i="34"/>
  <c r="AC71" i="8"/>
  <c r="AD71" i="8" s="1"/>
  <c r="AE71" i="8" s="1"/>
  <c r="AF71" i="8" s="1"/>
  <c r="AG71" i="8" s="1"/>
  <c r="L100" i="8"/>
  <c r="F11" i="21" s="1"/>
  <c r="K108" i="8"/>
  <c r="F87" i="17" s="1"/>
  <c r="AC69" i="8"/>
  <c r="AD69" i="8" s="1"/>
  <c r="AE69" i="8" s="1"/>
  <c r="AF69" i="8" s="1"/>
  <c r="AG69" i="8" s="1"/>
  <c r="AC85" i="8"/>
  <c r="AD85" i="8" s="1"/>
  <c r="AE85" i="8" s="1"/>
  <c r="AF85" i="8" s="1"/>
  <c r="AG85" i="8" s="1"/>
  <c r="AB39" i="25"/>
  <c r="AC39" i="25" s="1"/>
  <c r="AD39" i="25" s="1"/>
  <c r="AE39" i="25" s="1"/>
  <c r="AF39" i="25" s="1"/>
  <c r="J102" i="8"/>
  <c r="F20" i="17" s="1"/>
  <c r="AB34" i="25"/>
  <c r="AC34" i="25" s="1"/>
  <c r="AD34" i="25" s="1"/>
  <c r="AE34" i="25" s="1"/>
  <c r="AF34" i="25" s="1"/>
  <c r="AB40" i="34"/>
  <c r="AC40" i="34" s="1"/>
  <c r="AD40" i="34" s="1"/>
  <c r="AE40" i="34" s="1"/>
  <c r="AF40" i="34" s="1"/>
  <c r="J50" i="34"/>
  <c r="F9" i="28" s="1"/>
  <c r="R41" i="25"/>
  <c r="S41" i="25" s="1"/>
  <c r="T41" i="25" s="1"/>
  <c r="U41" i="25" s="1"/>
  <c r="V41" i="25" s="1"/>
  <c r="G8" i="27"/>
  <c r="AH80" i="8"/>
  <c r="AI80" i="8" s="1"/>
  <c r="AJ80" i="8" s="1"/>
  <c r="AK80" i="8" s="1"/>
  <c r="AL80" i="8" s="1"/>
  <c r="L114" i="8"/>
  <c r="F22" i="19" s="1"/>
  <c r="AG42" i="34"/>
  <c r="AH42" i="34" s="1"/>
  <c r="AI42" i="34" s="1"/>
  <c r="AJ42" i="34" s="1"/>
  <c r="AK42" i="34" s="1"/>
  <c r="AV40" i="25"/>
  <c r="AW40" i="25" s="1"/>
  <c r="AX40" i="25" s="1"/>
  <c r="AY40" i="25" s="1"/>
  <c r="AZ40" i="25" s="1"/>
  <c r="W35" i="25"/>
  <c r="X35" i="25" s="1"/>
  <c r="Y35" i="25" s="1"/>
  <c r="Z35" i="25" s="1"/>
  <c r="AA35" i="25" s="1"/>
  <c r="AB43" i="34"/>
  <c r="AC43" i="34" s="1"/>
  <c r="AD43" i="34" s="1"/>
  <c r="AE43" i="34" s="1"/>
  <c r="AF43" i="34" s="1"/>
  <c r="J53" i="34"/>
  <c r="F42" i="28" s="1"/>
  <c r="K29" i="33"/>
  <c r="F39" i="29" s="1"/>
  <c r="K8" i="30"/>
  <c r="K7" i="30"/>
  <c r="M28" i="33"/>
  <c r="F105" i="29"/>
  <c r="K35" i="33"/>
  <c r="AM61" i="8"/>
  <c r="AN61" i="8" s="1"/>
  <c r="AO61" i="8" s="1"/>
  <c r="AC65" i="8"/>
  <c r="AD65" i="8" s="1"/>
  <c r="AE65" i="8" s="1"/>
  <c r="AF65" i="8" s="1"/>
  <c r="AG65" i="8" s="1"/>
  <c r="K104" i="8"/>
  <c r="F43" i="17" s="1"/>
  <c r="AC63" i="8"/>
  <c r="AD63" i="8" s="1"/>
  <c r="AE63" i="8" s="1"/>
  <c r="AF63" i="8" s="1"/>
  <c r="AG63" i="8" s="1"/>
  <c r="K102" i="8"/>
  <c r="F21" i="17" s="1"/>
  <c r="K106" i="8"/>
  <c r="F65" i="17" s="1"/>
  <c r="AC67" i="8"/>
  <c r="AD67" i="8" s="1"/>
  <c r="AE67" i="8" s="1"/>
  <c r="AF67" i="8" s="1"/>
  <c r="AG67" i="8" s="1"/>
  <c r="R37" i="25"/>
  <c r="S37" i="25" s="1"/>
  <c r="T37" i="25" s="1"/>
  <c r="U37" i="25" s="1"/>
  <c r="V37" i="25" s="1"/>
  <c r="J121" i="8"/>
  <c r="F110" i="19" s="1"/>
  <c r="M55" i="25"/>
  <c r="H111" i="22" s="1"/>
  <c r="AB33" i="25"/>
  <c r="AC33" i="25" s="1"/>
  <c r="AD33" i="25" s="1"/>
  <c r="AE33" i="25" s="1"/>
  <c r="AF33" i="25" s="1"/>
  <c r="J48" i="25"/>
  <c r="H31" i="22" s="1"/>
  <c r="AB44" i="34"/>
  <c r="AC44" i="34" s="1"/>
  <c r="AD44" i="34" s="1"/>
  <c r="AE44" i="34" s="1"/>
  <c r="AF44" i="34" s="1"/>
  <c r="J54" i="34"/>
  <c r="F53" i="28" s="1"/>
  <c r="F97" i="19"/>
  <c r="F85" i="19"/>
  <c r="F86" i="19"/>
  <c r="F98" i="19"/>
  <c r="AB45" i="34"/>
  <c r="AC45" i="34" s="1"/>
  <c r="AD45" i="34" s="1"/>
  <c r="AE45" i="34" s="1"/>
  <c r="AF45" i="34" s="1"/>
  <c r="J55" i="34"/>
  <c r="F64" i="28" s="1"/>
  <c r="I57" i="25"/>
  <c r="H129" i="22" s="1"/>
  <c r="I55" i="34"/>
  <c r="F63" i="28" s="1"/>
  <c r="J104" i="8"/>
  <c r="F42" i="17" s="1"/>
  <c r="H50" i="25"/>
  <c r="H51" i="22" s="1"/>
  <c r="D10" i="26" s="1"/>
  <c r="F10" i="26" s="1"/>
  <c r="F116" i="29"/>
  <c r="K9" i="30"/>
  <c r="L35" i="33"/>
  <c r="L29" i="33"/>
  <c r="F50" i="29" s="1"/>
  <c r="AC72" i="8"/>
  <c r="AD72" i="8" s="1"/>
  <c r="AE72" i="8" s="1"/>
  <c r="AF72" i="8" s="1"/>
  <c r="AG72" i="8" s="1"/>
  <c r="J109" i="8"/>
  <c r="F97" i="17" s="1"/>
  <c r="J106" i="8"/>
  <c r="F64" i="17" s="1"/>
  <c r="K107" i="8"/>
  <c r="F76" i="17" s="1"/>
  <c r="AC91" i="8"/>
  <c r="AD91" i="8" s="1"/>
  <c r="AE91" i="8" s="1"/>
  <c r="AF91" i="8" s="1"/>
  <c r="AG91" i="8" s="1"/>
  <c r="K121" i="8"/>
  <c r="F111" i="19" s="1"/>
  <c r="AO3" i="20"/>
  <c r="AP4" i="8"/>
  <c r="I113" i="8"/>
  <c r="F8" i="19" s="1"/>
  <c r="AP3" i="20" l="1"/>
  <c r="AQ4" i="8"/>
  <c r="AG33" i="25"/>
  <c r="AH33" i="25" s="1"/>
  <c r="AI33" i="25" s="1"/>
  <c r="AJ33" i="25" s="1"/>
  <c r="AK33" i="25" s="1"/>
  <c r="O55" i="25"/>
  <c r="H113" i="22" s="1"/>
  <c r="BA40" i="25"/>
  <c r="BB40" i="25" s="1"/>
  <c r="BC40" i="25" s="1"/>
  <c r="BD40" i="25" s="1"/>
  <c r="BE40" i="25" s="1"/>
  <c r="BF40" i="25" s="1"/>
  <c r="BG40" i="25" s="1"/>
  <c r="J54" i="25"/>
  <c r="H97" i="22" s="1"/>
  <c r="AH73" i="8"/>
  <c r="AI73" i="8" s="1"/>
  <c r="AJ73" i="8" s="1"/>
  <c r="AK73" i="8" s="1"/>
  <c r="AL73" i="8" s="1"/>
  <c r="L102" i="8"/>
  <c r="F22" i="17" s="1"/>
  <c r="AH63" i="8"/>
  <c r="AI63" i="8" s="1"/>
  <c r="AJ63" i="8" s="1"/>
  <c r="AK63" i="8" s="1"/>
  <c r="AL63" i="8" s="1"/>
  <c r="N55" i="25"/>
  <c r="H112" i="22" s="1"/>
  <c r="K117" i="8"/>
  <c r="F54" i="19" s="1"/>
  <c r="AM68" i="8"/>
  <c r="AN68" i="8" s="1"/>
  <c r="AO68" i="8" s="1"/>
  <c r="AP68" i="8" s="1"/>
  <c r="AQ68" i="8" s="1"/>
  <c r="AQ38" i="25"/>
  <c r="AR38" i="25" s="1"/>
  <c r="AS38" i="25" s="1"/>
  <c r="AT38" i="25" s="1"/>
  <c r="AU38" i="25" s="1"/>
  <c r="J120" i="8"/>
  <c r="K112" i="8"/>
  <c r="F131" i="17" s="1"/>
  <c r="AG41" i="34"/>
  <c r="AH41" i="34" s="1"/>
  <c r="AI41" i="34" s="1"/>
  <c r="AJ41" i="34" s="1"/>
  <c r="AK41" i="34" s="1"/>
  <c r="K116" i="8"/>
  <c r="F43" i="19" s="1"/>
  <c r="AC82" i="8"/>
  <c r="AD82" i="8" s="1"/>
  <c r="AE82" i="8" s="1"/>
  <c r="AF82" i="8" s="1"/>
  <c r="AG82" i="8" s="1"/>
  <c r="AG45" i="34"/>
  <c r="AH45" i="34" s="1"/>
  <c r="AI45" i="34" s="1"/>
  <c r="AJ45" i="34" s="1"/>
  <c r="AK45" i="34" s="1"/>
  <c r="K55" i="34"/>
  <c r="F65" i="28" s="1"/>
  <c r="AB35" i="25"/>
  <c r="AC35" i="25" s="1"/>
  <c r="AD35" i="25" s="1"/>
  <c r="AE35" i="25" s="1"/>
  <c r="AF35" i="25" s="1"/>
  <c r="H56" i="25"/>
  <c r="H117" i="22" s="1"/>
  <c r="AH86" i="8"/>
  <c r="AI86" i="8" s="1"/>
  <c r="AJ86" i="8" s="1"/>
  <c r="AK86" i="8" s="1"/>
  <c r="AL86" i="8" s="1"/>
  <c r="H52" i="25"/>
  <c r="H73" i="22" s="1"/>
  <c r="AH65" i="8"/>
  <c r="AI65" i="8" s="1"/>
  <c r="AJ65" i="8" s="1"/>
  <c r="AK65" i="8" s="1"/>
  <c r="AL65" i="8" s="1"/>
  <c r="K52" i="34"/>
  <c r="F32" i="28" s="1"/>
  <c r="AG40" i="34"/>
  <c r="AH40" i="34" s="1"/>
  <c r="AI40" i="34" s="1"/>
  <c r="AJ40" i="34" s="1"/>
  <c r="AK40" i="34" s="1"/>
  <c r="AH69" i="8"/>
  <c r="AI69" i="8" s="1"/>
  <c r="AJ69" i="8" s="1"/>
  <c r="AK69" i="8" s="1"/>
  <c r="AL69" i="8" s="1"/>
  <c r="L108" i="8"/>
  <c r="F88" i="17" s="1"/>
  <c r="K109" i="8"/>
  <c r="F98" i="17" s="1"/>
  <c r="AG42" i="25"/>
  <c r="AH42" i="25" s="1"/>
  <c r="AI42" i="25" s="1"/>
  <c r="AJ42" i="25" s="1"/>
  <c r="AK42" i="25" s="1"/>
  <c r="J58" i="25"/>
  <c r="H141" i="22" s="1"/>
  <c r="K118" i="8"/>
  <c r="F65" i="19" s="1"/>
  <c r="L101" i="8"/>
  <c r="F11" i="17" s="1"/>
  <c r="Z31" i="25"/>
  <c r="I46" i="25" s="1"/>
  <c r="H8" i="22" s="1"/>
  <c r="X4" i="27"/>
  <c r="Y5" i="27"/>
  <c r="AH91" i="8"/>
  <c r="AI91" i="8" s="1"/>
  <c r="AJ91" i="8" s="1"/>
  <c r="AK91" i="8" s="1"/>
  <c r="AL91" i="8" s="1"/>
  <c r="L121" i="8"/>
  <c r="F112" i="19" s="1"/>
  <c r="AH85" i="8"/>
  <c r="AI85" i="8" s="1"/>
  <c r="AJ85" i="8" s="1"/>
  <c r="AK85" i="8" s="1"/>
  <c r="AL85" i="8" s="1"/>
  <c r="AG43" i="25"/>
  <c r="AH43" i="25" s="1"/>
  <c r="AI43" i="25" s="1"/>
  <c r="AJ43" i="25" s="1"/>
  <c r="AK43" i="25" s="1"/>
  <c r="K58" i="25"/>
  <c r="H142" i="22" s="1"/>
  <c r="L111" i="8"/>
  <c r="F121" i="17" s="1"/>
  <c r="AH72" i="8"/>
  <c r="AI72" i="8" s="1"/>
  <c r="AJ72" i="8" s="1"/>
  <c r="AK72" i="8" s="1"/>
  <c r="AL72" i="8" s="1"/>
  <c r="W37" i="25"/>
  <c r="X37" i="25" s="1"/>
  <c r="Y37" i="25" s="1"/>
  <c r="Z37" i="25" s="1"/>
  <c r="AA37" i="25" s="1"/>
  <c r="AG34" i="25"/>
  <c r="AH34" i="25" s="1"/>
  <c r="AI34" i="25" s="1"/>
  <c r="AJ34" i="25" s="1"/>
  <c r="AK34" i="25" s="1"/>
  <c r="AH70" i="8"/>
  <c r="AI70" i="8" s="1"/>
  <c r="AJ70" i="8" s="1"/>
  <c r="AK70" i="8" s="1"/>
  <c r="AL70" i="8" s="1"/>
  <c r="AH64" i="8"/>
  <c r="AI64" i="8" s="1"/>
  <c r="AJ64" i="8" s="1"/>
  <c r="AK64" i="8" s="1"/>
  <c r="AL64" i="8" s="1"/>
  <c r="AM62" i="8"/>
  <c r="AN62" i="8" s="1"/>
  <c r="AO62" i="8" s="1"/>
  <c r="AP62" i="8" s="1"/>
  <c r="AQ62" i="8" s="1"/>
  <c r="W41" i="25"/>
  <c r="X41" i="25" s="1"/>
  <c r="Y41" i="25" s="1"/>
  <c r="Z41" i="25" s="1"/>
  <c r="AA41" i="25" s="1"/>
  <c r="I56" i="25"/>
  <c r="H118" i="22" s="1"/>
  <c r="AL42" i="34"/>
  <c r="AM42" i="34" s="1"/>
  <c r="AN42" i="34" s="1"/>
  <c r="AO42" i="34" s="1"/>
  <c r="AP42" i="34" s="1"/>
  <c r="L52" i="34"/>
  <c r="F33" i="28" s="1"/>
  <c r="AC89" i="8"/>
  <c r="AD89" i="8" s="1"/>
  <c r="AE89" i="8" s="1"/>
  <c r="AF89" i="8" s="1"/>
  <c r="AG89" i="8" s="1"/>
  <c r="K111" i="8"/>
  <c r="F120" i="17" s="1"/>
  <c r="K54" i="34"/>
  <c r="F54" i="28" s="1"/>
  <c r="AG44" i="34"/>
  <c r="AH44" i="34" s="1"/>
  <c r="AI44" i="34" s="1"/>
  <c r="AJ44" i="34" s="1"/>
  <c r="AK44" i="34" s="1"/>
  <c r="L106" i="8"/>
  <c r="F66" i="17" s="1"/>
  <c r="AH67" i="8"/>
  <c r="AI67" i="8" s="1"/>
  <c r="AJ67" i="8" s="1"/>
  <c r="AK67" i="8" s="1"/>
  <c r="AL67" i="8" s="1"/>
  <c r="AP61" i="8"/>
  <c r="K53" i="34"/>
  <c r="F43" i="28" s="1"/>
  <c r="AG43" i="34"/>
  <c r="AH43" i="34" s="1"/>
  <c r="AI43" i="34" s="1"/>
  <c r="AJ43" i="34" s="1"/>
  <c r="AK43" i="34" s="1"/>
  <c r="AM80" i="8"/>
  <c r="AN80" i="8" s="1"/>
  <c r="AO80" i="8" s="1"/>
  <c r="AP80" i="8" s="1"/>
  <c r="AQ80" i="8" s="1"/>
  <c r="J49" i="25"/>
  <c r="H42" i="22" s="1"/>
  <c r="J57" i="34"/>
  <c r="F86" i="28" s="1"/>
  <c r="AC88" i="8"/>
  <c r="AD88" i="8" s="1"/>
  <c r="AE88" i="8" s="1"/>
  <c r="AF88" i="8" s="1"/>
  <c r="AG88" i="8" s="1"/>
  <c r="K103" i="8"/>
  <c r="F32" i="17" s="1"/>
  <c r="AH66" i="8"/>
  <c r="AI66" i="8" s="1"/>
  <c r="AJ66" i="8" s="1"/>
  <c r="AK66" i="8" s="1"/>
  <c r="AL66" i="8" s="1"/>
  <c r="F22" i="26"/>
  <c r="AG46" i="34"/>
  <c r="AH46" i="34" s="1"/>
  <c r="AI46" i="34" s="1"/>
  <c r="AJ46" i="34" s="1"/>
  <c r="AK46" i="34" s="1"/>
  <c r="M36" i="33"/>
  <c r="I50" i="25"/>
  <c r="H52" i="22" s="1"/>
  <c r="D11" i="26" s="1"/>
  <c r="F11" i="26" s="1"/>
  <c r="K110" i="8"/>
  <c r="F109" i="17" s="1"/>
  <c r="AG47" i="34"/>
  <c r="AH47" i="34" s="1"/>
  <c r="AI47" i="34" s="1"/>
  <c r="AJ47" i="34" s="1"/>
  <c r="AK47" i="34" s="1"/>
  <c r="L21" i="26"/>
  <c r="L9" i="26"/>
  <c r="K113" i="8"/>
  <c r="F10" i="19" s="1"/>
  <c r="AC77" i="8"/>
  <c r="AD77" i="8" s="1"/>
  <c r="AE77" i="8" s="1"/>
  <c r="AF77" i="8" s="1"/>
  <c r="AG77" i="8" s="1"/>
  <c r="AH81" i="8"/>
  <c r="AI81" i="8" s="1"/>
  <c r="AJ81" i="8" s="1"/>
  <c r="AK81" i="8" s="1"/>
  <c r="AL81" i="8" s="1"/>
  <c r="L115" i="8"/>
  <c r="F33" i="19" s="1"/>
  <c r="AG39" i="25"/>
  <c r="AH39" i="25" s="1"/>
  <c r="AI39" i="25" s="1"/>
  <c r="AJ39" i="25" s="1"/>
  <c r="AK39" i="25" s="1"/>
  <c r="AH71" i="8"/>
  <c r="AI71" i="8" s="1"/>
  <c r="AJ71" i="8" s="1"/>
  <c r="AK71" i="8" s="1"/>
  <c r="AL71" i="8" s="1"/>
  <c r="X6" i="27"/>
  <c r="Y32" i="25"/>
  <c r="G9" i="27"/>
  <c r="AB36" i="25"/>
  <c r="AC36" i="25" s="1"/>
  <c r="AD36" i="25" s="1"/>
  <c r="AE36" i="25" s="1"/>
  <c r="AF36" i="25" s="1"/>
  <c r="Q13" i="33"/>
  <c r="P14" i="33"/>
  <c r="AM64" i="8" l="1"/>
  <c r="AN64" i="8" s="1"/>
  <c r="AO64" i="8" s="1"/>
  <c r="AP64" i="8" s="1"/>
  <c r="AQ64" i="8" s="1"/>
  <c r="M103" i="8"/>
  <c r="F34" i="17" s="1"/>
  <c r="AQ61" i="8"/>
  <c r="M100" i="8"/>
  <c r="F12" i="21" s="1"/>
  <c r="AM70" i="8"/>
  <c r="AN70" i="8" s="1"/>
  <c r="AO70" i="8" s="1"/>
  <c r="AP70" i="8" s="1"/>
  <c r="AQ70" i="8" s="1"/>
  <c r="M109" i="8"/>
  <c r="F100" i="17" s="1"/>
  <c r="AM69" i="8"/>
  <c r="AN69" i="8" s="1"/>
  <c r="AO69" i="8" s="1"/>
  <c r="AP69" i="8" s="1"/>
  <c r="AQ69" i="8" s="1"/>
  <c r="M108" i="8"/>
  <c r="F89" i="17" s="1"/>
  <c r="L118" i="8"/>
  <c r="F66" i="19" s="1"/>
  <c r="AL41" i="34"/>
  <c r="AM41" i="34" s="1"/>
  <c r="AN41" i="34" s="1"/>
  <c r="AO41" i="34" s="1"/>
  <c r="AP41" i="34" s="1"/>
  <c r="AM86" i="8"/>
  <c r="AN86" i="8" s="1"/>
  <c r="AO86" i="8" s="1"/>
  <c r="AP86" i="8" s="1"/>
  <c r="AQ86" i="8" s="1"/>
  <c r="AM81" i="8"/>
  <c r="AN81" i="8" s="1"/>
  <c r="AO81" i="8" s="1"/>
  <c r="AP81" i="8" s="1"/>
  <c r="AQ81" i="8" s="1"/>
  <c r="AH77" i="8"/>
  <c r="AI77" i="8" s="1"/>
  <c r="AJ77" i="8" s="1"/>
  <c r="AK77" i="8" s="1"/>
  <c r="AL77" i="8" s="1"/>
  <c r="K119" i="8"/>
  <c r="F76" i="19" s="1"/>
  <c r="AM67" i="8"/>
  <c r="AN67" i="8" s="1"/>
  <c r="AO67" i="8" s="1"/>
  <c r="AP67" i="8" s="1"/>
  <c r="AQ67" i="8" s="1"/>
  <c r="AQ42" i="34"/>
  <c r="AR42" i="34" s="1"/>
  <c r="AS42" i="34" s="1"/>
  <c r="AT42" i="34" s="1"/>
  <c r="AU42" i="34" s="1"/>
  <c r="M52" i="34"/>
  <c r="F34" i="28" s="1"/>
  <c r="L109" i="8"/>
  <c r="F99" i="17" s="1"/>
  <c r="AL43" i="25"/>
  <c r="AM43" i="25" s="1"/>
  <c r="AN43" i="25" s="1"/>
  <c r="AO43" i="25" s="1"/>
  <c r="AP43" i="25" s="1"/>
  <c r="K50" i="34"/>
  <c r="F10" i="28" s="1"/>
  <c r="K51" i="34"/>
  <c r="F21" i="28" s="1"/>
  <c r="AR68" i="8"/>
  <c r="AS68" i="8" s="1"/>
  <c r="AT68" i="8" s="1"/>
  <c r="AU68" i="8" s="1"/>
  <c r="AV68" i="8" s="1"/>
  <c r="AL34" i="25"/>
  <c r="AM34" i="25" s="1"/>
  <c r="AN34" i="25" s="1"/>
  <c r="AO34" i="25" s="1"/>
  <c r="AP34" i="25" s="1"/>
  <c r="AM85" i="8"/>
  <c r="AN85" i="8" s="1"/>
  <c r="AO85" i="8" s="1"/>
  <c r="AP85" i="8" s="1"/>
  <c r="AQ85" i="8" s="1"/>
  <c r="AL40" i="34"/>
  <c r="AM40" i="34" s="1"/>
  <c r="AN40" i="34" s="1"/>
  <c r="AO40" i="34" s="1"/>
  <c r="AP40" i="34" s="1"/>
  <c r="L50" i="34"/>
  <c r="F11" i="28" s="1"/>
  <c r="AG35" i="25"/>
  <c r="AH35" i="25" s="1"/>
  <c r="AI35" i="25" s="1"/>
  <c r="AJ35" i="25" s="1"/>
  <c r="AK35" i="25" s="1"/>
  <c r="AM63" i="8"/>
  <c r="AN63" i="8" s="1"/>
  <c r="AO63" i="8" s="1"/>
  <c r="AP63" i="8" s="1"/>
  <c r="AQ63" i="8" s="1"/>
  <c r="K48" i="25"/>
  <c r="H32" i="22" s="1"/>
  <c r="AG36" i="25"/>
  <c r="AH36" i="25" s="1"/>
  <c r="AI36" i="25" s="1"/>
  <c r="AJ36" i="25" s="1"/>
  <c r="AK36" i="25" s="1"/>
  <c r="K51" i="25"/>
  <c r="H65" i="22" s="1"/>
  <c r="D25" i="26" s="1"/>
  <c r="L120" i="8"/>
  <c r="AH89" i="8"/>
  <c r="AI89" i="8" s="1"/>
  <c r="AJ89" i="8" s="1"/>
  <c r="AK89" i="8" s="1"/>
  <c r="AL89" i="8" s="1"/>
  <c r="AM71" i="8"/>
  <c r="AN71" i="8" s="1"/>
  <c r="AO71" i="8" s="1"/>
  <c r="AP71" i="8" s="1"/>
  <c r="AQ71" i="8" s="1"/>
  <c r="M110" i="8"/>
  <c r="F111" i="17" s="1"/>
  <c r="K56" i="34"/>
  <c r="AL44" i="34"/>
  <c r="AM44" i="34" s="1"/>
  <c r="AN44" i="34" s="1"/>
  <c r="AO44" i="34" s="1"/>
  <c r="AP44" i="34" s="1"/>
  <c r="AB41" i="25"/>
  <c r="AC41" i="25" s="1"/>
  <c r="AD41" i="25" s="1"/>
  <c r="AE41" i="25" s="1"/>
  <c r="AF41" i="25" s="1"/>
  <c r="J56" i="25"/>
  <c r="H119" i="22" s="1"/>
  <c r="K49" i="25"/>
  <c r="H43" i="22" s="1"/>
  <c r="L117" i="8"/>
  <c r="F55" i="19" s="1"/>
  <c r="J50" i="25"/>
  <c r="H53" i="22" s="1"/>
  <c r="D12" i="26" s="1"/>
  <c r="F87" i="19"/>
  <c r="F99" i="19"/>
  <c r="AL33" i="25"/>
  <c r="AM33" i="25" s="1"/>
  <c r="AN33" i="25" s="1"/>
  <c r="AO33" i="25" s="1"/>
  <c r="AP33" i="25" s="1"/>
  <c r="L48" i="25"/>
  <c r="H33" i="22" s="1"/>
  <c r="AH88" i="8"/>
  <c r="AI88" i="8" s="1"/>
  <c r="AJ88" i="8" s="1"/>
  <c r="AK88" i="8" s="1"/>
  <c r="AL88" i="8" s="1"/>
  <c r="Y6" i="27"/>
  <c r="Z32" i="25"/>
  <c r="I47" i="25" s="1"/>
  <c r="H19" i="22" s="1"/>
  <c r="AR80" i="8"/>
  <c r="AS80" i="8" s="1"/>
  <c r="AT80" i="8" s="1"/>
  <c r="AU80" i="8" s="1"/>
  <c r="AV80" i="8" s="1"/>
  <c r="N114" i="8"/>
  <c r="F24" i="19" s="1"/>
  <c r="AB37" i="25"/>
  <c r="AC37" i="25" s="1"/>
  <c r="AD37" i="25" s="1"/>
  <c r="AE37" i="25" s="1"/>
  <c r="AF37" i="25" s="1"/>
  <c r="J52" i="25"/>
  <c r="H75" i="22" s="1"/>
  <c r="AL42" i="25"/>
  <c r="AM42" i="25" s="1"/>
  <c r="AN42" i="25" s="1"/>
  <c r="AO42" i="25" s="1"/>
  <c r="AP42" i="25" s="1"/>
  <c r="AM65" i="8"/>
  <c r="AN65" i="8" s="1"/>
  <c r="AO65" i="8" s="1"/>
  <c r="AP65" i="8" s="1"/>
  <c r="AQ65" i="8" s="1"/>
  <c r="AV38" i="25"/>
  <c r="AW38" i="25" s="1"/>
  <c r="AX38" i="25" s="1"/>
  <c r="AY38" i="25" s="1"/>
  <c r="AZ38" i="25" s="1"/>
  <c r="AM73" i="8"/>
  <c r="AN73" i="8" s="1"/>
  <c r="AO73" i="8" s="1"/>
  <c r="AP73" i="8" s="1"/>
  <c r="AQ73" i="8" s="1"/>
  <c r="AL46" i="34"/>
  <c r="AM46" i="34" s="1"/>
  <c r="AN46" i="34" s="1"/>
  <c r="AO46" i="34" s="1"/>
  <c r="AP46" i="34" s="1"/>
  <c r="L110" i="8"/>
  <c r="F110" i="17" s="1"/>
  <c r="L10" i="26"/>
  <c r="L22" i="26"/>
  <c r="N101" i="8"/>
  <c r="F13" i="17" s="1"/>
  <c r="AR62" i="8"/>
  <c r="AS62" i="8" s="1"/>
  <c r="AT62" i="8" s="1"/>
  <c r="AU62" i="8" s="1"/>
  <c r="AV62" i="8" s="1"/>
  <c r="Q14" i="33"/>
  <c r="R13" i="33"/>
  <c r="N20" i="33"/>
  <c r="P20" i="33"/>
  <c r="O20" i="33"/>
  <c r="K54" i="25"/>
  <c r="H98" i="22" s="1"/>
  <c r="K57" i="34"/>
  <c r="F87" i="28" s="1"/>
  <c r="L105" i="8"/>
  <c r="F55" i="17" s="1"/>
  <c r="M114" i="8"/>
  <c r="F23" i="19" s="1"/>
  <c r="M101" i="8"/>
  <c r="F12" i="17" s="1"/>
  <c r="I52" i="25"/>
  <c r="H74" i="22" s="1"/>
  <c r="AM91" i="8"/>
  <c r="AN91" i="8" s="1"/>
  <c r="AO91" i="8" s="1"/>
  <c r="AP91" i="8" s="1"/>
  <c r="AQ91" i="8" s="1"/>
  <c r="K57" i="25"/>
  <c r="H131" i="22" s="1"/>
  <c r="L104" i="8"/>
  <c r="F44" i="17" s="1"/>
  <c r="AL45" i="34"/>
  <c r="AM45" i="34" s="1"/>
  <c r="AN45" i="34" s="1"/>
  <c r="AO45" i="34" s="1"/>
  <c r="AP45" i="34" s="1"/>
  <c r="M53" i="25"/>
  <c r="H89" i="22" s="1"/>
  <c r="L112" i="8"/>
  <c r="F132" i="17" s="1"/>
  <c r="AQ3" i="20"/>
  <c r="AR4" i="8"/>
  <c r="J51" i="25"/>
  <c r="H64" i="22" s="1"/>
  <c r="D24" i="26" s="1"/>
  <c r="F24" i="26" s="1"/>
  <c r="AL39" i="25"/>
  <c r="AM39" i="25" s="1"/>
  <c r="AN39" i="25" s="1"/>
  <c r="AO39" i="25" s="1"/>
  <c r="AP39" i="25" s="1"/>
  <c r="AL47" i="34"/>
  <c r="AM47" i="34" s="1"/>
  <c r="AN47" i="34" s="1"/>
  <c r="AO47" i="34" s="1"/>
  <c r="AP47" i="34" s="1"/>
  <c r="AM66" i="8"/>
  <c r="AN66" i="8" s="1"/>
  <c r="AO66" i="8" s="1"/>
  <c r="AP66" i="8" s="1"/>
  <c r="AQ66" i="8" s="1"/>
  <c r="AL43" i="34"/>
  <c r="AM43" i="34" s="1"/>
  <c r="AN43" i="34" s="1"/>
  <c r="AO43" i="34" s="1"/>
  <c r="AP43" i="34" s="1"/>
  <c r="K120" i="8"/>
  <c r="L103" i="8"/>
  <c r="F33" i="17" s="1"/>
  <c r="AM72" i="8"/>
  <c r="AN72" i="8" s="1"/>
  <c r="AO72" i="8" s="1"/>
  <c r="AP72" i="8" s="1"/>
  <c r="AQ72" i="8" s="1"/>
  <c r="M111" i="8"/>
  <c r="F122" i="17" s="1"/>
  <c r="AA31" i="25"/>
  <c r="Y4" i="27"/>
  <c r="Z5" i="27"/>
  <c r="AH82" i="8"/>
  <c r="AI82" i="8" s="1"/>
  <c r="AJ82" i="8" s="1"/>
  <c r="AK82" i="8" s="1"/>
  <c r="AL82" i="8" s="1"/>
  <c r="M107" i="8"/>
  <c r="F78" i="17" s="1"/>
  <c r="F23" i="26"/>
  <c r="AQ42" i="25" l="1"/>
  <c r="AR42" i="25" s="1"/>
  <c r="AS42" i="25" s="1"/>
  <c r="AT42" i="25" s="1"/>
  <c r="AU42" i="25" s="1"/>
  <c r="F101" i="19"/>
  <c r="F89" i="19"/>
  <c r="AQ39" i="25"/>
  <c r="AR39" i="25" s="1"/>
  <c r="AS39" i="25" s="1"/>
  <c r="AT39" i="25" s="1"/>
  <c r="AU39" i="25" s="1"/>
  <c r="AQ44" i="34"/>
  <c r="AR44" i="34" s="1"/>
  <c r="AS44" i="34" s="1"/>
  <c r="AT44" i="34" s="1"/>
  <c r="AU44" i="34" s="1"/>
  <c r="AM77" i="8"/>
  <c r="AN77" i="8" s="1"/>
  <c r="AO77" i="8" s="1"/>
  <c r="AP77" i="8" s="1"/>
  <c r="AQ77" i="8" s="1"/>
  <c r="M113" i="8"/>
  <c r="F12" i="19" s="1"/>
  <c r="AB31" i="25"/>
  <c r="AA5" i="27"/>
  <c r="L53" i="34"/>
  <c r="F44" i="28" s="1"/>
  <c r="L24" i="26"/>
  <c r="L12" i="26"/>
  <c r="N53" i="25"/>
  <c r="H90" i="22" s="1"/>
  <c r="AW80" i="8"/>
  <c r="AX80" i="8" s="1"/>
  <c r="AY80" i="8" s="1"/>
  <c r="AZ80" i="8" s="1"/>
  <c r="BA80" i="8" s="1"/>
  <c r="O114" i="8"/>
  <c r="F25" i="19" s="1"/>
  <c r="M102" i="8"/>
  <c r="F23" i="17" s="1"/>
  <c r="L49" i="25"/>
  <c r="H44" i="22" s="1"/>
  <c r="M115" i="8"/>
  <c r="F34" i="19" s="1"/>
  <c r="AR69" i="8"/>
  <c r="AS69" i="8" s="1"/>
  <c r="AT69" i="8" s="1"/>
  <c r="AU69" i="8" s="1"/>
  <c r="AV69" i="8" s="1"/>
  <c r="N108" i="8"/>
  <c r="F90" i="17" s="1"/>
  <c r="S13" i="33"/>
  <c r="R14" i="33"/>
  <c r="AR61" i="8"/>
  <c r="AS61" i="8" s="1"/>
  <c r="F88" i="19"/>
  <c r="F100" i="19"/>
  <c r="BA38" i="25"/>
  <c r="BB38" i="25" s="1"/>
  <c r="BC38" i="25" s="1"/>
  <c r="BD38" i="25" s="1"/>
  <c r="BE38" i="25" s="1"/>
  <c r="BF38" i="25" s="1"/>
  <c r="BG38" i="25" s="1"/>
  <c r="O53" i="25"/>
  <c r="H91" i="22" s="1"/>
  <c r="AR91" i="8"/>
  <c r="AS91" i="8" s="1"/>
  <c r="AT91" i="8" s="1"/>
  <c r="AU91" i="8" s="1"/>
  <c r="AV91" i="8" s="1"/>
  <c r="N121" i="8"/>
  <c r="F114" i="19" s="1"/>
  <c r="AR65" i="8"/>
  <c r="AS65" i="8" s="1"/>
  <c r="AT65" i="8" s="1"/>
  <c r="AU65" i="8" s="1"/>
  <c r="AV65" i="8" s="1"/>
  <c r="F12" i="26"/>
  <c r="AR63" i="8"/>
  <c r="AS63" i="8" s="1"/>
  <c r="AT63" i="8" s="1"/>
  <c r="AU63" i="8" s="1"/>
  <c r="AV63" i="8" s="1"/>
  <c r="M49" i="25"/>
  <c r="H45" i="22" s="1"/>
  <c r="AQ34" i="25"/>
  <c r="AR34" i="25" s="1"/>
  <c r="AS34" i="25" s="1"/>
  <c r="AT34" i="25" s="1"/>
  <c r="AU34" i="25" s="1"/>
  <c r="AR81" i="8"/>
  <c r="AS81" i="8" s="1"/>
  <c r="AT81" i="8" s="1"/>
  <c r="AU81" i="8" s="1"/>
  <c r="AV81" i="8" s="1"/>
  <c r="N115" i="8"/>
  <c r="F35" i="19" s="1"/>
  <c r="L23" i="26"/>
  <c r="L11" i="26"/>
  <c r="AQ41" i="34"/>
  <c r="AR41" i="34" s="1"/>
  <c r="AS41" i="34" s="1"/>
  <c r="AT41" i="34" s="1"/>
  <c r="AU41" i="34" s="1"/>
  <c r="AR85" i="8"/>
  <c r="AS85" i="8" s="1"/>
  <c r="AT85" i="8" s="1"/>
  <c r="AU85" i="8" s="1"/>
  <c r="AV85" i="8" s="1"/>
  <c r="AQ43" i="34"/>
  <c r="AR43" i="34" s="1"/>
  <c r="AS43" i="34" s="1"/>
  <c r="AT43" i="34" s="1"/>
  <c r="AU43" i="34" s="1"/>
  <c r="M53" i="34"/>
  <c r="F45" i="28" s="1"/>
  <c r="AR66" i="8"/>
  <c r="AS66" i="8" s="1"/>
  <c r="AT66" i="8" s="1"/>
  <c r="AU66" i="8" s="1"/>
  <c r="AV66" i="8" s="1"/>
  <c r="N105" i="8"/>
  <c r="F57" i="17" s="1"/>
  <c r="M121" i="8"/>
  <c r="F113" i="19" s="1"/>
  <c r="L6" i="30"/>
  <c r="F29" i="29"/>
  <c r="F95" i="29"/>
  <c r="M104" i="8"/>
  <c r="F45" i="17" s="1"/>
  <c r="AA32" i="25"/>
  <c r="Z6" i="27"/>
  <c r="AR71" i="8"/>
  <c r="AS71" i="8" s="1"/>
  <c r="AT71" i="8" s="1"/>
  <c r="AU71" i="8" s="1"/>
  <c r="AV71" i="8" s="1"/>
  <c r="AL35" i="25"/>
  <c r="AM35" i="25" s="1"/>
  <c r="AN35" i="25" s="1"/>
  <c r="AO35" i="25" s="1"/>
  <c r="AP35" i="25" s="1"/>
  <c r="L50" i="25"/>
  <c r="H55" i="22" s="1"/>
  <c r="D14" i="26" s="1"/>
  <c r="N107" i="8"/>
  <c r="F79" i="17" s="1"/>
  <c r="AV42" i="34"/>
  <c r="AW42" i="34" s="1"/>
  <c r="AX42" i="34" s="1"/>
  <c r="AY42" i="34" s="1"/>
  <c r="AZ42" i="34" s="1"/>
  <c r="M118" i="8"/>
  <c r="F67" i="19" s="1"/>
  <c r="AR70" i="8"/>
  <c r="AS70" i="8" s="1"/>
  <c r="AT70" i="8" s="1"/>
  <c r="AU70" i="8" s="1"/>
  <c r="AV70" i="8" s="1"/>
  <c r="AQ46" i="34"/>
  <c r="AR46" i="34" s="1"/>
  <c r="AS46" i="34" s="1"/>
  <c r="AT46" i="34" s="1"/>
  <c r="AU46" i="34" s="1"/>
  <c r="M56" i="34"/>
  <c r="N106" i="8"/>
  <c r="F68" i="17" s="1"/>
  <c r="AR67" i="8"/>
  <c r="AS67" i="8" s="1"/>
  <c r="AT67" i="8" s="1"/>
  <c r="AU67" i="8" s="1"/>
  <c r="AV67" i="8" s="1"/>
  <c r="AM82" i="8"/>
  <c r="AN82" i="8" s="1"/>
  <c r="AO82" i="8" s="1"/>
  <c r="AP82" i="8" s="1"/>
  <c r="AQ82" i="8" s="1"/>
  <c r="M116" i="8"/>
  <c r="F45" i="19" s="1"/>
  <c r="AQ43" i="25"/>
  <c r="AR43" i="25" s="1"/>
  <c r="AS43" i="25" s="1"/>
  <c r="AT43" i="25" s="1"/>
  <c r="AU43" i="25" s="1"/>
  <c r="M58" i="25"/>
  <c r="H144" i="22" s="1"/>
  <c r="F18" i="29"/>
  <c r="F84" i="29"/>
  <c r="L5" i="30"/>
  <c r="AR3" i="20"/>
  <c r="AS4" i="8"/>
  <c r="M105" i="8"/>
  <c r="F56" i="17" s="1"/>
  <c r="P21" i="33"/>
  <c r="F7" i="29"/>
  <c r="F73" i="29"/>
  <c r="L4" i="30"/>
  <c r="L56" i="34"/>
  <c r="L57" i="25"/>
  <c r="H132" i="22" s="1"/>
  <c r="L119" i="8"/>
  <c r="F77" i="19" s="1"/>
  <c r="AM89" i="8"/>
  <c r="AN89" i="8" s="1"/>
  <c r="AO89" i="8" s="1"/>
  <c r="AP89" i="8" s="1"/>
  <c r="AQ89" i="8" s="1"/>
  <c r="K50" i="25"/>
  <c r="H54" i="22" s="1"/>
  <c r="D13" i="26" s="1"/>
  <c r="F13" i="26" s="1"/>
  <c r="AW68" i="8"/>
  <c r="AX68" i="8" s="1"/>
  <c r="AY68" i="8" s="1"/>
  <c r="AZ68" i="8" s="1"/>
  <c r="BA68" i="8" s="1"/>
  <c r="M106" i="8"/>
  <c r="F67" i="17" s="1"/>
  <c r="AR86" i="8"/>
  <c r="AS86" i="8" s="1"/>
  <c r="AT86" i="8" s="1"/>
  <c r="AU86" i="8" s="1"/>
  <c r="AV86" i="8" s="1"/>
  <c r="AQ47" i="34"/>
  <c r="AR47" i="34" s="1"/>
  <c r="AS47" i="34" s="1"/>
  <c r="AT47" i="34" s="1"/>
  <c r="AU47" i="34" s="1"/>
  <c r="AM88" i="8"/>
  <c r="AN88" i="8" s="1"/>
  <c r="AO88" i="8" s="1"/>
  <c r="AP88" i="8" s="1"/>
  <c r="AQ88" i="8" s="1"/>
  <c r="AR72" i="8"/>
  <c r="AS72" i="8" s="1"/>
  <c r="AT72" i="8" s="1"/>
  <c r="AU72" i="8" s="1"/>
  <c r="AV72" i="8" s="1"/>
  <c r="L57" i="34"/>
  <c r="F88" i="28" s="1"/>
  <c r="AQ45" i="34"/>
  <c r="AR45" i="34" s="1"/>
  <c r="AS45" i="34" s="1"/>
  <c r="AT45" i="34" s="1"/>
  <c r="AU45" i="34" s="1"/>
  <c r="N112" i="8"/>
  <c r="F134" i="17" s="1"/>
  <c r="AR73" i="8"/>
  <c r="AS73" i="8" s="1"/>
  <c r="AT73" i="8" s="1"/>
  <c r="AU73" i="8" s="1"/>
  <c r="AV73" i="8" s="1"/>
  <c r="AG41" i="25"/>
  <c r="AH41" i="25" s="1"/>
  <c r="AI41" i="25" s="1"/>
  <c r="AJ41" i="25" s="1"/>
  <c r="AK41" i="25" s="1"/>
  <c r="K56" i="25"/>
  <c r="H120" i="22" s="1"/>
  <c r="F25" i="26"/>
  <c r="M50" i="34"/>
  <c r="F12" i="28" s="1"/>
  <c r="AQ40" i="34"/>
  <c r="AR40" i="34" s="1"/>
  <c r="AS40" i="34" s="1"/>
  <c r="AT40" i="34" s="1"/>
  <c r="AU40" i="34" s="1"/>
  <c r="L51" i="34"/>
  <c r="F22" i="28" s="1"/>
  <c r="L116" i="8"/>
  <c r="F44" i="19" s="1"/>
  <c r="L54" i="25"/>
  <c r="H99" i="22" s="1"/>
  <c r="L55" i="34"/>
  <c r="F66" i="28" s="1"/>
  <c r="AW62" i="8"/>
  <c r="AX62" i="8" s="1"/>
  <c r="AY62" i="8" s="1"/>
  <c r="AZ62" i="8" s="1"/>
  <c r="BA62" i="8" s="1"/>
  <c r="M112" i="8"/>
  <c r="F133" i="17" s="1"/>
  <c r="AG37" i="25"/>
  <c r="AH37" i="25" s="1"/>
  <c r="AI37" i="25" s="1"/>
  <c r="AJ37" i="25" s="1"/>
  <c r="AK37" i="25" s="1"/>
  <c r="K52" i="25"/>
  <c r="H76" i="22" s="1"/>
  <c r="M48" i="25"/>
  <c r="H34" i="22" s="1"/>
  <c r="AQ33" i="25"/>
  <c r="AR33" i="25" s="1"/>
  <c r="AS33" i="25" s="1"/>
  <c r="AT33" i="25" s="1"/>
  <c r="AU33" i="25" s="1"/>
  <c r="L54" i="34"/>
  <c r="F55" i="28" s="1"/>
  <c r="AL36" i="25"/>
  <c r="AM36" i="25" s="1"/>
  <c r="AN36" i="25" s="1"/>
  <c r="AO36" i="25" s="1"/>
  <c r="AP36" i="25" s="1"/>
  <c r="M117" i="8"/>
  <c r="F56" i="19" s="1"/>
  <c r="L58" i="25"/>
  <c r="H143" i="22" s="1"/>
  <c r="L113" i="8"/>
  <c r="F11" i="19" s="1"/>
  <c r="N103" i="8"/>
  <c r="F35" i="17" s="1"/>
  <c r="AR64" i="8"/>
  <c r="AS64" i="8" s="1"/>
  <c r="AT64" i="8" s="1"/>
  <c r="AU64" i="8" s="1"/>
  <c r="AV64" i="8" s="1"/>
  <c r="AV47" i="34" l="1"/>
  <c r="AW47" i="34" s="1"/>
  <c r="AX47" i="34" s="1"/>
  <c r="AY47" i="34" s="1"/>
  <c r="AZ47" i="34" s="1"/>
  <c r="AV44" i="34"/>
  <c r="AW44" i="34" s="1"/>
  <c r="AX44" i="34" s="1"/>
  <c r="AY44" i="34" s="1"/>
  <c r="AZ44" i="34" s="1"/>
  <c r="L51" i="25"/>
  <c r="H66" i="22" s="1"/>
  <c r="D26" i="26" s="1"/>
  <c r="F26" i="26" s="1"/>
  <c r="O101" i="8"/>
  <c r="F14" i="17" s="1"/>
  <c r="L25" i="26"/>
  <c r="L13" i="26"/>
  <c r="N111" i="8"/>
  <c r="F123" i="17" s="1"/>
  <c r="AV43" i="25"/>
  <c r="AW43" i="25" s="1"/>
  <c r="AX43" i="25" s="1"/>
  <c r="AY43" i="25" s="1"/>
  <c r="AZ43" i="25" s="1"/>
  <c r="N109" i="8"/>
  <c r="F101" i="17" s="1"/>
  <c r="N110" i="8"/>
  <c r="F112" i="17" s="1"/>
  <c r="M51" i="34"/>
  <c r="F23" i="28" s="1"/>
  <c r="N102" i="8"/>
  <c r="F24" i="17" s="1"/>
  <c r="AW69" i="8"/>
  <c r="AX69" i="8" s="1"/>
  <c r="AY69" i="8" s="1"/>
  <c r="AZ69" i="8" s="1"/>
  <c r="BA69" i="8" s="1"/>
  <c r="M54" i="34"/>
  <c r="F56" i="28" s="1"/>
  <c r="AR89" i="8"/>
  <c r="AS89" i="8" s="1"/>
  <c r="AT89" i="8" s="1"/>
  <c r="AU89" i="8" s="1"/>
  <c r="AV89" i="8" s="1"/>
  <c r="N120" i="8"/>
  <c r="AW65" i="8"/>
  <c r="AX65" i="8" s="1"/>
  <c r="AY65" i="8" s="1"/>
  <c r="AZ65" i="8" s="1"/>
  <c r="BA65" i="8" s="1"/>
  <c r="N55" i="34"/>
  <c r="F68" i="28" s="1"/>
  <c r="AV45" i="34"/>
  <c r="AW45" i="34" s="1"/>
  <c r="AX45" i="34" s="1"/>
  <c r="AY45" i="34" s="1"/>
  <c r="AZ45" i="34" s="1"/>
  <c r="AW86" i="8"/>
  <c r="AX86" i="8" s="1"/>
  <c r="AY86" i="8" s="1"/>
  <c r="AZ86" i="8" s="1"/>
  <c r="BA86" i="8" s="1"/>
  <c r="AW71" i="8"/>
  <c r="AX71" i="8" s="1"/>
  <c r="AY71" i="8" s="1"/>
  <c r="AZ71" i="8" s="1"/>
  <c r="BA71" i="8" s="1"/>
  <c r="O110" i="8"/>
  <c r="F113" i="17" s="1"/>
  <c r="AQ36" i="25"/>
  <c r="AR36" i="25" s="1"/>
  <c r="AS36" i="25" s="1"/>
  <c r="AT36" i="25" s="1"/>
  <c r="AU36" i="25" s="1"/>
  <c r="O111" i="8"/>
  <c r="F124" i="17" s="1"/>
  <c r="AW72" i="8"/>
  <c r="AX72" i="8" s="1"/>
  <c r="AY72" i="8" s="1"/>
  <c r="AZ72" i="8" s="1"/>
  <c r="BA72" i="8" s="1"/>
  <c r="BB68" i="8"/>
  <c r="BC68" i="8" s="1"/>
  <c r="BD68" i="8" s="1"/>
  <c r="BE68" i="8" s="1"/>
  <c r="BF68" i="8" s="1"/>
  <c r="BG68" i="8" s="1"/>
  <c r="BH68" i="8" s="1"/>
  <c r="P107" i="8"/>
  <c r="F81" i="17" s="1"/>
  <c r="AS3" i="20"/>
  <c r="AT4" i="8"/>
  <c r="AV41" i="34"/>
  <c r="AW41" i="34" s="1"/>
  <c r="AX41" i="34" s="1"/>
  <c r="AY41" i="34" s="1"/>
  <c r="AZ41" i="34" s="1"/>
  <c r="AW63" i="8"/>
  <c r="AX63" i="8" s="1"/>
  <c r="AY63" i="8" s="1"/>
  <c r="AZ63" i="8" s="1"/>
  <c r="BA63" i="8" s="1"/>
  <c r="AV39" i="25"/>
  <c r="AW39" i="25" s="1"/>
  <c r="AX39" i="25" s="1"/>
  <c r="AY39" i="25" s="1"/>
  <c r="AZ39" i="25" s="1"/>
  <c r="N54" i="25"/>
  <c r="H101" i="22" s="1"/>
  <c r="O27" i="33"/>
  <c r="P27" i="33"/>
  <c r="N27" i="33"/>
  <c r="AW70" i="8"/>
  <c r="AX70" i="8" s="1"/>
  <c r="AY70" i="8" s="1"/>
  <c r="AZ70" i="8" s="1"/>
  <c r="BA70" i="8" s="1"/>
  <c r="AL41" i="25"/>
  <c r="AM41" i="25" s="1"/>
  <c r="AN41" i="25" s="1"/>
  <c r="AO41" i="25" s="1"/>
  <c r="AP41" i="25" s="1"/>
  <c r="AR88" i="8"/>
  <c r="AS88" i="8" s="1"/>
  <c r="AT88" i="8" s="1"/>
  <c r="AU88" i="8" s="1"/>
  <c r="AV88" i="8" s="1"/>
  <c r="O107" i="8"/>
  <c r="F80" i="17" s="1"/>
  <c r="AR82" i="8"/>
  <c r="AS82" i="8" s="1"/>
  <c r="AT82" i="8" s="1"/>
  <c r="AU82" i="8" s="1"/>
  <c r="AV82" i="8" s="1"/>
  <c r="BA42" i="34"/>
  <c r="BB42" i="34" s="1"/>
  <c r="BC42" i="34" s="1"/>
  <c r="BD42" i="34" s="1"/>
  <c r="BE42" i="34" s="1"/>
  <c r="BF42" i="34" s="1"/>
  <c r="BG42" i="34" s="1"/>
  <c r="AB32" i="25"/>
  <c r="AA6" i="27"/>
  <c r="Z4" i="27"/>
  <c r="M54" i="25"/>
  <c r="H100" i="22" s="1"/>
  <c r="M57" i="34"/>
  <c r="F89" i="28" s="1"/>
  <c r="AW85" i="8"/>
  <c r="AX85" i="8" s="1"/>
  <c r="AY85" i="8" s="1"/>
  <c r="AZ85" i="8" s="1"/>
  <c r="BA85" i="8" s="1"/>
  <c r="O117" i="8"/>
  <c r="F58" i="19" s="1"/>
  <c r="BB62" i="8"/>
  <c r="BC62" i="8" s="1"/>
  <c r="BD62" i="8" s="1"/>
  <c r="BE62" i="8" s="1"/>
  <c r="BF62" i="8" s="1"/>
  <c r="BG62" i="8" s="1"/>
  <c r="BH62" i="8" s="1"/>
  <c r="AW64" i="8"/>
  <c r="AX64" i="8" s="1"/>
  <c r="AY64" i="8" s="1"/>
  <c r="AZ64" i="8" s="1"/>
  <c r="BA64" i="8" s="1"/>
  <c r="AV33" i="25"/>
  <c r="AW33" i="25" s="1"/>
  <c r="AX33" i="25" s="1"/>
  <c r="AY33" i="25" s="1"/>
  <c r="AZ33" i="25" s="1"/>
  <c r="N48" i="25"/>
  <c r="H35" i="22" s="1"/>
  <c r="AW73" i="8"/>
  <c r="AX73" i="8" s="1"/>
  <c r="AY73" i="8" s="1"/>
  <c r="AZ73" i="8" s="1"/>
  <c r="BA73" i="8" s="1"/>
  <c r="M119" i="8"/>
  <c r="F78" i="19" s="1"/>
  <c r="AW67" i="8"/>
  <c r="AX67" i="8" s="1"/>
  <c r="AY67" i="8" s="1"/>
  <c r="AZ67" i="8" s="1"/>
  <c r="BA67" i="8" s="1"/>
  <c r="N52" i="34"/>
  <c r="F35" i="28" s="1"/>
  <c r="AW66" i="8"/>
  <c r="AX66" i="8" s="1"/>
  <c r="AY66" i="8" s="1"/>
  <c r="AZ66" i="8" s="1"/>
  <c r="BA66" i="8" s="1"/>
  <c r="N104" i="8"/>
  <c r="F46" i="17" s="1"/>
  <c r="AB5" i="27"/>
  <c r="AC31" i="25"/>
  <c r="AA4" i="27"/>
  <c r="AT61" i="8"/>
  <c r="M120" i="8"/>
  <c r="F14" i="26"/>
  <c r="AV43" i="34"/>
  <c r="AW43" i="34" s="1"/>
  <c r="AX43" i="34" s="1"/>
  <c r="AY43" i="34" s="1"/>
  <c r="AZ43" i="34" s="1"/>
  <c r="O115" i="8"/>
  <c r="F36" i="19" s="1"/>
  <c r="AW81" i="8"/>
  <c r="AX81" i="8" s="1"/>
  <c r="AY81" i="8" s="1"/>
  <c r="AZ81" i="8" s="1"/>
  <c r="BA81" i="8" s="1"/>
  <c r="BB80" i="8"/>
  <c r="BC80" i="8" s="1"/>
  <c r="BD80" i="8" s="1"/>
  <c r="BE80" i="8" s="1"/>
  <c r="BF80" i="8" s="1"/>
  <c r="BG80" i="8" s="1"/>
  <c r="BH80" i="8" s="1"/>
  <c r="P114" i="8"/>
  <c r="F26" i="19" s="1"/>
  <c r="AV42" i="25"/>
  <c r="AW42" i="25" s="1"/>
  <c r="AX42" i="25" s="1"/>
  <c r="AY42" i="25" s="1"/>
  <c r="AZ42" i="25" s="1"/>
  <c r="L52" i="25"/>
  <c r="H77" i="22" s="1"/>
  <c r="AL37" i="25"/>
  <c r="AM37" i="25" s="1"/>
  <c r="AN37" i="25" s="1"/>
  <c r="AO37" i="25" s="1"/>
  <c r="AP37" i="25" s="1"/>
  <c r="AV40" i="34"/>
  <c r="AW40" i="34" s="1"/>
  <c r="AX40" i="34" s="1"/>
  <c r="AY40" i="34" s="1"/>
  <c r="AZ40" i="34" s="1"/>
  <c r="M55" i="34"/>
  <c r="F67" i="28" s="1"/>
  <c r="N118" i="8"/>
  <c r="F68" i="19" s="1"/>
  <c r="N56" i="34"/>
  <c r="AV46" i="34"/>
  <c r="AW46" i="34" s="1"/>
  <c r="AX46" i="34" s="1"/>
  <c r="AY46" i="34" s="1"/>
  <c r="AZ46" i="34" s="1"/>
  <c r="M50" i="25"/>
  <c r="H56" i="22" s="1"/>
  <c r="D15" i="26" s="1"/>
  <c r="AQ35" i="25"/>
  <c r="AR35" i="25" s="1"/>
  <c r="AS35" i="25" s="1"/>
  <c r="AT35" i="25" s="1"/>
  <c r="AU35" i="25" s="1"/>
  <c r="N117" i="8"/>
  <c r="F57" i="19" s="1"/>
  <c r="AV34" i="25"/>
  <c r="AW34" i="25" s="1"/>
  <c r="AX34" i="25" s="1"/>
  <c r="AY34" i="25" s="1"/>
  <c r="AZ34" i="25" s="1"/>
  <c r="N49" i="25"/>
  <c r="H46" i="22" s="1"/>
  <c r="AW91" i="8"/>
  <c r="AX91" i="8" s="1"/>
  <c r="AY91" i="8" s="1"/>
  <c r="AZ91" i="8" s="1"/>
  <c r="BA91" i="8" s="1"/>
  <c r="S14" i="33"/>
  <c r="T13" i="33"/>
  <c r="AR77" i="8"/>
  <c r="AS77" i="8" s="1"/>
  <c r="AT77" i="8" s="1"/>
  <c r="AU77" i="8" s="1"/>
  <c r="AV77" i="8" s="1"/>
  <c r="M57" i="25"/>
  <c r="H133" i="22" s="1"/>
  <c r="BB63" i="8" l="1"/>
  <c r="BC63" i="8" s="1"/>
  <c r="BD63" i="8" s="1"/>
  <c r="BE63" i="8" s="1"/>
  <c r="BF63" i="8" s="1"/>
  <c r="BG63" i="8" s="1"/>
  <c r="BH63" i="8" s="1"/>
  <c r="BA46" i="34"/>
  <c r="BB46" i="34" s="1"/>
  <c r="BC46" i="34" s="1"/>
  <c r="BD46" i="34" s="1"/>
  <c r="BE46" i="34" s="1"/>
  <c r="BF46" i="34" s="1"/>
  <c r="BG46" i="34" s="1"/>
  <c r="N57" i="25"/>
  <c r="H134" i="22" s="1"/>
  <c r="O105" i="8"/>
  <c r="F58" i="17" s="1"/>
  <c r="O112" i="8"/>
  <c r="F135" i="17" s="1"/>
  <c r="BB85" i="8"/>
  <c r="BC85" i="8" s="1"/>
  <c r="BD85" i="8" s="1"/>
  <c r="BE85" i="8" s="1"/>
  <c r="BF85" i="8" s="1"/>
  <c r="BG85" i="8" s="1"/>
  <c r="BH85" i="8" s="1"/>
  <c r="N116" i="8"/>
  <c r="F46" i="19" s="1"/>
  <c r="O109" i="8"/>
  <c r="F102" i="17" s="1"/>
  <c r="N51" i="34"/>
  <c r="F24" i="28" s="1"/>
  <c r="M51" i="25"/>
  <c r="H67" i="22" s="1"/>
  <c r="D27" i="26" s="1"/>
  <c r="F27" i="26" s="1"/>
  <c r="O104" i="8"/>
  <c r="F47" i="17" s="1"/>
  <c r="F15" i="26"/>
  <c r="BB66" i="8"/>
  <c r="BC66" i="8" s="1"/>
  <c r="BD66" i="8" s="1"/>
  <c r="BE66" i="8" s="1"/>
  <c r="BF66" i="8" s="1"/>
  <c r="BG66" i="8" s="1"/>
  <c r="BH66" i="8" s="1"/>
  <c r="P105" i="8"/>
  <c r="F59" i="17" s="1"/>
  <c r="AW82" i="8"/>
  <c r="AX82" i="8" s="1"/>
  <c r="AY82" i="8" s="1"/>
  <c r="AZ82" i="8" s="1"/>
  <c r="BA82" i="8" s="1"/>
  <c r="L7" i="30"/>
  <c r="P28" i="33"/>
  <c r="N29" i="33"/>
  <c r="F40" i="29" s="1"/>
  <c r="N35" i="33"/>
  <c r="F106" i="29"/>
  <c r="BA41" i="34"/>
  <c r="BB41" i="34" s="1"/>
  <c r="BC41" i="34" s="1"/>
  <c r="BD41" i="34" s="1"/>
  <c r="BE41" i="34" s="1"/>
  <c r="BF41" i="34" s="1"/>
  <c r="BG41" i="34" s="1"/>
  <c r="AV36" i="25"/>
  <c r="AW36" i="25" s="1"/>
  <c r="AX36" i="25" s="1"/>
  <c r="AY36" i="25" s="1"/>
  <c r="AZ36" i="25" s="1"/>
  <c r="BB65" i="8"/>
  <c r="BC65" i="8" s="1"/>
  <c r="BD65" i="8" s="1"/>
  <c r="BE65" i="8" s="1"/>
  <c r="BF65" i="8" s="1"/>
  <c r="BG65" i="8" s="1"/>
  <c r="BH65" i="8" s="1"/>
  <c r="P104" i="8"/>
  <c r="F48" i="17" s="1"/>
  <c r="L14" i="26"/>
  <c r="L26" i="26"/>
  <c r="O53" i="34"/>
  <c r="F47" i="28" s="1"/>
  <c r="BA43" i="34"/>
  <c r="BB43" i="34" s="1"/>
  <c r="BC43" i="34" s="1"/>
  <c r="BD43" i="34" s="1"/>
  <c r="BE43" i="34" s="1"/>
  <c r="BF43" i="34" s="1"/>
  <c r="BG43" i="34" s="1"/>
  <c r="BA33" i="25"/>
  <c r="BB33" i="25" s="1"/>
  <c r="BC33" i="25" s="1"/>
  <c r="BD33" i="25" s="1"/>
  <c r="BE33" i="25" s="1"/>
  <c r="BF33" i="25" s="1"/>
  <c r="BG33" i="25" s="1"/>
  <c r="P29" i="33"/>
  <c r="F62" i="29" s="1"/>
  <c r="L9" i="30"/>
  <c r="P35" i="33"/>
  <c r="F128" i="29"/>
  <c r="F91" i="19"/>
  <c r="F103" i="19"/>
  <c r="BA44" i="34"/>
  <c r="BB44" i="34" s="1"/>
  <c r="BC44" i="34" s="1"/>
  <c r="BD44" i="34" s="1"/>
  <c r="BE44" i="34" s="1"/>
  <c r="BF44" i="34" s="1"/>
  <c r="BG44" i="34" s="1"/>
  <c r="O54" i="34"/>
  <c r="F58" i="28" s="1"/>
  <c r="BB73" i="8"/>
  <c r="BC73" i="8" s="1"/>
  <c r="BD73" i="8" s="1"/>
  <c r="BE73" i="8" s="1"/>
  <c r="BF73" i="8" s="1"/>
  <c r="BG73" i="8" s="1"/>
  <c r="BH73" i="8" s="1"/>
  <c r="F102" i="19"/>
  <c r="F90" i="19"/>
  <c r="O121" i="8"/>
  <c r="F115" i="19" s="1"/>
  <c r="BB64" i="8"/>
  <c r="BC64" i="8" s="1"/>
  <c r="BD64" i="8" s="1"/>
  <c r="BE64" i="8" s="1"/>
  <c r="BF64" i="8" s="1"/>
  <c r="BG64" i="8" s="1"/>
  <c r="BH64" i="8" s="1"/>
  <c r="AW88" i="8"/>
  <c r="AX88" i="8" s="1"/>
  <c r="AY88" i="8" s="1"/>
  <c r="AZ88" i="8" s="1"/>
  <c r="BA88" i="8" s="1"/>
  <c r="O35" i="33"/>
  <c r="O29" i="33"/>
  <c r="F51" i="29" s="1"/>
  <c r="F117" i="29"/>
  <c r="L8" i="30"/>
  <c r="AT3" i="20"/>
  <c r="AU4" i="8"/>
  <c r="AU61" i="8" s="1"/>
  <c r="P110" i="8"/>
  <c r="F114" i="17" s="1"/>
  <c r="BB71" i="8"/>
  <c r="BC71" i="8" s="1"/>
  <c r="BD71" i="8" s="1"/>
  <c r="BE71" i="8" s="1"/>
  <c r="BF71" i="8" s="1"/>
  <c r="BG71" i="8" s="1"/>
  <c r="BH71" i="8" s="1"/>
  <c r="O120" i="8"/>
  <c r="AW89" i="8"/>
  <c r="AX89" i="8" s="1"/>
  <c r="AY89" i="8" s="1"/>
  <c r="AZ89" i="8" s="1"/>
  <c r="BA89" i="8" s="1"/>
  <c r="BA43" i="25"/>
  <c r="BB43" i="25" s="1"/>
  <c r="BC43" i="25" s="1"/>
  <c r="BD43" i="25" s="1"/>
  <c r="BE43" i="25" s="1"/>
  <c r="BF43" i="25" s="1"/>
  <c r="BG43" i="25" s="1"/>
  <c r="N54" i="34"/>
  <c r="F57" i="28" s="1"/>
  <c r="BB70" i="8"/>
  <c r="BC70" i="8" s="1"/>
  <c r="BD70" i="8" s="1"/>
  <c r="BE70" i="8" s="1"/>
  <c r="BF70" i="8" s="1"/>
  <c r="BG70" i="8" s="1"/>
  <c r="BH70" i="8" s="1"/>
  <c r="P109" i="8"/>
  <c r="F103" i="17" s="1"/>
  <c r="BB91" i="8"/>
  <c r="BC91" i="8" s="1"/>
  <c r="BD91" i="8" s="1"/>
  <c r="BE91" i="8" s="1"/>
  <c r="BF91" i="8" s="1"/>
  <c r="BG91" i="8" s="1"/>
  <c r="BH91" i="8" s="1"/>
  <c r="P121" i="8"/>
  <c r="F116" i="19" s="1"/>
  <c r="BA34" i="25"/>
  <c r="BB34" i="25" s="1"/>
  <c r="BC34" i="25" s="1"/>
  <c r="BD34" i="25" s="1"/>
  <c r="BE34" i="25" s="1"/>
  <c r="BF34" i="25" s="1"/>
  <c r="BG34" i="25" s="1"/>
  <c r="N50" i="34"/>
  <c r="F13" i="28" s="1"/>
  <c r="BB81" i="8"/>
  <c r="BC81" i="8" s="1"/>
  <c r="BD81" i="8" s="1"/>
  <c r="BE81" i="8" s="1"/>
  <c r="BF81" i="8" s="1"/>
  <c r="BG81" i="8" s="1"/>
  <c r="BH81" i="8" s="1"/>
  <c r="P115" i="8"/>
  <c r="F37" i="19" s="1"/>
  <c r="O106" i="8"/>
  <c r="F69" i="17" s="1"/>
  <c r="O103" i="8"/>
  <c r="F36" i="17" s="1"/>
  <c r="AC32" i="25"/>
  <c r="AB6" i="27"/>
  <c r="N119" i="8"/>
  <c r="F79" i="19" s="1"/>
  <c r="BB86" i="8"/>
  <c r="BC86" i="8" s="1"/>
  <c r="BD86" i="8" s="1"/>
  <c r="BE86" i="8" s="1"/>
  <c r="BF86" i="8" s="1"/>
  <c r="BG86" i="8" s="1"/>
  <c r="BH86" i="8" s="1"/>
  <c r="N58" i="25"/>
  <c r="H145" i="22" s="1"/>
  <c r="BA47" i="34"/>
  <c r="BB47" i="34" s="1"/>
  <c r="BC47" i="34" s="1"/>
  <c r="BD47" i="34" s="1"/>
  <c r="BE47" i="34" s="1"/>
  <c r="BF47" i="34" s="1"/>
  <c r="BG47" i="34" s="1"/>
  <c r="U13" i="33"/>
  <c r="T14" i="33"/>
  <c r="BA40" i="34"/>
  <c r="BB40" i="34" s="1"/>
  <c r="BC40" i="34" s="1"/>
  <c r="BD40" i="34" s="1"/>
  <c r="BE40" i="34" s="1"/>
  <c r="BF40" i="34" s="1"/>
  <c r="BG40" i="34" s="1"/>
  <c r="AC5" i="27"/>
  <c r="AB4" i="27"/>
  <c r="AD31" i="25"/>
  <c r="H8" i="27"/>
  <c r="BB67" i="8"/>
  <c r="BC67" i="8" s="1"/>
  <c r="BD67" i="8" s="1"/>
  <c r="BE67" i="8" s="1"/>
  <c r="BF67" i="8" s="1"/>
  <c r="BG67" i="8" s="1"/>
  <c r="BH67" i="8" s="1"/>
  <c r="M56" i="25"/>
  <c r="H122" i="22" s="1"/>
  <c r="AQ41" i="25"/>
  <c r="AR41" i="25" s="1"/>
  <c r="AS41" i="25" s="1"/>
  <c r="AT41" i="25" s="1"/>
  <c r="AU41" i="25" s="1"/>
  <c r="BA39" i="25"/>
  <c r="BB39" i="25" s="1"/>
  <c r="BC39" i="25" s="1"/>
  <c r="BD39" i="25" s="1"/>
  <c r="BE39" i="25" s="1"/>
  <c r="BF39" i="25" s="1"/>
  <c r="BG39" i="25" s="1"/>
  <c r="O118" i="8"/>
  <c r="F69" i="19" s="1"/>
  <c r="O108" i="8"/>
  <c r="F91" i="17" s="1"/>
  <c r="N57" i="34"/>
  <c r="F90" i="28" s="1"/>
  <c r="BA42" i="25"/>
  <c r="BB42" i="25" s="1"/>
  <c r="BC42" i="25" s="1"/>
  <c r="BD42" i="25" s="1"/>
  <c r="BE42" i="25" s="1"/>
  <c r="BF42" i="25" s="1"/>
  <c r="BG42" i="25" s="1"/>
  <c r="O57" i="25"/>
  <c r="H135" i="22" s="1"/>
  <c r="AW77" i="8"/>
  <c r="AX77" i="8" s="1"/>
  <c r="AY77" i="8" s="1"/>
  <c r="AZ77" i="8" s="1"/>
  <c r="BA77" i="8" s="1"/>
  <c r="N113" i="8"/>
  <c r="F13" i="19" s="1"/>
  <c r="AV35" i="25"/>
  <c r="AW35" i="25" s="1"/>
  <c r="AX35" i="25" s="1"/>
  <c r="AY35" i="25" s="1"/>
  <c r="AZ35" i="25" s="1"/>
  <c r="AQ37" i="25"/>
  <c r="AR37" i="25" s="1"/>
  <c r="AS37" i="25" s="1"/>
  <c r="AT37" i="25" s="1"/>
  <c r="AU37" i="25" s="1"/>
  <c r="M52" i="25"/>
  <c r="H78" i="22" s="1"/>
  <c r="N53" i="34"/>
  <c r="F46" i="28" s="1"/>
  <c r="P101" i="8"/>
  <c r="F15" i="17" s="1"/>
  <c r="O52" i="34"/>
  <c r="F36" i="28" s="1"/>
  <c r="L56" i="25"/>
  <c r="H121" i="22" s="1"/>
  <c r="O102" i="8"/>
  <c r="F25" i="17" s="1"/>
  <c r="BB72" i="8"/>
  <c r="BC72" i="8" s="1"/>
  <c r="BD72" i="8" s="1"/>
  <c r="BE72" i="8" s="1"/>
  <c r="BF72" i="8" s="1"/>
  <c r="BG72" i="8" s="1"/>
  <c r="BH72" i="8" s="1"/>
  <c r="O55" i="34"/>
  <c r="F69" i="28" s="1"/>
  <c r="BA45" i="34"/>
  <c r="BB45" i="34" s="1"/>
  <c r="BC45" i="34" s="1"/>
  <c r="BD45" i="34" s="1"/>
  <c r="BE45" i="34" s="1"/>
  <c r="BF45" i="34" s="1"/>
  <c r="BG45" i="34" s="1"/>
  <c r="BB69" i="8"/>
  <c r="BC69" i="8" s="1"/>
  <c r="BD69" i="8" s="1"/>
  <c r="BE69" i="8" s="1"/>
  <c r="BF69" i="8" s="1"/>
  <c r="BG69" i="8" s="1"/>
  <c r="BH69" i="8" s="1"/>
  <c r="N100" i="8" l="1"/>
  <c r="F13" i="21" s="1"/>
  <c r="P36" i="33"/>
  <c r="N50" i="25"/>
  <c r="H57" i="22" s="1"/>
  <c r="D16" i="26" s="1"/>
  <c r="O57" i="34"/>
  <c r="F91" i="28" s="1"/>
  <c r="O119" i="8"/>
  <c r="F80" i="19" s="1"/>
  <c r="P112" i="8"/>
  <c r="F136" i="17" s="1"/>
  <c r="O54" i="25"/>
  <c r="H102" i="22" s="1"/>
  <c r="BB88" i="8"/>
  <c r="BC88" i="8" s="1"/>
  <c r="BD88" i="8" s="1"/>
  <c r="BE88" i="8" s="1"/>
  <c r="BF88" i="8" s="1"/>
  <c r="BG88" i="8" s="1"/>
  <c r="BH88" i="8" s="1"/>
  <c r="L15" i="26"/>
  <c r="L27" i="26"/>
  <c r="O48" i="25"/>
  <c r="H36" i="22" s="1"/>
  <c r="N51" i="25"/>
  <c r="H68" i="22" s="1"/>
  <c r="D28" i="26" s="1"/>
  <c r="F28" i="26" s="1"/>
  <c r="O56" i="34"/>
  <c r="AE31" i="25"/>
  <c r="J46" i="25" s="1"/>
  <c r="H9" i="22" s="1"/>
  <c r="AD5" i="27"/>
  <c r="AC4" i="27"/>
  <c r="O113" i="8"/>
  <c r="F14" i="19" s="1"/>
  <c r="AV41" i="25"/>
  <c r="AW41" i="25" s="1"/>
  <c r="AX41" i="25" s="1"/>
  <c r="AY41" i="25" s="1"/>
  <c r="AZ41" i="25" s="1"/>
  <c r="O50" i="34"/>
  <c r="F14" i="28" s="1"/>
  <c r="P118" i="8"/>
  <c r="F70" i="19" s="1"/>
  <c r="AU3" i="20"/>
  <c r="AV4" i="8"/>
  <c r="AV61" i="8" s="1"/>
  <c r="P103" i="8"/>
  <c r="F37" i="17" s="1"/>
  <c r="BA36" i="25"/>
  <c r="BB36" i="25" s="1"/>
  <c r="BC36" i="25" s="1"/>
  <c r="BD36" i="25" s="1"/>
  <c r="BE36" i="25" s="1"/>
  <c r="BF36" i="25" s="1"/>
  <c r="BG36" i="25" s="1"/>
  <c r="O116" i="8"/>
  <c r="F47" i="19" s="1"/>
  <c r="P108" i="8"/>
  <c r="F92" i="17" s="1"/>
  <c r="O51" i="34"/>
  <c r="F25" i="28" s="1"/>
  <c r="BB82" i="8"/>
  <c r="BC82" i="8" s="1"/>
  <c r="BD82" i="8" s="1"/>
  <c r="BE82" i="8" s="1"/>
  <c r="BF82" i="8" s="1"/>
  <c r="BG82" i="8" s="1"/>
  <c r="BH82" i="8" s="1"/>
  <c r="P116" i="8"/>
  <c r="F48" i="19" s="1"/>
  <c r="P102" i="8"/>
  <c r="F26" i="17" s="1"/>
  <c r="O58" i="25"/>
  <c r="H146" i="22" s="1"/>
  <c r="BA35" i="25"/>
  <c r="BB35" i="25" s="1"/>
  <c r="BC35" i="25" s="1"/>
  <c r="BD35" i="25" s="1"/>
  <c r="BE35" i="25" s="1"/>
  <c r="BF35" i="25" s="1"/>
  <c r="BG35" i="25" s="1"/>
  <c r="F92" i="19"/>
  <c r="F104" i="19"/>
  <c r="BB77" i="8"/>
  <c r="BC77" i="8" s="1"/>
  <c r="BD77" i="8" s="1"/>
  <c r="BE77" i="8" s="1"/>
  <c r="BF77" i="8" s="1"/>
  <c r="BG77" i="8" s="1"/>
  <c r="BH77" i="8" s="1"/>
  <c r="P111" i="8"/>
  <c r="F125" i="17" s="1"/>
  <c r="AV37" i="25"/>
  <c r="AW37" i="25" s="1"/>
  <c r="AX37" i="25" s="1"/>
  <c r="AY37" i="25" s="1"/>
  <c r="AZ37" i="25" s="1"/>
  <c r="N52" i="25"/>
  <c r="H79" i="22" s="1"/>
  <c r="P106" i="8"/>
  <c r="F70" i="17" s="1"/>
  <c r="V13" i="33"/>
  <c r="U14" i="33"/>
  <c r="AC6" i="27"/>
  <c r="AD32" i="25"/>
  <c r="O49" i="25"/>
  <c r="H47" i="22" s="1"/>
  <c r="BB89" i="8"/>
  <c r="BC89" i="8" s="1"/>
  <c r="BD89" i="8" s="1"/>
  <c r="BE89" i="8" s="1"/>
  <c r="BF89" i="8" s="1"/>
  <c r="BG89" i="8" s="1"/>
  <c r="BH89" i="8" s="1"/>
  <c r="P117" i="8"/>
  <c r="F59" i="19" s="1"/>
  <c r="J47" i="25" l="1"/>
  <c r="H20" i="22" s="1"/>
  <c r="L28" i="26"/>
  <c r="L16" i="26"/>
  <c r="N56" i="25"/>
  <c r="H123" i="22" s="1"/>
  <c r="O50" i="25"/>
  <c r="H58" i="22" s="1"/>
  <c r="D17" i="26" s="1"/>
  <c r="F17" i="26" s="1"/>
  <c r="BA41" i="25"/>
  <c r="BB41" i="25" s="1"/>
  <c r="BC41" i="25" s="1"/>
  <c r="BD41" i="25" s="1"/>
  <c r="BE41" i="25" s="1"/>
  <c r="BF41" i="25" s="1"/>
  <c r="BG41" i="25" s="1"/>
  <c r="F16" i="26"/>
  <c r="W13" i="33"/>
  <c r="V14" i="33"/>
  <c r="R20" i="33"/>
  <c r="Q20" i="33"/>
  <c r="S20" i="33"/>
  <c r="BA37" i="25"/>
  <c r="BB37" i="25" s="1"/>
  <c r="BC37" i="25" s="1"/>
  <c r="BD37" i="25" s="1"/>
  <c r="BE37" i="25" s="1"/>
  <c r="BF37" i="25" s="1"/>
  <c r="BG37" i="25" s="1"/>
  <c r="O51" i="25"/>
  <c r="H69" i="22" s="1"/>
  <c r="D29" i="26" s="1"/>
  <c r="P120" i="8"/>
  <c r="AE5" i="27"/>
  <c r="AF31" i="25"/>
  <c r="AD4" i="27"/>
  <c r="P119" i="8"/>
  <c r="F81" i="19" s="1"/>
  <c r="AD6" i="27"/>
  <c r="AE32" i="25"/>
  <c r="H9" i="27"/>
  <c r="P113" i="8"/>
  <c r="F15" i="19" s="1"/>
  <c r="AV3" i="20"/>
  <c r="AW4" i="8"/>
  <c r="AW61" i="8" s="1"/>
  <c r="AX4" i="8" l="1"/>
  <c r="AX61" i="8" s="1"/>
  <c r="AW3" i="20"/>
  <c r="F74" i="29"/>
  <c r="F8" i="29"/>
  <c r="M4" i="30"/>
  <c r="S21" i="33"/>
  <c r="AF5" i="27"/>
  <c r="AG31" i="25"/>
  <c r="F96" i="29"/>
  <c r="F30" i="29"/>
  <c r="M6" i="30"/>
  <c r="W14" i="33"/>
  <c r="X13" i="33"/>
  <c r="F19" i="29"/>
  <c r="F85" i="29"/>
  <c r="M5" i="30"/>
  <c r="F93" i="19"/>
  <c r="F105" i="19"/>
  <c r="F29" i="26"/>
  <c r="AE6" i="27"/>
  <c r="AF32" i="25"/>
  <c r="O52" i="25"/>
  <c r="H80" i="22" s="1"/>
  <c r="O56" i="25"/>
  <c r="H124" i="22" s="1"/>
  <c r="AY61" i="8" l="1"/>
  <c r="AF6" i="27"/>
  <c r="AG32" i="25"/>
  <c r="AY4" i="8"/>
  <c r="AX3" i="20"/>
  <c r="Y13" i="33"/>
  <c r="X14" i="33"/>
  <c r="AE4" i="27"/>
  <c r="L29" i="26"/>
  <c r="L17" i="26"/>
  <c r="AG5" i="27"/>
  <c r="AH31" i="25"/>
  <c r="AF4" i="27"/>
  <c r="R27" i="33"/>
  <c r="Q27" i="33"/>
  <c r="S27" i="33"/>
  <c r="AZ4" i="8" l="1"/>
  <c r="AZ61" i="8" s="1"/>
  <c r="AY3" i="20"/>
  <c r="AH5" i="27"/>
  <c r="AI31" i="25"/>
  <c r="AH32" i="25"/>
  <c r="AG6" i="27"/>
  <c r="AG4" i="27" s="1"/>
  <c r="M9" i="30"/>
  <c r="S29" i="33"/>
  <c r="F63" i="29" s="1"/>
  <c r="S35" i="33"/>
  <c r="F129" i="29"/>
  <c r="R35" i="33"/>
  <c r="M8" i="30"/>
  <c r="R29" i="33"/>
  <c r="F52" i="29" s="1"/>
  <c r="F118" i="29"/>
  <c r="Z13" i="33"/>
  <c r="Y14" i="33"/>
  <c r="S28" i="33"/>
  <c r="Q35" i="33"/>
  <c r="S36" i="33" s="1"/>
  <c r="M7" i="30"/>
  <c r="Q29" i="33"/>
  <c r="F41" i="29" s="1"/>
  <c r="F107" i="29"/>
  <c r="BA61" i="8" l="1"/>
  <c r="O100" i="8"/>
  <c r="F14" i="21" s="1"/>
  <c r="AI32" i="25"/>
  <c r="AH6" i="27"/>
  <c r="AI5" i="27"/>
  <c r="AJ31" i="25"/>
  <c r="K46" i="25" s="1"/>
  <c r="H10" i="22" s="1"/>
  <c r="AH4" i="27"/>
  <c r="I8" i="27"/>
  <c r="AA13" i="33"/>
  <c r="Z14" i="33"/>
  <c r="AZ3" i="20"/>
  <c r="BA4" i="8"/>
  <c r="I9" i="27"/>
  <c r="AK31" i="25" l="1"/>
  <c r="AJ5" i="27"/>
  <c r="AI4" i="27"/>
  <c r="BA3" i="20"/>
  <c r="BB4" i="8"/>
  <c r="BB61" i="8" s="1"/>
  <c r="AJ32" i="25"/>
  <c r="AI6" i="27"/>
  <c r="AA14" i="33"/>
  <c r="AB13" i="33"/>
  <c r="U20" i="33"/>
  <c r="V20" i="33"/>
  <c r="T20" i="33"/>
  <c r="K47" i="25"/>
  <c r="H21" i="22" s="1"/>
  <c r="N4" i="30" l="1"/>
  <c r="V21" i="33"/>
  <c r="F9" i="29"/>
  <c r="F75" i="29"/>
  <c r="BC4" i="8"/>
  <c r="BC61" i="8" s="1"/>
  <c r="BB3" i="20"/>
  <c r="F31" i="29"/>
  <c r="N6" i="30"/>
  <c r="F97" i="29"/>
  <c r="F86" i="29"/>
  <c r="F20" i="29"/>
  <c r="N5" i="30"/>
  <c r="AC13" i="33"/>
  <c r="AB14" i="33"/>
  <c r="AJ6" i="27"/>
  <c r="AK32" i="25"/>
  <c r="AL31" i="25"/>
  <c r="AK5" i="27"/>
  <c r="AK6" i="27" l="1"/>
  <c r="AL32" i="25"/>
  <c r="V27" i="33"/>
  <c r="U27" i="33"/>
  <c r="T27" i="33"/>
  <c r="AL5" i="27"/>
  <c r="AM31" i="25"/>
  <c r="AC14" i="33"/>
  <c r="AD13" i="33"/>
  <c r="AJ4" i="27"/>
  <c r="BD4" i="8"/>
  <c r="BD61" i="8" s="1"/>
  <c r="BC3" i="20"/>
  <c r="AN31" i="25" l="1"/>
  <c r="AM5" i="27"/>
  <c r="V28" i="33"/>
  <c r="T35" i="33"/>
  <c r="V36" i="33" s="1"/>
  <c r="F108" i="29"/>
  <c r="N7" i="30"/>
  <c r="T29" i="33"/>
  <c r="F42" i="29" s="1"/>
  <c r="AE13" i="33"/>
  <c r="AD14" i="33"/>
  <c r="N8" i="30"/>
  <c r="F119" i="29"/>
  <c r="U35" i="33"/>
  <c r="U29" i="33"/>
  <c r="F53" i="29" s="1"/>
  <c r="AM32" i="25"/>
  <c r="AL6" i="27"/>
  <c r="AL4" i="27" s="1"/>
  <c r="AK4" i="27"/>
  <c r="V35" i="33"/>
  <c r="N9" i="30"/>
  <c r="F130" i="29"/>
  <c r="V29" i="33"/>
  <c r="F64" i="29" s="1"/>
  <c r="BE4" i="8"/>
  <c r="BE61" i="8" s="1"/>
  <c r="BD3" i="20"/>
  <c r="BF61" i="8" l="1"/>
  <c r="P100" i="8"/>
  <c r="F15" i="21" s="1"/>
  <c r="AO31" i="25"/>
  <c r="L46" i="25" s="1"/>
  <c r="H11" i="22" s="1"/>
  <c r="AN5" i="27"/>
  <c r="AM4" i="27"/>
  <c r="AE14" i="33"/>
  <c r="AF13" i="33"/>
  <c r="J8" i="27"/>
  <c r="BE3" i="20"/>
  <c r="BF4" i="8"/>
  <c r="AM6" i="27"/>
  <c r="AN32" i="25"/>
  <c r="AP31" i="25" l="1"/>
  <c r="AO5" i="27"/>
  <c r="AO32" i="25"/>
  <c r="L47" i="25" s="1"/>
  <c r="H22" i="22" s="1"/>
  <c r="AN6" i="27"/>
  <c r="J9" i="27"/>
  <c r="AF14" i="33"/>
  <c r="AG13" i="33"/>
  <c r="Y20" i="33"/>
  <c r="X20" i="33"/>
  <c r="W20" i="33"/>
  <c r="BF3" i="20"/>
  <c r="BH4" i="8" s="1"/>
  <c r="BG4" i="8"/>
  <c r="BG61" i="8" s="1"/>
  <c r="BH61" i="8" s="1"/>
  <c r="AO6" i="27" l="1"/>
  <c r="AP32" i="25"/>
  <c r="AN4" i="27"/>
  <c r="F32" i="29"/>
  <c r="O6" i="30"/>
  <c r="F98" i="29"/>
  <c r="O4" i="30"/>
  <c r="F10" i="29"/>
  <c r="Y21" i="33"/>
  <c r="F76" i="29"/>
  <c r="O5" i="30"/>
  <c r="F21" i="29"/>
  <c r="F87" i="29"/>
  <c r="AQ31" i="25"/>
  <c r="AP5" i="27"/>
  <c r="AO4" i="27"/>
  <c r="AG14" i="33"/>
  <c r="AH13" i="33"/>
  <c r="AI13" i="33" l="1"/>
  <c r="AH14" i="33"/>
  <c r="AR31" i="25"/>
  <c r="AQ5" i="27"/>
  <c r="AP6" i="27"/>
  <c r="AP4" i="27" s="1"/>
  <c r="AQ32" i="25"/>
  <c r="Y27" i="33"/>
  <c r="X27" i="33"/>
  <c r="W27" i="33"/>
  <c r="Y35" i="33" l="1"/>
  <c r="Y29" i="33"/>
  <c r="F65" i="29" s="1"/>
  <c r="F131" i="29"/>
  <c r="O9" i="30"/>
  <c r="AR32" i="25"/>
  <c r="AQ6" i="27"/>
  <c r="AS31" i="25"/>
  <c r="AR5" i="27"/>
  <c r="W29" i="33"/>
  <c r="F43" i="29" s="1"/>
  <c r="O7" i="30"/>
  <c r="F109" i="29"/>
  <c r="Y28" i="33"/>
  <c r="W35" i="33"/>
  <c r="Y36" i="33" s="1"/>
  <c r="X35" i="33"/>
  <c r="F120" i="29"/>
  <c r="O8" i="30"/>
  <c r="X29" i="33"/>
  <c r="F54" i="29" s="1"/>
  <c r="AI14" i="33"/>
  <c r="AJ13" i="33"/>
  <c r="AS32" i="25" l="1"/>
  <c r="AR6" i="27"/>
  <c r="AK13" i="33"/>
  <c r="AJ14" i="33"/>
  <c r="AQ4" i="27"/>
  <c r="AT31" i="25"/>
  <c r="M46" i="25" s="1"/>
  <c r="H12" i="22" s="1"/>
  <c r="AS5" i="27"/>
  <c r="K8" i="27"/>
  <c r="AU31" i="25" l="1"/>
  <c r="AT5" i="27"/>
  <c r="AS4" i="27"/>
  <c r="AL13" i="33"/>
  <c r="AK14" i="33"/>
  <c r="AB20" i="33"/>
  <c r="Z20" i="33"/>
  <c r="AA20" i="33"/>
  <c r="AT32" i="25"/>
  <c r="M47" i="25" s="1"/>
  <c r="H23" i="22" s="1"/>
  <c r="AS6" i="27"/>
  <c r="K9" i="27"/>
  <c r="AR4" i="27"/>
  <c r="F99" i="29" l="1"/>
  <c r="P6" i="30"/>
  <c r="F33" i="29"/>
  <c r="AL14" i="33"/>
  <c r="AM13" i="33"/>
  <c r="AT6" i="27"/>
  <c r="AU32" i="25"/>
  <c r="AU5" i="27"/>
  <c r="AV31" i="25"/>
  <c r="AT4" i="27"/>
  <c r="F22" i="29"/>
  <c r="F88" i="29"/>
  <c r="P5" i="30"/>
  <c r="AB21" i="33"/>
  <c r="F77" i="29"/>
  <c r="P4" i="30"/>
  <c r="F11" i="29"/>
  <c r="AM14" i="33" l="1"/>
  <c r="AN13" i="33"/>
  <c r="AW31" i="25"/>
  <c r="AV5" i="27"/>
  <c r="Z27" i="33"/>
  <c r="AA27" i="33"/>
  <c r="AB27" i="33"/>
  <c r="AU6" i="27"/>
  <c r="AV32" i="25"/>
  <c r="AA35" i="33" l="1"/>
  <c r="P8" i="30"/>
  <c r="AA29" i="33"/>
  <c r="F55" i="29" s="1"/>
  <c r="F121" i="29"/>
  <c r="F110" i="29"/>
  <c r="Z29" i="33"/>
  <c r="F44" i="29" s="1"/>
  <c r="Z35" i="33"/>
  <c r="AB36" i="33" s="1"/>
  <c r="AB28" i="33"/>
  <c r="P7" i="30"/>
  <c r="AW5" i="27"/>
  <c r="AX31" i="25"/>
  <c r="AV6" i="27"/>
  <c r="AV4" i="27" s="1"/>
  <c r="AW32" i="25"/>
  <c r="AU4" i="27"/>
  <c r="AN14" i="33"/>
  <c r="AO13" i="33"/>
  <c r="AB35" i="33"/>
  <c r="P9" i="30"/>
  <c r="F132" i="29"/>
  <c r="AB29" i="33"/>
  <c r="F66" i="29" s="1"/>
  <c r="AW6" i="27" l="1"/>
  <c r="AX32" i="25"/>
  <c r="AO14" i="33"/>
  <c r="AP13" i="33"/>
  <c r="AX5" i="27"/>
  <c r="AY31" i="25"/>
  <c r="N46" i="25" s="1"/>
  <c r="H13" i="22" s="1"/>
  <c r="AW4" i="27"/>
  <c r="L8" i="27"/>
  <c r="AQ13" i="33" l="1"/>
  <c r="AP14" i="33"/>
  <c r="AD20" i="33"/>
  <c r="AE20" i="33"/>
  <c r="AC20" i="33"/>
  <c r="AY5" i="27"/>
  <c r="AZ31" i="25"/>
  <c r="AX6" i="27"/>
  <c r="AY32" i="25"/>
  <c r="N47" i="25" s="1"/>
  <c r="H24" i="22" s="1"/>
  <c r="L9" i="27"/>
  <c r="F34" i="29" l="1"/>
  <c r="Q6" i="30"/>
  <c r="F100" i="29"/>
  <c r="AD27" i="33"/>
  <c r="Q4" i="30"/>
  <c r="AE27" i="33"/>
  <c r="F12" i="29"/>
  <c r="AE21" i="33"/>
  <c r="AC27" i="33" s="1"/>
  <c r="F78" i="29"/>
  <c r="AY4" i="27"/>
  <c r="BA31" i="25"/>
  <c r="AZ5" i="27"/>
  <c r="F23" i="29"/>
  <c r="F89" i="29"/>
  <c r="Q5" i="30"/>
  <c r="AY6" i="27"/>
  <c r="AZ32" i="25"/>
  <c r="AX4" i="27"/>
  <c r="AR13" i="33"/>
  <c r="AQ14" i="33"/>
  <c r="AR14" i="33" l="1"/>
  <c r="AS13" i="33"/>
  <c r="F133" i="29"/>
  <c r="Q9" i="30"/>
  <c r="AE29" i="33"/>
  <c r="F67" i="29" s="1"/>
  <c r="AE35" i="33"/>
  <c r="F122" i="29"/>
  <c r="Q8" i="30"/>
  <c r="AD35" i="33"/>
  <c r="AD29" i="33"/>
  <c r="F56" i="29" s="1"/>
  <c r="BB31" i="25"/>
  <c r="AZ4" i="27"/>
  <c r="BA5" i="27"/>
  <c r="BA32" i="25"/>
  <c r="AZ6" i="27"/>
  <c r="AE28" i="33"/>
  <c r="Q7" i="30"/>
  <c r="F111" i="29"/>
  <c r="AC35" i="33"/>
  <c r="AC29" i="33"/>
  <c r="F45" i="29" s="1"/>
  <c r="BB5" i="27" l="1"/>
  <c r="BC31" i="25"/>
  <c r="AE36" i="33"/>
  <c r="AT13" i="33"/>
  <c r="AS14" i="33"/>
  <c r="BA6" i="27"/>
  <c r="BB32" i="25"/>
  <c r="AT14" i="33" l="1"/>
  <c r="AU13" i="33"/>
  <c r="BA4" i="27"/>
  <c r="BC5" i="27"/>
  <c r="BB4" i="27"/>
  <c r="BD31" i="25"/>
  <c r="O46" i="25" s="1"/>
  <c r="H14" i="22" s="1"/>
  <c r="M8" i="27"/>
  <c r="BB6" i="27"/>
  <c r="BC32" i="25"/>
  <c r="BD5" i="27" l="1"/>
  <c r="BE31" i="25"/>
  <c r="AV13" i="33"/>
  <c r="AU14" i="33"/>
  <c r="AG20" i="33"/>
  <c r="AH20" i="33"/>
  <c r="AF20" i="33"/>
  <c r="BC6" i="27"/>
  <c r="BD32" i="25"/>
  <c r="O47" i="25" s="1"/>
  <c r="H25" i="22" s="1"/>
  <c r="M9" i="27"/>
  <c r="F90" i="29" l="1"/>
  <c r="R5" i="30"/>
  <c r="F24" i="29"/>
  <c r="R4" i="30"/>
  <c r="F13" i="29"/>
  <c r="F79" i="29"/>
  <c r="AH21" i="33"/>
  <c r="F101" i="29"/>
  <c r="F35" i="29"/>
  <c r="R6" i="30"/>
  <c r="AV14" i="33"/>
  <c r="AW13" i="33"/>
  <c r="BD4" i="27"/>
  <c r="BE5" i="27"/>
  <c r="BF31" i="25"/>
  <c r="BD6" i="27"/>
  <c r="BE32" i="25"/>
  <c r="BC4" i="27"/>
  <c r="AF27" i="33" l="1"/>
  <c r="AG27" i="33"/>
  <c r="AH27" i="33"/>
  <c r="AW14" i="33"/>
  <c r="AX13" i="33"/>
  <c r="BF32" i="25"/>
  <c r="BE6" i="27"/>
  <c r="BG32" i="25" s="1"/>
  <c r="BG31" i="25"/>
  <c r="AH29" i="33" l="1"/>
  <c r="F68" i="29" s="1"/>
  <c r="AH35" i="33"/>
  <c r="F134" i="29"/>
  <c r="R9" i="30"/>
  <c r="AY13" i="33"/>
  <c r="AX14" i="33"/>
  <c r="R8" i="30"/>
  <c r="AG35" i="33"/>
  <c r="F123" i="29"/>
  <c r="AG29" i="33"/>
  <c r="F57" i="29" s="1"/>
  <c r="BE4" i="27"/>
  <c r="AH28" i="33"/>
  <c r="AF29" i="33"/>
  <c r="F46" i="29" s="1"/>
  <c r="AF35" i="33"/>
  <c r="F112" i="29"/>
  <c r="R7" i="30"/>
  <c r="K3" i="37" l="1"/>
  <c r="AH36" i="33"/>
  <c r="AY14" i="33"/>
  <c r="AZ13" i="33"/>
  <c r="BA13" i="33" l="1"/>
  <c r="AZ14" i="33"/>
  <c r="AI20" i="33"/>
  <c r="AK20" i="33"/>
  <c r="AJ20" i="33"/>
  <c r="O3" i="37"/>
  <c r="L3" i="37" s="1"/>
  <c r="L8" i="37"/>
  <c r="M8" i="37" l="1"/>
  <c r="M3" i="37"/>
  <c r="N8" i="37" s="1"/>
  <c r="AF14" i="37"/>
  <c r="AF20" i="37"/>
  <c r="AG26" i="37"/>
  <c r="AH26" i="37"/>
  <c r="AF26" i="37"/>
  <c r="AH20" i="37"/>
  <c r="AH14" i="37"/>
  <c r="AG20" i="37"/>
  <c r="AG14" i="37"/>
  <c r="F25" i="29"/>
  <c r="F91" i="29"/>
  <c r="S5" i="30"/>
  <c r="C8" i="37"/>
  <c r="C3" i="37"/>
  <c r="S6" i="30"/>
  <c r="F36" i="29"/>
  <c r="F102" i="29"/>
  <c r="S4" i="30"/>
  <c r="AK21" i="33"/>
  <c r="F80" i="29"/>
  <c r="F14" i="29"/>
  <c r="BA14" i="33"/>
  <c r="BB13" i="33"/>
  <c r="G14" i="37" l="1"/>
  <c r="E26" i="37"/>
  <c r="F14" i="37"/>
  <c r="G20" i="37"/>
  <c r="E20" i="37"/>
  <c r="F26" i="37"/>
  <c r="G26" i="37"/>
  <c r="E14" i="37"/>
  <c r="F20" i="37"/>
  <c r="AK27" i="33"/>
  <c r="AI27" i="33"/>
  <c r="AJ27" i="33"/>
  <c r="BB14" i="33"/>
  <c r="BC13" i="33"/>
  <c r="D3" i="37"/>
  <c r="D8" i="37"/>
  <c r="BD13" i="33" l="1"/>
  <c r="BC14" i="33"/>
  <c r="AJ35" i="33"/>
  <c r="S8" i="30"/>
  <c r="F124" i="29"/>
  <c r="AJ29" i="33"/>
  <c r="F58" i="29" s="1"/>
  <c r="E3" i="37"/>
  <c r="E8" i="37"/>
  <c r="AI35" i="33"/>
  <c r="AK28" i="33"/>
  <c r="F113" i="29"/>
  <c r="S7" i="30"/>
  <c r="AI29" i="33"/>
  <c r="F47" i="29" s="1"/>
  <c r="AI26" i="37"/>
  <c r="AK29" i="33"/>
  <c r="F69" i="29" s="1"/>
  <c r="F135" i="29"/>
  <c r="AK35" i="33"/>
  <c r="S9" i="30"/>
  <c r="I20" i="37"/>
  <c r="I26" i="37"/>
  <c r="H14" i="37"/>
  <c r="I14" i="37"/>
  <c r="H20" i="37"/>
  <c r="J20" i="37"/>
  <c r="J26" i="37"/>
  <c r="H26" i="37"/>
  <c r="J14" i="37"/>
  <c r="L14" i="37" l="1"/>
  <c r="K20" i="37"/>
  <c r="K14" i="37"/>
  <c r="L26" i="37"/>
  <c r="M14" i="37"/>
  <c r="M20" i="37"/>
  <c r="M26" i="37"/>
  <c r="L20" i="37"/>
  <c r="K26" i="37"/>
  <c r="F3" i="37"/>
  <c r="F8" i="37"/>
  <c r="AK36" i="33"/>
  <c r="AI20" i="37"/>
  <c r="AJ20" i="37"/>
  <c r="AK14" i="37"/>
  <c r="AI14" i="37"/>
  <c r="AK26" i="37"/>
  <c r="AK20" i="37"/>
  <c r="AJ14" i="37"/>
  <c r="AJ26" i="37"/>
  <c r="BD14" i="33"/>
  <c r="BE13" i="33"/>
  <c r="BE14" i="33" l="1"/>
  <c r="AM20" i="33"/>
  <c r="AN20" i="33"/>
  <c r="AL20" i="33"/>
  <c r="O26" i="37"/>
  <c r="O20" i="37"/>
  <c r="N14" i="37"/>
  <c r="P26" i="37"/>
  <c r="O14" i="37"/>
  <c r="N20" i="37"/>
  <c r="P14" i="37"/>
  <c r="N26" i="37"/>
  <c r="P20" i="37"/>
  <c r="G8" i="37"/>
  <c r="G3" i="37"/>
  <c r="Q14" i="37" l="1"/>
  <c r="Q26" i="37"/>
  <c r="S26" i="37"/>
  <c r="S14" i="37"/>
  <c r="Q20" i="37"/>
  <c r="S20" i="37"/>
  <c r="R14" i="37"/>
  <c r="R20" i="37"/>
  <c r="R26" i="37"/>
  <c r="AN21" i="33"/>
  <c r="T4" i="30"/>
  <c r="T6" i="30"/>
  <c r="T5" i="30"/>
  <c r="H3" i="37"/>
  <c r="H8" i="37"/>
  <c r="T26" i="37" l="1"/>
  <c r="U14" i="37"/>
  <c r="V14" i="37"/>
  <c r="T14" i="37"/>
  <c r="T20" i="37"/>
  <c r="V26" i="37"/>
  <c r="V20" i="37"/>
  <c r="U26" i="37"/>
  <c r="U20" i="37"/>
  <c r="I3" i="37"/>
  <c r="I8" i="37"/>
  <c r="AL27" i="33"/>
  <c r="AN27" i="33"/>
  <c r="AM27" i="33"/>
  <c r="AN35" i="33" l="1"/>
  <c r="AN29" i="33"/>
  <c r="T9" i="30"/>
  <c r="AN28" i="33"/>
  <c r="AL35" i="33"/>
  <c r="AL14" i="37" s="1"/>
  <c r="AL29" i="33"/>
  <c r="T7" i="30"/>
  <c r="Y26" i="37"/>
  <c r="Y14" i="37"/>
  <c r="X14" i="37"/>
  <c r="W14" i="37"/>
  <c r="W20" i="37"/>
  <c r="Y20" i="37"/>
  <c r="X20" i="37"/>
  <c r="W26" i="37"/>
  <c r="X26" i="37"/>
  <c r="T8" i="30"/>
  <c r="AM35" i="33"/>
  <c r="AM29" i="33"/>
  <c r="AM26" i="37"/>
  <c r="J3" i="37"/>
  <c r="K8" i="37" s="1"/>
  <c r="J8" i="37"/>
  <c r="AN26" i="37" l="1"/>
  <c r="AA26" i="37"/>
  <c r="AB20" i="37"/>
  <c r="Z20" i="37"/>
  <c r="AB26" i="37"/>
  <c r="AB14" i="37"/>
  <c r="Z26" i="37"/>
  <c r="AA20" i="37"/>
  <c r="AA14" i="37"/>
  <c r="Z14" i="37"/>
  <c r="AN36" i="33"/>
  <c r="AM20" i="37"/>
  <c r="AL20" i="37"/>
  <c r="AN20" i="37"/>
  <c r="AE14" i="37"/>
  <c r="AD20" i="37"/>
  <c r="AE26" i="37"/>
  <c r="AD14" i="37"/>
  <c r="AC14" i="37"/>
  <c r="AD26" i="37"/>
  <c r="AC20" i="37"/>
  <c r="AC26" i="37"/>
  <c r="AE20" i="37"/>
  <c r="AL26" i="37"/>
  <c r="AN14" i="37"/>
  <c r="AM14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I2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Maurizio Gargiulo:</t>
        </r>
        <r>
          <rPr>
            <sz val="9"/>
            <color indexed="81"/>
            <rFont val="Tahoma"/>
            <family val="2"/>
          </rPr>
          <t xml:space="preserve">
1.1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Owner</author>
  </authors>
  <commentList>
    <comment ref="C3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We use SEAI forecasts until 2020</t>
        </r>
      </text>
    </comment>
    <comment ref="C32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We use SEAI forecasts until 2020</t>
        </r>
      </text>
    </comment>
    <comment ref="C39" authorId="1" shapeId="0" xr:uid="{00000000-0006-0000-0900-000003000000}">
      <text>
        <r>
          <rPr>
            <b/>
            <sz val="9"/>
            <color indexed="81"/>
            <rFont val="Tahoma"/>
            <family val="2"/>
          </rPr>
          <t>Sum of "Fuel Tourism" and "Unspecified" from officiel "Energy Balances"; a percentage is taken to take into account that we substract taxis and motorcycles</t>
        </r>
      </text>
    </comment>
    <comment ref="C4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constant beyond 2008</t>
        </r>
      </text>
    </comment>
    <comment ref="C61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Assumption: from 2012 Fuel Turism set to 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H4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C12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from 2011 Balance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K3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Assumption: No efficiency improvement allowed for existing dwellings.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  <author>Denis</author>
  </authors>
  <commentList>
    <comment ref="L1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DenisL: This is to take into account the efficiency improvement due to regulations on technical issues other than the boiler efficiency improvement in itself (for example: insulation of pipes)</t>
        </r>
      </text>
    </comment>
    <comment ref="H21" authorId="1" shapeId="0" xr:uid="{00000000-0006-0000-0F00-000002000000}">
      <text>
        <r>
          <rPr>
            <b/>
            <sz val="9"/>
            <color indexed="81"/>
            <rFont val="Tahoma"/>
            <family val="2"/>
          </rPr>
          <t>From DenisD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DenisDineen</author>
  </authors>
  <commentList>
    <comment ref="D1" authorId="0" shapeId="0" xr:uid="{00000000-0006-0000-1000-000001000000}">
      <text>
        <r>
          <rPr>
            <b/>
            <sz val="8"/>
            <color indexed="81"/>
            <rFont val="Tahoma"/>
            <family val="2"/>
          </rPr>
          <t>DenisDineen:</t>
        </r>
        <r>
          <rPr>
            <sz val="8"/>
            <color indexed="81"/>
            <rFont val="Tahoma"/>
            <family val="2"/>
          </rPr>
          <t xml:space="preserve">
Assume rural = 
1st detached
+0.75* 2st detached
+0.25* 2st semi detached</t>
        </r>
      </text>
    </comment>
    <comment ref="E1" authorId="0" shapeId="0" xr:uid="{00000000-0006-0000-1000-000002000000}">
      <text>
        <r>
          <rPr>
            <b/>
            <sz val="8"/>
            <color indexed="81"/>
            <rFont val="Tahoma"/>
            <family val="2"/>
          </rPr>
          <t>DenisDineen:</t>
        </r>
        <r>
          <rPr>
            <sz val="8"/>
            <color indexed="81"/>
            <rFont val="Tahoma"/>
            <family val="2"/>
          </rPr>
          <t xml:space="preserve">
Assume Urban = 
Terraced
+0.75*2st semi detached
+0.25* 2st detached</t>
        </r>
      </text>
    </comment>
    <comment ref="F1" authorId="0" shapeId="0" xr:uid="{00000000-0006-0000-1000-000003000000}">
      <text>
        <r>
          <rPr>
            <b/>
            <sz val="8"/>
            <color indexed="81"/>
            <rFont val="Tahoma"/>
            <family val="2"/>
          </rPr>
          <t>DenisDineen:</t>
        </r>
        <r>
          <rPr>
            <sz val="8"/>
            <color indexed="81"/>
            <rFont val="Tahoma"/>
            <family val="2"/>
          </rPr>
          <t xml:space="preserve">
assume multi = 
apartments</t>
        </r>
      </text>
    </comment>
  </commentList>
</comments>
</file>

<file path=xl/sharedStrings.xml><?xml version="1.0" encoding="utf-8"?>
<sst xmlns="http://schemas.openxmlformats.org/spreadsheetml/2006/main" count="2906" uniqueCount="418">
  <si>
    <t>Driver</t>
  </si>
  <si>
    <t>IE</t>
  </si>
  <si>
    <t>AGR</t>
  </si>
  <si>
    <t>IISNF</t>
  </si>
  <si>
    <t>ICH</t>
  </si>
  <si>
    <t>INMPP</t>
  </si>
  <si>
    <t>IOI</t>
  </si>
  <si>
    <t>COM</t>
  </si>
  <si>
    <t>AEEI for the Industrial demand</t>
  </si>
  <si>
    <t>IIS</t>
  </si>
  <si>
    <t>IAL</t>
  </si>
  <si>
    <t>ICU</t>
  </si>
  <si>
    <t>INF</t>
  </si>
  <si>
    <t>IAM</t>
  </si>
  <si>
    <t>ICL</t>
  </si>
  <si>
    <t>ICM</t>
  </si>
  <si>
    <t>ILM</t>
  </si>
  <si>
    <t>IGH</t>
  </si>
  <si>
    <t>IGF</t>
  </si>
  <si>
    <t>INM</t>
  </si>
  <si>
    <t>IPH</t>
  </si>
  <si>
    <t>IPL</t>
  </si>
  <si>
    <t>NEC</t>
  </si>
  <si>
    <t>NEO</t>
  </si>
  <si>
    <t>RHRE</t>
  </si>
  <si>
    <t>RHUE</t>
  </si>
  <si>
    <t>RHME</t>
  </si>
  <si>
    <t>RCRE</t>
  </si>
  <si>
    <t>RCUE</t>
  </si>
  <si>
    <t>RCME</t>
  </si>
  <si>
    <t>RWRE</t>
  </si>
  <si>
    <t>RWUE</t>
  </si>
  <si>
    <t>RWME</t>
  </si>
  <si>
    <t>RHRN</t>
  </si>
  <si>
    <t>RHUN</t>
  </si>
  <si>
    <t>RHMN</t>
  </si>
  <si>
    <t>RCRN</t>
  </si>
  <si>
    <t>RCUN</t>
  </si>
  <si>
    <t>RCMN</t>
  </si>
  <si>
    <t>RWRN</t>
  </si>
  <si>
    <t>RWUN</t>
  </si>
  <si>
    <t>RWMN</t>
  </si>
  <si>
    <t>RLIG</t>
  </si>
  <si>
    <t>RCOK</t>
  </si>
  <si>
    <t>RREF</t>
  </si>
  <si>
    <t>RCWA</t>
  </si>
  <si>
    <t>RCDR</t>
  </si>
  <si>
    <t>RDWA</t>
  </si>
  <si>
    <t>ROEL</t>
  </si>
  <si>
    <t>ROEN</t>
  </si>
  <si>
    <t>CHSE</t>
  </si>
  <si>
    <t>CHLE</t>
  </si>
  <si>
    <t>CCSE</t>
  </si>
  <si>
    <t>CCLE</t>
  </si>
  <si>
    <t>CWSE</t>
  </si>
  <si>
    <t>CWLE</t>
  </si>
  <si>
    <t>CLIG</t>
  </si>
  <si>
    <t>CCOK</t>
  </si>
  <si>
    <t>CREF</t>
  </si>
  <si>
    <t>CPLI</t>
  </si>
  <si>
    <t>COEL</t>
  </si>
  <si>
    <t>COEN</t>
  </si>
  <si>
    <t>TCS</t>
  </si>
  <si>
    <t>TCL</t>
  </si>
  <si>
    <t>TBU</t>
  </si>
  <si>
    <t>TBI</t>
  </si>
  <si>
    <t>TFR</t>
  </si>
  <si>
    <t>TMO</t>
  </si>
  <si>
    <t>TTP</t>
  </si>
  <si>
    <t>TTF</t>
  </si>
  <si>
    <t>TTL</t>
  </si>
  <si>
    <t>TAV</t>
  </si>
  <si>
    <t>TAI</t>
  </si>
  <si>
    <t>TNA</t>
  </si>
  <si>
    <t>TNB</t>
  </si>
  <si>
    <t>Diver Name</t>
  </si>
  <si>
    <t>Operation_Sum_Avg_Count</t>
  </si>
  <si>
    <t>Scenario Name</t>
  </si>
  <si>
    <t>TimeSlice</t>
  </si>
  <si>
    <t>LimType</t>
  </si>
  <si>
    <t>Attribute</t>
  </si>
  <si>
    <t>Year</t>
  </si>
  <si>
    <t>Cset_CN</t>
  </si>
  <si>
    <t>A</t>
  </si>
  <si>
    <t>BASE</t>
  </si>
  <si>
    <t>DEMt = DEM(t-1)*(1+DRGR*ELASI)^(DeltaYears)*(1+PRGR*ELASP)^(DeltaYears)*(1-AEEI)</t>
  </si>
  <si>
    <t>~TFM_INS</t>
  </si>
  <si>
    <t>COM_PROJ</t>
  </si>
  <si>
    <t>Note: UCC value</t>
  </si>
  <si>
    <t>other industries</t>
  </si>
  <si>
    <t>growth</t>
  </si>
  <si>
    <t>iron&amp;steel and non ferro</t>
  </si>
  <si>
    <t>chemical</t>
  </si>
  <si>
    <t>other energy intensive</t>
  </si>
  <si>
    <t>service sector</t>
  </si>
  <si>
    <t>Growth</t>
  </si>
  <si>
    <t>PET36 data</t>
  </si>
  <si>
    <t>Elasticity assumed for the IND projection</t>
  </si>
  <si>
    <t>IND</t>
  </si>
  <si>
    <t>per year</t>
  </si>
  <si>
    <t>per period</t>
  </si>
  <si>
    <t>DCHSE</t>
  </si>
  <si>
    <t>DCHLE</t>
  </si>
  <si>
    <t>DCCSE</t>
  </si>
  <si>
    <t>DCCLE</t>
  </si>
  <si>
    <t>DCWSE</t>
  </si>
  <si>
    <t>DCWLE</t>
  </si>
  <si>
    <t>DCLIG</t>
  </si>
  <si>
    <t>DCCOK</t>
  </si>
  <si>
    <t>DCREF</t>
  </si>
  <si>
    <t>DCPLI</t>
  </si>
  <si>
    <t>DCOEL</t>
  </si>
  <si>
    <t>DCOEN</t>
  </si>
  <si>
    <t>DIIS</t>
  </si>
  <si>
    <t>DIAL</t>
  </si>
  <si>
    <t>DICU</t>
  </si>
  <si>
    <t>DINF</t>
  </si>
  <si>
    <t>DIAM</t>
  </si>
  <si>
    <t>DICL</t>
  </si>
  <si>
    <t>DICH</t>
  </si>
  <si>
    <t>DICM</t>
  </si>
  <si>
    <t>DILM</t>
  </si>
  <si>
    <t>DIGH</t>
  </si>
  <si>
    <t>DIGF</t>
  </si>
  <si>
    <t>DINM</t>
  </si>
  <si>
    <t>DIPH</t>
  </si>
  <si>
    <t>DIPL</t>
  </si>
  <si>
    <t>DIOI</t>
  </si>
  <si>
    <t>DNEC</t>
  </si>
  <si>
    <t>DNEO</t>
  </si>
  <si>
    <t>Period</t>
  </si>
  <si>
    <t>2005-2025</t>
  </si>
  <si>
    <t>2030-2055</t>
  </si>
  <si>
    <t>DIFB</t>
  </si>
  <si>
    <t xml:space="preserve"> </t>
  </si>
  <si>
    <t>IFB</t>
  </si>
  <si>
    <t>IFBH</t>
  </si>
  <si>
    <t>IFBM</t>
  </si>
  <si>
    <t>Agriculture</t>
  </si>
  <si>
    <t>M€2004</t>
  </si>
  <si>
    <t>Description</t>
  </si>
  <si>
    <t>Unit</t>
  </si>
  <si>
    <t>Code</t>
  </si>
  <si>
    <t>DAGR</t>
  </si>
  <si>
    <t>Input drivers from ESRI</t>
  </si>
  <si>
    <t>Attrib_Cond</t>
  </si>
  <si>
    <t>Val_Cond</t>
  </si>
  <si>
    <t>Pset_PN</t>
  </si>
  <si>
    <t>UCC_CALIBRATION</t>
  </si>
  <si>
    <t>Income Elasticities for the demand categories</t>
  </si>
  <si>
    <t>TRA</t>
  </si>
  <si>
    <t>POP</t>
  </si>
  <si>
    <t>TRAc</t>
  </si>
  <si>
    <t>RSD</t>
  </si>
  <si>
    <t>DriTAI</t>
  </si>
  <si>
    <t>DriTAV</t>
  </si>
  <si>
    <t>DriTBI</t>
  </si>
  <si>
    <t>DriTBU</t>
  </si>
  <si>
    <t>DriTCL</t>
  </si>
  <si>
    <t>DriTCS</t>
  </si>
  <si>
    <t>DriTFR</t>
  </si>
  <si>
    <t>DriTMO</t>
  </si>
  <si>
    <t>DriTNA</t>
  </si>
  <si>
    <t>DriTNB</t>
  </si>
  <si>
    <t>DriTTF</t>
  </si>
  <si>
    <t>DriTTL</t>
  </si>
  <si>
    <t>DriTTP</t>
  </si>
  <si>
    <t xml:space="preserve">Private Income </t>
  </si>
  <si>
    <t>Population</t>
  </si>
  <si>
    <t>Transport demand by Households (by car)</t>
  </si>
  <si>
    <t>Transport sector</t>
  </si>
  <si>
    <t>Per Year</t>
  </si>
  <si>
    <t>DemTAI</t>
  </si>
  <si>
    <t>DemTAV</t>
  </si>
  <si>
    <t>DemTBI</t>
  </si>
  <si>
    <t>DemTBU</t>
  </si>
  <si>
    <t>DemTCL</t>
  </si>
  <si>
    <t>DemTCS</t>
  </si>
  <si>
    <t>DemTFR</t>
  </si>
  <si>
    <t>DemTMO</t>
  </si>
  <si>
    <t>DemTNA</t>
  </si>
  <si>
    <t>DemTNB</t>
  </si>
  <si>
    <t>DemTTF</t>
  </si>
  <si>
    <t>DemTTL</t>
  </si>
  <si>
    <t>DemTTP</t>
  </si>
  <si>
    <t>Per Milestone</t>
  </si>
  <si>
    <t>Fuel Tourism Trajectory</t>
  </si>
  <si>
    <t>ktoe</t>
  </si>
  <si>
    <t>PJ</t>
  </si>
  <si>
    <t>Share of short distance travel for cars:</t>
  </si>
  <si>
    <t>Share</t>
  </si>
  <si>
    <t>Relaxation</t>
  </si>
  <si>
    <t>Percentage per year</t>
  </si>
  <si>
    <t>Number of years</t>
  </si>
  <si>
    <t>UP</t>
  </si>
  <si>
    <t>Share-O</t>
  </si>
  <si>
    <t>2005</t>
  </si>
  <si>
    <t>TCAR*</t>
  </si>
  <si>
    <t>2006</t>
  </si>
  <si>
    <t>2010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</si>
  <si>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</si>
  <si>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</si>
  <si>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</si>
  <si>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</si>
  <si>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</si>
  <si>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</si>
  <si>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</si>
  <si>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</si>
  <si>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</si>
  <si>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LO</t>
  </si>
  <si>
    <t>(PJ)</t>
  </si>
  <si>
    <t>TOT Aviation</t>
  </si>
  <si>
    <t>by period</t>
  </si>
  <si>
    <t>Conversion</t>
  </si>
  <si>
    <t>PJ/ktoe</t>
  </si>
  <si>
    <t>Domestic vs. International</t>
  </si>
  <si>
    <t>=</t>
  </si>
  <si>
    <t>from Energy Balance</t>
  </si>
  <si>
    <t>from SEAI forecasts</t>
  </si>
  <si>
    <t>Electricity</t>
  </si>
  <si>
    <t>Total</t>
  </si>
  <si>
    <t xml:space="preserve">Source: SEAI-Energy in Ireland </t>
  </si>
  <si>
    <t>2010 Energy Balance</t>
  </si>
  <si>
    <t>2009 Energy Balance</t>
  </si>
  <si>
    <t>2008 Energy Balance</t>
  </si>
  <si>
    <t>2007 Energy Balance</t>
  </si>
  <si>
    <t>2006 Energy Balance</t>
  </si>
  <si>
    <t>Efficiency Adjustment</t>
  </si>
  <si>
    <t>for existing dwellings</t>
  </si>
  <si>
    <t>DEMt = HOURE(t)*(HEATR)*(TEMPCorrection)</t>
  </si>
  <si>
    <t>(for space heating</t>
  </si>
  <si>
    <t>and water heating)</t>
  </si>
  <si>
    <t>If the driver is POP the second brachet is 1</t>
  </si>
  <si>
    <t>LDMDR(DM,DRIV)</t>
  </si>
  <si>
    <t>Region</t>
  </si>
  <si>
    <t>\~2005</t>
  </si>
  <si>
    <t>\~2006</t>
  </si>
  <si>
    <t>\~2010</t>
  </si>
  <si>
    <t>\~2015</t>
  </si>
  <si>
    <t>\~2020</t>
  </si>
  <si>
    <t>\~2025</t>
  </si>
  <si>
    <t>\~2030</t>
  </si>
  <si>
    <t>\~2035</t>
  </si>
  <si>
    <t>\~2040</t>
  </si>
  <si>
    <t>\~2045</t>
  </si>
  <si>
    <t>\~2050</t>
  </si>
  <si>
    <t>\~2055</t>
  </si>
  <si>
    <t>\~2060</t>
  </si>
  <si>
    <t>RSDH</t>
  </si>
  <si>
    <t>Specific Parameters</t>
  </si>
  <si>
    <t>Temperature Correction and number of persons per household for each country and evolution</t>
  </si>
  <si>
    <t>TEMP</t>
  </si>
  <si>
    <t>PERSH</t>
  </si>
  <si>
    <t>PERSHEV</t>
  </si>
  <si>
    <t>Stock of dwellings and Demand per dwelling from Template</t>
  </si>
  <si>
    <t>DWstock</t>
  </si>
  <si>
    <t>Heat</t>
  </si>
  <si>
    <t>HotWater</t>
  </si>
  <si>
    <t>Cooling</t>
  </si>
  <si>
    <t>Conversion factor</t>
  </si>
  <si>
    <t>1GJ=</t>
  </si>
  <si>
    <t>MWh</t>
  </si>
  <si>
    <t>kWh</t>
  </si>
  <si>
    <t>Rural</t>
  </si>
  <si>
    <t>Urban</t>
  </si>
  <si>
    <t>Multiple</t>
  </si>
  <si>
    <t>Reference Data</t>
  </si>
  <si>
    <t>Energy required for heating</t>
  </si>
  <si>
    <t>kWh/m2</t>
  </si>
  <si>
    <t>GJ/m2</t>
  </si>
  <si>
    <t>%</t>
  </si>
  <si>
    <t>PJ/thousand dwellings</t>
  </si>
  <si>
    <t>House size</t>
  </si>
  <si>
    <t>m2</t>
  </si>
  <si>
    <t>GJ/house</t>
  </si>
  <si>
    <t>Demolishing and allocation between categories of demolishing and new construction</t>
  </si>
  <si>
    <t>number of houses per year and share</t>
  </si>
  <si>
    <t>Energy required for cooling system</t>
  </si>
  <si>
    <t>SHEXIR</t>
  </si>
  <si>
    <t>SHEXIU</t>
  </si>
  <si>
    <t>SHEXIM</t>
  </si>
  <si>
    <t>SHNEWR</t>
  </si>
  <si>
    <t>SHNEWU</t>
  </si>
  <si>
    <t>SHNEWM</t>
  </si>
  <si>
    <t>NEWonEXIR</t>
  </si>
  <si>
    <t>NEWonEXIU</t>
  </si>
  <si>
    <t>NEWonEXIM</t>
  </si>
  <si>
    <t>for new dwellings</t>
  </si>
  <si>
    <t>Energy required for heating*(25% - 35%)</t>
  </si>
  <si>
    <t>(for water heating)</t>
  </si>
  <si>
    <t>2008 for 2010</t>
  </si>
  <si>
    <t>Energy required for water heating</t>
  </si>
  <si>
    <t>Reference Conversion factor</t>
  </si>
  <si>
    <t>Gliters/PJ</t>
  </si>
  <si>
    <t>2010 for 2015</t>
  </si>
  <si>
    <t>liters/person/day</t>
  </si>
  <si>
    <t>liters/person/a</t>
  </si>
  <si>
    <t>Person per household</t>
  </si>
  <si>
    <t>liters/house/a</t>
  </si>
  <si>
    <t>Penetration rate of cooling in dwellings</t>
  </si>
  <si>
    <t>in baseyear, targetmaximum and number of years to reach</t>
  </si>
  <si>
    <t>Target</t>
  </si>
  <si>
    <t>Years</t>
  </si>
  <si>
    <t>Whole Stock</t>
  </si>
  <si>
    <t>Space heating consumption of average dwelling in existing stock in 2005</t>
  </si>
  <si>
    <t>toe/dw</t>
  </si>
  <si>
    <t>Space heating consumption of average dwelling newly built in 2006</t>
  </si>
  <si>
    <t>Space heating consumption of average dwelling newly built in 2008</t>
  </si>
  <si>
    <t>Space heating consumption of average dwelling newly built in 2010</t>
  </si>
  <si>
    <t>Space heating demand with respect to average 2005 existing:</t>
  </si>
  <si>
    <t>previous</t>
  </si>
  <si>
    <t>values</t>
  </si>
  <si>
    <t>Household projection</t>
  </si>
  <si>
    <t>HOU(t)=HOU(t-1)*((1+RSDH/PERSH(t))^(DeltaYears)</t>
  </si>
  <si>
    <t>UCC Num Dwellings</t>
  </si>
  <si>
    <t>2005 existing</t>
  </si>
  <si>
    <t>New</t>
  </si>
  <si>
    <t>Existing household by type (HOUE)</t>
  </si>
  <si>
    <t>R</t>
  </si>
  <si>
    <t>U</t>
  </si>
  <si>
    <t>M</t>
  </si>
  <si>
    <t>New Household by type (HOUN)</t>
  </si>
  <si>
    <t>New from regulations</t>
  </si>
  <si>
    <t>Total (New+Existing) Household by type</t>
  </si>
  <si>
    <t>DriRCDR</t>
  </si>
  <si>
    <t>DriRCME</t>
  </si>
  <si>
    <t>DriRCMN</t>
  </si>
  <si>
    <t>DriRCOK</t>
  </si>
  <si>
    <t>DriRCRE</t>
  </si>
  <si>
    <t>DriRCRN</t>
  </si>
  <si>
    <t>DriRCUE</t>
  </si>
  <si>
    <t>DriRCUN</t>
  </si>
  <si>
    <t>DriRCWA</t>
  </si>
  <si>
    <t>DriRDWA</t>
  </si>
  <si>
    <t>DriRHME</t>
  </si>
  <si>
    <t>DriRHMN</t>
  </si>
  <si>
    <t>DriRHRE</t>
  </si>
  <si>
    <t>DriRHRN</t>
  </si>
  <si>
    <t>DriRHUE</t>
  </si>
  <si>
    <t>DriRHUN</t>
  </si>
  <si>
    <t>DriRLIG</t>
  </si>
  <si>
    <t>DriROEL</t>
  </si>
  <si>
    <t>DriROEN</t>
  </si>
  <si>
    <t>DriRREF</t>
  </si>
  <si>
    <t>DriRWME</t>
  </si>
  <si>
    <t>DriRWMN</t>
  </si>
  <si>
    <t>DriRWRE</t>
  </si>
  <si>
    <t>DriRWRN</t>
  </si>
  <si>
    <t>DriRWUE</t>
  </si>
  <si>
    <t>DriRWUN</t>
  </si>
  <si>
    <t>GNP</t>
  </si>
  <si>
    <t>HOU</t>
  </si>
  <si>
    <t xml:space="preserve">Number of Household </t>
  </si>
  <si>
    <t>DemRCDR</t>
  </si>
  <si>
    <t>DemRCOK</t>
  </si>
  <si>
    <t>DemRCWA</t>
  </si>
  <si>
    <t>DemRDWA</t>
  </si>
  <si>
    <t>DemRLIG</t>
  </si>
  <si>
    <t>DemROEL</t>
  </si>
  <si>
    <t>DemROEN</t>
  </si>
  <si>
    <t>DemRREF</t>
  </si>
  <si>
    <t>VA_DelivPerUnit</t>
  </si>
  <si>
    <t>RHREELC100</t>
  </si>
  <si>
    <t>RHUEELC100</t>
  </si>
  <si>
    <t>RHMEELC100</t>
  </si>
  <si>
    <t>RWREELC100</t>
  </si>
  <si>
    <t>RWUEELC100</t>
  </si>
  <si>
    <t>RWMEELC100</t>
  </si>
  <si>
    <t>RCREELC100</t>
  </si>
  <si>
    <t>RCUEELC100</t>
  </si>
  <si>
    <t>RCMEELC100</t>
  </si>
  <si>
    <t>VA_HouseStock</t>
  </si>
  <si>
    <t>VA_HouseShCool</t>
  </si>
  <si>
    <t>VA_HouseCoolTarget</t>
  </si>
  <si>
    <t>VA_HsClTrgtYears</t>
  </si>
  <si>
    <t>VA_TempCorr</t>
  </si>
  <si>
    <t>VA_PersPHHold</t>
  </si>
  <si>
    <t>VA_PphhEvol</t>
  </si>
  <si>
    <t>VA_DemolHouses</t>
  </si>
  <si>
    <t>VA_DemolShare</t>
  </si>
  <si>
    <t>VA_ConstrucShare</t>
  </si>
  <si>
    <t>VA_HeatNewVsOld</t>
  </si>
  <si>
    <t>VA_HsImprovOld</t>
  </si>
  <si>
    <t>VA_DemolRate</t>
  </si>
  <si>
    <t>BASE YEAR</t>
  </si>
  <si>
    <t>TARGET</t>
  </si>
  <si>
    <t>Houseold with cooling</t>
  </si>
  <si>
    <t>Total Houseold with cooling by type</t>
  </si>
  <si>
    <t>Existing Houseold with cooling by type</t>
  </si>
  <si>
    <t>New Houseold with cooling by type</t>
  </si>
  <si>
    <t>IND+COM+AGR</t>
  </si>
  <si>
    <t>ESRI Driver</t>
  </si>
  <si>
    <t>ESD</t>
  </si>
  <si>
    <t>GDP</t>
  </si>
  <si>
    <t>NT</t>
  </si>
  <si>
    <t>HOUSEH_CEN</t>
  </si>
  <si>
    <t>(GNP/NT)^1.315</t>
  </si>
  <si>
    <t>agriculture</t>
  </si>
  <si>
    <t>OAG</t>
  </si>
  <si>
    <t>OIMT</t>
  </si>
  <si>
    <t>OIB</t>
  </si>
  <si>
    <t>OI</t>
  </si>
  <si>
    <t>OSM+OSNHE+OSNP-OSMTC</t>
  </si>
  <si>
    <t>transport sector</t>
  </si>
  <si>
    <t>OSMTC</t>
  </si>
  <si>
    <t>Source:</t>
  </si>
  <si>
    <t xml:space="preserve">NOTE: NOT USED </t>
  </si>
  <si>
    <t>TFM_FILL</t>
  </si>
  <si>
    <t>Summary120921_For Irish TIMES - Scenario: Recovery</t>
  </si>
  <si>
    <t>2011 Energy Balance</t>
  </si>
  <si>
    <t>Source: SEAI-Energy Forecasts (2011 Report)</t>
  </si>
  <si>
    <t>Final Demand Transport (ktoe):</t>
  </si>
  <si>
    <t>Oil</t>
  </si>
  <si>
    <t xml:space="preserve">  Kerosene</t>
  </si>
  <si>
    <t xml:space="preserve">     Gasoline</t>
  </si>
  <si>
    <t xml:space="preserve">     Diesel</t>
  </si>
  <si>
    <t>Renewables</t>
  </si>
  <si>
    <t>Scenario with NO SOLVENCY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</si>
</sst>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_ * #,##0_ ;_ * \-#,##0_ ;_ * &quot;-&quot;_ ;_ @_ "/>
    <numFmt numFmtId="165" formatCode="_ * #,##0.00_ ;_ * \-#,##0.00_ ;_ * &quot;-&quot;??_ ;_ @_ "/>
    <numFmt numFmtId="166" formatCode="0.0"/>
    <numFmt numFmtId="167" formatCode="0.00000"/>
    <numFmt numFmtId="168" formatCode="0.0000"/>
    <numFmt numFmtId="169" formatCode="0.000"/>
    <numFmt numFmtId="170" formatCode="0.000000"/>
    <numFmt numFmtId="171" formatCode="_ &quot;kr&quot;\ * #,##0_ ;_ &quot;kr&quot;\ * \-#,##0_ ;_ &quot;kr&quot;\ * &quot;-&quot;_ ;_ @_ "/>
    <numFmt numFmtId="172" formatCode="_ &quot;kr&quot;\ * #,##0.00_ ;_ &quot;kr&quot;\ * \-#,##0.00_ ;_ &quot;kr&quot;\ * &quot;-&quot;??_ ;_ @_ "/>
    <numFmt numFmtId="173" formatCode="_([$€]* #,##0.00_);_([$€]* \(#,##0.00\);_([$€]* &quot;-&quot;??_);_(@_)"/>
    <numFmt numFmtId="174" formatCode="0.0%"/>
    <numFmt numFmtId="175" formatCode="_([$€-2]* #,##0.00_);_([$€-2]* \(#,##0.00\);_([$€-2]* &quot;-&quot;??_)"/>
    <numFmt numFmtId="176" formatCode="_-[$€-2]\ * #,##0.00_-;\-[$€-2]\ * #,##0.00_-;_-[$€-2]\ * &quot;-&quot;??_-"/>
    <numFmt numFmtId="177" formatCode="#,##0;\-\ #,##0;_-\ &quot;- &quot;"/>
  </numFmts>
  <fonts count="58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Myriad Pro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indexed="48"/>
      <name val="Arial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2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b/>
      <sz val="11"/>
      <color indexed="10"/>
      <name val="Calibri"/>
      <family val="2"/>
    </font>
    <font>
      <b/>
      <sz val="11"/>
      <color indexed="9"/>
      <name val="Arial"/>
      <family val="2"/>
    </font>
    <font>
      <b/>
      <sz val="12"/>
      <color indexed="10"/>
      <name val="Calibri"/>
      <family val="2"/>
    </font>
    <font>
      <i/>
      <sz val="11"/>
      <name val="Calibri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71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33" fillId="0" borderId="0" applyFont="0" applyFill="0" applyBorder="0" applyAlignment="0" applyProtection="0"/>
    <xf numFmtId="175" fontId="38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0" borderId="0"/>
    <xf numFmtId="0" fontId="57" fillId="0" borderId="0"/>
    <xf numFmtId="0" fontId="4" fillId="0" borderId="0"/>
    <xf numFmtId="0" fontId="4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5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35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23" borderId="7" applyNumberFormat="0" applyFont="0" applyAlignment="0" applyProtection="0"/>
    <xf numFmtId="0" fontId="33" fillId="23" borderId="7" applyNumberFormat="0" applyFont="0" applyAlignment="0" applyProtection="0"/>
    <xf numFmtId="0" fontId="6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6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177" fontId="4" fillId="0" borderId="0" applyFont="0" applyFill="0" applyBorder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8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71" fontId="25" fillId="0" borderId="0" applyFont="0" applyFill="0" applyBorder="0" applyAlignment="0" applyProtection="0"/>
    <xf numFmtId="0" fontId="4" fillId="0" borderId="0"/>
    <xf numFmtId="0" fontId="4" fillId="0" borderId="9" applyNumberFormat="0" applyFill="0" applyProtection="0">
      <alignment horizontal="right"/>
    </xf>
    <xf numFmtId="0" fontId="4" fillId="0" borderId="9" applyNumberFormat="0" applyFill="0" applyProtection="0">
      <alignment horizontal="right"/>
    </xf>
    <xf numFmtId="0" fontId="5" fillId="24" borderId="9" applyNumberFormat="0" applyProtection="0">
      <alignment horizontal="right"/>
    </xf>
    <xf numFmtId="0" fontId="26" fillId="24" borderId="0" applyNumberFormat="0" applyBorder="0" applyProtection="0">
      <alignment horizontal="left"/>
    </xf>
    <xf numFmtId="0" fontId="5" fillId="24" borderId="9" applyNumberFormat="0" applyProtection="0">
      <alignment horizontal="left"/>
    </xf>
    <xf numFmtId="0" fontId="4" fillId="0" borderId="9" applyNumberFormat="0" applyFill="0" applyProtection="0">
      <alignment horizontal="right"/>
    </xf>
    <xf numFmtId="0" fontId="4" fillId="0" borderId="9" applyNumberFormat="0" applyFill="0" applyProtection="0">
      <alignment horizontal="right"/>
    </xf>
    <xf numFmtId="0" fontId="27" fillId="25" borderId="0" applyNumberFormat="0" applyBorder="0" applyProtection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0" fontId="21" fillId="0" borderId="10" applyNumberFormat="0" applyFill="0" applyAlignment="0" applyProtection="0"/>
    <xf numFmtId="172" fontId="2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73">
    <xf numFmtId="0" fontId="0" fillId="0" borderId="0" xfId="0"/>
    <xf numFmtId="0" fontId="4" fillId="0" borderId="0" xfId="0" applyFont="1"/>
    <xf numFmtId="2" fontId="0" fillId="0" borderId="0" xfId="0" applyNumberFormat="1"/>
    <xf numFmtId="0" fontId="0" fillId="0" borderId="11" xfId="0" applyBorder="1"/>
    <xf numFmtId="0" fontId="0" fillId="0" borderId="0" xfId="0" applyBorder="1"/>
    <xf numFmtId="0" fontId="4" fillId="0" borderId="0" xfId="0" applyFont="1" applyBorder="1"/>
    <xf numFmtId="169" fontId="4" fillId="0" borderId="0" xfId="0" applyNumberFormat="1" applyFont="1" applyFill="1" applyBorder="1"/>
    <xf numFmtId="169" fontId="4" fillId="0" borderId="0" xfId="0" applyNumberFormat="1" applyFont="1" applyBorder="1"/>
    <xf numFmtId="0" fontId="0" fillId="0" borderId="0" xfId="0" applyFill="1"/>
    <xf numFmtId="0" fontId="23" fillId="0" borderId="0" xfId="0" applyFont="1"/>
    <xf numFmtId="0" fontId="24" fillId="26" borderId="0" xfId="0" applyFont="1" applyFill="1"/>
    <xf numFmtId="0" fontId="5" fillId="27" borderId="0" xfId="0" applyFont="1" applyFill="1"/>
    <xf numFmtId="1" fontId="0" fillId="0" borderId="0" xfId="0" applyNumberFormat="1"/>
    <xf numFmtId="169" fontId="0" fillId="0" borderId="0" xfId="0" applyNumberFormat="1"/>
    <xf numFmtId="0" fontId="0" fillId="0" borderId="0" xfId="0" applyFill="1" applyBorder="1"/>
    <xf numFmtId="0" fontId="0" fillId="0" borderId="12" xfId="0" applyFill="1" applyBorder="1"/>
    <xf numFmtId="0" fontId="4" fillId="0" borderId="0" xfId="0" applyFont="1" applyFill="1" applyBorder="1"/>
    <xf numFmtId="0" fontId="30" fillId="0" borderId="0" xfId="3040"/>
    <xf numFmtId="0" fontId="30" fillId="0" borderId="0" xfId="3040" applyFill="1"/>
    <xf numFmtId="0" fontId="3" fillId="0" borderId="0" xfId="0" applyFont="1" applyBorder="1"/>
    <xf numFmtId="0" fontId="3" fillId="0" borderId="0" xfId="0" applyFont="1" applyFill="1" applyBorder="1"/>
    <xf numFmtId="0" fontId="23" fillId="0" borderId="0" xfId="2771" applyFont="1"/>
    <xf numFmtId="0" fontId="57" fillId="0" borderId="0" xfId="2771"/>
    <xf numFmtId="0" fontId="5" fillId="0" borderId="0" xfId="2771" applyFont="1" applyAlignment="1">
      <alignment horizontal="center"/>
    </xf>
    <xf numFmtId="0" fontId="5" fillId="28" borderId="13" xfId="2771" applyFont="1" applyFill="1" applyBorder="1"/>
    <xf numFmtId="0" fontId="5" fillId="27" borderId="13" xfId="2771" applyFont="1" applyFill="1" applyBorder="1"/>
    <xf numFmtId="0" fontId="4" fillId="28" borderId="13" xfId="2771" applyFont="1" applyFill="1" applyBorder="1"/>
    <xf numFmtId="0" fontId="0" fillId="29" borderId="0" xfId="0" applyFill="1" applyBorder="1"/>
    <xf numFmtId="169" fontId="4" fillId="29" borderId="0" xfId="0" applyNumberFormat="1" applyFont="1" applyFill="1" applyBorder="1"/>
    <xf numFmtId="0" fontId="0" fillId="30" borderId="0" xfId="0" applyFill="1" applyBorder="1"/>
    <xf numFmtId="169" fontId="4" fillId="30" borderId="0" xfId="0" applyNumberFormat="1" applyFont="1" applyFill="1" applyBorder="1"/>
    <xf numFmtId="0" fontId="0" fillId="31" borderId="0" xfId="0" applyFill="1" applyBorder="1"/>
    <xf numFmtId="169" fontId="4" fillId="31" borderId="0" xfId="0" applyNumberFormat="1" applyFont="1" applyFill="1" applyBorder="1"/>
    <xf numFmtId="0" fontId="0" fillId="32" borderId="0" xfId="0" applyFill="1" applyBorder="1"/>
    <xf numFmtId="169" fontId="4" fillId="32" borderId="0" xfId="0" applyNumberFormat="1" applyFont="1" applyFill="1" applyBorder="1"/>
    <xf numFmtId="0" fontId="0" fillId="28" borderId="0" xfId="0" applyFill="1" applyBorder="1"/>
    <xf numFmtId="0" fontId="4" fillId="28" borderId="0" xfId="0" applyFont="1" applyFill="1" applyBorder="1"/>
    <xf numFmtId="169" fontId="4" fillId="28" borderId="0" xfId="0" applyNumberFormat="1" applyFont="1" applyFill="1" applyBorder="1"/>
    <xf numFmtId="0" fontId="5" fillId="28" borderId="0" xfId="0" applyFont="1" applyFill="1"/>
    <xf numFmtId="0" fontId="5" fillId="33" borderId="0" xfId="0" applyFont="1" applyFill="1"/>
    <xf numFmtId="0" fontId="4" fillId="0" borderId="0" xfId="3040" applyFont="1" applyFill="1"/>
    <xf numFmtId="2" fontId="5" fillId="27" borderId="0" xfId="0" applyNumberFormat="1" applyFont="1" applyFill="1"/>
    <xf numFmtId="0" fontId="5" fillId="0" borderId="0" xfId="0" applyFont="1"/>
    <xf numFmtId="0" fontId="4" fillId="0" borderId="11" xfId="3040" applyFont="1" applyFill="1" applyBorder="1"/>
    <xf numFmtId="0" fontId="30" fillId="0" borderId="11" xfId="3040" applyFill="1" applyBorder="1"/>
    <xf numFmtId="0" fontId="4" fillId="0" borderId="11" xfId="0" applyFont="1" applyBorder="1"/>
    <xf numFmtId="0" fontId="30" fillId="0" borderId="0" xfId="3040" applyBorder="1"/>
    <xf numFmtId="0" fontId="43" fillId="0" borderId="0" xfId="0" applyFont="1"/>
    <xf numFmtId="0" fontId="5" fillId="34" borderId="0" xfId="0" applyFont="1" applyFill="1"/>
    <xf numFmtId="0" fontId="0" fillId="34" borderId="0" xfId="0" applyFill="1"/>
    <xf numFmtId="0" fontId="5" fillId="0" borderId="0" xfId="0" applyFont="1" applyFill="1"/>
    <xf numFmtId="2" fontId="0" fillId="0" borderId="0" xfId="0" applyNumberFormat="1" applyFill="1"/>
    <xf numFmtId="0" fontId="5" fillId="0" borderId="0" xfId="0" applyFont="1" applyFill="1" applyAlignment="1">
      <alignment horizontal="right"/>
    </xf>
    <xf numFmtId="0" fontId="4" fillId="33" borderId="0" xfId="0" applyFont="1" applyFill="1"/>
    <xf numFmtId="169" fontId="0" fillId="34" borderId="0" xfId="0" applyNumberFormat="1" applyFill="1"/>
    <xf numFmtId="0" fontId="0" fillId="0" borderId="0" xfId="0" quotePrefix="1"/>
    <xf numFmtId="2" fontId="4" fillId="0" borderId="0" xfId="0" applyNumberFormat="1" applyFont="1"/>
    <xf numFmtId="1" fontId="5" fillId="0" borderId="0" xfId="0" applyNumberFormat="1" applyFont="1"/>
    <xf numFmtId="0" fontId="5" fillId="33" borderId="0" xfId="2771" applyFont="1" applyFill="1" applyBorder="1"/>
    <xf numFmtId="0" fontId="0" fillId="33" borderId="0" xfId="0" applyFill="1"/>
    <xf numFmtId="2" fontId="0" fillId="33" borderId="0" xfId="0" applyNumberFormat="1" applyFill="1"/>
    <xf numFmtId="169" fontId="0" fillId="0" borderId="0" xfId="0" applyNumberFormat="1" applyFill="1"/>
    <xf numFmtId="0" fontId="30" fillId="0" borderId="11" xfId="3040" applyBorder="1"/>
    <xf numFmtId="2" fontId="0" fillId="0" borderId="0" xfId="0" applyNumberFormat="1" applyBorder="1"/>
    <xf numFmtId="1" fontId="0" fillId="0" borderId="0" xfId="0" applyNumberFormat="1" applyBorder="1"/>
    <xf numFmtId="0" fontId="4" fillId="0" borderId="0" xfId="0" applyFont="1" applyFill="1"/>
    <xf numFmtId="0" fontId="4" fillId="32" borderId="0" xfId="0" applyFont="1" applyFill="1" applyBorder="1"/>
    <xf numFmtId="0" fontId="0" fillId="35" borderId="0" xfId="0" applyFill="1"/>
    <xf numFmtId="0" fontId="4" fillId="35" borderId="0" xfId="0" applyFont="1" applyFill="1"/>
    <xf numFmtId="167" fontId="4" fillId="0" borderId="0" xfId="0" applyNumberFormat="1" applyFont="1"/>
    <xf numFmtId="166" fontId="0" fillId="0" borderId="0" xfId="0" applyNumberFormat="1" applyBorder="1"/>
    <xf numFmtId="0" fontId="5" fillId="0" borderId="0" xfId="2771" applyFont="1" applyFill="1" applyBorder="1"/>
    <xf numFmtId="0" fontId="4" fillId="34" borderId="0" xfId="0" applyFont="1" applyFill="1"/>
    <xf numFmtId="0" fontId="4" fillId="28" borderId="0" xfId="0" applyFont="1" applyFill="1"/>
    <xf numFmtId="2" fontId="0" fillId="35" borderId="0" xfId="0" applyNumberFormat="1" applyFill="1"/>
    <xf numFmtId="2" fontId="5" fillId="0" borderId="0" xfId="0" applyNumberFormat="1" applyFont="1" applyAlignment="1">
      <alignment horizontal="center"/>
    </xf>
    <xf numFmtId="10" fontId="0" fillId="0" borderId="0" xfId="3520" applyNumberFormat="1" applyFont="1" applyFill="1" applyAlignment="1">
      <alignment horizontal="center"/>
    </xf>
    <xf numFmtId="10" fontId="0" fillId="0" borderId="0" xfId="3520" applyNumberFormat="1" applyFont="1" applyAlignment="1">
      <alignment horizontal="center"/>
    </xf>
    <xf numFmtId="0" fontId="57" fillId="0" borderId="0" xfId="2727"/>
    <xf numFmtId="0" fontId="23" fillId="0" borderId="0" xfId="2727" applyFont="1"/>
    <xf numFmtId="0" fontId="5" fillId="0" borderId="0" xfId="2727" applyFont="1" applyAlignment="1">
      <alignment horizontal="center"/>
    </xf>
    <xf numFmtId="0" fontId="5" fillId="28" borderId="13" xfId="2727" applyFont="1" applyFill="1" applyBorder="1"/>
    <xf numFmtId="0" fontId="5" fillId="27" borderId="13" xfId="2727" applyFont="1" applyFill="1" applyBorder="1"/>
    <xf numFmtId="0" fontId="4" fillId="28" borderId="13" xfId="2727" applyFont="1" applyFill="1" applyBorder="1"/>
    <xf numFmtId="0" fontId="57" fillId="0" borderId="0" xfId="2727" applyFill="1"/>
    <xf numFmtId="166" fontId="57" fillId="0" borderId="0" xfId="2727" applyNumberFormat="1"/>
    <xf numFmtId="174" fontId="40" fillId="0" borderId="0" xfId="3524" applyNumberFormat="1" applyFont="1" applyFill="1"/>
    <xf numFmtId="0" fontId="41" fillId="0" borderId="0" xfId="2727" applyFont="1"/>
    <xf numFmtId="168" fontId="57" fillId="0" borderId="0" xfId="2727" applyNumberFormat="1"/>
    <xf numFmtId="0" fontId="41" fillId="36" borderId="0" xfId="2727" applyFont="1" applyFill="1" applyAlignment="1">
      <alignment wrapText="1"/>
    </xf>
    <xf numFmtId="0" fontId="41" fillId="36" borderId="0" xfId="2727" applyFont="1" applyFill="1"/>
    <xf numFmtId="1" fontId="57" fillId="0" borderId="0" xfId="2727" applyNumberFormat="1"/>
    <xf numFmtId="0" fontId="57" fillId="36" borderId="0" xfId="2727" applyFill="1"/>
    <xf numFmtId="10" fontId="40" fillId="0" borderId="0" xfId="3524" applyNumberFormat="1" applyFont="1"/>
    <xf numFmtId="166" fontId="57" fillId="31" borderId="0" xfId="2727" applyNumberFormat="1" applyFill="1"/>
    <xf numFmtId="166" fontId="57" fillId="0" borderId="0" xfId="2727" applyNumberFormat="1" applyFill="1"/>
    <xf numFmtId="0" fontId="41" fillId="0" borderId="0" xfId="2727" applyFont="1" applyAlignment="1"/>
    <xf numFmtId="0" fontId="57" fillId="0" borderId="0" xfId="2727" applyAlignment="1">
      <alignment horizontal="center"/>
    </xf>
    <xf numFmtId="169" fontId="57" fillId="0" borderId="0" xfId="2727" applyNumberFormat="1" applyAlignment="1">
      <alignment horizontal="center"/>
    </xf>
    <xf numFmtId="169" fontId="57" fillId="0" borderId="0" xfId="2727" applyNumberFormat="1"/>
    <xf numFmtId="0" fontId="57" fillId="0" borderId="9" xfId="2727" applyBorder="1" applyAlignment="1">
      <alignment vertical="center"/>
    </xf>
    <xf numFmtId="0" fontId="41" fillId="0" borderId="9" xfId="2727" applyFont="1" applyBorder="1" applyAlignment="1">
      <alignment vertical="center"/>
    </xf>
    <xf numFmtId="0" fontId="57" fillId="0" borderId="0" xfId="2727" applyAlignment="1">
      <alignment vertical="center"/>
    </xf>
    <xf numFmtId="2" fontId="57" fillId="0" borderId="9" xfId="2727" applyNumberFormat="1" applyBorder="1" applyAlignment="1">
      <alignment vertical="center"/>
    </xf>
    <xf numFmtId="2" fontId="57" fillId="36" borderId="9" xfId="2727" applyNumberFormat="1" applyFill="1" applyBorder="1" applyAlignment="1">
      <alignment vertical="center"/>
    </xf>
    <xf numFmtId="2" fontId="57" fillId="37" borderId="9" xfId="2727" applyNumberFormat="1" applyFill="1" applyBorder="1" applyAlignment="1">
      <alignment vertical="center"/>
    </xf>
    <xf numFmtId="0" fontId="42" fillId="0" borderId="0" xfId="2727" applyFont="1" applyAlignment="1">
      <alignment vertical="center"/>
    </xf>
    <xf numFmtId="0" fontId="41" fillId="0" borderId="14" xfId="2727" applyFont="1" applyBorder="1" applyAlignment="1">
      <alignment vertical="center"/>
    </xf>
    <xf numFmtId="0" fontId="41" fillId="31" borderId="0" xfId="2727" applyFont="1" applyFill="1" applyAlignment="1">
      <alignment vertical="center"/>
    </xf>
    <xf numFmtId="168" fontId="57" fillId="31" borderId="0" xfId="2727" applyNumberFormat="1" applyFill="1" applyAlignment="1">
      <alignment vertical="center"/>
    </xf>
    <xf numFmtId="0" fontId="57" fillId="31" borderId="0" xfId="2727" applyFill="1" applyAlignment="1">
      <alignment vertical="center"/>
    </xf>
    <xf numFmtId="0" fontId="41" fillId="31" borderId="0" xfId="2727" applyFont="1" applyFill="1" applyAlignment="1">
      <alignment vertical="center" wrapText="1"/>
    </xf>
    <xf numFmtId="174" fontId="40" fillId="31" borderId="0" xfId="3524" applyNumberFormat="1" applyFont="1" applyFill="1" applyAlignment="1">
      <alignment vertical="center"/>
    </xf>
    <xf numFmtId="0" fontId="57" fillId="37" borderId="0" xfId="2727" applyFill="1" applyAlignment="1">
      <alignment vertical="center"/>
    </xf>
    <xf numFmtId="0" fontId="57" fillId="0" borderId="0" xfId="2727" applyAlignment="1">
      <alignment horizontal="center" vertical="center"/>
    </xf>
    <xf numFmtId="0" fontId="57" fillId="36" borderId="0" xfId="2727" applyFill="1" applyAlignment="1">
      <alignment vertical="center"/>
    </xf>
    <xf numFmtId="0" fontId="44" fillId="0" borderId="0" xfId="2727" applyFont="1" applyAlignment="1">
      <alignment vertical="center"/>
    </xf>
    <xf numFmtId="0" fontId="41" fillId="0" borderId="0" xfId="2727" applyFont="1" applyAlignment="1">
      <alignment vertical="center"/>
    </xf>
    <xf numFmtId="174" fontId="40" fillId="0" borderId="0" xfId="3524" applyNumberFormat="1" applyFont="1" applyAlignment="1">
      <alignment vertical="center"/>
    </xf>
    <xf numFmtId="0" fontId="4" fillId="0" borderId="0" xfId="2726"/>
    <xf numFmtId="0" fontId="4" fillId="0" borderId="0" xfId="2726" applyAlignment="1">
      <alignment horizontal="center"/>
    </xf>
    <xf numFmtId="0" fontId="4" fillId="0" borderId="0" xfId="2726" applyFont="1" applyAlignment="1">
      <alignment horizontal="center"/>
    </xf>
    <xf numFmtId="0" fontId="57" fillId="0" borderId="0" xfId="2771" applyFill="1" applyBorder="1"/>
    <xf numFmtId="0" fontId="57" fillId="0" borderId="0" xfId="2938" applyFill="1" applyBorder="1"/>
    <xf numFmtId="2" fontId="4" fillId="0" borderId="0" xfId="2726" applyNumberFormat="1" applyFill="1"/>
    <xf numFmtId="0" fontId="45" fillId="0" borderId="0" xfId="2726" applyFont="1" applyFill="1"/>
    <xf numFmtId="2" fontId="4" fillId="0" borderId="0" xfId="2726" applyNumberFormat="1" applyAlignment="1">
      <alignment horizontal="center"/>
    </xf>
    <xf numFmtId="2" fontId="4" fillId="38" borderId="0" xfId="2726" applyNumberFormat="1" applyFill="1"/>
    <xf numFmtId="0" fontId="57" fillId="0" borderId="0" xfId="2771" applyBorder="1"/>
    <xf numFmtId="0" fontId="57" fillId="0" borderId="0" xfId="2938" applyFill="1"/>
    <xf numFmtId="0" fontId="4" fillId="0" borderId="0" xfId="2726" applyFont="1" applyBorder="1"/>
    <xf numFmtId="0" fontId="4" fillId="37" borderId="15" xfId="2726" applyFill="1" applyBorder="1" applyAlignment="1">
      <alignment horizontal="center"/>
    </xf>
    <xf numFmtId="9" fontId="4" fillId="37" borderId="16" xfId="2726" applyNumberFormat="1" applyFill="1" applyBorder="1" applyAlignment="1">
      <alignment horizontal="center"/>
    </xf>
    <xf numFmtId="0" fontId="4" fillId="37" borderId="17" xfId="2726" applyFill="1" applyBorder="1" applyAlignment="1">
      <alignment horizontal="center"/>
    </xf>
    <xf numFmtId="9" fontId="4" fillId="37" borderId="18" xfId="2726" applyNumberFormat="1" applyFill="1" applyBorder="1" applyAlignment="1">
      <alignment horizontal="center"/>
    </xf>
    <xf numFmtId="0" fontId="4" fillId="37" borderId="19" xfId="2726" applyFill="1" applyBorder="1" applyAlignment="1">
      <alignment horizontal="center"/>
    </xf>
    <xf numFmtId="9" fontId="4" fillId="37" borderId="20" xfId="2726" applyNumberFormat="1" applyFill="1" applyBorder="1" applyAlignment="1">
      <alignment horizontal="center"/>
    </xf>
    <xf numFmtId="0" fontId="4" fillId="0" borderId="0" xfId="2726" applyAlignment="1"/>
    <xf numFmtId="174" fontId="4" fillId="0" borderId="0" xfId="2726" applyNumberFormat="1" applyFill="1" applyBorder="1" applyAlignment="1">
      <alignment horizontal="center"/>
    </xf>
    <xf numFmtId="0" fontId="4" fillId="0" borderId="0" xfId="2726" applyFill="1"/>
    <xf numFmtId="2" fontId="4" fillId="0" borderId="0" xfId="2726" applyNumberFormat="1" applyFill="1" applyBorder="1"/>
    <xf numFmtId="0" fontId="57" fillId="0" borderId="11" xfId="2771" applyFill="1" applyBorder="1"/>
    <xf numFmtId="0" fontId="57" fillId="0" borderId="11" xfId="2938" applyFill="1" applyBorder="1"/>
    <xf numFmtId="0" fontId="4" fillId="0" borderId="11" xfId="2726" applyFill="1" applyBorder="1"/>
    <xf numFmtId="169" fontId="4" fillId="0" borderId="0" xfId="2726" applyNumberFormat="1" applyFill="1"/>
    <xf numFmtId="169" fontId="4" fillId="0" borderId="0" xfId="2726" applyNumberFormat="1" applyFont="1" applyFill="1"/>
    <xf numFmtId="2" fontId="4" fillId="0" borderId="0" xfId="2726" applyNumberFormat="1"/>
    <xf numFmtId="0" fontId="3" fillId="0" borderId="0" xfId="2726" applyFont="1"/>
    <xf numFmtId="0" fontId="22" fillId="0" borderId="0" xfId="2726" applyFont="1"/>
    <xf numFmtId="0" fontId="5" fillId="0" borderId="0" xfId="2726" applyFont="1" applyBorder="1"/>
    <xf numFmtId="0" fontId="4" fillId="0" borderId="0" xfId="2726" applyBorder="1"/>
    <xf numFmtId="0" fontId="3" fillId="0" borderId="0" xfId="2726" applyFont="1" applyBorder="1"/>
    <xf numFmtId="0" fontId="3" fillId="0" borderId="0" xfId="2726" applyFont="1" applyFill="1" applyBorder="1"/>
    <xf numFmtId="0" fontId="4" fillId="0" borderId="0" xfId="2726" applyFont="1" applyFill="1" applyBorder="1"/>
    <xf numFmtId="0" fontId="4" fillId="39" borderId="0" xfId="2726" applyFill="1" applyBorder="1"/>
    <xf numFmtId="0" fontId="4" fillId="31" borderId="0" xfId="2726" applyFill="1" applyBorder="1"/>
    <xf numFmtId="0" fontId="4" fillId="31" borderId="0" xfId="2726" applyFont="1" applyFill="1" applyBorder="1"/>
    <xf numFmtId="0" fontId="4" fillId="0" borderId="11" xfId="2726" applyBorder="1"/>
    <xf numFmtId="0" fontId="4" fillId="35" borderId="0" xfId="2726" applyFill="1" applyBorder="1"/>
    <xf numFmtId="0" fontId="4" fillId="35" borderId="0" xfId="2726" applyFont="1" applyFill="1" applyBorder="1"/>
    <xf numFmtId="0" fontId="4" fillId="0" borderId="0" xfId="2726" applyFill="1" applyBorder="1"/>
    <xf numFmtId="0" fontId="4" fillId="0" borderId="12" xfId="2726" applyFill="1" applyBorder="1"/>
    <xf numFmtId="0" fontId="5" fillId="0" borderId="0" xfId="2726" applyFont="1"/>
    <xf numFmtId="0" fontId="4" fillId="0" borderId="0" xfId="2726" applyFont="1"/>
    <xf numFmtId="0" fontId="5" fillId="0" borderId="0" xfId="0" applyFont="1" applyFill="1" applyBorder="1"/>
    <xf numFmtId="166" fontId="0" fillId="0" borderId="0" xfId="0" applyNumberFormat="1" applyFill="1" applyBorder="1"/>
    <xf numFmtId="2" fontId="0" fillId="0" borderId="0" xfId="0" applyNumberFormat="1" applyFill="1" applyBorder="1"/>
    <xf numFmtId="169" fontId="0" fillId="0" borderId="0" xfId="0" applyNumberFormat="1" applyFill="1" applyBorder="1"/>
    <xf numFmtId="0" fontId="41" fillId="40" borderId="0" xfId="2727" applyFont="1" applyFill="1"/>
    <xf numFmtId="0" fontId="47" fillId="41" borderId="0" xfId="2727" applyFont="1" applyFill="1"/>
    <xf numFmtId="0" fontId="2" fillId="33" borderId="0" xfId="0" applyFont="1" applyFill="1"/>
    <xf numFmtId="0" fontId="0" fillId="36" borderId="0" xfId="0" applyFill="1"/>
    <xf numFmtId="0" fontId="47" fillId="32" borderId="0" xfId="2727" applyFont="1" applyFill="1"/>
    <xf numFmtId="0" fontId="47" fillId="38" borderId="0" xfId="2727" applyFont="1" applyFill="1"/>
    <xf numFmtId="0" fontId="47" fillId="42" borderId="0" xfId="2727" applyFont="1" applyFill="1"/>
    <xf numFmtId="0" fontId="48" fillId="41" borderId="0" xfId="2727" applyFont="1" applyFill="1"/>
    <xf numFmtId="0" fontId="49" fillId="41" borderId="0" xfId="2727" applyFont="1" applyFill="1"/>
    <xf numFmtId="0" fontId="50" fillId="40" borderId="0" xfId="2727" applyFont="1" applyFill="1"/>
    <xf numFmtId="2" fontId="4" fillId="0" borderId="11" xfId="2726" applyNumberFormat="1" applyFill="1" applyBorder="1"/>
    <xf numFmtId="2" fontId="4" fillId="0" borderId="0" xfId="2726" applyNumberFormat="1" applyFont="1" applyFill="1"/>
    <xf numFmtId="166" fontId="0" fillId="0" borderId="0" xfId="0" applyNumberFormat="1"/>
    <xf numFmtId="0" fontId="5" fillId="0" borderId="0" xfId="2726" applyFont="1" applyBorder="1" applyAlignment="1">
      <alignment vertical="center"/>
    </xf>
    <xf numFmtId="0" fontId="4" fillId="0" borderId="0" xfId="2726" applyBorder="1" applyAlignment="1">
      <alignment vertical="center"/>
    </xf>
    <xf numFmtId="0" fontId="5" fillId="0" borderId="0" xfId="2726" applyFont="1" applyBorder="1" applyAlignment="1">
      <alignment horizontal="center" vertical="center"/>
    </xf>
    <xf numFmtId="0" fontId="5" fillId="0" borderId="0" xfId="2726" applyFont="1" applyFill="1" applyBorder="1" applyAlignment="1">
      <alignment horizontal="center" vertical="center"/>
    </xf>
    <xf numFmtId="0" fontId="24" fillId="0" borderId="0" xfId="2726" applyFont="1" applyBorder="1" applyAlignment="1">
      <alignment horizontal="right" vertical="center"/>
    </xf>
    <xf numFmtId="0" fontId="1" fillId="40" borderId="0" xfId="2727" applyFont="1" applyFill="1" applyAlignment="1">
      <alignment vertical="center"/>
    </xf>
    <xf numFmtId="2" fontId="4" fillId="0" borderId="0" xfId="2726" applyNumberFormat="1" applyBorder="1" applyAlignment="1">
      <alignment horizontal="center" vertical="center"/>
    </xf>
    <xf numFmtId="2" fontId="4" fillId="0" borderId="0" xfId="2726" applyNumberFormat="1" applyFill="1" applyBorder="1" applyAlignment="1">
      <alignment horizontal="center" vertical="center"/>
    </xf>
    <xf numFmtId="2" fontId="2" fillId="0" borderId="0" xfId="2726" applyNumberFormat="1" applyFont="1" applyBorder="1" applyAlignment="1">
      <alignment vertical="center"/>
    </xf>
    <xf numFmtId="0" fontId="4" fillId="0" borderId="0" xfId="2726" applyFill="1" applyBorder="1" applyAlignment="1">
      <alignment vertical="center"/>
    </xf>
    <xf numFmtId="0" fontId="4" fillId="27" borderId="0" xfId="2726" applyFill="1" applyBorder="1" applyAlignment="1">
      <alignment vertical="center"/>
    </xf>
    <xf numFmtId="0" fontId="39" fillId="0" borderId="0" xfId="2726" applyFont="1" applyBorder="1" applyAlignment="1">
      <alignment vertical="center"/>
    </xf>
    <xf numFmtId="0" fontId="4" fillId="33" borderId="0" xfId="2726" applyFill="1" applyBorder="1" applyAlignment="1">
      <alignment vertical="center"/>
    </xf>
    <xf numFmtId="169" fontId="24" fillId="0" borderId="0" xfId="2726" applyNumberFormat="1" applyFont="1" applyBorder="1" applyAlignment="1">
      <alignment vertical="center"/>
    </xf>
    <xf numFmtId="0" fontId="24" fillId="0" borderId="0" xfId="2726" applyFont="1" applyBorder="1" applyAlignment="1">
      <alignment vertical="center"/>
    </xf>
    <xf numFmtId="174" fontId="4" fillId="0" borderId="0" xfId="2726" applyNumberFormat="1" applyBorder="1" applyAlignment="1">
      <alignment horizontal="center" vertical="center"/>
    </xf>
    <xf numFmtId="2" fontId="4" fillId="0" borderId="0" xfId="2726" applyNumberFormat="1" applyFont="1" applyFill="1" applyBorder="1" applyAlignment="1">
      <alignment horizontal="center" vertical="center" wrapText="1"/>
    </xf>
    <xf numFmtId="2" fontId="4" fillId="0" borderId="0" xfId="2726" applyNumberFormat="1" applyFill="1" applyBorder="1" applyAlignment="1">
      <alignment horizontal="center" vertical="center" wrapText="1"/>
    </xf>
    <xf numFmtId="2" fontId="4" fillId="0" borderId="0" xfId="2726" applyNumberFormat="1" applyFill="1" applyBorder="1" applyAlignment="1">
      <alignment vertical="center"/>
    </xf>
    <xf numFmtId="170" fontId="4" fillId="0" borderId="0" xfId="2726" applyNumberFormat="1" applyFont="1" applyFill="1" applyBorder="1" applyAlignment="1">
      <alignment vertical="center"/>
    </xf>
    <xf numFmtId="0" fontId="4" fillId="0" borderId="0" xfId="2726" applyFont="1" applyBorder="1" applyAlignment="1">
      <alignment vertical="center"/>
    </xf>
    <xf numFmtId="2" fontId="4" fillId="35" borderId="0" xfId="2726" applyNumberFormat="1" applyFill="1" applyBorder="1" applyAlignment="1">
      <alignment vertical="center"/>
    </xf>
    <xf numFmtId="0" fontId="4" fillId="35" borderId="0" xfId="2726" applyFont="1" applyFill="1" applyBorder="1" applyAlignment="1">
      <alignment vertical="center"/>
    </xf>
    <xf numFmtId="2" fontId="4" fillId="0" borderId="0" xfId="2726" applyNumberFormat="1" applyBorder="1" applyAlignment="1">
      <alignment vertical="center"/>
    </xf>
    <xf numFmtId="9" fontId="4" fillId="26" borderId="0" xfId="2726" applyNumberFormat="1" applyFill="1" applyBorder="1" applyAlignment="1">
      <alignment horizontal="center" vertical="center"/>
    </xf>
    <xf numFmtId="2" fontId="4" fillId="37" borderId="0" xfId="2726" applyNumberForma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4" fillId="0" borderId="0" xfId="2726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43" borderId="0" xfId="0" applyFill="1" applyBorder="1" applyAlignment="1">
      <alignment horizontal="center" vertical="center"/>
    </xf>
    <xf numFmtId="9" fontId="46" fillId="43" borderId="0" xfId="352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43" borderId="0" xfId="0" applyFont="1" applyFill="1" applyBorder="1" applyAlignment="1">
      <alignment horizontal="center" vertical="center"/>
    </xf>
    <xf numFmtId="0" fontId="51" fillId="41" borderId="0" xfId="2727" applyFont="1" applyFill="1"/>
    <xf numFmtId="0" fontId="5" fillId="40" borderId="0" xfId="2726" applyFont="1" applyFill="1" applyBorder="1" applyAlignment="1">
      <alignment horizontal="center" vertical="center"/>
    </xf>
    <xf numFmtId="0" fontId="5" fillId="44" borderId="0" xfId="2726" applyFont="1" applyFill="1" applyBorder="1" applyAlignment="1">
      <alignment horizontal="center" vertical="center"/>
    </xf>
    <xf numFmtId="1" fontId="4" fillId="0" borderId="11" xfId="2726" applyNumberFormat="1" applyFill="1" applyBorder="1" applyAlignment="1">
      <alignment horizontal="center" vertical="center"/>
    </xf>
    <xf numFmtId="169" fontId="4" fillId="0" borderId="11" xfId="2726" applyNumberFormat="1" applyFill="1" applyBorder="1" applyAlignment="1">
      <alignment horizontal="center" vertical="center"/>
    </xf>
    <xf numFmtId="0" fontId="5" fillId="40" borderId="21" xfId="2726" applyFont="1" applyFill="1" applyBorder="1" applyAlignment="1">
      <alignment horizontal="center" vertical="center"/>
    </xf>
    <xf numFmtId="169" fontId="4" fillId="0" borderId="22" xfId="2726" applyNumberFormat="1" applyFill="1" applyBorder="1" applyAlignment="1">
      <alignment horizontal="center" vertical="center"/>
    </xf>
    <xf numFmtId="0" fontId="5" fillId="44" borderId="21" xfId="2726" applyFont="1" applyFill="1" applyBorder="1" applyAlignment="1">
      <alignment horizontal="center" vertical="center"/>
    </xf>
    <xf numFmtId="0" fontId="5" fillId="44" borderId="23" xfId="2726" applyFont="1" applyFill="1" applyBorder="1" applyAlignment="1">
      <alignment horizontal="center" vertical="center"/>
    </xf>
    <xf numFmtId="1" fontId="4" fillId="0" borderId="22" xfId="2726" applyNumberFormat="1" applyFill="1" applyBorder="1" applyAlignment="1">
      <alignment horizontal="center" vertical="center"/>
    </xf>
    <xf numFmtId="1" fontId="4" fillId="0" borderId="24" xfId="2726" applyNumberFormat="1" applyFill="1" applyBorder="1" applyAlignment="1">
      <alignment horizontal="center" vertical="center"/>
    </xf>
    <xf numFmtId="0" fontId="4" fillId="0" borderId="21" xfId="2726" applyFill="1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1" xfId="0" applyNumberFormat="1" applyBorder="1" applyAlignment="1">
      <alignment horizontal="center" vertical="center"/>
    </xf>
    <xf numFmtId="0" fontId="4" fillId="0" borderId="11" xfId="2726" applyBorder="1" applyAlignment="1">
      <alignment vertical="center"/>
    </xf>
    <xf numFmtId="9" fontId="4" fillId="26" borderId="21" xfId="2726" applyNumberFormat="1" applyFill="1" applyBorder="1" applyAlignment="1">
      <alignment horizontal="center" vertical="center"/>
    </xf>
    <xf numFmtId="0" fontId="4" fillId="0" borderId="21" xfId="2726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2" fontId="4" fillId="37" borderId="21" xfId="2726" applyNumberFormat="1" applyFill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4" fillId="0" borderId="21" xfId="2726" applyBorder="1" applyAlignment="1">
      <alignment horizontal="center" vertical="center"/>
    </xf>
    <xf numFmtId="0" fontId="4" fillId="0" borderId="21" xfId="2726" applyBorder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6" borderId="0" xfId="0" applyNumberFormat="1" applyFill="1" applyAlignment="1">
      <alignment horizontal="center"/>
    </xf>
    <xf numFmtId="0" fontId="0" fillId="26" borderId="0" xfId="0" applyFill="1"/>
    <xf numFmtId="0" fontId="5" fillId="0" borderId="0" xfId="0" applyFont="1" applyAlignment="1">
      <alignment horizontal="center"/>
    </xf>
    <xf numFmtId="0" fontId="2" fillId="0" borderId="0" xfId="0" applyFont="1"/>
    <xf numFmtId="0" fontId="0" fillId="0" borderId="21" xfId="0" applyFill="1" applyBorder="1"/>
    <xf numFmtId="1" fontId="0" fillId="0" borderId="2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52" fillId="40" borderId="0" xfId="2727" applyFont="1" applyFill="1"/>
    <xf numFmtId="168" fontId="5" fillId="43" borderId="0" xfId="0" applyNumberFormat="1" applyFont="1" applyFill="1" applyBorder="1"/>
    <xf numFmtId="0" fontId="21" fillId="0" borderId="0" xfId="2727" applyFont="1" applyAlignment="1">
      <alignment vertical="center"/>
    </xf>
    <xf numFmtId="0" fontId="56" fillId="0" borderId="0" xfId="2727" applyFont="1" applyFill="1" applyBorder="1" applyAlignment="1">
      <alignment vertical="center"/>
    </xf>
    <xf numFmtId="0" fontId="53" fillId="0" borderId="0" xfId="2727" applyFont="1" applyFill="1" applyBorder="1" applyAlignment="1">
      <alignment vertical="center"/>
    </xf>
    <xf numFmtId="0" fontId="54" fillId="0" borderId="0" xfId="2727" applyFont="1" applyFill="1" applyBorder="1" applyAlignment="1">
      <alignment vertical="center" wrapText="1"/>
    </xf>
    <xf numFmtId="0" fontId="54" fillId="0" borderId="0" xfId="2727" applyFont="1" applyFill="1" applyBorder="1" applyAlignment="1">
      <alignment vertical="center"/>
    </xf>
    <xf numFmtId="0" fontId="55" fillId="0" borderId="0" xfId="2727" applyFont="1" applyFill="1" applyBorder="1"/>
    <xf numFmtId="3" fontId="55" fillId="0" borderId="0" xfId="2727" applyNumberFormat="1" applyFont="1" applyFill="1" applyBorder="1"/>
    <xf numFmtId="3" fontId="54" fillId="0" borderId="0" xfId="2727" applyNumberFormat="1" applyFont="1" applyFill="1" applyBorder="1"/>
    <xf numFmtId="3" fontId="0" fillId="0" borderId="0" xfId="0" applyNumberFormat="1" applyBorder="1"/>
    <xf numFmtId="2" fontId="0" fillId="0" borderId="12" xfId="0" applyNumberFormat="1" applyBorder="1"/>
    <xf numFmtId="2" fontId="5" fillId="0" borderId="25" xfId="0" applyNumberFormat="1" applyFont="1" applyBorder="1" applyAlignment="1">
      <alignment horizontal="center" wrapText="1"/>
    </xf>
    <xf numFmtId="1" fontId="5" fillId="0" borderId="25" xfId="0" applyNumberFormat="1" applyFont="1" applyBorder="1" applyAlignment="1">
      <alignment horizontal="center" vertical="center"/>
    </xf>
    <xf numFmtId="1" fontId="57" fillId="0" borderId="0" xfId="2727" applyNumberFormat="1" applyAlignment="1">
      <alignment horizontal="center"/>
    </xf>
    <xf numFmtId="1" fontId="57" fillId="0" borderId="0" xfId="2727" applyNumberFormat="1" applyBorder="1" applyAlignment="1">
      <alignment horizontal="center"/>
    </xf>
    <xf numFmtId="0" fontId="0" fillId="0" borderId="0" xfId="0" applyAlignment="1">
      <alignment horizontal="center" vertical="center" textRotation="90" wrapText="1"/>
    </xf>
    <xf numFmtId="0" fontId="0" fillId="0" borderId="0" xfId="0"/>
    <xf numFmtId="0" fontId="0" fillId="43" borderId="0" xfId="0" applyFill="1" applyBorder="1" applyAlignment="1">
      <alignment horizontal="center" vertical="center"/>
    </xf>
    <xf numFmtId="0" fontId="5" fillId="40" borderId="26" xfId="2726" applyFont="1" applyFill="1" applyBorder="1" applyAlignment="1">
      <alignment horizontal="center" vertical="center"/>
    </xf>
    <xf numFmtId="0" fontId="5" fillId="40" borderId="12" xfId="2726" applyFont="1" applyFill="1" applyBorder="1" applyAlignment="1">
      <alignment horizontal="center" vertical="center"/>
    </xf>
    <xf numFmtId="0" fontId="5" fillId="44" borderId="26" xfId="2726" applyFont="1" applyFill="1" applyBorder="1" applyAlignment="1">
      <alignment horizontal="center" vertical="center"/>
    </xf>
    <xf numFmtId="0" fontId="5" fillId="44" borderId="12" xfId="2726" applyFont="1" applyFill="1" applyBorder="1" applyAlignment="1">
      <alignment horizontal="center" vertical="center"/>
    </xf>
    <xf numFmtId="0" fontId="5" fillId="40" borderId="27" xfId="2726" applyFont="1" applyFill="1" applyBorder="1" applyAlignment="1">
      <alignment horizontal="center" vertical="center"/>
    </xf>
    <xf numFmtId="0" fontId="5" fillId="44" borderId="27" xfId="2726" applyFont="1" applyFill="1" applyBorder="1" applyAlignment="1">
      <alignment horizontal="center" vertical="center"/>
    </xf>
  </cellXfs>
  <cellStyles count="3718">
    <cellStyle name="20% - Accent1 10" xfId="1" xr:uid="{00000000-0005-0000-0000-000000000000}"/>
    <cellStyle name="20% - Accent1 10 2" xfId="2" xr:uid="{00000000-0005-0000-0000-000001000000}"/>
    <cellStyle name="20% - Accent1 2" xfId="3" xr:uid="{00000000-0005-0000-0000-000002000000}"/>
    <cellStyle name="20% - Accent1 2 10" xfId="4" xr:uid="{00000000-0005-0000-0000-000003000000}"/>
    <cellStyle name="20% - Accent1 2 11" xfId="5" xr:uid="{00000000-0005-0000-0000-000004000000}"/>
    <cellStyle name="20% - Accent1 2 2" xfId="6" xr:uid="{00000000-0005-0000-0000-000005000000}"/>
    <cellStyle name="20% - Accent1 2 2 2" xfId="7" xr:uid="{00000000-0005-0000-0000-000006000000}"/>
    <cellStyle name="20% - Accent1 2 3" xfId="8" xr:uid="{00000000-0005-0000-0000-000007000000}"/>
    <cellStyle name="20% - Accent1 2 3 2" xfId="9" xr:uid="{00000000-0005-0000-0000-000008000000}"/>
    <cellStyle name="20% - Accent1 2 4" xfId="10" xr:uid="{00000000-0005-0000-0000-000009000000}"/>
    <cellStyle name="20% - Accent1 2 4 2" xfId="11" xr:uid="{00000000-0005-0000-0000-00000A000000}"/>
    <cellStyle name="20% - Accent1 2 5" xfId="12" xr:uid="{00000000-0005-0000-0000-00000B000000}"/>
    <cellStyle name="20% - Accent1 2 5 2" xfId="13" xr:uid="{00000000-0005-0000-0000-00000C000000}"/>
    <cellStyle name="20% - Accent1 2 6" xfId="14" xr:uid="{00000000-0005-0000-0000-00000D000000}"/>
    <cellStyle name="20% - Accent1 2 6 2" xfId="15" xr:uid="{00000000-0005-0000-0000-00000E000000}"/>
    <cellStyle name="20% - Accent1 2 7" xfId="16" xr:uid="{00000000-0005-0000-0000-00000F000000}"/>
    <cellStyle name="20% - Accent1 2 7 2" xfId="17" xr:uid="{00000000-0005-0000-0000-000010000000}"/>
    <cellStyle name="20% - Accent1 2 8" xfId="18" xr:uid="{00000000-0005-0000-0000-000011000000}"/>
    <cellStyle name="20% - Accent1 2 8 2" xfId="19" xr:uid="{00000000-0005-0000-0000-000012000000}"/>
    <cellStyle name="20% - Accent1 2 9" xfId="20" xr:uid="{00000000-0005-0000-0000-000013000000}"/>
    <cellStyle name="20% - Accent1 2 9 2" xfId="21" xr:uid="{00000000-0005-0000-0000-000014000000}"/>
    <cellStyle name="20% - Accent1 3" xfId="22" xr:uid="{00000000-0005-0000-0000-000015000000}"/>
    <cellStyle name="20% - Accent1 3 10" xfId="23" xr:uid="{00000000-0005-0000-0000-000016000000}"/>
    <cellStyle name="20% - Accent1 3 11" xfId="24" xr:uid="{00000000-0005-0000-0000-000017000000}"/>
    <cellStyle name="20% - Accent1 3 2" xfId="25" xr:uid="{00000000-0005-0000-0000-000018000000}"/>
    <cellStyle name="20% - Accent1 3 2 2" xfId="26" xr:uid="{00000000-0005-0000-0000-000019000000}"/>
    <cellStyle name="20% - Accent1 3 3" xfId="27" xr:uid="{00000000-0005-0000-0000-00001A000000}"/>
    <cellStyle name="20% - Accent1 3 3 2" xfId="28" xr:uid="{00000000-0005-0000-0000-00001B000000}"/>
    <cellStyle name="20% - Accent1 3 4" xfId="29" xr:uid="{00000000-0005-0000-0000-00001C000000}"/>
    <cellStyle name="20% - Accent1 3 4 2" xfId="30" xr:uid="{00000000-0005-0000-0000-00001D000000}"/>
    <cellStyle name="20% - Accent1 3 5" xfId="31" xr:uid="{00000000-0005-0000-0000-00001E000000}"/>
    <cellStyle name="20% - Accent1 3 5 2" xfId="32" xr:uid="{00000000-0005-0000-0000-00001F000000}"/>
    <cellStyle name="20% - Accent1 3 6" xfId="33" xr:uid="{00000000-0005-0000-0000-000020000000}"/>
    <cellStyle name="20% - Accent1 3 6 2" xfId="34" xr:uid="{00000000-0005-0000-0000-000021000000}"/>
    <cellStyle name="20% - Accent1 3 7" xfId="35" xr:uid="{00000000-0005-0000-0000-000022000000}"/>
    <cellStyle name="20% - Accent1 3 7 2" xfId="36" xr:uid="{00000000-0005-0000-0000-000023000000}"/>
    <cellStyle name="20% - Accent1 3 8" xfId="37" xr:uid="{00000000-0005-0000-0000-000024000000}"/>
    <cellStyle name="20% - Accent1 3 8 2" xfId="38" xr:uid="{00000000-0005-0000-0000-000025000000}"/>
    <cellStyle name="20% - Accent1 3 9" xfId="39" xr:uid="{00000000-0005-0000-0000-000026000000}"/>
    <cellStyle name="20% - Accent1 3 9 2" xfId="40" xr:uid="{00000000-0005-0000-0000-000027000000}"/>
    <cellStyle name="20% - Accent1 4" xfId="41" xr:uid="{00000000-0005-0000-0000-000028000000}"/>
    <cellStyle name="20% - Accent1 4 10" xfId="42" xr:uid="{00000000-0005-0000-0000-000029000000}"/>
    <cellStyle name="20% - Accent1 4 11" xfId="43" xr:uid="{00000000-0005-0000-0000-00002A000000}"/>
    <cellStyle name="20% - Accent1 4 2" xfId="44" xr:uid="{00000000-0005-0000-0000-00002B000000}"/>
    <cellStyle name="20% - Accent1 4 2 2" xfId="45" xr:uid="{00000000-0005-0000-0000-00002C000000}"/>
    <cellStyle name="20% - Accent1 4 3" xfId="46" xr:uid="{00000000-0005-0000-0000-00002D000000}"/>
    <cellStyle name="20% - Accent1 4 3 2" xfId="47" xr:uid="{00000000-0005-0000-0000-00002E000000}"/>
    <cellStyle name="20% - Accent1 4 4" xfId="48" xr:uid="{00000000-0005-0000-0000-00002F000000}"/>
    <cellStyle name="20% - Accent1 4 4 2" xfId="49" xr:uid="{00000000-0005-0000-0000-000030000000}"/>
    <cellStyle name="20% - Accent1 4 5" xfId="50" xr:uid="{00000000-0005-0000-0000-000031000000}"/>
    <cellStyle name="20% - Accent1 4 5 2" xfId="51" xr:uid="{00000000-0005-0000-0000-000032000000}"/>
    <cellStyle name="20% - Accent1 4 6" xfId="52" xr:uid="{00000000-0005-0000-0000-000033000000}"/>
    <cellStyle name="20% - Accent1 4 6 2" xfId="53" xr:uid="{00000000-0005-0000-0000-000034000000}"/>
    <cellStyle name="20% - Accent1 4 7" xfId="54" xr:uid="{00000000-0005-0000-0000-000035000000}"/>
    <cellStyle name="20% - Accent1 4 7 2" xfId="55" xr:uid="{00000000-0005-0000-0000-000036000000}"/>
    <cellStyle name="20% - Accent1 4 8" xfId="56" xr:uid="{00000000-0005-0000-0000-000037000000}"/>
    <cellStyle name="20% - Accent1 4 8 2" xfId="57" xr:uid="{00000000-0005-0000-0000-000038000000}"/>
    <cellStyle name="20% - Accent1 4 9" xfId="58" xr:uid="{00000000-0005-0000-0000-000039000000}"/>
    <cellStyle name="20% - Accent1 4 9 2" xfId="59" xr:uid="{00000000-0005-0000-0000-00003A000000}"/>
    <cellStyle name="20% - Accent1 5" xfId="60" xr:uid="{00000000-0005-0000-0000-00003B000000}"/>
    <cellStyle name="20% - Accent1 5 10" xfId="61" xr:uid="{00000000-0005-0000-0000-00003C000000}"/>
    <cellStyle name="20% - Accent1 5 11" xfId="62" xr:uid="{00000000-0005-0000-0000-00003D000000}"/>
    <cellStyle name="20% - Accent1 5 2" xfId="63" xr:uid="{00000000-0005-0000-0000-00003E000000}"/>
    <cellStyle name="20% - Accent1 5 2 2" xfId="64" xr:uid="{00000000-0005-0000-0000-00003F000000}"/>
    <cellStyle name="20% - Accent1 5 3" xfId="65" xr:uid="{00000000-0005-0000-0000-000040000000}"/>
    <cellStyle name="20% - Accent1 5 3 2" xfId="66" xr:uid="{00000000-0005-0000-0000-000041000000}"/>
    <cellStyle name="20% - Accent1 5 4" xfId="67" xr:uid="{00000000-0005-0000-0000-000042000000}"/>
    <cellStyle name="20% - Accent1 5 4 2" xfId="68" xr:uid="{00000000-0005-0000-0000-000043000000}"/>
    <cellStyle name="20% - Accent1 5 5" xfId="69" xr:uid="{00000000-0005-0000-0000-000044000000}"/>
    <cellStyle name="20% - Accent1 5 5 2" xfId="70" xr:uid="{00000000-0005-0000-0000-000045000000}"/>
    <cellStyle name="20% - Accent1 5 6" xfId="71" xr:uid="{00000000-0005-0000-0000-000046000000}"/>
    <cellStyle name="20% - Accent1 5 6 2" xfId="72" xr:uid="{00000000-0005-0000-0000-000047000000}"/>
    <cellStyle name="20% - Accent1 5 7" xfId="73" xr:uid="{00000000-0005-0000-0000-000048000000}"/>
    <cellStyle name="20% - Accent1 5 7 2" xfId="74" xr:uid="{00000000-0005-0000-0000-000049000000}"/>
    <cellStyle name="20% - Accent1 5 8" xfId="75" xr:uid="{00000000-0005-0000-0000-00004A000000}"/>
    <cellStyle name="20% - Accent1 5 8 2" xfId="76" xr:uid="{00000000-0005-0000-0000-00004B000000}"/>
    <cellStyle name="20% - Accent1 5 9" xfId="77" xr:uid="{00000000-0005-0000-0000-00004C000000}"/>
    <cellStyle name="20% - Accent1 5 9 2" xfId="78" xr:uid="{00000000-0005-0000-0000-00004D000000}"/>
    <cellStyle name="20% - Accent1 6" xfId="79" xr:uid="{00000000-0005-0000-0000-00004E000000}"/>
    <cellStyle name="20% - Accent1 6 10" xfId="80" xr:uid="{00000000-0005-0000-0000-00004F000000}"/>
    <cellStyle name="20% - Accent1 6 11" xfId="81" xr:uid="{00000000-0005-0000-0000-000050000000}"/>
    <cellStyle name="20% - Accent1 6 2" xfId="82" xr:uid="{00000000-0005-0000-0000-000051000000}"/>
    <cellStyle name="20% - Accent1 6 2 2" xfId="83" xr:uid="{00000000-0005-0000-0000-000052000000}"/>
    <cellStyle name="20% - Accent1 6 3" xfId="84" xr:uid="{00000000-0005-0000-0000-000053000000}"/>
    <cellStyle name="20% - Accent1 6 3 2" xfId="85" xr:uid="{00000000-0005-0000-0000-000054000000}"/>
    <cellStyle name="20% - Accent1 6 4" xfId="86" xr:uid="{00000000-0005-0000-0000-000055000000}"/>
    <cellStyle name="20% - Accent1 6 4 2" xfId="87" xr:uid="{00000000-0005-0000-0000-000056000000}"/>
    <cellStyle name="20% - Accent1 6 5" xfId="88" xr:uid="{00000000-0005-0000-0000-000057000000}"/>
    <cellStyle name="20% - Accent1 6 5 2" xfId="89" xr:uid="{00000000-0005-0000-0000-000058000000}"/>
    <cellStyle name="20% - Accent1 6 6" xfId="90" xr:uid="{00000000-0005-0000-0000-000059000000}"/>
    <cellStyle name="20% - Accent1 6 6 2" xfId="91" xr:uid="{00000000-0005-0000-0000-00005A000000}"/>
    <cellStyle name="20% - Accent1 6 7" xfId="92" xr:uid="{00000000-0005-0000-0000-00005B000000}"/>
    <cellStyle name="20% - Accent1 6 7 2" xfId="93" xr:uid="{00000000-0005-0000-0000-00005C000000}"/>
    <cellStyle name="20% - Accent1 6 8" xfId="94" xr:uid="{00000000-0005-0000-0000-00005D000000}"/>
    <cellStyle name="20% - Accent1 6 8 2" xfId="95" xr:uid="{00000000-0005-0000-0000-00005E000000}"/>
    <cellStyle name="20% - Accent1 6 9" xfId="96" xr:uid="{00000000-0005-0000-0000-00005F000000}"/>
    <cellStyle name="20% - Accent1 6 9 2" xfId="97" xr:uid="{00000000-0005-0000-0000-000060000000}"/>
    <cellStyle name="20% - Accent1 7" xfId="98" xr:uid="{00000000-0005-0000-0000-000061000000}"/>
    <cellStyle name="20% - Accent1 7 2" xfId="99" xr:uid="{00000000-0005-0000-0000-000062000000}"/>
    <cellStyle name="20% - Accent1 8" xfId="100" xr:uid="{00000000-0005-0000-0000-000063000000}"/>
    <cellStyle name="20% - Accent1 8 2" xfId="101" xr:uid="{00000000-0005-0000-0000-000064000000}"/>
    <cellStyle name="20% - Accent1 9" xfId="102" xr:uid="{00000000-0005-0000-0000-000065000000}"/>
    <cellStyle name="20% - Accent1 9 2" xfId="103" xr:uid="{00000000-0005-0000-0000-000066000000}"/>
    <cellStyle name="20% - Accent2 10" xfId="104" xr:uid="{00000000-0005-0000-0000-000067000000}"/>
    <cellStyle name="20% - Accent2 10 2" xfId="105" xr:uid="{00000000-0005-0000-0000-000068000000}"/>
    <cellStyle name="20% - Accent2 2" xfId="106" xr:uid="{00000000-0005-0000-0000-000069000000}"/>
    <cellStyle name="20% - Accent2 2 10" xfId="107" xr:uid="{00000000-0005-0000-0000-00006A000000}"/>
    <cellStyle name="20% - Accent2 2 11" xfId="108" xr:uid="{00000000-0005-0000-0000-00006B000000}"/>
    <cellStyle name="20% - Accent2 2 2" xfId="109" xr:uid="{00000000-0005-0000-0000-00006C000000}"/>
    <cellStyle name="20% - Accent2 2 2 2" xfId="110" xr:uid="{00000000-0005-0000-0000-00006D000000}"/>
    <cellStyle name="20% - Accent2 2 3" xfId="111" xr:uid="{00000000-0005-0000-0000-00006E000000}"/>
    <cellStyle name="20% - Accent2 2 3 2" xfId="112" xr:uid="{00000000-0005-0000-0000-00006F000000}"/>
    <cellStyle name="20% - Accent2 2 4" xfId="113" xr:uid="{00000000-0005-0000-0000-000070000000}"/>
    <cellStyle name="20% - Accent2 2 4 2" xfId="114" xr:uid="{00000000-0005-0000-0000-000071000000}"/>
    <cellStyle name="20% - Accent2 2 5" xfId="115" xr:uid="{00000000-0005-0000-0000-000072000000}"/>
    <cellStyle name="20% - Accent2 2 5 2" xfId="116" xr:uid="{00000000-0005-0000-0000-000073000000}"/>
    <cellStyle name="20% - Accent2 2 6" xfId="117" xr:uid="{00000000-0005-0000-0000-000074000000}"/>
    <cellStyle name="20% - Accent2 2 6 2" xfId="118" xr:uid="{00000000-0005-0000-0000-000075000000}"/>
    <cellStyle name="20% - Accent2 2 7" xfId="119" xr:uid="{00000000-0005-0000-0000-000076000000}"/>
    <cellStyle name="20% - Accent2 2 7 2" xfId="120" xr:uid="{00000000-0005-0000-0000-000077000000}"/>
    <cellStyle name="20% - Accent2 2 8" xfId="121" xr:uid="{00000000-0005-0000-0000-000078000000}"/>
    <cellStyle name="20% - Accent2 2 8 2" xfId="122" xr:uid="{00000000-0005-0000-0000-000079000000}"/>
    <cellStyle name="20% - Accent2 2 9" xfId="123" xr:uid="{00000000-0005-0000-0000-00007A000000}"/>
    <cellStyle name="20% - Accent2 2 9 2" xfId="124" xr:uid="{00000000-0005-0000-0000-00007B000000}"/>
    <cellStyle name="20% - Accent2 3" xfId="125" xr:uid="{00000000-0005-0000-0000-00007C000000}"/>
    <cellStyle name="20% - Accent2 3 10" xfId="126" xr:uid="{00000000-0005-0000-0000-00007D000000}"/>
    <cellStyle name="20% - Accent2 3 11" xfId="127" xr:uid="{00000000-0005-0000-0000-00007E000000}"/>
    <cellStyle name="20% - Accent2 3 2" xfId="128" xr:uid="{00000000-0005-0000-0000-00007F000000}"/>
    <cellStyle name="20% - Accent2 3 2 2" xfId="129" xr:uid="{00000000-0005-0000-0000-000080000000}"/>
    <cellStyle name="20% - Accent2 3 3" xfId="130" xr:uid="{00000000-0005-0000-0000-000081000000}"/>
    <cellStyle name="20% - Accent2 3 3 2" xfId="131" xr:uid="{00000000-0005-0000-0000-000082000000}"/>
    <cellStyle name="20% - Accent2 3 4" xfId="132" xr:uid="{00000000-0005-0000-0000-000083000000}"/>
    <cellStyle name="20% - Accent2 3 4 2" xfId="133" xr:uid="{00000000-0005-0000-0000-000084000000}"/>
    <cellStyle name="20% - Accent2 3 5" xfId="134" xr:uid="{00000000-0005-0000-0000-000085000000}"/>
    <cellStyle name="20% - Accent2 3 5 2" xfId="135" xr:uid="{00000000-0005-0000-0000-000086000000}"/>
    <cellStyle name="20% - Accent2 3 6" xfId="136" xr:uid="{00000000-0005-0000-0000-000087000000}"/>
    <cellStyle name="20% - Accent2 3 6 2" xfId="137" xr:uid="{00000000-0005-0000-0000-000088000000}"/>
    <cellStyle name="20% - Accent2 3 7" xfId="138" xr:uid="{00000000-0005-0000-0000-000089000000}"/>
    <cellStyle name="20% - Accent2 3 7 2" xfId="139" xr:uid="{00000000-0005-0000-0000-00008A000000}"/>
    <cellStyle name="20% - Accent2 3 8" xfId="140" xr:uid="{00000000-0005-0000-0000-00008B000000}"/>
    <cellStyle name="20% - Accent2 3 8 2" xfId="141" xr:uid="{00000000-0005-0000-0000-00008C000000}"/>
    <cellStyle name="20% - Accent2 3 9" xfId="142" xr:uid="{00000000-0005-0000-0000-00008D000000}"/>
    <cellStyle name="20% - Accent2 3 9 2" xfId="143" xr:uid="{00000000-0005-0000-0000-00008E000000}"/>
    <cellStyle name="20% - Accent2 4" xfId="144" xr:uid="{00000000-0005-0000-0000-00008F000000}"/>
    <cellStyle name="20% - Accent2 4 10" xfId="145" xr:uid="{00000000-0005-0000-0000-000090000000}"/>
    <cellStyle name="20% - Accent2 4 11" xfId="146" xr:uid="{00000000-0005-0000-0000-000091000000}"/>
    <cellStyle name="20% - Accent2 4 2" xfId="147" xr:uid="{00000000-0005-0000-0000-000092000000}"/>
    <cellStyle name="20% - Accent2 4 2 2" xfId="148" xr:uid="{00000000-0005-0000-0000-000093000000}"/>
    <cellStyle name="20% - Accent2 4 3" xfId="149" xr:uid="{00000000-0005-0000-0000-000094000000}"/>
    <cellStyle name="20% - Accent2 4 3 2" xfId="150" xr:uid="{00000000-0005-0000-0000-000095000000}"/>
    <cellStyle name="20% - Accent2 4 4" xfId="151" xr:uid="{00000000-0005-0000-0000-000096000000}"/>
    <cellStyle name="20% - Accent2 4 4 2" xfId="152" xr:uid="{00000000-0005-0000-0000-000097000000}"/>
    <cellStyle name="20% - Accent2 4 5" xfId="153" xr:uid="{00000000-0005-0000-0000-000098000000}"/>
    <cellStyle name="20% - Accent2 4 5 2" xfId="154" xr:uid="{00000000-0005-0000-0000-000099000000}"/>
    <cellStyle name="20% - Accent2 4 6" xfId="155" xr:uid="{00000000-0005-0000-0000-00009A000000}"/>
    <cellStyle name="20% - Accent2 4 6 2" xfId="156" xr:uid="{00000000-0005-0000-0000-00009B000000}"/>
    <cellStyle name="20% - Accent2 4 7" xfId="157" xr:uid="{00000000-0005-0000-0000-00009C000000}"/>
    <cellStyle name="20% - Accent2 4 7 2" xfId="158" xr:uid="{00000000-0005-0000-0000-00009D000000}"/>
    <cellStyle name="20% - Accent2 4 8" xfId="159" xr:uid="{00000000-0005-0000-0000-00009E000000}"/>
    <cellStyle name="20% - Accent2 4 8 2" xfId="160" xr:uid="{00000000-0005-0000-0000-00009F000000}"/>
    <cellStyle name="20% - Accent2 4 9" xfId="161" xr:uid="{00000000-0005-0000-0000-0000A0000000}"/>
    <cellStyle name="20% - Accent2 4 9 2" xfId="162" xr:uid="{00000000-0005-0000-0000-0000A1000000}"/>
    <cellStyle name="20% - Accent2 5" xfId="163" xr:uid="{00000000-0005-0000-0000-0000A2000000}"/>
    <cellStyle name="20% - Accent2 5 10" xfId="164" xr:uid="{00000000-0005-0000-0000-0000A3000000}"/>
    <cellStyle name="20% - Accent2 5 11" xfId="165" xr:uid="{00000000-0005-0000-0000-0000A4000000}"/>
    <cellStyle name="20% - Accent2 5 2" xfId="166" xr:uid="{00000000-0005-0000-0000-0000A5000000}"/>
    <cellStyle name="20% - Accent2 5 2 2" xfId="167" xr:uid="{00000000-0005-0000-0000-0000A6000000}"/>
    <cellStyle name="20% - Accent2 5 3" xfId="168" xr:uid="{00000000-0005-0000-0000-0000A7000000}"/>
    <cellStyle name="20% - Accent2 5 3 2" xfId="169" xr:uid="{00000000-0005-0000-0000-0000A8000000}"/>
    <cellStyle name="20% - Accent2 5 4" xfId="170" xr:uid="{00000000-0005-0000-0000-0000A9000000}"/>
    <cellStyle name="20% - Accent2 5 4 2" xfId="171" xr:uid="{00000000-0005-0000-0000-0000AA000000}"/>
    <cellStyle name="20% - Accent2 5 5" xfId="172" xr:uid="{00000000-0005-0000-0000-0000AB000000}"/>
    <cellStyle name="20% - Accent2 5 5 2" xfId="173" xr:uid="{00000000-0005-0000-0000-0000AC000000}"/>
    <cellStyle name="20% - Accent2 5 6" xfId="174" xr:uid="{00000000-0005-0000-0000-0000AD000000}"/>
    <cellStyle name="20% - Accent2 5 6 2" xfId="175" xr:uid="{00000000-0005-0000-0000-0000AE000000}"/>
    <cellStyle name="20% - Accent2 5 7" xfId="176" xr:uid="{00000000-0005-0000-0000-0000AF000000}"/>
    <cellStyle name="20% - Accent2 5 7 2" xfId="177" xr:uid="{00000000-0005-0000-0000-0000B0000000}"/>
    <cellStyle name="20% - Accent2 5 8" xfId="178" xr:uid="{00000000-0005-0000-0000-0000B1000000}"/>
    <cellStyle name="20% - Accent2 5 8 2" xfId="179" xr:uid="{00000000-0005-0000-0000-0000B2000000}"/>
    <cellStyle name="20% - Accent2 5 9" xfId="180" xr:uid="{00000000-0005-0000-0000-0000B3000000}"/>
    <cellStyle name="20% - Accent2 5 9 2" xfId="181" xr:uid="{00000000-0005-0000-0000-0000B4000000}"/>
    <cellStyle name="20% - Accent2 6" xfId="182" xr:uid="{00000000-0005-0000-0000-0000B5000000}"/>
    <cellStyle name="20% - Accent2 6 10" xfId="183" xr:uid="{00000000-0005-0000-0000-0000B6000000}"/>
    <cellStyle name="20% - Accent2 6 11" xfId="184" xr:uid="{00000000-0005-0000-0000-0000B7000000}"/>
    <cellStyle name="20% - Accent2 6 2" xfId="185" xr:uid="{00000000-0005-0000-0000-0000B8000000}"/>
    <cellStyle name="20% - Accent2 6 2 2" xfId="186" xr:uid="{00000000-0005-0000-0000-0000B9000000}"/>
    <cellStyle name="20% - Accent2 6 3" xfId="187" xr:uid="{00000000-0005-0000-0000-0000BA000000}"/>
    <cellStyle name="20% - Accent2 6 3 2" xfId="188" xr:uid="{00000000-0005-0000-0000-0000BB000000}"/>
    <cellStyle name="20% - Accent2 6 4" xfId="189" xr:uid="{00000000-0005-0000-0000-0000BC000000}"/>
    <cellStyle name="20% - Accent2 6 4 2" xfId="190" xr:uid="{00000000-0005-0000-0000-0000BD000000}"/>
    <cellStyle name="20% - Accent2 6 5" xfId="191" xr:uid="{00000000-0005-0000-0000-0000BE000000}"/>
    <cellStyle name="20% - Accent2 6 5 2" xfId="192" xr:uid="{00000000-0005-0000-0000-0000BF000000}"/>
    <cellStyle name="20% - Accent2 6 6" xfId="193" xr:uid="{00000000-0005-0000-0000-0000C0000000}"/>
    <cellStyle name="20% - Accent2 6 6 2" xfId="194" xr:uid="{00000000-0005-0000-0000-0000C1000000}"/>
    <cellStyle name="20% - Accent2 6 7" xfId="195" xr:uid="{00000000-0005-0000-0000-0000C2000000}"/>
    <cellStyle name="20% - Accent2 6 7 2" xfId="196" xr:uid="{00000000-0005-0000-0000-0000C3000000}"/>
    <cellStyle name="20% - Accent2 6 8" xfId="197" xr:uid="{00000000-0005-0000-0000-0000C4000000}"/>
    <cellStyle name="20% - Accent2 6 8 2" xfId="198" xr:uid="{00000000-0005-0000-0000-0000C5000000}"/>
    <cellStyle name="20% - Accent2 6 9" xfId="199" xr:uid="{00000000-0005-0000-0000-0000C6000000}"/>
    <cellStyle name="20% - Accent2 6 9 2" xfId="200" xr:uid="{00000000-0005-0000-0000-0000C7000000}"/>
    <cellStyle name="20% - Accent2 7" xfId="201" xr:uid="{00000000-0005-0000-0000-0000C8000000}"/>
    <cellStyle name="20% - Accent2 7 2" xfId="202" xr:uid="{00000000-0005-0000-0000-0000C9000000}"/>
    <cellStyle name="20% - Accent2 8" xfId="203" xr:uid="{00000000-0005-0000-0000-0000CA000000}"/>
    <cellStyle name="20% - Accent2 8 2" xfId="204" xr:uid="{00000000-0005-0000-0000-0000CB000000}"/>
    <cellStyle name="20% - Accent2 9" xfId="205" xr:uid="{00000000-0005-0000-0000-0000CC000000}"/>
    <cellStyle name="20% - Accent2 9 2" xfId="206" xr:uid="{00000000-0005-0000-0000-0000CD000000}"/>
    <cellStyle name="20% - Accent3 10" xfId="207" xr:uid="{00000000-0005-0000-0000-0000CE000000}"/>
    <cellStyle name="20% - Accent3 10 2" xfId="208" xr:uid="{00000000-0005-0000-0000-0000CF000000}"/>
    <cellStyle name="20% - Accent3 2" xfId="209" xr:uid="{00000000-0005-0000-0000-0000D0000000}"/>
    <cellStyle name="20% - Accent3 2 10" xfId="210" xr:uid="{00000000-0005-0000-0000-0000D1000000}"/>
    <cellStyle name="20% - Accent3 2 11" xfId="211" xr:uid="{00000000-0005-0000-0000-0000D2000000}"/>
    <cellStyle name="20% - Accent3 2 2" xfId="212" xr:uid="{00000000-0005-0000-0000-0000D3000000}"/>
    <cellStyle name="20% - Accent3 2 2 2" xfId="213" xr:uid="{00000000-0005-0000-0000-0000D4000000}"/>
    <cellStyle name="20% - Accent3 2 3" xfId="214" xr:uid="{00000000-0005-0000-0000-0000D5000000}"/>
    <cellStyle name="20% - Accent3 2 3 2" xfId="215" xr:uid="{00000000-0005-0000-0000-0000D6000000}"/>
    <cellStyle name="20% - Accent3 2 4" xfId="216" xr:uid="{00000000-0005-0000-0000-0000D7000000}"/>
    <cellStyle name="20% - Accent3 2 4 2" xfId="217" xr:uid="{00000000-0005-0000-0000-0000D8000000}"/>
    <cellStyle name="20% - Accent3 2 5" xfId="218" xr:uid="{00000000-0005-0000-0000-0000D9000000}"/>
    <cellStyle name="20% - Accent3 2 5 2" xfId="219" xr:uid="{00000000-0005-0000-0000-0000DA000000}"/>
    <cellStyle name="20% - Accent3 2 6" xfId="220" xr:uid="{00000000-0005-0000-0000-0000DB000000}"/>
    <cellStyle name="20% - Accent3 2 6 2" xfId="221" xr:uid="{00000000-0005-0000-0000-0000DC000000}"/>
    <cellStyle name="20% - Accent3 2 7" xfId="222" xr:uid="{00000000-0005-0000-0000-0000DD000000}"/>
    <cellStyle name="20% - Accent3 2 7 2" xfId="223" xr:uid="{00000000-0005-0000-0000-0000DE000000}"/>
    <cellStyle name="20% - Accent3 2 8" xfId="224" xr:uid="{00000000-0005-0000-0000-0000DF000000}"/>
    <cellStyle name="20% - Accent3 2 8 2" xfId="225" xr:uid="{00000000-0005-0000-0000-0000E0000000}"/>
    <cellStyle name="20% - Accent3 2 9" xfId="226" xr:uid="{00000000-0005-0000-0000-0000E1000000}"/>
    <cellStyle name="20% - Accent3 2 9 2" xfId="227" xr:uid="{00000000-0005-0000-0000-0000E2000000}"/>
    <cellStyle name="20% - Accent3 3" xfId="228" xr:uid="{00000000-0005-0000-0000-0000E3000000}"/>
    <cellStyle name="20% - Accent3 3 10" xfId="229" xr:uid="{00000000-0005-0000-0000-0000E4000000}"/>
    <cellStyle name="20% - Accent3 3 11" xfId="230" xr:uid="{00000000-0005-0000-0000-0000E5000000}"/>
    <cellStyle name="20% - Accent3 3 2" xfId="231" xr:uid="{00000000-0005-0000-0000-0000E6000000}"/>
    <cellStyle name="20% - Accent3 3 2 2" xfId="232" xr:uid="{00000000-0005-0000-0000-0000E7000000}"/>
    <cellStyle name="20% - Accent3 3 3" xfId="233" xr:uid="{00000000-0005-0000-0000-0000E8000000}"/>
    <cellStyle name="20% - Accent3 3 3 2" xfId="234" xr:uid="{00000000-0005-0000-0000-0000E9000000}"/>
    <cellStyle name="20% - Accent3 3 4" xfId="235" xr:uid="{00000000-0005-0000-0000-0000EA000000}"/>
    <cellStyle name="20% - Accent3 3 4 2" xfId="236" xr:uid="{00000000-0005-0000-0000-0000EB000000}"/>
    <cellStyle name="20% - Accent3 3 5" xfId="237" xr:uid="{00000000-0005-0000-0000-0000EC000000}"/>
    <cellStyle name="20% - Accent3 3 5 2" xfId="238" xr:uid="{00000000-0005-0000-0000-0000ED000000}"/>
    <cellStyle name="20% - Accent3 3 6" xfId="239" xr:uid="{00000000-0005-0000-0000-0000EE000000}"/>
    <cellStyle name="20% - Accent3 3 6 2" xfId="240" xr:uid="{00000000-0005-0000-0000-0000EF000000}"/>
    <cellStyle name="20% - Accent3 3 7" xfId="241" xr:uid="{00000000-0005-0000-0000-0000F0000000}"/>
    <cellStyle name="20% - Accent3 3 7 2" xfId="242" xr:uid="{00000000-0005-0000-0000-0000F1000000}"/>
    <cellStyle name="20% - Accent3 3 8" xfId="243" xr:uid="{00000000-0005-0000-0000-0000F2000000}"/>
    <cellStyle name="20% - Accent3 3 8 2" xfId="244" xr:uid="{00000000-0005-0000-0000-0000F3000000}"/>
    <cellStyle name="20% - Accent3 3 9" xfId="245" xr:uid="{00000000-0005-0000-0000-0000F4000000}"/>
    <cellStyle name="20% - Accent3 3 9 2" xfId="246" xr:uid="{00000000-0005-0000-0000-0000F5000000}"/>
    <cellStyle name="20% - Accent3 4" xfId="247" xr:uid="{00000000-0005-0000-0000-0000F6000000}"/>
    <cellStyle name="20% - Accent3 4 10" xfId="248" xr:uid="{00000000-0005-0000-0000-0000F7000000}"/>
    <cellStyle name="20% - Accent3 4 11" xfId="249" xr:uid="{00000000-0005-0000-0000-0000F8000000}"/>
    <cellStyle name="20% - Accent3 4 2" xfId="250" xr:uid="{00000000-0005-0000-0000-0000F9000000}"/>
    <cellStyle name="20% - Accent3 4 2 2" xfId="251" xr:uid="{00000000-0005-0000-0000-0000FA000000}"/>
    <cellStyle name="20% - Accent3 4 3" xfId="252" xr:uid="{00000000-0005-0000-0000-0000FB000000}"/>
    <cellStyle name="20% - Accent3 4 3 2" xfId="253" xr:uid="{00000000-0005-0000-0000-0000FC000000}"/>
    <cellStyle name="20% - Accent3 4 4" xfId="254" xr:uid="{00000000-0005-0000-0000-0000FD000000}"/>
    <cellStyle name="20% - Accent3 4 4 2" xfId="255" xr:uid="{00000000-0005-0000-0000-0000FE000000}"/>
    <cellStyle name="20% - Accent3 4 5" xfId="256" xr:uid="{00000000-0005-0000-0000-0000FF000000}"/>
    <cellStyle name="20% - Accent3 4 5 2" xfId="257" xr:uid="{00000000-0005-0000-0000-000000010000}"/>
    <cellStyle name="20% - Accent3 4 6" xfId="258" xr:uid="{00000000-0005-0000-0000-000001010000}"/>
    <cellStyle name="20% - Accent3 4 6 2" xfId="259" xr:uid="{00000000-0005-0000-0000-000002010000}"/>
    <cellStyle name="20% - Accent3 4 7" xfId="260" xr:uid="{00000000-0005-0000-0000-000003010000}"/>
    <cellStyle name="20% - Accent3 4 7 2" xfId="261" xr:uid="{00000000-0005-0000-0000-000004010000}"/>
    <cellStyle name="20% - Accent3 4 8" xfId="262" xr:uid="{00000000-0005-0000-0000-000005010000}"/>
    <cellStyle name="20% - Accent3 4 8 2" xfId="263" xr:uid="{00000000-0005-0000-0000-000006010000}"/>
    <cellStyle name="20% - Accent3 4 9" xfId="264" xr:uid="{00000000-0005-0000-0000-000007010000}"/>
    <cellStyle name="20% - Accent3 4 9 2" xfId="265" xr:uid="{00000000-0005-0000-0000-000008010000}"/>
    <cellStyle name="20% - Accent3 5" xfId="266" xr:uid="{00000000-0005-0000-0000-000009010000}"/>
    <cellStyle name="20% - Accent3 5 10" xfId="267" xr:uid="{00000000-0005-0000-0000-00000A010000}"/>
    <cellStyle name="20% - Accent3 5 11" xfId="268" xr:uid="{00000000-0005-0000-0000-00000B010000}"/>
    <cellStyle name="20% - Accent3 5 2" xfId="269" xr:uid="{00000000-0005-0000-0000-00000C010000}"/>
    <cellStyle name="20% - Accent3 5 2 2" xfId="270" xr:uid="{00000000-0005-0000-0000-00000D010000}"/>
    <cellStyle name="20% - Accent3 5 3" xfId="271" xr:uid="{00000000-0005-0000-0000-00000E010000}"/>
    <cellStyle name="20% - Accent3 5 3 2" xfId="272" xr:uid="{00000000-0005-0000-0000-00000F010000}"/>
    <cellStyle name="20% - Accent3 5 4" xfId="273" xr:uid="{00000000-0005-0000-0000-000010010000}"/>
    <cellStyle name="20% - Accent3 5 4 2" xfId="274" xr:uid="{00000000-0005-0000-0000-000011010000}"/>
    <cellStyle name="20% - Accent3 5 5" xfId="275" xr:uid="{00000000-0005-0000-0000-000012010000}"/>
    <cellStyle name="20% - Accent3 5 5 2" xfId="276" xr:uid="{00000000-0005-0000-0000-000013010000}"/>
    <cellStyle name="20% - Accent3 5 6" xfId="277" xr:uid="{00000000-0005-0000-0000-000014010000}"/>
    <cellStyle name="20% - Accent3 5 6 2" xfId="278" xr:uid="{00000000-0005-0000-0000-000015010000}"/>
    <cellStyle name="20% - Accent3 5 7" xfId="279" xr:uid="{00000000-0005-0000-0000-000016010000}"/>
    <cellStyle name="20% - Accent3 5 7 2" xfId="280" xr:uid="{00000000-0005-0000-0000-000017010000}"/>
    <cellStyle name="20% - Accent3 5 8" xfId="281" xr:uid="{00000000-0005-0000-0000-000018010000}"/>
    <cellStyle name="20% - Accent3 5 8 2" xfId="282" xr:uid="{00000000-0005-0000-0000-000019010000}"/>
    <cellStyle name="20% - Accent3 5 9" xfId="283" xr:uid="{00000000-0005-0000-0000-00001A010000}"/>
    <cellStyle name="20% - Accent3 5 9 2" xfId="284" xr:uid="{00000000-0005-0000-0000-00001B010000}"/>
    <cellStyle name="20% - Accent3 6" xfId="285" xr:uid="{00000000-0005-0000-0000-00001C010000}"/>
    <cellStyle name="20% - Accent3 6 10" xfId="286" xr:uid="{00000000-0005-0000-0000-00001D010000}"/>
    <cellStyle name="20% - Accent3 6 11" xfId="287" xr:uid="{00000000-0005-0000-0000-00001E010000}"/>
    <cellStyle name="20% - Accent3 6 2" xfId="288" xr:uid="{00000000-0005-0000-0000-00001F010000}"/>
    <cellStyle name="20% - Accent3 6 2 2" xfId="289" xr:uid="{00000000-0005-0000-0000-000020010000}"/>
    <cellStyle name="20% - Accent3 6 3" xfId="290" xr:uid="{00000000-0005-0000-0000-000021010000}"/>
    <cellStyle name="20% - Accent3 6 3 2" xfId="291" xr:uid="{00000000-0005-0000-0000-000022010000}"/>
    <cellStyle name="20% - Accent3 6 4" xfId="292" xr:uid="{00000000-0005-0000-0000-000023010000}"/>
    <cellStyle name="20% - Accent3 6 4 2" xfId="293" xr:uid="{00000000-0005-0000-0000-000024010000}"/>
    <cellStyle name="20% - Accent3 6 5" xfId="294" xr:uid="{00000000-0005-0000-0000-000025010000}"/>
    <cellStyle name="20% - Accent3 6 5 2" xfId="295" xr:uid="{00000000-0005-0000-0000-000026010000}"/>
    <cellStyle name="20% - Accent3 6 6" xfId="296" xr:uid="{00000000-0005-0000-0000-000027010000}"/>
    <cellStyle name="20% - Accent3 6 6 2" xfId="297" xr:uid="{00000000-0005-0000-0000-000028010000}"/>
    <cellStyle name="20% - Accent3 6 7" xfId="298" xr:uid="{00000000-0005-0000-0000-000029010000}"/>
    <cellStyle name="20% - Accent3 6 7 2" xfId="299" xr:uid="{00000000-0005-0000-0000-00002A010000}"/>
    <cellStyle name="20% - Accent3 6 8" xfId="300" xr:uid="{00000000-0005-0000-0000-00002B010000}"/>
    <cellStyle name="20% - Accent3 6 8 2" xfId="301" xr:uid="{00000000-0005-0000-0000-00002C010000}"/>
    <cellStyle name="20% - Accent3 6 9" xfId="302" xr:uid="{00000000-0005-0000-0000-00002D010000}"/>
    <cellStyle name="20% - Accent3 6 9 2" xfId="303" xr:uid="{00000000-0005-0000-0000-00002E010000}"/>
    <cellStyle name="20% - Accent3 7" xfId="304" xr:uid="{00000000-0005-0000-0000-00002F010000}"/>
    <cellStyle name="20% - Accent3 7 2" xfId="305" xr:uid="{00000000-0005-0000-0000-000030010000}"/>
    <cellStyle name="20% - Accent3 8" xfId="306" xr:uid="{00000000-0005-0000-0000-000031010000}"/>
    <cellStyle name="20% - Accent3 8 2" xfId="307" xr:uid="{00000000-0005-0000-0000-000032010000}"/>
    <cellStyle name="20% - Accent3 9" xfId="308" xr:uid="{00000000-0005-0000-0000-000033010000}"/>
    <cellStyle name="20% - Accent3 9 2" xfId="309" xr:uid="{00000000-0005-0000-0000-000034010000}"/>
    <cellStyle name="20% - Accent4 10" xfId="310" xr:uid="{00000000-0005-0000-0000-000035010000}"/>
    <cellStyle name="20% - Accent4 10 2" xfId="311" xr:uid="{00000000-0005-0000-0000-000036010000}"/>
    <cellStyle name="20% - Accent4 2" xfId="312" xr:uid="{00000000-0005-0000-0000-000037010000}"/>
    <cellStyle name="20% - Accent4 2 10" xfId="313" xr:uid="{00000000-0005-0000-0000-000038010000}"/>
    <cellStyle name="20% - Accent4 2 11" xfId="314" xr:uid="{00000000-0005-0000-0000-000039010000}"/>
    <cellStyle name="20% - Accent4 2 2" xfId="315" xr:uid="{00000000-0005-0000-0000-00003A010000}"/>
    <cellStyle name="20% - Accent4 2 2 2" xfId="316" xr:uid="{00000000-0005-0000-0000-00003B010000}"/>
    <cellStyle name="20% - Accent4 2 3" xfId="317" xr:uid="{00000000-0005-0000-0000-00003C010000}"/>
    <cellStyle name="20% - Accent4 2 3 2" xfId="318" xr:uid="{00000000-0005-0000-0000-00003D010000}"/>
    <cellStyle name="20% - Accent4 2 4" xfId="319" xr:uid="{00000000-0005-0000-0000-00003E010000}"/>
    <cellStyle name="20% - Accent4 2 4 2" xfId="320" xr:uid="{00000000-0005-0000-0000-00003F010000}"/>
    <cellStyle name="20% - Accent4 2 5" xfId="321" xr:uid="{00000000-0005-0000-0000-000040010000}"/>
    <cellStyle name="20% - Accent4 2 5 2" xfId="322" xr:uid="{00000000-0005-0000-0000-000041010000}"/>
    <cellStyle name="20% - Accent4 2 6" xfId="323" xr:uid="{00000000-0005-0000-0000-000042010000}"/>
    <cellStyle name="20% - Accent4 2 6 2" xfId="324" xr:uid="{00000000-0005-0000-0000-000043010000}"/>
    <cellStyle name="20% - Accent4 2 7" xfId="325" xr:uid="{00000000-0005-0000-0000-000044010000}"/>
    <cellStyle name="20% - Accent4 2 7 2" xfId="326" xr:uid="{00000000-0005-0000-0000-000045010000}"/>
    <cellStyle name="20% - Accent4 2 8" xfId="327" xr:uid="{00000000-0005-0000-0000-000046010000}"/>
    <cellStyle name="20% - Accent4 2 8 2" xfId="328" xr:uid="{00000000-0005-0000-0000-000047010000}"/>
    <cellStyle name="20% - Accent4 2 9" xfId="329" xr:uid="{00000000-0005-0000-0000-000048010000}"/>
    <cellStyle name="20% - Accent4 2 9 2" xfId="330" xr:uid="{00000000-0005-0000-0000-000049010000}"/>
    <cellStyle name="20% - Accent4 3" xfId="331" xr:uid="{00000000-0005-0000-0000-00004A010000}"/>
    <cellStyle name="20% - Accent4 3 10" xfId="332" xr:uid="{00000000-0005-0000-0000-00004B010000}"/>
    <cellStyle name="20% - Accent4 3 11" xfId="333" xr:uid="{00000000-0005-0000-0000-00004C010000}"/>
    <cellStyle name="20% - Accent4 3 2" xfId="334" xr:uid="{00000000-0005-0000-0000-00004D010000}"/>
    <cellStyle name="20% - Accent4 3 2 2" xfId="335" xr:uid="{00000000-0005-0000-0000-00004E010000}"/>
    <cellStyle name="20% - Accent4 3 3" xfId="336" xr:uid="{00000000-0005-0000-0000-00004F010000}"/>
    <cellStyle name="20% - Accent4 3 3 2" xfId="337" xr:uid="{00000000-0005-0000-0000-000050010000}"/>
    <cellStyle name="20% - Accent4 3 4" xfId="338" xr:uid="{00000000-0005-0000-0000-000051010000}"/>
    <cellStyle name="20% - Accent4 3 4 2" xfId="339" xr:uid="{00000000-0005-0000-0000-000052010000}"/>
    <cellStyle name="20% - Accent4 3 5" xfId="340" xr:uid="{00000000-0005-0000-0000-000053010000}"/>
    <cellStyle name="20% - Accent4 3 5 2" xfId="341" xr:uid="{00000000-0005-0000-0000-000054010000}"/>
    <cellStyle name="20% - Accent4 3 6" xfId="342" xr:uid="{00000000-0005-0000-0000-000055010000}"/>
    <cellStyle name="20% - Accent4 3 6 2" xfId="343" xr:uid="{00000000-0005-0000-0000-000056010000}"/>
    <cellStyle name="20% - Accent4 3 7" xfId="344" xr:uid="{00000000-0005-0000-0000-000057010000}"/>
    <cellStyle name="20% - Accent4 3 7 2" xfId="345" xr:uid="{00000000-0005-0000-0000-000058010000}"/>
    <cellStyle name="20% - Accent4 3 8" xfId="346" xr:uid="{00000000-0005-0000-0000-000059010000}"/>
    <cellStyle name="20% - Accent4 3 8 2" xfId="347" xr:uid="{00000000-0005-0000-0000-00005A010000}"/>
    <cellStyle name="20% - Accent4 3 9" xfId="348" xr:uid="{00000000-0005-0000-0000-00005B010000}"/>
    <cellStyle name="20% - Accent4 3 9 2" xfId="349" xr:uid="{00000000-0005-0000-0000-00005C010000}"/>
    <cellStyle name="20% - Accent4 4" xfId="350" xr:uid="{00000000-0005-0000-0000-00005D010000}"/>
    <cellStyle name="20% - Accent4 4 10" xfId="351" xr:uid="{00000000-0005-0000-0000-00005E010000}"/>
    <cellStyle name="20% - Accent4 4 11" xfId="352" xr:uid="{00000000-0005-0000-0000-00005F010000}"/>
    <cellStyle name="20% - Accent4 4 2" xfId="353" xr:uid="{00000000-0005-0000-0000-000060010000}"/>
    <cellStyle name="20% - Accent4 4 2 2" xfId="354" xr:uid="{00000000-0005-0000-0000-000061010000}"/>
    <cellStyle name="20% - Accent4 4 3" xfId="355" xr:uid="{00000000-0005-0000-0000-000062010000}"/>
    <cellStyle name="20% - Accent4 4 3 2" xfId="356" xr:uid="{00000000-0005-0000-0000-000063010000}"/>
    <cellStyle name="20% - Accent4 4 4" xfId="357" xr:uid="{00000000-0005-0000-0000-000064010000}"/>
    <cellStyle name="20% - Accent4 4 4 2" xfId="358" xr:uid="{00000000-0005-0000-0000-000065010000}"/>
    <cellStyle name="20% - Accent4 4 5" xfId="359" xr:uid="{00000000-0005-0000-0000-000066010000}"/>
    <cellStyle name="20% - Accent4 4 5 2" xfId="360" xr:uid="{00000000-0005-0000-0000-000067010000}"/>
    <cellStyle name="20% - Accent4 4 6" xfId="361" xr:uid="{00000000-0005-0000-0000-000068010000}"/>
    <cellStyle name="20% - Accent4 4 6 2" xfId="362" xr:uid="{00000000-0005-0000-0000-000069010000}"/>
    <cellStyle name="20% - Accent4 4 7" xfId="363" xr:uid="{00000000-0005-0000-0000-00006A010000}"/>
    <cellStyle name="20% - Accent4 4 7 2" xfId="364" xr:uid="{00000000-0005-0000-0000-00006B010000}"/>
    <cellStyle name="20% - Accent4 4 8" xfId="365" xr:uid="{00000000-0005-0000-0000-00006C010000}"/>
    <cellStyle name="20% - Accent4 4 8 2" xfId="366" xr:uid="{00000000-0005-0000-0000-00006D010000}"/>
    <cellStyle name="20% - Accent4 4 9" xfId="367" xr:uid="{00000000-0005-0000-0000-00006E010000}"/>
    <cellStyle name="20% - Accent4 4 9 2" xfId="368" xr:uid="{00000000-0005-0000-0000-00006F010000}"/>
    <cellStyle name="20% - Accent4 5" xfId="369" xr:uid="{00000000-0005-0000-0000-000070010000}"/>
    <cellStyle name="20% - Accent4 5 10" xfId="370" xr:uid="{00000000-0005-0000-0000-000071010000}"/>
    <cellStyle name="20% - Accent4 5 11" xfId="371" xr:uid="{00000000-0005-0000-0000-000072010000}"/>
    <cellStyle name="20% - Accent4 5 2" xfId="372" xr:uid="{00000000-0005-0000-0000-000073010000}"/>
    <cellStyle name="20% - Accent4 5 2 2" xfId="373" xr:uid="{00000000-0005-0000-0000-000074010000}"/>
    <cellStyle name="20% - Accent4 5 3" xfId="374" xr:uid="{00000000-0005-0000-0000-000075010000}"/>
    <cellStyle name="20% - Accent4 5 3 2" xfId="375" xr:uid="{00000000-0005-0000-0000-000076010000}"/>
    <cellStyle name="20% - Accent4 5 4" xfId="376" xr:uid="{00000000-0005-0000-0000-000077010000}"/>
    <cellStyle name="20% - Accent4 5 4 2" xfId="377" xr:uid="{00000000-0005-0000-0000-000078010000}"/>
    <cellStyle name="20% - Accent4 5 5" xfId="378" xr:uid="{00000000-0005-0000-0000-000079010000}"/>
    <cellStyle name="20% - Accent4 5 5 2" xfId="379" xr:uid="{00000000-0005-0000-0000-00007A010000}"/>
    <cellStyle name="20% - Accent4 5 6" xfId="380" xr:uid="{00000000-0005-0000-0000-00007B010000}"/>
    <cellStyle name="20% - Accent4 5 6 2" xfId="381" xr:uid="{00000000-0005-0000-0000-00007C010000}"/>
    <cellStyle name="20% - Accent4 5 7" xfId="382" xr:uid="{00000000-0005-0000-0000-00007D010000}"/>
    <cellStyle name="20% - Accent4 5 7 2" xfId="383" xr:uid="{00000000-0005-0000-0000-00007E010000}"/>
    <cellStyle name="20% - Accent4 5 8" xfId="384" xr:uid="{00000000-0005-0000-0000-00007F010000}"/>
    <cellStyle name="20% - Accent4 5 8 2" xfId="385" xr:uid="{00000000-0005-0000-0000-000080010000}"/>
    <cellStyle name="20% - Accent4 5 9" xfId="386" xr:uid="{00000000-0005-0000-0000-000081010000}"/>
    <cellStyle name="20% - Accent4 5 9 2" xfId="387" xr:uid="{00000000-0005-0000-0000-000082010000}"/>
    <cellStyle name="20% - Accent4 6" xfId="388" xr:uid="{00000000-0005-0000-0000-000083010000}"/>
    <cellStyle name="20% - Accent4 6 10" xfId="389" xr:uid="{00000000-0005-0000-0000-000084010000}"/>
    <cellStyle name="20% - Accent4 6 11" xfId="390" xr:uid="{00000000-0005-0000-0000-000085010000}"/>
    <cellStyle name="20% - Accent4 6 2" xfId="391" xr:uid="{00000000-0005-0000-0000-000086010000}"/>
    <cellStyle name="20% - Accent4 6 2 2" xfId="392" xr:uid="{00000000-0005-0000-0000-000087010000}"/>
    <cellStyle name="20% - Accent4 6 3" xfId="393" xr:uid="{00000000-0005-0000-0000-000088010000}"/>
    <cellStyle name="20% - Accent4 6 3 2" xfId="394" xr:uid="{00000000-0005-0000-0000-000089010000}"/>
    <cellStyle name="20% - Accent4 6 4" xfId="395" xr:uid="{00000000-0005-0000-0000-00008A010000}"/>
    <cellStyle name="20% - Accent4 6 4 2" xfId="396" xr:uid="{00000000-0005-0000-0000-00008B010000}"/>
    <cellStyle name="20% - Accent4 6 5" xfId="397" xr:uid="{00000000-0005-0000-0000-00008C010000}"/>
    <cellStyle name="20% - Accent4 6 5 2" xfId="398" xr:uid="{00000000-0005-0000-0000-00008D010000}"/>
    <cellStyle name="20% - Accent4 6 6" xfId="399" xr:uid="{00000000-0005-0000-0000-00008E010000}"/>
    <cellStyle name="20% - Accent4 6 6 2" xfId="400" xr:uid="{00000000-0005-0000-0000-00008F010000}"/>
    <cellStyle name="20% - Accent4 6 7" xfId="401" xr:uid="{00000000-0005-0000-0000-000090010000}"/>
    <cellStyle name="20% - Accent4 6 7 2" xfId="402" xr:uid="{00000000-0005-0000-0000-000091010000}"/>
    <cellStyle name="20% - Accent4 6 8" xfId="403" xr:uid="{00000000-0005-0000-0000-000092010000}"/>
    <cellStyle name="20% - Accent4 6 8 2" xfId="404" xr:uid="{00000000-0005-0000-0000-000093010000}"/>
    <cellStyle name="20% - Accent4 6 9" xfId="405" xr:uid="{00000000-0005-0000-0000-000094010000}"/>
    <cellStyle name="20% - Accent4 6 9 2" xfId="406" xr:uid="{00000000-0005-0000-0000-000095010000}"/>
    <cellStyle name="20% - Accent4 7" xfId="407" xr:uid="{00000000-0005-0000-0000-000096010000}"/>
    <cellStyle name="20% - Accent4 7 2" xfId="408" xr:uid="{00000000-0005-0000-0000-000097010000}"/>
    <cellStyle name="20% - Accent4 8" xfId="409" xr:uid="{00000000-0005-0000-0000-000098010000}"/>
    <cellStyle name="20% - Accent4 8 2" xfId="410" xr:uid="{00000000-0005-0000-0000-000099010000}"/>
    <cellStyle name="20% - Accent4 9" xfId="411" xr:uid="{00000000-0005-0000-0000-00009A010000}"/>
    <cellStyle name="20% - Accent4 9 2" xfId="412" xr:uid="{00000000-0005-0000-0000-00009B010000}"/>
    <cellStyle name="20% - Accent5 10" xfId="413" xr:uid="{00000000-0005-0000-0000-00009C010000}"/>
    <cellStyle name="20% - Accent5 10 2" xfId="414" xr:uid="{00000000-0005-0000-0000-00009D010000}"/>
    <cellStyle name="20% - Accent5 2" xfId="415" xr:uid="{00000000-0005-0000-0000-00009E010000}"/>
    <cellStyle name="20% - Accent5 2 10" xfId="416" xr:uid="{00000000-0005-0000-0000-00009F010000}"/>
    <cellStyle name="20% - Accent5 2 11" xfId="417" xr:uid="{00000000-0005-0000-0000-0000A0010000}"/>
    <cellStyle name="20% - Accent5 2 2" xfId="418" xr:uid="{00000000-0005-0000-0000-0000A1010000}"/>
    <cellStyle name="20% - Accent5 2 2 2" xfId="419" xr:uid="{00000000-0005-0000-0000-0000A2010000}"/>
    <cellStyle name="20% - Accent5 2 3" xfId="420" xr:uid="{00000000-0005-0000-0000-0000A3010000}"/>
    <cellStyle name="20% - Accent5 2 3 2" xfId="421" xr:uid="{00000000-0005-0000-0000-0000A4010000}"/>
    <cellStyle name="20% - Accent5 2 4" xfId="422" xr:uid="{00000000-0005-0000-0000-0000A5010000}"/>
    <cellStyle name="20% - Accent5 2 4 2" xfId="423" xr:uid="{00000000-0005-0000-0000-0000A6010000}"/>
    <cellStyle name="20% - Accent5 2 5" xfId="424" xr:uid="{00000000-0005-0000-0000-0000A7010000}"/>
    <cellStyle name="20% - Accent5 2 5 2" xfId="425" xr:uid="{00000000-0005-0000-0000-0000A8010000}"/>
    <cellStyle name="20% - Accent5 2 6" xfId="426" xr:uid="{00000000-0005-0000-0000-0000A9010000}"/>
    <cellStyle name="20% - Accent5 2 6 2" xfId="427" xr:uid="{00000000-0005-0000-0000-0000AA010000}"/>
    <cellStyle name="20% - Accent5 2 7" xfId="428" xr:uid="{00000000-0005-0000-0000-0000AB010000}"/>
    <cellStyle name="20% - Accent5 2 7 2" xfId="429" xr:uid="{00000000-0005-0000-0000-0000AC010000}"/>
    <cellStyle name="20% - Accent5 2 8" xfId="430" xr:uid="{00000000-0005-0000-0000-0000AD010000}"/>
    <cellStyle name="20% - Accent5 2 8 2" xfId="431" xr:uid="{00000000-0005-0000-0000-0000AE010000}"/>
    <cellStyle name="20% - Accent5 2 9" xfId="432" xr:uid="{00000000-0005-0000-0000-0000AF010000}"/>
    <cellStyle name="20% - Accent5 2 9 2" xfId="433" xr:uid="{00000000-0005-0000-0000-0000B0010000}"/>
    <cellStyle name="20% - Accent5 3" xfId="434" xr:uid="{00000000-0005-0000-0000-0000B1010000}"/>
    <cellStyle name="20% - Accent5 3 10" xfId="435" xr:uid="{00000000-0005-0000-0000-0000B2010000}"/>
    <cellStyle name="20% - Accent5 3 11" xfId="436" xr:uid="{00000000-0005-0000-0000-0000B3010000}"/>
    <cellStyle name="20% - Accent5 3 2" xfId="437" xr:uid="{00000000-0005-0000-0000-0000B4010000}"/>
    <cellStyle name="20% - Accent5 3 2 2" xfId="438" xr:uid="{00000000-0005-0000-0000-0000B5010000}"/>
    <cellStyle name="20% - Accent5 3 3" xfId="439" xr:uid="{00000000-0005-0000-0000-0000B6010000}"/>
    <cellStyle name="20% - Accent5 3 3 2" xfId="440" xr:uid="{00000000-0005-0000-0000-0000B7010000}"/>
    <cellStyle name="20% - Accent5 3 4" xfId="441" xr:uid="{00000000-0005-0000-0000-0000B8010000}"/>
    <cellStyle name="20% - Accent5 3 4 2" xfId="442" xr:uid="{00000000-0005-0000-0000-0000B9010000}"/>
    <cellStyle name="20% - Accent5 3 5" xfId="443" xr:uid="{00000000-0005-0000-0000-0000BA010000}"/>
    <cellStyle name="20% - Accent5 3 5 2" xfId="444" xr:uid="{00000000-0005-0000-0000-0000BB010000}"/>
    <cellStyle name="20% - Accent5 3 6" xfId="445" xr:uid="{00000000-0005-0000-0000-0000BC010000}"/>
    <cellStyle name="20% - Accent5 3 6 2" xfId="446" xr:uid="{00000000-0005-0000-0000-0000BD010000}"/>
    <cellStyle name="20% - Accent5 3 7" xfId="447" xr:uid="{00000000-0005-0000-0000-0000BE010000}"/>
    <cellStyle name="20% - Accent5 3 7 2" xfId="448" xr:uid="{00000000-0005-0000-0000-0000BF010000}"/>
    <cellStyle name="20% - Accent5 3 8" xfId="449" xr:uid="{00000000-0005-0000-0000-0000C0010000}"/>
    <cellStyle name="20% - Accent5 3 8 2" xfId="450" xr:uid="{00000000-0005-0000-0000-0000C1010000}"/>
    <cellStyle name="20% - Accent5 3 9" xfId="451" xr:uid="{00000000-0005-0000-0000-0000C2010000}"/>
    <cellStyle name="20% - Accent5 3 9 2" xfId="452" xr:uid="{00000000-0005-0000-0000-0000C3010000}"/>
    <cellStyle name="20% - Accent5 4" xfId="453" xr:uid="{00000000-0005-0000-0000-0000C4010000}"/>
    <cellStyle name="20% - Accent5 4 10" xfId="454" xr:uid="{00000000-0005-0000-0000-0000C5010000}"/>
    <cellStyle name="20% - Accent5 4 11" xfId="455" xr:uid="{00000000-0005-0000-0000-0000C6010000}"/>
    <cellStyle name="20% - Accent5 4 2" xfId="456" xr:uid="{00000000-0005-0000-0000-0000C7010000}"/>
    <cellStyle name="20% - Accent5 4 2 2" xfId="457" xr:uid="{00000000-0005-0000-0000-0000C8010000}"/>
    <cellStyle name="20% - Accent5 4 3" xfId="458" xr:uid="{00000000-0005-0000-0000-0000C9010000}"/>
    <cellStyle name="20% - Accent5 4 3 2" xfId="459" xr:uid="{00000000-0005-0000-0000-0000CA010000}"/>
    <cellStyle name="20% - Accent5 4 4" xfId="460" xr:uid="{00000000-0005-0000-0000-0000CB010000}"/>
    <cellStyle name="20% - Accent5 4 4 2" xfId="461" xr:uid="{00000000-0005-0000-0000-0000CC010000}"/>
    <cellStyle name="20% - Accent5 4 5" xfId="462" xr:uid="{00000000-0005-0000-0000-0000CD010000}"/>
    <cellStyle name="20% - Accent5 4 5 2" xfId="463" xr:uid="{00000000-0005-0000-0000-0000CE010000}"/>
    <cellStyle name="20% - Accent5 4 6" xfId="464" xr:uid="{00000000-0005-0000-0000-0000CF010000}"/>
    <cellStyle name="20% - Accent5 4 6 2" xfId="465" xr:uid="{00000000-0005-0000-0000-0000D0010000}"/>
    <cellStyle name="20% - Accent5 4 7" xfId="466" xr:uid="{00000000-0005-0000-0000-0000D1010000}"/>
    <cellStyle name="20% - Accent5 4 7 2" xfId="467" xr:uid="{00000000-0005-0000-0000-0000D2010000}"/>
    <cellStyle name="20% - Accent5 4 8" xfId="468" xr:uid="{00000000-0005-0000-0000-0000D3010000}"/>
    <cellStyle name="20% - Accent5 4 8 2" xfId="469" xr:uid="{00000000-0005-0000-0000-0000D4010000}"/>
    <cellStyle name="20% - Accent5 4 9" xfId="470" xr:uid="{00000000-0005-0000-0000-0000D5010000}"/>
    <cellStyle name="20% - Accent5 4 9 2" xfId="471" xr:uid="{00000000-0005-0000-0000-0000D6010000}"/>
    <cellStyle name="20% - Accent5 5" xfId="472" xr:uid="{00000000-0005-0000-0000-0000D7010000}"/>
    <cellStyle name="20% - Accent5 5 10" xfId="473" xr:uid="{00000000-0005-0000-0000-0000D8010000}"/>
    <cellStyle name="20% - Accent5 5 11" xfId="474" xr:uid="{00000000-0005-0000-0000-0000D9010000}"/>
    <cellStyle name="20% - Accent5 5 2" xfId="475" xr:uid="{00000000-0005-0000-0000-0000DA010000}"/>
    <cellStyle name="20% - Accent5 5 2 2" xfId="476" xr:uid="{00000000-0005-0000-0000-0000DB010000}"/>
    <cellStyle name="20% - Accent5 5 3" xfId="477" xr:uid="{00000000-0005-0000-0000-0000DC010000}"/>
    <cellStyle name="20% - Accent5 5 3 2" xfId="478" xr:uid="{00000000-0005-0000-0000-0000DD010000}"/>
    <cellStyle name="20% - Accent5 5 4" xfId="479" xr:uid="{00000000-0005-0000-0000-0000DE010000}"/>
    <cellStyle name="20% - Accent5 5 4 2" xfId="480" xr:uid="{00000000-0005-0000-0000-0000DF010000}"/>
    <cellStyle name="20% - Accent5 5 5" xfId="481" xr:uid="{00000000-0005-0000-0000-0000E0010000}"/>
    <cellStyle name="20% - Accent5 5 5 2" xfId="482" xr:uid="{00000000-0005-0000-0000-0000E1010000}"/>
    <cellStyle name="20% - Accent5 5 6" xfId="483" xr:uid="{00000000-0005-0000-0000-0000E2010000}"/>
    <cellStyle name="20% - Accent5 5 6 2" xfId="484" xr:uid="{00000000-0005-0000-0000-0000E3010000}"/>
    <cellStyle name="20% - Accent5 5 7" xfId="485" xr:uid="{00000000-0005-0000-0000-0000E4010000}"/>
    <cellStyle name="20% - Accent5 5 7 2" xfId="486" xr:uid="{00000000-0005-0000-0000-0000E5010000}"/>
    <cellStyle name="20% - Accent5 5 8" xfId="487" xr:uid="{00000000-0005-0000-0000-0000E6010000}"/>
    <cellStyle name="20% - Accent5 5 8 2" xfId="488" xr:uid="{00000000-0005-0000-0000-0000E7010000}"/>
    <cellStyle name="20% - Accent5 5 9" xfId="489" xr:uid="{00000000-0005-0000-0000-0000E8010000}"/>
    <cellStyle name="20% - Accent5 5 9 2" xfId="490" xr:uid="{00000000-0005-0000-0000-0000E9010000}"/>
    <cellStyle name="20% - Accent5 6" xfId="491" xr:uid="{00000000-0005-0000-0000-0000EA010000}"/>
    <cellStyle name="20% - Accent5 6 10" xfId="492" xr:uid="{00000000-0005-0000-0000-0000EB010000}"/>
    <cellStyle name="20% - Accent5 6 11" xfId="493" xr:uid="{00000000-0005-0000-0000-0000EC010000}"/>
    <cellStyle name="20% - Accent5 6 2" xfId="494" xr:uid="{00000000-0005-0000-0000-0000ED010000}"/>
    <cellStyle name="20% - Accent5 6 2 2" xfId="495" xr:uid="{00000000-0005-0000-0000-0000EE010000}"/>
    <cellStyle name="20% - Accent5 6 3" xfId="496" xr:uid="{00000000-0005-0000-0000-0000EF010000}"/>
    <cellStyle name="20% - Accent5 6 3 2" xfId="497" xr:uid="{00000000-0005-0000-0000-0000F0010000}"/>
    <cellStyle name="20% - Accent5 6 4" xfId="498" xr:uid="{00000000-0005-0000-0000-0000F1010000}"/>
    <cellStyle name="20% - Accent5 6 4 2" xfId="499" xr:uid="{00000000-0005-0000-0000-0000F2010000}"/>
    <cellStyle name="20% - Accent5 6 5" xfId="500" xr:uid="{00000000-0005-0000-0000-0000F3010000}"/>
    <cellStyle name="20% - Accent5 6 5 2" xfId="501" xr:uid="{00000000-0005-0000-0000-0000F4010000}"/>
    <cellStyle name="20% - Accent5 6 6" xfId="502" xr:uid="{00000000-0005-0000-0000-0000F5010000}"/>
    <cellStyle name="20% - Accent5 6 6 2" xfId="503" xr:uid="{00000000-0005-0000-0000-0000F6010000}"/>
    <cellStyle name="20% - Accent5 6 7" xfId="504" xr:uid="{00000000-0005-0000-0000-0000F7010000}"/>
    <cellStyle name="20% - Accent5 6 7 2" xfId="505" xr:uid="{00000000-0005-0000-0000-0000F8010000}"/>
    <cellStyle name="20% - Accent5 6 8" xfId="506" xr:uid="{00000000-0005-0000-0000-0000F9010000}"/>
    <cellStyle name="20% - Accent5 6 8 2" xfId="507" xr:uid="{00000000-0005-0000-0000-0000FA010000}"/>
    <cellStyle name="20% - Accent5 6 9" xfId="508" xr:uid="{00000000-0005-0000-0000-0000FB010000}"/>
    <cellStyle name="20% - Accent5 6 9 2" xfId="509" xr:uid="{00000000-0005-0000-0000-0000FC010000}"/>
    <cellStyle name="20% - Accent5 7" xfId="510" xr:uid="{00000000-0005-0000-0000-0000FD010000}"/>
    <cellStyle name="20% - Accent5 7 2" xfId="511" xr:uid="{00000000-0005-0000-0000-0000FE010000}"/>
    <cellStyle name="20% - Accent5 8" xfId="512" xr:uid="{00000000-0005-0000-0000-0000FF010000}"/>
    <cellStyle name="20% - Accent5 8 2" xfId="513" xr:uid="{00000000-0005-0000-0000-000000020000}"/>
    <cellStyle name="20% - Accent5 9" xfId="514" xr:uid="{00000000-0005-0000-0000-000001020000}"/>
    <cellStyle name="20% - Accent5 9 2" xfId="515" xr:uid="{00000000-0005-0000-0000-000002020000}"/>
    <cellStyle name="20% - Accent6 10" xfId="516" xr:uid="{00000000-0005-0000-0000-000003020000}"/>
    <cellStyle name="20% - Accent6 10 2" xfId="517" xr:uid="{00000000-0005-0000-0000-000004020000}"/>
    <cellStyle name="20% - Accent6 2" xfId="518" xr:uid="{00000000-0005-0000-0000-000005020000}"/>
    <cellStyle name="20% - Accent6 2 10" xfId="519" xr:uid="{00000000-0005-0000-0000-000006020000}"/>
    <cellStyle name="20% - Accent6 2 11" xfId="520" xr:uid="{00000000-0005-0000-0000-000007020000}"/>
    <cellStyle name="20% - Accent6 2 2" xfId="521" xr:uid="{00000000-0005-0000-0000-000008020000}"/>
    <cellStyle name="20% - Accent6 2 2 2" xfId="522" xr:uid="{00000000-0005-0000-0000-000009020000}"/>
    <cellStyle name="20% - Accent6 2 3" xfId="523" xr:uid="{00000000-0005-0000-0000-00000A020000}"/>
    <cellStyle name="20% - Accent6 2 3 2" xfId="524" xr:uid="{00000000-0005-0000-0000-00000B020000}"/>
    <cellStyle name="20% - Accent6 2 4" xfId="525" xr:uid="{00000000-0005-0000-0000-00000C020000}"/>
    <cellStyle name="20% - Accent6 2 4 2" xfId="526" xr:uid="{00000000-0005-0000-0000-00000D020000}"/>
    <cellStyle name="20% - Accent6 2 5" xfId="527" xr:uid="{00000000-0005-0000-0000-00000E020000}"/>
    <cellStyle name="20% - Accent6 2 5 2" xfId="528" xr:uid="{00000000-0005-0000-0000-00000F020000}"/>
    <cellStyle name="20% - Accent6 2 6" xfId="529" xr:uid="{00000000-0005-0000-0000-000010020000}"/>
    <cellStyle name="20% - Accent6 2 6 2" xfId="530" xr:uid="{00000000-0005-0000-0000-000011020000}"/>
    <cellStyle name="20% - Accent6 2 7" xfId="531" xr:uid="{00000000-0005-0000-0000-000012020000}"/>
    <cellStyle name="20% - Accent6 2 7 2" xfId="532" xr:uid="{00000000-0005-0000-0000-000013020000}"/>
    <cellStyle name="20% - Accent6 2 8" xfId="533" xr:uid="{00000000-0005-0000-0000-000014020000}"/>
    <cellStyle name="20% - Accent6 2 8 2" xfId="534" xr:uid="{00000000-0005-0000-0000-000015020000}"/>
    <cellStyle name="20% - Accent6 2 9" xfId="535" xr:uid="{00000000-0005-0000-0000-000016020000}"/>
    <cellStyle name="20% - Accent6 2 9 2" xfId="536" xr:uid="{00000000-0005-0000-0000-000017020000}"/>
    <cellStyle name="20% - Accent6 3" xfId="537" xr:uid="{00000000-0005-0000-0000-000018020000}"/>
    <cellStyle name="20% - Accent6 3 10" xfId="538" xr:uid="{00000000-0005-0000-0000-000019020000}"/>
    <cellStyle name="20% - Accent6 3 11" xfId="539" xr:uid="{00000000-0005-0000-0000-00001A020000}"/>
    <cellStyle name="20% - Accent6 3 2" xfId="540" xr:uid="{00000000-0005-0000-0000-00001B020000}"/>
    <cellStyle name="20% - Accent6 3 2 2" xfId="541" xr:uid="{00000000-0005-0000-0000-00001C020000}"/>
    <cellStyle name="20% - Accent6 3 3" xfId="542" xr:uid="{00000000-0005-0000-0000-00001D020000}"/>
    <cellStyle name="20% - Accent6 3 3 2" xfId="543" xr:uid="{00000000-0005-0000-0000-00001E020000}"/>
    <cellStyle name="20% - Accent6 3 4" xfId="544" xr:uid="{00000000-0005-0000-0000-00001F020000}"/>
    <cellStyle name="20% - Accent6 3 4 2" xfId="545" xr:uid="{00000000-0005-0000-0000-000020020000}"/>
    <cellStyle name="20% - Accent6 3 5" xfId="546" xr:uid="{00000000-0005-0000-0000-000021020000}"/>
    <cellStyle name="20% - Accent6 3 5 2" xfId="547" xr:uid="{00000000-0005-0000-0000-000022020000}"/>
    <cellStyle name="20% - Accent6 3 6" xfId="548" xr:uid="{00000000-0005-0000-0000-000023020000}"/>
    <cellStyle name="20% - Accent6 3 6 2" xfId="549" xr:uid="{00000000-0005-0000-0000-000024020000}"/>
    <cellStyle name="20% - Accent6 3 7" xfId="550" xr:uid="{00000000-0005-0000-0000-000025020000}"/>
    <cellStyle name="20% - Accent6 3 7 2" xfId="551" xr:uid="{00000000-0005-0000-0000-000026020000}"/>
    <cellStyle name="20% - Accent6 3 8" xfId="552" xr:uid="{00000000-0005-0000-0000-000027020000}"/>
    <cellStyle name="20% - Accent6 3 8 2" xfId="553" xr:uid="{00000000-0005-0000-0000-000028020000}"/>
    <cellStyle name="20% - Accent6 3 9" xfId="554" xr:uid="{00000000-0005-0000-0000-000029020000}"/>
    <cellStyle name="20% - Accent6 3 9 2" xfId="555" xr:uid="{00000000-0005-0000-0000-00002A020000}"/>
    <cellStyle name="20% - Accent6 4" xfId="556" xr:uid="{00000000-0005-0000-0000-00002B020000}"/>
    <cellStyle name="20% - Accent6 4 10" xfId="557" xr:uid="{00000000-0005-0000-0000-00002C020000}"/>
    <cellStyle name="20% - Accent6 4 11" xfId="558" xr:uid="{00000000-0005-0000-0000-00002D020000}"/>
    <cellStyle name="20% - Accent6 4 2" xfId="559" xr:uid="{00000000-0005-0000-0000-00002E020000}"/>
    <cellStyle name="20% - Accent6 4 2 2" xfId="560" xr:uid="{00000000-0005-0000-0000-00002F020000}"/>
    <cellStyle name="20% - Accent6 4 3" xfId="561" xr:uid="{00000000-0005-0000-0000-000030020000}"/>
    <cellStyle name="20% - Accent6 4 3 2" xfId="562" xr:uid="{00000000-0005-0000-0000-000031020000}"/>
    <cellStyle name="20% - Accent6 4 4" xfId="563" xr:uid="{00000000-0005-0000-0000-000032020000}"/>
    <cellStyle name="20% - Accent6 4 4 2" xfId="564" xr:uid="{00000000-0005-0000-0000-000033020000}"/>
    <cellStyle name="20% - Accent6 4 5" xfId="565" xr:uid="{00000000-0005-0000-0000-000034020000}"/>
    <cellStyle name="20% - Accent6 4 5 2" xfId="566" xr:uid="{00000000-0005-0000-0000-000035020000}"/>
    <cellStyle name="20% - Accent6 4 6" xfId="567" xr:uid="{00000000-0005-0000-0000-000036020000}"/>
    <cellStyle name="20% - Accent6 4 6 2" xfId="568" xr:uid="{00000000-0005-0000-0000-000037020000}"/>
    <cellStyle name="20% - Accent6 4 7" xfId="569" xr:uid="{00000000-0005-0000-0000-000038020000}"/>
    <cellStyle name="20% - Accent6 4 7 2" xfId="570" xr:uid="{00000000-0005-0000-0000-000039020000}"/>
    <cellStyle name="20% - Accent6 4 8" xfId="571" xr:uid="{00000000-0005-0000-0000-00003A020000}"/>
    <cellStyle name="20% - Accent6 4 8 2" xfId="572" xr:uid="{00000000-0005-0000-0000-00003B020000}"/>
    <cellStyle name="20% - Accent6 4 9" xfId="573" xr:uid="{00000000-0005-0000-0000-00003C020000}"/>
    <cellStyle name="20% - Accent6 4 9 2" xfId="574" xr:uid="{00000000-0005-0000-0000-00003D020000}"/>
    <cellStyle name="20% - Accent6 5" xfId="575" xr:uid="{00000000-0005-0000-0000-00003E020000}"/>
    <cellStyle name="20% - Accent6 5 10" xfId="576" xr:uid="{00000000-0005-0000-0000-00003F020000}"/>
    <cellStyle name="20% - Accent6 5 11" xfId="577" xr:uid="{00000000-0005-0000-0000-000040020000}"/>
    <cellStyle name="20% - Accent6 5 2" xfId="578" xr:uid="{00000000-0005-0000-0000-000041020000}"/>
    <cellStyle name="20% - Accent6 5 2 2" xfId="579" xr:uid="{00000000-0005-0000-0000-000042020000}"/>
    <cellStyle name="20% - Accent6 5 3" xfId="580" xr:uid="{00000000-0005-0000-0000-000043020000}"/>
    <cellStyle name="20% - Accent6 5 3 2" xfId="581" xr:uid="{00000000-0005-0000-0000-000044020000}"/>
    <cellStyle name="20% - Accent6 5 4" xfId="582" xr:uid="{00000000-0005-0000-0000-000045020000}"/>
    <cellStyle name="20% - Accent6 5 4 2" xfId="583" xr:uid="{00000000-0005-0000-0000-000046020000}"/>
    <cellStyle name="20% - Accent6 5 5" xfId="584" xr:uid="{00000000-0005-0000-0000-000047020000}"/>
    <cellStyle name="20% - Accent6 5 5 2" xfId="585" xr:uid="{00000000-0005-0000-0000-000048020000}"/>
    <cellStyle name="20% - Accent6 5 6" xfId="586" xr:uid="{00000000-0005-0000-0000-000049020000}"/>
    <cellStyle name="20% - Accent6 5 6 2" xfId="587" xr:uid="{00000000-0005-0000-0000-00004A020000}"/>
    <cellStyle name="20% - Accent6 5 7" xfId="588" xr:uid="{00000000-0005-0000-0000-00004B020000}"/>
    <cellStyle name="20% - Accent6 5 7 2" xfId="589" xr:uid="{00000000-0005-0000-0000-00004C020000}"/>
    <cellStyle name="20% - Accent6 5 8" xfId="590" xr:uid="{00000000-0005-0000-0000-00004D020000}"/>
    <cellStyle name="20% - Accent6 5 8 2" xfId="591" xr:uid="{00000000-0005-0000-0000-00004E020000}"/>
    <cellStyle name="20% - Accent6 5 9" xfId="592" xr:uid="{00000000-0005-0000-0000-00004F020000}"/>
    <cellStyle name="20% - Accent6 5 9 2" xfId="593" xr:uid="{00000000-0005-0000-0000-000050020000}"/>
    <cellStyle name="20% - Accent6 6" xfId="594" xr:uid="{00000000-0005-0000-0000-000051020000}"/>
    <cellStyle name="20% - Accent6 6 10" xfId="595" xr:uid="{00000000-0005-0000-0000-000052020000}"/>
    <cellStyle name="20% - Accent6 6 11" xfId="596" xr:uid="{00000000-0005-0000-0000-000053020000}"/>
    <cellStyle name="20% - Accent6 6 2" xfId="597" xr:uid="{00000000-0005-0000-0000-000054020000}"/>
    <cellStyle name="20% - Accent6 6 2 2" xfId="598" xr:uid="{00000000-0005-0000-0000-000055020000}"/>
    <cellStyle name="20% - Accent6 6 3" xfId="599" xr:uid="{00000000-0005-0000-0000-000056020000}"/>
    <cellStyle name="20% - Accent6 6 3 2" xfId="600" xr:uid="{00000000-0005-0000-0000-000057020000}"/>
    <cellStyle name="20% - Accent6 6 4" xfId="601" xr:uid="{00000000-0005-0000-0000-000058020000}"/>
    <cellStyle name="20% - Accent6 6 4 2" xfId="602" xr:uid="{00000000-0005-0000-0000-000059020000}"/>
    <cellStyle name="20% - Accent6 6 5" xfId="603" xr:uid="{00000000-0005-0000-0000-00005A020000}"/>
    <cellStyle name="20% - Accent6 6 5 2" xfId="604" xr:uid="{00000000-0005-0000-0000-00005B020000}"/>
    <cellStyle name="20% - Accent6 6 6" xfId="605" xr:uid="{00000000-0005-0000-0000-00005C020000}"/>
    <cellStyle name="20% - Accent6 6 6 2" xfId="606" xr:uid="{00000000-0005-0000-0000-00005D020000}"/>
    <cellStyle name="20% - Accent6 6 7" xfId="607" xr:uid="{00000000-0005-0000-0000-00005E020000}"/>
    <cellStyle name="20% - Accent6 6 7 2" xfId="608" xr:uid="{00000000-0005-0000-0000-00005F020000}"/>
    <cellStyle name="20% - Accent6 6 8" xfId="609" xr:uid="{00000000-0005-0000-0000-000060020000}"/>
    <cellStyle name="20% - Accent6 6 8 2" xfId="610" xr:uid="{00000000-0005-0000-0000-000061020000}"/>
    <cellStyle name="20% - Accent6 6 9" xfId="611" xr:uid="{00000000-0005-0000-0000-000062020000}"/>
    <cellStyle name="20% - Accent6 6 9 2" xfId="612" xr:uid="{00000000-0005-0000-0000-000063020000}"/>
    <cellStyle name="20% - Accent6 7" xfId="613" xr:uid="{00000000-0005-0000-0000-000064020000}"/>
    <cellStyle name="20% - Accent6 7 2" xfId="614" xr:uid="{00000000-0005-0000-0000-000065020000}"/>
    <cellStyle name="20% - Accent6 8" xfId="615" xr:uid="{00000000-0005-0000-0000-000066020000}"/>
    <cellStyle name="20% - Accent6 8 2" xfId="616" xr:uid="{00000000-0005-0000-0000-000067020000}"/>
    <cellStyle name="20% - Accent6 9" xfId="617" xr:uid="{00000000-0005-0000-0000-000068020000}"/>
    <cellStyle name="20% - Accent6 9 2" xfId="618" xr:uid="{00000000-0005-0000-0000-000069020000}"/>
    <cellStyle name="40% - Accent1 10" xfId="619" xr:uid="{00000000-0005-0000-0000-00006A020000}"/>
    <cellStyle name="40% - Accent1 10 2" xfId="620" xr:uid="{00000000-0005-0000-0000-00006B020000}"/>
    <cellStyle name="40% - Accent1 2" xfId="621" xr:uid="{00000000-0005-0000-0000-00006C020000}"/>
    <cellStyle name="40% - Accent1 2 10" xfId="622" xr:uid="{00000000-0005-0000-0000-00006D020000}"/>
    <cellStyle name="40% - Accent1 2 11" xfId="623" xr:uid="{00000000-0005-0000-0000-00006E020000}"/>
    <cellStyle name="40% - Accent1 2 2" xfId="624" xr:uid="{00000000-0005-0000-0000-00006F020000}"/>
    <cellStyle name="40% - Accent1 2 2 2" xfId="625" xr:uid="{00000000-0005-0000-0000-000070020000}"/>
    <cellStyle name="40% - Accent1 2 3" xfId="626" xr:uid="{00000000-0005-0000-0000-000071020000}"/>
    <cellStyle name="40% - Accent1 2 3 2" xfId="627" xr:uid="{00000000-0005-0000-0000-000072020000}"/>
    <cellStyle name="40% - Accent1 2 4" xfId="628" xr:uid="{00000000-0005-0000-0000-000073020000}"/>
    <cellStyle name="40% - Accent1 2 4 2" xfId="629" xr:uid="{00000000-0005-0000-0000-000074020000}"/>
    <cellStyle name="40% - Accent1 2 5" xfId="630" xr:uid="{00000000-0005-0000-0000-000075020000}"/>
    <cellStyle name="40% - Accent1 2 5 2" xfId="631" xr:uid="{00000000-0005-0000-0000-000076020000}"/>
    <cellStyle name="40% - Accent1 2 6" xfId="632" xr:uid="{00000000-0005-0000-0000-000077020000}"/>
    <cellStyle name="40% - Accent1 2 6 2" xfId="633" xr:uid="{00000000-0005-0000-0000-000078020000}"/>
    <cellStyle name="40% - Accent1 2 7" xfId="634" xr:uid="{00000000-0005-0000-0000-000079020000}"/>
    <cellStyle name="40% - Accent1 2 7 2" xfId="635" xr:uid="{00000000-0005-0000-0000-00007A020000}"/>
    <cellStyle name="40% - Accent1 2 8" xfId="636" xr:uid="{00000000-0005-0000-0000-00007B020000}"/>
    <cellStyle name="40% - Accent1 2 8 2" xfId="637" xr:uid="{00000000-0005-0000-0000-00007C020000}"/>
    <cellStyle name="40% - Accent1 2 9" xfId="638" xr:uid="{00000000-0005-0000-0000-00007D020000}"/>
    <cellStyle name="40% - Accent1 2 9 2" xfId="639" xr:uid="{00000000-0005-0000-0000-00007E020000}"/>
    <cellStyle name="40% - Accent1 3" xfId="640" xr:uid="{00000000-0005-0000-0000-00007F020000}"/>
    <cellStyle name="40% - Accent1 3 10" xfId="641" xr:uid="{00000000-0005-0000-0000-000080020000}"/>
    <cellStyle name="40% - Accent1 3 11" xfId="642" xr:uid="{00000000-0005-0000-0000-000081020000}"/>
    <cellStyle name="40% - Accent1 3 2" xfId="643" xr:uid="{00000000-0005-0000-0000-000082020000}"/>
    <cellStyle name="40% - Accent1 3 2 2" xfId="644" xr:uid="{00000000-0005-0000-0000-000083020000}"/>
    <cellStyle name="40% - Accent1 3 3" xfId="645" xr:uid="{00000000-0005-0000-0000-000084020000}"/>
    <cellStyle name="40% - Accent1 3 3 2" xfId="646" xr:uid="{00000000-0005-0000-0000-000085020000}"/>
    <cellStyle name="40% - Accent1 3 4" xfId="647" xr:uid="{00000000-0005-0000-0000-000086020000}"/>
    <cellStyle name="40% - Accent1 3 4 2" xfId="648" xr:uid="{00000000-0005-0000-0000-000087020000}"/>
    <cellStyle name="40% - Accent1 3 5" xfId="649" xr:uid="{00000000-0005-0000-0000-000088020000}"/>
    <cellStyle name="40% - Accent1 3 5 2" xfId="650" xr:uid="{00000000-0005-0000-0000-000089020000}"/>
    <cellStyle name="40% - Accent1 3 6" xfId="651" xr:uid="{00000000-0005-0000-0000-00008A020000}"/>
    <cellStyle name="40% - Accent1 3 6 2" xfId="652" xr:uid="{00000000-0005-0000-0000-00008B020000}"/>
    <cellStyle name="40% - Accent1 3 7" xfId="653" xr:uid="{00000000-0005-0000-0000-00008C020000}"/>
    <cellStyle name="40% - Accent1 3 7 2" xfId="654" xr:uid="{00000000-0005-0000-0000-00008D020000}"/>
    <cellStyle name="40% - Accent1 3 8" xfId="655" xr:uid="{00000000-0005-0000-0000-00008E020000}"/>
    <cellStyle name="40% - Accent1 3 8 2" xfId="656" xr:uid="{00000000-0005-0000-0000-00008F020000}"/>
    <cellStyle name="40% - Accent1 3 9" xfId="657" xr:uid="{00000000-0005-0000-0000-000090020000}"/>
    <cellStyle name="40% - Accent1 3 9 2" xfId="658" xr:uid="{00000000-0005-0000-0000-000091020000}"/>
    <cellStyle name="40% - Accent1 4" xfId="659" xr:uid="{00000000-0005-0000-0000-000092020000}"/>
    <cellStyle name="40% - Accent1 4 10" xfId="660" xr:uid="{00000000-0005-0000-0000-000093020000}"/>
    <cellStyle name="40% - Accent1 4 11" xfId="661" xr:uid="{00000000-0005-0000-0000-000094020000}"/>
    <cellStyle name="40% - Accent1 4 2" xfId="662" xr:uid="{00000000-0005-0000-0000-000095020000}"/>
    <cellStyle name="40% - Accent1 4 2 2" xfId="663" xr:uid="{00000000-0005-0000-0000-000096020000}"/>
    <cellStyle name="40% - Accent1 4 3" xfId="664" xr:uid="{00000000-0005-0000-0000-000097020000}"/>
    <cellStyle name="40% - Accent1 4 3 2" xfId="665" xr:uid="{00000000-0005-0000-0000-000098020000}"/>
    <cellStyle name="40% - Accent1 4 4" xfId="666" xr:uid="{00000000-0005-0000-0000-000099020000}"/>
    <cellStyle name="40% - Accent1 4 4 2" xfId="667" xr:uid="{00000000-0005-0000-0000-00009A020000}"/>
    <cellStyle name="40% - Accent1 4 5" xfId="668" xr:uid="{00000000-0005-0000-0000-00009B020000}"/>
    <cellStyle name="40% - Accent1 4 5 2" xfId="669" xr:uid="{00000000-0005-0000-0000-00009C020000}"/>
    <cellStyle name="40% - Accent1 4 6" xfId="670" xr:uid="{00000000-0005-0000-0000-00009D020000}"/>
    <cellStyle name="40% - Accent1 4 6 2" xfId="671" xr:uid="{00000000-0005-0000-0000-00009E020000}"/>
    <cellStyle name="40% - Accent1 4 7" xfId="672" xr:uid="{00000000-0005-0000-0000-00009F020000}"/>
    <cellStyle name="40% - Accent1 4 7 2" xfId="673" xr:uid="{00000000-0005-0000-0000-0000A0020000}"/>
    <cellStyle name="40% - Accent1 4 8" xfId="674" xr:uid="{00000000-0005-0000-0000-0000A1020000}"/>
    <cellStyle name="40% - Accent1 4 8 2" xfId="675" xr:uid="{00000000-0005-0000-0000-0000A2020000}"/>
    <cellStyle name="40% - Accent1 4 9" xfId="676" xr:uid="{00000000-0005-0000-0000-0000A3020000}"/>
    <cellStyle name="40% - Accent1 4 9 2" xfId="677" xr:uid="{00000000-0005-0000-0000-0000A4020000}"/>
    <cellStyle name="40% - Accent1 5" xfId="678" xr:uid="{00000000-0005-0000-0000-0000A5020000}"/>
    <cellStyle name="40% - Accent1 5 10" xfId="679" xr:uid="{00000000-0005-0000-0000-0000A6020000}"/>
    <cellStyle name="40% - Accent1 5 11" xfId="680" xr:uid="{00000000-0005-0000-0000-0000A7020000}"/>
    <cellStyle name="40% - Accent1 5 2" xfId="681" xr:uid="{00000000-0005-0000-0000-0000A8020000}"/>
    <cellStyle name="40% - Accent1 5 2 2" xfId="682" xr:uid="{00000000-0005-0000-0000-0000A9020000}"/>
    <cellStyle name="40% - Accent1 5 3" xfId="683" xr:uid="{00000000-0005-0000-0000-0000AA020000}"/>
    <cellStyle name="40% - Accent1 5 3 2" xfId="684" xr:uid="{00000000-0005-0000-0000-0000AB020000}"/>
    <cellStyle name="40% - Accent1 5 4" xfId="685" xr:uid="{00000000-0005-0000-0000-0000AC020000}"/>
    <cellStyle name="40% - Accent1 5 4 2" xfId="686" xr:uid="{00000000-0005-0000-0000-0000AD020000}"/>
    <cellStyle name="40% - Accent1 5 5" xfId="687" xr:uid="{00000000-0005-0000-0000-0000AE020000}"/>
    <cellStyle name="40% - Accent1 5 5 2" xfId="688" xr:uid="{00000000-0005-0000-0000-0000AF020000}"/>
    <cellStyle name="40% - Accent1 5 6" xfId="689" xr:uid="{00000000-0005-0000-0000-0000B0020000}"/>
    <cellStyle name="40% - Accent1 5 6 2" xfId="690" xr:uid="{00000000-0005-0000-0000-0000B1020000}"/>
    <cellStyle name="40% - Accent1 5 7" xfId="691" xr:uid="{00000000-0005-0000-0000-0000B2020000}"/>
    <cellStyle name="40% - Accent1 5 7 2" xfId="692" xr:uid="{00000000-0005-0000-0000-0000B3020000}"/>
    <cellStyle name="40% - Accent1 5 8" xfId="693" xr:uid="{00000000-0005-0000-0000-0000B4020000}"/>
    <cellStyle name="40% - Accent1 5 8 2" xfId="694" xr:uid="{00000000-0005-0000-0000-0000B5020000}"/>
    <cellStyle name="40% - Accent1 5 9" xfId="695" xr:uid="{00000000-0005-0000-0000-0000B6020000}"/>
    <cellStyle name="40% - Accent1 5 9 2" xfId="696" xr:uid="{00000000-0005-0000-0000-0000B7020000}"/>
    <cellStyle name="40% - Accent1 6" xfId="697" xr:uid="{00000000-0005-0000-0000-0000B8020000}"/>
    <cellStyle name="40% - Accent1 6 10" xfId="698" xr:uid="{00000000-0005-0000-0000-0000B9020000}"/>
    <cellStyle name="40% - Accent1 6 11" xfId="699" xr:uid="{00000000-0005-0000-0000-0000BA020000}"/>
    <cellStyle name="40% - Accent1 6 2" xfId="700" xr:uid="{00000000-0005-0000-0000-0000BB020000}"/>
    <cellStyle name="40% - Accent1 6 2 2" xfId="701" xr:uid="{00000000-0005-0000-0000-0000BC020000}"/>
    <cellStyle name="40% - Accent1 6 3" xfId="702" xr:uid="{00000000-0005-0000-0000-0000BD020000}"/>
    <cellStyle name="40% - Accent1 6 3 2" xfId="703" xr:uid="{00000000-0005-0000-0000-0000BE020000}"/>
    <cellStyle name="40% - Accent1 6 4" xfId="704" xr:uid="{00000000-0005-0000-0000-0000BF020000}"/>
    <cellStyle name="40% - Accent1 6 4 2" xfId="705" xr:uid="{00000000-0005-0000-0000-0000C0020000}"/>
    <cellStyle name="40% - Accent1 6 5" xfId="706" xr:uid="{00000000-0005-0000-0000-0000C1020000}"/>
    <cellStyle name="40% - Accent1 6 5 2" xfId="707" xr:uid="{00000000-0005-0000-0000-0000C2020000}"/>
    <cellStyle name="40% - Accent1 6 6" xfId="708" xr:uid="{00000000-0005-0000-0000-0000C3020000}"/>
    <cellStyle name="40% - Accent1 6 6 2" xfId="709" xr:uid="{00000000-0005-0000-0000-0000C4020000}"/>
    <cellStyle name="40% - Accent1 6 7" xfId="710" xr:uid="{00000000-0005-0000-0000-0000C5020000}"/>
    <cellStyle name="40% - Accent1 6 7 2" xfId="711" xr:uid="{00000000-0005-0000-0000-0000C6020000}"/>
    <cellStyle name="40% - Accent1 6 8" xfId="712" xr:uid="{00000000-0005-0000-0000-0000C7020000}"/>
    <cellStyle name="40% - Accent1 6 8 2" xfId="713" xr:uid="{00000000-0005-0000-0000-0000C8020000}"/>
    <cellStyle name="40% - Accent1 6 9" xfId="714" xr:uid="{00000000-0005-0000-0000-0000C9020000}"/>
    <cellStyle name="40% - Accent1 6 9 2" xfId="715" xr:uid="{00000000-0005-0000-0000-0000CA020000}"/>
    <cellStyle name="40% - Accent1 7" xfId="716" xr:uid="{00000000-0005-0000-0000-0000CB020000}"/>
    <cellStyle name="40% - Accent1 7 2" xfId="717" xr:uid="{00000000-0005-0000-0000-0000CC020000}"/>
    <cellStyle name="40% - Accent1 8" xfId="718" xr:uid="{00000000-0005-0000-0000-0000CD020000}"/>
    <cellStyle name="40% - Accent1 8 2" xfId="719" xr:uid="{00000000-0005-0000-0000-0000CE020000}"/>
    <cellStyle name="40% - Accent1 9" xfId="720" xr:uid="{00000000-0005-0000-0000-0000CF020000}"/>
    <cellStyle name="40% - Accent1 9 2" xfId="721" xr:uid="{00000000-0005-0000-0000-0000D0020000}"/>
    <cellStyle name="40% - Accent2 10" xfId="722" xr:uid="{00000000-0005-0000-0000-0000D1020000}"/>
    <cellStyle name="40% - Accent2 10 2" xfId="723" xr:uid="{00000000-0005-0000-0000-0000D2020000}"/>
    <cellStyle name="40% - Accent2 2" xfId="724" xr:uid="{00000000-0005-0000-0000-0000D3020000}"/>
    <cellStyle name="40% - Accent2 2 10" xfId="725" xr:uid="{00000000-0005-0000-0000-0000D4020000}"/>
    <cellStyle name="40% - Accent2 2 11" xfId="726" xr:uid="{00000000-0005-0000-0000-0000D5020000}"/>
    <cellStyle name="40% - Accent2 2 2" xfId="727" xr:uid="{00000000-0005-0000-0000-0000D6020000}"/>
    <cellStyle name="40% - Accent2 2 2 2" xfId="728" xr:uid="{00000000-0005-0000-0000-0000D7020000}"/>
    <cellStyle name="40% - Accent2 2 3" xfId="729" xr:uid="{00000000-0005-0000-0000-0000D8020000}"/>
    <cellStyle name="40% - Accent2 2 3 2" xfId="730" xr:uid="{00000000-0005-0000-0000-0000D9020000}"/>
    <cellStyle name="40% - Accent2 2 4" xfId="731" xr:uid="{00000000-0005-0000-0000-0000DA020000}"/>
    <cellStyle name="40% - Accent2 2 4 2" xfId="732" xr:uid="{00000000-0005-0000-0000-0000DB020000}"/>
    <cellStyle name="40% - Accent2 2 5" xfId="733" xr:uid="{00000000-0005-0000-0000-0000DC020000}"/>
    <cellStyle name="40% - Accent2 2 5 2" xfId="734" xr:uid="{00000000-0005-0000-0000-0000DD020000}"/>
    <cellStyle name="40% - Accent2 2 6" xfId="735" xr:uid="{00000000-0005-0000-0000-0000DE020000}"/>
    <cellStyle name="40% - Accent2 2 6 2" xfId="736" xr:uid="{00000000-0005-0000-0000-0000DF020000}"/>
    <cellStyle name="40% - Accent2 2 7" xfId="737" xr:uid="{00000000-0005-0000-0000-0000E0020000}"/>
    <cellStyle name="40% - Accent2 2 7 2" xfId="738" xr:uid="{00000000-0005-0000-0000-0000E1020000}"/>
    <cellStyle name="40% - Accent2 2 8" xfId="739" xr:uid="{00000000-0005-0000-0000-0000E2020000}"/>
    <cellStyle name="40% - Accent2 2 8 2" xfId="740" xr:uid="{00000000-0005-0000-0000-0000E3020000}"/>
    <cellStyle name="40% - Accent2 2 9" xfId="741" xr:uid="{00000000-0005-0000-0000-0000E4020000}"/>
    <cellStyle name="40% - Accent2 2 9 2" xfId="742" xr:uid="{00000000-0005-0000-0000-0000E5020000}"/>
    <cellStyle name="40% - Accent2 3" xfId="743" xr:uid="{00000000-0005-0000-0000-0000E6020000}"/>
    <cellStyle name="40% - Accent2 3 10" xfId="744" xr:uid="{00000000-0005-0000-0000-0000E7020000}"/>
    <cellStyle name="40% - Accent2 3 11" xfId="745" xr:uid="{00000000-0005-0000-0000-0000E8020000}"/>
    <cellStyle name="40% - Accent2 3 2" xfId="746" xr:uid="{00000000-0005-0000-0000-0000E9020000}"/>
    <cellStyle name="40% - Accent2 3 2 2" xfId="747" xr:uid="{00000000-0005-0000-0000-0000EA020000}"/>
    <cellStyle name="40% - Accent2 3 3" xfId="748" xr:uid="{00000000-0005-0000-0000-0000EB020000}"/>
    <cellStyle name="40% - Accent2 3 3 2" xfId="749" xr:uid="{00000000-0005-0000-0000-0000EC020000}"/>
    <cellStyle name="40% - Accent2 3 4" xfId="750" xr:uid="{00000000-0005-0000-0000-0000ED020000}"/>
    <cellStyle name="40% - Accent2 3 4 2" xfId="751" xr:uid="{00000000-0005-0000-0000-0000EE020000}"/>
    <cellStyle name="40% - Accent2 3 5" xfId="752" xr:uid="{00000000-0005-0000-0000-0000EF020000}"/>
    <cellStyle name="40% - Accent2 3 5 2" xfId="753" xr:uid="{00000000-0005-0000-0000-0000F0020000}"/>
    <cellStyle name="40% - Accent2 3 6" xfId="754" xr:uid="{00000000-0005-0000-0000-0000F1020000}"/>
    <cellStyle name="40% - Accent2 3 6 2" xfId="755" xr:uid="{00000000-0005-0000-0000-0000F2020000}"/>
    <cellStyle name="40% - Accent2 3 7" xfId="756" xr:uid="{00000000-0005-0000-0000-0000F3020000}"/>
    <cellStyle name="40% - Accent2 3 7 2" xfId="757" xr:uid="{00000000-0005-0000-0000-0000F4020000}"/>
    <cellStyle name="40% - Accent2 3 8" xfId="758" xr:uid="{00000000-0005-0000-0000-0000F5020000}"/>
    <cellStyle name="40% - Accent2 3 8 2" xfId="759" xr:uid="{00000000-0005-0000-0000-0000F6020000}"/>
    <cellStyle name="40% - Accent2 3 9" xfId="760" xr:uid="{00000000-0005-0000-0000-0000F7020000}"/>
    <cellStyle name="40% - Accent2 3 9 2" xfId="761" xr:uid="{00000000-0005-0000-0000-0000F8020000}"/>
    <cellStyle name="40% - Accent2 4" xfId="762" xr:uid="{00000000-0005-0000-0000-0000F9020000}"/>
    <cellStyle name="40% - Accent2 4 10" xfId="763" xr:uid="{00000000-0005-0000-0000-0000FA020000}"/>
    <cellStyle name="40% - Accent2 4 11" xfId="764" xr:uid="{00000000-0005-0000-0000-0000FB020000}"/>
    <cellStyle name="40% - Accent2 4 2" xfId="765" xr:uid="{00000000-0005-0000-0000-0000FC020000}"/>
    <cellStyle name="40% - Accent2 4 2 2" xfId="766" xr:uid="{00000000-0005-0000-0000-0000FD020000}"/>
    <cellStyle name="40% - Accent2 4 3" xfId="767" xr:uid="{00000000-0005-0000-0000-0000FE020000}"/>
    <cellStyle name="40% - Accent2 4 3 2" xfId="768" xr:uid="{00000000-0005-0000-0000-0000FF020000}"/>
    <cellStyle name="40% - Accent2 4 4" xfId="769" xr:uid="{00000000-0005-0000-0000-000000030000}"/>
    <cellStyle name="40% - Accent2 4 4 2" xfId="770" xr:uid="{00000000-0005-0000-0000-000001030000}"/>
    <cellStyle name="40% - Accent2 4 5" xfId="771" xr:uid="{00000000-0005-0000-0000-000002030000}"/>
    <cellStyle name="40% - Accent2 4 5 2" xfId="772" xr:uid="{00000000-0005-0000-0000-000003030000}"/>
    <cellStyle name="40% - Accent2 4 6" xfId="773" xr:uid="{00000000-0005-0000-0000-000004030000}"/>
    <cellStyle name="40% - Accent2 4 6 2" xfId="774" xr:uid="{00000000-0005-0000-0000-000005030000}"/>
    <cellStyle name="40% - Accent2 4 7" xfId="775" xr:uid="{00000000-0005-0000-0000-000006030000}"/>
    <cellStyle name="40% - Accent2 4 7 2" xfId="776" xr:uid="{00000000-0005-0000-0000-000007030000}"/>
    <cellStyle name="40% - Accent2 4 8" xfId="777" xr:uid="{00000000-0005-0000-0000-000008030000}"/>
    <cellStyle name="40% - Accent2 4 8 2" xfId="778" xr:uid="{00000000-0005-0000-0000-000009030000}"/>
    <cellStyle name="40% - Accent2 4 9" xfId="779" xr:uid="{00000000-0005-0000-0000-00000A030000}"/>
    <cellStyle name="40% - Accent2 4 9 2" xfId="780" xr:uid="{00000000-0005-0000-0000-00000B030000}"/>
    <cellStyle name="40% - Accent2 5" xfId="781" xr:uid="{00000000-0005-0000-0000-00000C030000}"/>
    <cellStyle name="40% - Accent2 5 10" xfId="782" xr:uid="{00000000-0005-0000-0000-00000D030000}"/>
    <cellStyle name="40% - Accent2 5 11" xfId="783" xr:uid="{00000000-0005-0000-0000-00000E030000}"/>
    <cellStyle name="40% - Accent2 5 2" xfId="784" xr:uid="{00000000-0005-0000-0000-00000F030000}"/>
    <cellStyle name="40% - Accent2 5 2 2" xfId="785" xr:uid="{00000000-0005-0000-0000-000010030000}"/>
    <cellStyle name="40% - Accent2 5 3" xfId="786" xr:uid="{00000000-0005-0000-0000-000011030000}"/>
    <cellStyle name="40% - Accent2 5 3 2" xfId="787" xr:uid="{00000000-0005-0000-0000-000012030000}"/>
    <cellStyle name="40% - Accent2 5 4" xfId="788" xr:uid="{00000000-0005-0000-0000-000013030000}"/>
    <cellStyle name="40% - Accent2 5 4 2" xfId="789" xr:uid="{00000000-0005-0000-0000-000014030000}"/>
    <cellStyle name="40% - Accent2 5 5" xfId="790" xr:uid="{00000000-0005-0000-0000-000015030000}"/>
    <cellStyle name="40% - Accent2 5 5 2" xfId="791" xr:uid="{00000000-0005-0000-0000-000016030000}"/>
    <cellStyle name="40% - Accent2 5 6" xfId="792" xr:uid="{00000000-0005-0000-0000-000017030000}"/>
    <cellStyle name="40% - Accent2 5 6 2" xfId="793" xr:uid="{00000000-0005-0000-0000-000018030000}"/>
    <cellStyle name="40% - Accent2 5 7" xfId="794" xr:uid="{00000000-0005-0000-0000-000019030000}"/>
    <cellStyle name="40% - Accent2 5 7 2" xfId="795" xr:uid="{00000000-0005-0000-0000-00001A030000}"/>
    <cellStyle name="40% - Accent2 5 8" xfId="796" xr:uid="{00000000-0005-0000-0000-00001B030000}"/>
    <cellStyle name="40% - Accent2 5 8 2" xfId="797" xr:uid="{00000000-0005-0000-0000-00001C030000}"/>
    <cellStyle name="40% - Accent2 5 9" xfId="798" xr:uid="{00000000-0005-0000-0000-00001D030000}"/>
    <cellStyle name="40% - Accent2 5 9 2" xfId="799" xr:uid="{00000000-0005-0000-0000-00001E030000}"/>
    <cellStyle name="40% - Accent2 6" xfId="800" xr:uid="{00000000-0005-0000-0000-00001F030000}"/>
    <cellStyle name="40% - Accent2 6 10" xfId="801" xr:uid="{00000000-0005-0000-0000-000020030000}"/>
    <cellStyle name="40% - Accent2 6 11" xfId="802" xr:uid="{00000000-0005-0000-0000-000021030000}"/>
    <cellStyle name="40% - Accent2 6 2" xfId="803" xr:uid="{00000000-0005-0000-0000-000022030000}"/>
    <cellStyle name="40% - Accent2 6 2 2" xfId="804" xr:uid="{00000000-0005-0000-0000-000023030000}"/>
    <cellStyle name="40% - Accent2 6 3" xfId="805" xr:uid="{00000000-0005-0000-0000-000024030000}"/>
    <cellStyle name="40% - Accent2 6 3 2" xfId="806" xr:uid="{00000000-0005-0000-0000-000025030000}"/>
    <cellStyle name="40% - Accent2 6 4" xfId="807" xr:uid="{00000000-0005-0000-0000-000026030000}"/>
    <cellStyle name="40% - Accent2 6 4 2" xfId="808" xr:uid="{00000000-0005-0000-0000-000027030000}"/>
    <cellStyle name="40% - Accent2 6 5" xfId="809" xr:uid="{00000000-0005-0000-0000-000028030000}"/>
    <cellStyle name="40% - Accent2 6 5 2" xfId="810" xr:uid="{00000000-0005-0000-0000-000029030000}"/>
    <cellStyle name="40% - Accent2 6 6" xfId="811" xr:uid="{00000000-0005-0000-0000-00002A030000}"/>
    <cellStyle name="40% - Accent2 6 6 2" xfId="812" xr:uid="{00000000-0005-0000-0000-00002B030000}"/>
    <cellStyle name="40% - Accent2 6 7" xfId="813" xr:uid="{00000000-0005-0000-0000-00002C030000}"/>
    <cellStyle name="40% - Accent2 6 7 2" xfId="814" xr:uid="{00000000-0005-0000-0000-00002D030000}"/>
    <cellStyle name="40% - Accent2 6 8" xfId="815" xr:uid="{00000000-0005-0000-0000-00002E030000}"/>
    <cellStyle name="40% - Accent2 6 8 2" xfId="816" xr:uid="{00000000-0005-0000-0000-00002F030000}"/>
    <cellStyle name="40% - Accent2 6 9" xfId="817" xr:uid="{00000000-0005-0000-0000-000030030000}"/>
    <cellStyle name="40% - Accent2 6 9 2" xfId="818" xr:uid="{00000000-0005-0000-0000-000031030000}"/>
    <cellStyle name="40% - Accent2 7" xfId="819" xr:uid="{00000000-0005-0000-0000-000032030000}"/>
    <cellStyle name="40% - Accent2 7 2" xfId="820" xr:uid="{00000000-0005-0000-0000-000033030000}"/>
    <cellStyle name="40% - Accent2 8" xfId="821" xr:uid="{00000000-0005-0000-0000-000034030000}"/>
    <cellStyle name="40% - Accent2 8 2" xfId="822" xr:uid="{00000000-0005-0000-0000-000035030000}"/>
    <cellStyle name="40% - Accent2 9" xfId="823" xr:uid="{00000000-0005-0000-0000-000036030000}"/>
    <cellStyle name="40% - Accent2 9 2" xfId="824" xr:uid="{00000000-0005-0000-0000-000037030000}"/>
    <cellStyle name="40% - Accent3 10" xfId="825" xr:uid="{00000000-0005-0000-0000-000038030000}"/>
    <cellStyle name="40% - Accent3 10 2" xfId="826" xr:uid="{00000000-0005-0000-0000-000039030000}"/>
    <cellStyle name="40% - Accent3 2" xfId="827" xr:uid="{00000000-0005-0000-0000-00003A030000}"/>
    <cellStyle name="40% - Accent3 2 10" xfId="828" xr:uid="{00000000-0005-0000-0000-00003B030000}"/>
    <cellStyle name="40% - Accent3 2 11" xfId="829" xr:uid="{00000000-0005-0000-0000-00003C030000}"/>
    <cellStyle name="40% - Accent3 2 2" xfId="830" xr:uid="{00000000-0005-0000-0000-00003D030000}"/>
    <cellStyle name="40% - Accent3 2 2 2" xfId="831" xr:uid="{00000000-0005-0000-0000-00003E030000}"/>
    <cellStyle name="40% - Accent3 2 3" xfId="832" xr:uid="{00000000-0005-0000-0000-00003F030000}"/>
    <cellStyle name="40% - Accent3 2 3 2" xfId="833" xr:uid="{00000000-0005-0000-0000-000040030000}"/>
    <cellStyle name="40% - Accent3 2 4" xfId="834" xr:uid="{00000000-0005-0000-0000-000041030000}"/>
    <cellStyle name="40% - Accent3 2 4 2" xfId="835" xr:uid="{00000000-0005-0000-0000-000042030000}"/>
    <cellStyle name="40% - Accent3 2 5" xfId="836" xr:uid="{00000000-0005-0000-0000-000043030000}"/>
    <cellStyle name="40% - Accent3 2 5 2" xfId="837" xr:uid="{00000000-0005-0000-0000-000044030000}"/>
    <cellStyle name="40% - Accent3 2 6" xfId="838" xr:uid="{00000000-0005-0000-0000-000045030000}"/>
    <cellStyle name="40% - Accent3 2 6 2" xfId="839" xr:uid="{00000000-0005-0000-0000-000046030000}"/>
    <cellStyle name="40% - Accent3 2 7" xfId="840" xr:uid="{00000000-0005-0000-0000-000047030000}"/>
    <cellStyle name="40% - Accent3 2 7 2" xfId="841" xr:uid="{00000000-0005-0000-0000-000048030000}"/>
    <cellStyle name="40% - Accent3 2 8" xfId="842" xr:uid="{00000000-0005-0000-0000-000049030000}"/>
    <cellStyle name="40% - Accent3 2 8 2" xfId="843" xr:uid="{00000000-0005-0000-0000-00004A030000}"/>
    <cellStyle name="40% - Accent3 2 9" xfId="844" xr:uid="{00000000-0005-0000-0000-00004B030000}"/>
    <cellStyle name="40% - Accent3 2 9 2" xfId="845" xr:uid="{00000000-0005-0000-0000-00004C030000}"/>
    <cellStyle name="40% - Accent3 3" xfId="846" xr:uid="{00000000-0005-0000-0000-00004D030000}"/>
    <cellStyle name="40% - Accent3 3 10" xfId="847" xr:uid="{00000000-0005-0000-0000-00004E030000}"/>
    <cellStyle name="40% - Accent3 3 11" xfId="848" xr:uid="{00000000-0005-0000-0000-00004F030000}"/>
    <cellStyle name="40% - Accent3 3 2" xfId="849" xr:uid="{00000000-0005-0000-0000-000050030000}"/>
    <cellStyle name="40% - Accent3 3 2 2" xfId="850" xr:uid="{00000000-0005-0000-0000-000051030000}"/>
    <cellStyle name="40% - Accent3 3 3" xfId="851" xr:uid="{00000000-0005-0000-0000-000052030000}"/>
    <cellStyle name="40% - Accent3 3 3 2" xfId="852" xr:uid="{00000000-0005-0000-0000-000053030000}"/>
    <cellStyle name="40% - Accent3 3 4" xfId="853" xr:uid="{00000000-0005-0000-0000-000054030000}"/>
    <cellStyle name="40% - Accent3 3 4 2" xfId="854" xr:uid="{00000000-0005-0000-0000-000055030000}"/>
    <cellStyle name="40% - Accent3 3 5" xfId="855" xr:uid="{00000000-0005-0000-0000-000056030000}"/>
    <cellStyle name="40% - Accent3 3 5 2" xfId="856" xr:uid="{00000000-0005-0000-0000-000057030000}"/>
    <cellStyle name="40% - Accent3 3 6" xfId="857" xr:uid="{00000000-0005-0000-0000-000058030000}"/>
    <cellStyle name="40% - Accent3 3 6 2" xfId="858" xr:uid="{00000000-0005-0000-0000-000059030000}"/>
    <cellStyle name="40% - Accent3 3 7" xfId="859" xr:uid="{00000000-0005-0000-0000-00005A030000}"/>
    <cellStyle name="40% - Accent3 3 7 2" xfId="860" xr:uid="{00000000-0005-0000-0000-00005B030000}"/>
    <cellStyle name="40% - Accent3 3 8" xfId="861" xr:uid="{00000000-0005-0000-0000-00005C030000}"/>
    <cellStyle name="40% - Accent3 3 8 2" xfId="862" xr:uid="{00000000-0005-0000-0000-00005D030000}"/>
    <cellStyle name="40% - Accent3 3 9" xfId="863" xr:uid="{00000000-0005-0000-0000-00005E030000}"/>
    <cellStyle name="40% - Accent3 3 9 2" xfId="864" xr:uid="{00000000-0005-0000-0000-00005F030000}"/>
    <cellStyle name="40% - Accent3 4" xfId="865" xr:uid="{00000000-0005-0000-0000-000060030000}"/>
    <cellStyle name="40% - Accent3 4 10" xfId="866" xr:uid="{00000000-0005-0000-0000-000061030000}"/>
    <cellStyle name="40% - Accent3 4 11" xfId="867" xr:uid="{00000000-0005-0000-0000-000062030000}"/>
    <cellStyle name="40% - Accent3 4 2" xfId="868" xr:uid="{00000000-0005-0000-0000-000063030000}"/>
    <cellStyle name="40% - Accent3 4 2 2" xfId="869" xr:uid="{00000000-0005-0000-0000-000064030000}"/>
    <cellStyle name="40% - Accent3 4 3" xfId="870" xr:uid="{00000000-0005-0000-0000-000065030000}"/>
    <cellStyle name="40% - Accent3 4 3 2" xfId="871" xr:uid="{00000000-0005-0000-0000-000066030000}"/>
    <cellStyle name="40% - Accent3 4 4" xfId="872" xr:uid="{00000000-0005-0000-0000-000067030000}"/>
    <cellStyle name="40% - Accent3 4 4 2" xfId="873" xr:uid="{00000000-0005-0000-0000-000068030000}"/>
    <cellStyle name="40% - Accent3 4 5" xfId="874" xr:uid="{00000000-0005-0000-0000-000069030000}"/>
    <cellStyle name="40% - Accent3 4 5 2" xfId="875" xr:uid="{00000000-0005-0000-0000-00006A030000}"/>
    <cellStyle name="40% - Accent3 4 6" xfId="876" xr:uid="{00000000-0005-0000-0000-00006B030000}"/>
    <cellStyle name="40% - Accent3 4 6 2" xfId="877" xr:uid="{00000000-0005-0000-0000-00006C030000}"/>
    <cellStyle name="40% - Accent3 4 7" xfId="878" xr:uid="{00000000-0005-0000-0000-00006D030000}"/>
    <cellStyle name="40% - Accent3 4 7 2" xfId="879" xr:uid="{00000000-0005-0000-0000-00006E030000}"/>
    <cellStyle name="40% - Accent3 4 8" xfId="880" xr:uid="{00000000-0005-0000-0000-00006F030000}"/>
    <cellStyle name="40% - Accent3 4 8 2" xfId="881" xr:uid="{00000000-0005-0000-0000-000070030000}"/>
    <cellStyle name="40% - Accent3 4 9" xfId="882" xr:uid="{00000000-0005-0000-0000-000071030000}"/>
    <cellStyle name="40% - Accent3 4 9 2" xfId="883" xr:uid="{00000000-0005-0000-0000-000072030000}"/>
    <cellStyle name="40% - Accent3 5" xfId="884" xr:uid="{00000000-0005-0000-0000-000073030000}"/>
    <cellStyle name="40% - Accent3 5 10" xfId="885" xr:uid="{00000000-0005-0000-0000-000074030000}"/>
    <cellStyle name="40% - Accent3 5 11" xfId="886" xr:uid="{00000000-0005-0000-0000-000075030000}"/>
    <cellStyle name="40% - Accent3 5 2" xfId="887" xr:uid="{00000000-0005-0000-0000-000076030000}"/>
    <cellStyle name="40% - Accent3 5 2 2" xfId="888" xr:uid="{00000000-0005-0000-0000-000077030000}"/>
    <cellStyle name="40% - Accent3 5 3" xfId="889" xr:uid="{00000000-0005-0000-0000-000078030000}"/>
    <cellStyle name="40% - Accent3 5 3 2" xfId="890" xr:uid="{00000000-0005-0000-0000-000079030000}"/>
    <cellStyle name="40% - Accent3 5 4" xfId="891" xr:uid="{00000000-0005-0000-0000-00007A030000}"/>
    <cellStyle name="40% - Accent3 5 4 2" xfId="892" xr:uid="{00000000-0005-0000-0000-00007B030000}"/>
    <cellStyle name="40% - Accent3 5 5" xfId="893" xr:uid="{00000000-0005-0000-0000-00007C030000}"/>
    <cellStyle name="40% - Accent3 5 5 2" xfId="894" xr:uid="{00000000-0005-0000-0000-00007D030000}"/>
    <cellStyle name="40% - Accent3 5 6" xfId="895" xr:uid="{00000000-0005-0000-0000-00007E030000}"/>
    <cellStyle name="40% - Accent3 5 6 2" xfId="896" xr:uid="{00000000-0005-0000-0000-00007F030000}"/>
    <cellStyle name="40% - Accent3 5 7" xfId="897" xr:uid="{00000000-0005-0000-0000-000080030000}"/>
    <cellStyle name="40% - Accent3 5 7 2" xfId="898" xr:uid="{00000000-0005-0000-0000-000081030000}"/>
    <cellStyle name="40% - Accent3 5 8" xfId="899" xr:uid="{00000000-0005-0000-0000-000082030000}"/>
    <cellStyle name="40% - Accent3 5 8 2" xfId="900" xr:uid="{00000000-0005-0000-0000-000083030000}"/>
    <cellStyle name="40% - Accent3 5 9" xfId="901" xr:uid="{00000000-0005-0000-0000-000084030000}"/>
    <cellStyle name="40% - Accent3 5 9 2" xfId="902" xr:uid="{00000000-0005-0000-0000-000085030000}"/>
    <cellStyle name="40% - Accent3 6" xfId="903" xr:uid="{00000000-0005-0000-0000-000086030000}"/>
    <cellStyle name="40% - Accent3 6 10" xfId="904" xr:uid="{00000000-0005-0000-0000-000087030000}"/>
    <cellStyle name="40% - Accent3 6 11" xfId="905" xr:uid="{00000000-0005-0000-0000-000088030000}"/>
    <cellStyle name="40% - Accent3 6 2" xfId="906" xr:uid="{00000000-0005-0000-0000-000089030000}"/>
    <cellStyle name="40% - Accent3 6 2 2" xfId="907" xr:uid="{00000000-0005-0000-0000-00008A030000}"/>
    <cellStyle name="40% - Accent3 6 3" xfId="908" xr:uid="{00000000-0005-0000-0000-00008B030000}"/>
    <cellStyle name="40% - Accent3 6 3 2" xfId="909" xr:uid="{00000000-0005-0000-0000-00008C030000}"/>
    <cellStyle name="40% - Accent3 6 4" xfId="910" xr:uid="{00000000-0005-0000-0000-00008D030000}"/>
    <cellStyle name="40% - Accent3 6 4 2" xfId="911" xr:uid="{00000000-0005-0000-0000-00008E030000}"/>
    <cellStyle name="40% - Accent3 6 5" xfId="912" xr:uid="{00000000-0005-0000-0000-00008F030000}"/>
    <cellStyle name="40% - Accent3 6 5 2" xfId="913" xr:uid="{00000000-0005-0000-0000-000090030000}"/>
    <cellStyle name="40% - Accent3 6 6" xfId="914" xr:uid="{00000000-0005-0000-0000-000091030000}"/>
    <cellStyle name="40% - Accent3 6 6 2" xfId="915" xr:uid="{00000000-0005-0000-0000-000092030000}"/>
    <cellStyle name="40% - Accent3 6 7" xfId="916" xr:uid="{00000000-0005-0000-0000-000093030000}"/>
    <cellStyle name="40% - Accent3 6 7 2" xfId="917" xr:uid="{00000000-0005-0000-0000-000094030000}"/>
    <cellStyle name="40% - Accent3 6 8" xfId="918" xr:uid="{00000000-0005-0000-0000-000095030000}"/>
    <cellStyle name="40% - Accent3 6 8 2" xfId="919" xr:uid="{00000000-0005-0000-0000-000096030000}"/>
    <cellStyle name="40% - Accent3 6 9" xfId="920" xr:uid="{00000000-0005-0000-0000-000097030000}"/>
    <cellStyle name="40% - Accent3 6 9 2" xfId="921" xr:uid="{00000000-0005-0000-0000-000098030000}"/>
    <cellStyle name="40% - Accent3 7" xfId="922" xr:uid="{00000000-0005-0000-0000-000099030000}"/>
    <cellStyle name="40% - Accent3 7 2" xfId="923" xr:uid="{00000000-0005-0000-0000-00009A030000}"/>
    <cellStyle name="40% - Accent3 8" xfId="924" xr:uid="{00000000-0005-0000-0000-00009B030000}"/>
    <cellStyle name="40% - Accent3 8 2" xfId="925" xr:uid="{00000000-0005-0000-0000-00009C030000}"/>
    <cellStyle name="40% - Accent3 9" xfId="926" xr:uid="{00000000-0005-0000-0000-00009D030000}"/>
    <cellStyle name="40% - Accent3 9 2" xfId="927" xr:uid="{00000000-0005-0000-0000-00009E030000}"/>
    <cellStyle name="40% - Accent4 10" xfId="928" xr:uid="{00000000-0005-0000-0000-00009F030000}"/>
    <cellStyle name="40% - Accent4 10 2" xfId="929" xr:uid="{00000000-0005-0000-0000-0000A0030000}"/>
    <cellStyle name="40% - Accent4 2" xfId="930" xr:uid="{00000000-0005-0000-0000-0000A1030000}"/>
    <cellStyle name="40% - Accent4 2 10" xfId="931" xr:uid="{00000000-0005-0000-0000-0000A2030000}"/>
    <cellStyle name="40% - Accent4 2 11" xfId="932" xr:uid="{00000000-0005-0000-0000-0000A3030000}"/>
    <cellStyle name="40% - Accent4 2 2" xfId="933" xr:uid="{00000000-0005-0000-0000-0000A4030000}"/>
    <cellStyle name="40% - Accent4 2 2 2" xfId="934" xr:uid="{00000000-0005-0000-0000-0000A5030000}"/>
    <cellStyle name="40% - Accent4 2 3" xfId="935" xr:uid="{00000000-0005-0000-0000-0000A6030000}"/>
    <cellStyle name="40% - Accent4 2 3 2" xfId="936" xr:uid="{00000000-0005-0000-0000-0000A7030000}"/>
    <cellStyle name="40% - Accent4 2 4" xfId="937" xr:uid="{00000000-0005-0000-0000-0000A8030000}"/>
    <cellStyle name="40% - Accent4 2 4 2" xfId="938" xr:uid="{00000000-0005-0000-0000-0000A9030000}"/>
    <cellStyle name="40% - Accent4 2 5" xfId="939" xr:uid="{00000000-0005-0000-0000-0000AA030000}"/>
    <cellStyle name="40% - Accent4 2 5 2" xfId="940" xr:uid="{00000000-0005-0000-0000-0000AB030000}"/>
    <cellStyle name="40% - Accent4 2 6" xfId="941" xr:uid="{00000000-0005-0000-0000-0000AC030000}"/>
    <cellStyle name="40% - Accent4 2 6 2" xfId="942" xr:uid="{00000000-0005-0000-0000-0000AD030000}"/>
    <cellStyle name="40% - Accent4 2 7" xfId="943" xr:uid="{00000000-0005-0000-0000-0000AE030000}"/>
    <cellStyle name="40% - Accent4 2 7 2" xfId="944" xr:uid="{00000000-0005-0000-0000-0000AF030000}"/>
    <cellStyle name="40% - Accent4 2 8" xfId="945" xr:uid="{00000000-0005-0000-0000-0000B0030000}"/>
    <cellStyle name="40% - Accent4 2 8 2" xfId="946" xr:uid="{00000000-0005-0000-0000-0000B1030000}"/>
    <cellStyle name="40% - Accent4 2 9" xfId="947" xr:uid="{00000000-0005-0000-0000-0000B2030000}"/>
    <cellStyle name="40% - Accent4 2 9 2" xfId="948" xr:uid="{00000000-0005-0000-0000-0000B3030000}"/>
    <cellStyle name="40% - Accent4 3" xfId="949" xr:uid="{00000000-0005-0000-0000-0000B4030000}"/>
    <cellStyle name="40% - Accent4 3 10" xfId="950" xr:uid="{00000000-0005-0000-0000-0000B5030000}"/>
    <cellStyle name="40% - Accent4 3 11" xfId="951" xr:uid="{00000000-0005-0000-0000-0000B6030000}"/>
    <cellStyle name="40% - Accent4 3 2" xfId="952" xr:uid="{00000000-0005-0000-0000-0000B7030000}"/>
    <cellStyle name="40% - Accent4 3 2 2" xfId="953" xr:uid="{00000000-0005-0000-0000-0000B8030000}"/>
    <cellStyle name="40% - Accent4 3 3" xfId="954" xr:uid="{00000000-0005-0000-0000-0000B9030000}"/>
    <cellStyle name="40% - Accent4 3 3 2" xfId="955" xr:uid="{00000000-0005-0000-0000-0000BA030000}"/>
    <cellStyle name="40% - Accent4 3 4" xfId="956" xr:uid="{00000000-0005-0000-0000-0000BB030000}"/>
    <cellStyle name="40% - Accent4 3 4 2" xfId="957" xr:uid="{00000000-0005-0000-0000-0000BC030000}"/>
    <cellStyle name="40% - Accent4 3 5" xfId="958" xr:uid="{00000000-0005-0000-0000-0000BD030000}"/>
    <cellStyle name="40% - Accent4 3 5 2" xfId="959" xr:uid="{00000000-0005-0000-0000-0000BE030000}"/>
    <cellStyle name="40% - Accent4 3 6" xfId="960" xr:uid="{00000000-0005-0000-0000-0000BF030000}"/>
    <cellStyle name="40% - Accent4 3 6 2" xfId="961" xr:uid="{00000000-0005-0000-0000-0000C0030000}"/>
    <cellStyle name="40% - Accent4 3 7" xfId="962" xr:uid="{00000000-0005-0000-0000-0000C1030000}"/>
    <cellStyle name="40% - Accent4 3 7 2" xfId="963" xr:uid="{00000000-0005-0000-0000-0000C2030000}"/>
    <cellStyle name="40% - Accent4 3 8" xfId="964" xr:uid="{00000000-0005-0000-0000-0000C3030000}"/>
    <cellStyle name="40% - Accent4 3 8 2" xfId="965" xr:uid="{00000000-0005-0000-0000-0000C4030000}"/>
    <cellStyle name="40% - Accent4 3 9" xfId="966" xr:uid="{00000000-0005-0000-0000-0000C5030000}"/>
    <cellStyle name="40% - Accent4 3 9 2" xfId="967" xr:uid="{00000000-0005-0000-0000-0000C6030000}"/>
    <cellStyle name="40% - Accent4 4" xfId="968" xr:uid="{00000000-0005-0000-0000-0000C7030000}"/>
    <cellStyle name="40% - Accent4 4 10" xfId="969" xr:uid="{00000000-0005-0000-0000-0000C8030000}"/>
    <cellStyle name="40% - Accent4 4 11" xfId="970" xr:uid="{00000000-0005-0000-0000-0000C9030000}"/>
    <cellStyle name="40% - Accent4 4 2" xfId="971" xr:uid="{00000000-0005-0000-0000-0000CA030000}"/>
    <cellStyle name="40% - Accent4 4 2 2" xfId="972" xr:uid="{00000000-0005-0000-0000-0000CB030000}"/>
    <cellStyle name="40% - Accent4 4 3" xfId="973" xr:uid="{00000000-0005-0000-0000-0000CC030000}"/>
    <cellStyle name="40% - Accent4 4 3 2" xfId="974" xr:uid="{00000000-0005-0000-0000-0000CD030000}"/>
    <cellStyle name="40% - Accent4 4 4" xfId="975" xr:uid="{00000000-0005-0000-0000-0000CE030000}"/>
    <cellStyle name="40% - Accent4 4 4 2" xfId="976" xr:uid="{00000000-0005-0000-0000-0000CF030000}"/>
    <cellStyle name="40% - Accent4 4 5" xfId="977" xr:uid="{00000000-0005-0000-0000-0000D0030000}"/>
    <cellStyle name="40% - Accent4 4 5 2" xfId="978" xr:uid="{00000000-0005-0000-0000-0000D1030000}"/>
    <cellStyle name="40% - Accent4 4 6" xfId="979" xr:uid="{00000000-0005-0000-0000-0000D2030000}"/>
    <cellStyle name="40% - Accent4 4 6 2" xfId="980" xr:uid="{00000000-0005-0000-0000-0000D3030000}"/>
    <cellStyle name="40% - Accent4 4 7" xfId="981" xr:uid="{00000000-0005-0000-0000-0000D4030000}"/>
    <cellStyle name="40% - Accent4 4 7 2" xfId="982" xr:uid="{00000000-0005-0000-0000-0000D5030000}"/>
    <cellStyle name="40% - Accent4 4 8" xfId="983" xr:uid="{00000000-0005-0000-0000-0000D6030000}"/>
    <cellStyle name="40% - Accent4 4 8 2" xfId="984" xr:uid="{00000000-0005-0000-0000-0000D7030000}"/>
    <cellStyle name="40% - Accent4 4 9" xfId="985" xr:uid="{00000000-0005-0000-0000-0000D8030000}"/>
    <cellStyle name="40% - Accent4 4 9 2" xfId="986" xr:uid="{00000000-0005-0000-0000-0000D9030000}"/>
    <cellStyle name="40% - Accent4 5" xfId="987" xr:uid="{00000000-0005-0000-0000-0000DA030000}"/>
    <cellStyle name="40% - Accent4 5 10" xfId="988" xr:uid="{00000000-0005-0000-0000-0000DB030000}"/>
    <cellStyle name="40% - Accent4 5 11" xfId="989" xr:uid="{00000000-0005-0000-0000-0000DC030000}"/>
    <cellStyle name="40% - Accent4 5 2" xfId="990" xr:uid="{00000000-0005-0000-0000-0000DD030000}"/>
    <cellStyle name="40% - Accent4 5 2 2" xfId="991" xr:uid="{00000000-0005-0000-0000-0000DE030000}"/>
    <cellStyle name="40% - Accent4 5 3" xfId="992" xr:uid="{00000000-0005-0000-0000-0000DF030000}"/>
    <cellStyle name="40% - Accent4 5 3 2" xfId="993" xr:uid="{00000000-0005-0000-0000-0000E0030000}"/>
    <cellStyle name="40% - Accent4 5 4" xfId="994" xr:uid="{00000000-0005-0000-0000-0000E1030000}"/>
    <cellStyle name="40% - Accent4 5 4 2" xfId="995" xr:uid="{00000000-0005-0000-0000-0000E2030000}"/>
    <cellStyle name="40% - Accent4 5 5" xfId="996" xr:uid="{00000000-0005-0000-0000-0000E3030000}"/>
    <cellStyle name="40% - Accent4 5 5 2" xfId="997" xr:uid="{00000000-0005-0000-0000-0000E4030000}"/>
    <cellStyle name="40% - Accent4 5 6" xfId="998" xr:uid="{00000000-0005-0000-0000-0000E5030000}"/>
    <cellStyle name="40% - Accent4 5 6 2" xfId="999" xr:uid="{00000000-0005-0000-0000-0000E6030000}"/>
    <cellStyle name="40% - Accent4 5 7" xfId="1000" xr:uid="{00000000-0005-0000-0000-0000E7030000}"/>
    <cellStyle name="40% - Accent4 5 7 2" xfId="1001" xr:uid="{00000000-0005-0000-0000-0000E8030000}"/>
    <cellStyle name="40% - Accent4 5 8" xfId="1002" xr:uid="{00000000-0005-0000-0000-0000E9030000}"/>
    <cellStyle name="40% - Accent4 5 8 2" xfId="1003" xr:uid="{00000000-0005-0000-0000-0000EA030000}"/>
    <cellStyle name="40% - Accent4 5 9" xfId="1004" xr:uid="{00000000-0005-0000-0000-0000EB030000}"/>
    <cellStyle name="40% - Accent4 5 9 2" xfId="1005" xr:uid="{00000000-0005-0000-0000-0000EC030000}"/>
    <cellStyle name="40% - Accent4 6" xfId="1006" xr:uid="{00000000-0005-0000-0000-0000ED030000}"/>
    <cellStyle name="40% - Accent4 6 10" xfId="1007" xr:uid="{00000000-0005-0000-0000-0000EE030000}"/>
    <cellStyle name="40% - Accent4 6 11" xfId="1008" xr:uid="{00000000-0005-0000-0000-0000EF030000}"/>
    <cellStyle name="40% - Accent4 6 2" xfId="1009" xr:uid="{00000000-0005-0000-0000-0000F0030000}"/>
    <cellStyle name="40% - Accent4 6 2 2" xfId="1010" xr:uid="{00000000-0005-0000-0000-0000F1030000}"/>
    <cellStyle name="40% - Accent4 6 3" xfId="1011" xr:uid="{00000000-0005-0000-0000-0000F2030000}"/>
    <cellStyle name="40% - Accent4 6 3 2" xfId="1012" xr:uid="{00000000-0005-0000-0000-0000F3030000}"/>
    <cellStyle name="40% - Accent4 6 4" xfId="1013" xr:uid="{00000000-0005-0000-0000-0000F4030000}"/>
    <cellStyle name="40% - Accent4 6 4 2" xfId="1014" xr:uid="{00000000-0005-0000-0000-0000F5030000}"/>
    <cellStyle name="40% - Accent4 6 5" xfId="1015" xr:uid="{00000000-0005-0000-0000-0000F6030000}"/>
    <cellStyle name="40% - Accent4 6 5 2" xfId="1016" xr:uid="{00000000-0005-0000-0000-0000F7030000}"/>
    <cellStyle name="40% - Accent4 6 6" xfId="1017" xr:uid="{00000000-0005-0000-0000-0000F8030000}"/>
    <cellStyle name="40% - Accent4 6 6 2" xfId="1018" xr:uid="{00000000-0005-0000-0000-0000F9030000}"/>
    <cellStyle name="40% - Accent4 6 7" xfId="1019" xr:uid="{00000000-0005-0000-0000-0000FA030000}"/>
    <cellStyle name="40% - Accent4 6 7 2" xfId="1020" xr:uid="{00000000-0005-0000-0000-0000FB030000}"/>
    <cellStyle name="40% - Accent4 6 8" xfId="1021" xr:uid="{00000000-0005-0000-0000-0000FC030000}"/>
    <cellStyle name="40% - Accent4 6 8 2" xfId="1022" xr:uid="{00000000-0005-0000-0000-0000FD030000}"/>
    <cellStyle name="40% - Accent4 6 9" xfId="1023" xr:uid="{00000000-0005-0000-0000-0000FE030000}"/>
    <cellStyle name="40% - Accent4 6 9 2" xfId="1024" xr:uid="{00000000-0005-0000-0000-0000FF030000}"/>
    <cellStyle name="40% - Accent4 7" xfId="1025" xr:uid="{00000000-0005-0000-0000-000000040000}"/>
    <cellStyle name="40% - Accent4 7 2" xfId="1026" xr:uid="{00000000-0005-0000-0000-000001040000}"/>
    <cellStyle name="40% - Accent4 8" xfId="1027" xr:uid="{00000000-0005-0000-0000-000002040000}"/>
    <cellStyle name="40% - Accent4 8 2" xfId="1028" xr:uid="{00000000-0005-0000-0000-000003040000}"/>
    <cellStyle name="40% - Accent4 9" xfId="1029" xr:uid="{00000000-0005-0000-0000-000004040000}"/>
    <cellStyle name="40% - Accent4 9 2" xfId="1030" xr:uid="{00000000-0005-0000-0000-000005040000}"/>
    <cellStyle name="40% - Accent5 10" xfId="1031" xr:uid="{00000000-0005-0000-0000-000006040000}"/>
    <cellStyle name="40% - Accent5 10 2" xfId="1032" xr:uid="{00000000-0005-0000-0000-000007040000}"/>
    <cellStyle name="40% - Accent5 2" xfId="1033" xr:uid="{00000000-0005-0000-0000-000008040000}"/>
    <cellStyle name="40% - Accent5 2 10" xfId="1034" xr:uid="{00000000-0005-0000-0000-000009040000}"/>
    <cellStyle name="40% - Accent5 2 11" xfId="1035" xr:uid="{00000000-0005-0000-0000-00000A040000}"/>
    <cellStyle name="40% - Accent5 2 2" xfId="1036" xr:uid="{00000000-0005-0000-0000-00000B040000}"/>
    <cellStyle name="40% - Accent5 2 2 2" xfId="1037" xr:uid="{00000000-0005-0000-0000-00000C040000}"/>
    <cellStyle name="40% - Accent5 2 3" xfId="1038" xr:uid="{00000000-0005-0000-0000-00000D040000}"/>
    <cellStyle name="40% - Accent5 2 3 2" xfId="1039" xr:uid="{00000000-0005-0000-0000-00000E040000}"/>
    <cellStyle name="40% - Accent5 2 4" xfId="1040" xr:uid="{00000000-0005-0000-0000-00000F040000}"/>
    <cellStyle name="40% - Accent5 2 4 2" xfId="1041" xr:uid="{00000000-0005-0000-0000-000010040000}"/>
    <cellStyle name="40% - Accent5 2 5" xfId="1042" xr:uid="{00000000-0005-0000-0000-000011040000}"/>
    <cellStyle name="40% - Accent5 2 5 2" xfId="1043" xr:uid="{00000000-0005-0000-0000-000012040000}"/>
    <cellStyle name="40% - Accent5 2 6" xfId="1044" xr:uid="{00000000-0005-0000-0000-000013040000}"/>
    <cellStyle name="40% - Accent5 2 6 2" xfId="1045" xr:uid="{00000000-0005-0000-0000-000014040000}"/>
    <cellStyle name="40% - Accent5 2 7" xfId="1046" xr:uid="{00000000-0005-0000-0000-000015040000}"/>
    <cellStyle name="40% - Accent5 2 7 2" xfId="1047" xr:uid="{00000000-0005-0000-0000-000016040000}"/>
    <cellStyle name="40% - Accent5 2 8" xfId="1048" xr:uid="{00000000-0005-0000-0000-000017040000}"/>
    <cellStyle name="40% - Accent5 2 8 2" xfId="1049" xr:uid="{00000000-0005-0000-0000-000018040000}"/>
    <cellStyle name="40% - Accent5 2 9" xfId="1050" xr:uid="{00000000-0005-0000-0000-000019040000}"/>
    <cellStyle name="40% - Accent5 2 9 2" xfId="1051" xr:uid="{00000000-0005-0000-0000-00001A040000}"/>
    <cellStyle name="40% - Accent5 3" xfId="1052" xr:uid="{00000000-0005-0000-0000-00001B040000}"/>
    <cellStyle name="40% - Accent5 3 10" xfId="1053" xr:uid="{00000000-0005-0000-0000-00001C040000}"/>
    <cellStyle name="40% - Accent5 3 11" xfId="1054" xr:uid="{00000000-0005-0000-0000-00001D040000}"/>
    <cellStyle name="40% - Accent5 3 2" xfId="1055" xr:uid="{00000000-0005-0000-0000-00001E040000}"/>
    <cellStyle name="40% - Accent5 3 2 2" xfId="1056" xr:uid="{00000000-0005-0000-0000-00001F040000}"/>
    <cellStyle name="40% - Accent5 3 3" xfId="1057" xr:uid="{00000000-0005-0000-0000-000020040000}"/>
    <cellStyle name="40% - Accent5 3 3 2" xfId="1058" xr:uid="{00000000-0005-0000-0000-000021040000}"/>
    <cellStyle name="40% - Accent5 3 4" xfId="1059" xr:uid="{00000000-0005-0000-0000-000022040000}"/>
    <cellStyle name="40% - Accent5 3 4 2" xfId="1060" xr:uid="{00000000-0005-0000-0000-000023040000}"/>
    <cellStyle name="40% - Accent5 3 5" xfId="1061" xr:uid="{00000000-0005-0000-0000-000024040000}"/>
    <cellStyle name="40% - Accent5 3 5 2" xfId="1062" xr:uid="{00000000-0005-0000-0000-000025040000}"/>
    <cellStyle name="40% - Accent5 3 6" xfId="1063" xr:uid="{00000000-0005-0000-0000-000026040000}"/>
    <cellStyle name="40% - Accent5 3 6 2" xfId="1064" xr:uid="{00000000-0005-0000-0000-000027040000}"/>
    <cellStyle name="40% - Accent5 3 7" xfId="1065" xr:uid="{00000000-0005-0000-0000-000028040000}"/>
    <cellStyle name="40% - Accent5 3 7 2" xfId="1066" xr:uid="{00000000-0005-0000-0000-000029040000}"/>
    <cellStyle name="40% - Accent5 3 8" xfId="1067" xr:uid="{00000000-0005-0000-0000-00002A040000}"/>
    <cellStyle name="40% - Accent5 3 8 2" xfId="1068" xr:uid="{00000000-0005-0000-0000-00002B040000}"/>
    <cellStyle name="40% - Accent5 3 9" xfId="1069" xr:uid="{00000000-0005-0000-0000-00002C040000}"/>
    <cellStyle name="40% - Accent5 3 9 2" xfId="1070" xr:uid="{00000000-0005-0000-0000-00002D040000}"/>
    <cellStyle name="40% - Accent5 4" xfId="1071" xr:uid="{00000000-0005-0000-0000-00002E040000}"/>
    <cellStyle name="40% - Accent5 4 10" xfId="1072" xr:uid="{00000000-0005-0000-0000-00002F040000}"/>
    <cellStyle name="40% - Accent5 4 11" xfId="1073" xr:uid="{00000000-0005-0000-0000-000030040000}"/>
    <cellStyle name="40% - Accent5 4 2" xfId="1074" xr:uid="{00000000-0005-0000-0000-000031040000}"/>
    <cellStyle name="40% - Accent5 4 2 2" xfId="1075" xr:uid="{00000000-0005-0000-0000-000032040000}"/>
    <cellStyle name="40% - Accent5 4 3" xfId="1076" xr:uid="{00000000-0005-0000-0000-000033040000}"/>
    <cellStyle name="40% - Accent5 4 3 2" xfId="1077" xr:uid="{00000000-0005-0000-0000-000034040000}"/>
    <cellStyle name="40% - Accent5 4 4" xfId="1078" xr:uid="{00000000-0005-0000-0000-000035040000}"/>
    <cellStyle name="40% - Accent5 4 4 2" xfId="1079" xr:uid="{00000000-0005-0000-0000-000036040000}"/>
    <cellStyle name="40% - Accent5 4 5" xfId="1080" xr:uid="{00000000-0005-0000-0000-000037040000}"/>
    <cellStyle name="40% - Accent5 4 5 2" xfId="1081" xr:uid="{00000000-0005-0000-0000-000038040000}"/>
    <cellStyle name="40% - Accent5 4 6" xfId="1082" xr:uid="{00000000-0005-0000-0000-000039040000}"/>
    <cellStyle name="40% - Accent5 4 6 2" xfId="1083" xr:uid="{00000000-0005-0000-0000-00003A040000}"/>
    <cellStyle name="40% - Accent5 4 7" xfId="1084" xr:uid="{00000000-0005-0000-0000-00003B040000}"/>
    <cellStyle name="40% - Accent5 4 7 2" xfId="1085" xr:uid="{00000000-0005-0000-0000-00003C040000}"/>
    <cellStyle name="40% - Accent5 4 8" xfId="1086" xr:uid="{00000000-0005-0000-0000-00003D040000}"/>
    <cellStyle name="40% - Accent5 4 8 2" xfId="1087" xr:uid="{00000000-0005-0000-0000-00003E040000}"/>
    <cellStyle name="40% - Accent5 4 9" xfId="1088" xr:uid="{00000000-0005-0000-0000-00003F040000}"/>
    <cellStyle name="40% - Accent5 4 9 2" xfId="1089" xr:uid="{00000000-0005-0000-0000-000040040000}"/>
    <cellStyle name="40% - Accent5 5" xfId="1090" xr:uid="{00000000-0005-0000-0000-000041040000}"/>
    <cellStyle name="40% - Accent5 5 10" xfId="1091" xr:uid="{00000000-0005-0000-0000-000042040000}"/>
    <cellStyle name="40% - Accent5 5 11" xfId="1092" xr:uid="{00000000-0005-0000-0000-000043040000}"/>
    <cellStyle name="40% - Accent5 5 2" xfId="1093" xr:uid="{00000000-0005-0000-0000-000044040000}"/>
    <cellStyle name="40% - Accent5 5 2 2" xfId="1094" xr:uid="{00000000-0005-0000-0000-000045040000}"/>
    <cellStyle name="40% - Accent5 5 3" xfId="1095" xr:uid="{00000000-0005-0000-0000-000046040000}"/>
    <cellStyle name="40% - Accent5 5 3 2" xfId="1096" xr:uid="{00000000-0005-0000-0000-000047040000}"/>
    <cellStyle name="40% - Accent5 5 4" xfId="1097" xr:uid="{00000000-0005-0000-0000-000048040000}"/>
    <cellStyle name="40% - Accent5 5 4 2" xfId="1098" xr:uid="{00000000-0005-0000-0000-000049040000}"/>
    <cellStyle name="40% - Accent5 5 5" xfId="1099" xr:uid="{00000000-0005-0000-0000-00004A040000}"/>
    <cellStyle name="40% - Accent5 5 5 2" xfId="1100" xr:uid="{00000000-0005-0000-0000-00004B040000}"/>
    <cellStyle name="40% - Accent5 5 6" xfId="1101" xr:uid="{00000000-0005-0000-0000-00004C040000}"/>
    <cellStyle name="40% - Accent5 5 6 2" xfId="1102" xr:uid="{00000000-0005-0000-0000-00004D040000}"/>
    <cellStyle name="40% - Accent5 5 7" xfId="1103" xr:uid="{00000000-0005-0000-0000-00004E040000}"/>
    <cellStyle name="40% - Accent5 5 7 2" xfId="1104" xr:uid="{00000000-0005-0000-0000-00004F040000}"/>
    <cellStyle name="40% - Accent5 5 8" xfId="1105" xr:uid="{00000000-0005-0000-0000-000050040000}"/>
    <cellStyle name="40% - Accent5 5 8 2" xfId="1106" xr:uid="{00000000-0005-0000-0000-000051040000}"/>
    <cellStyle name="40% - Accent5 5 9" xfId="1107" xr:uid="{00000000-0005-0000-0000-000052040000}"/>
    <cellStyle name="40% - Accent5 5 9 2" xfId="1108" xr:uid="{00000000-0005-0000-0000-000053040000}"/>
    <cellStyle name="40% - Accent5 6" xfId="1109" xr:uid="{00000000-0005-0000-0000-000054040000}"/>
    <cellStyle name="40% - Accent5 6 10" xfId="1110" xr:uid="{00000000-0005-0000-0000-000055040000}"/>
    <cellStyle name="40% - Accent5 6 11" xfId="1111" xr:uid="{00000000-0005-0000-0000-000056040000}"/>
    <cellStyle name="40% - Accent5 6 2" xfId="1112" xr:uid="{00000000-0005-0000-0000-000057040000}"/>
    <cellStyle name="40% - Accent5 6 2 2" xfId="1113" xr:uid="{00000000-0005-0000-0000-000058040000}"/>
    <cellStyle name="40% - Accent5 6 3" xfId="1114" xr:uid="{00000000-0005-0000-0000-000059040000}"/>
    <cellStyle name="40% - Accent5 6 3 2" xfId="1115" xr:uid="{00000000-0005-0000-0000-00005A040000}"/>
    <cellStyle name="40% - Accent5 6 4" xfId="1116" xr:uid="{00000000-0005-0000-0000-00005B040000}"/>
    <cellStyle name="40% - Accent5 6 4 2" xfId="1117" xr:uid="{00000000-0005-0000-0000-00005C040000}"/>
    <cellStyle name="40% - Accent5 6 5" xfId="1118" xr:uid="{00000000-0005-0000-0000-00005D040000}"/>
    <cellStyle name="40% - Accent5 6 5 2" xfId="1119" xr:uid="{00000000-0005-0000-0000-00005E040000}"/>
    <cellStyle name="40% - Accent5 6 6" xfId="1120" xr:uid="{00000000-0005-0000-0000-00005F040000}"/>
    <cellStyle name="40% - Accent5 6 6 2" xfId="1121" xr:uid="{00000000-0005-0000-0000-000060040000}"/>
    <cellStyle name="40% - Accent5 6 7" xfId="1122" xr:uid="{00000000-0005-0000-0000-000061040000}"/>
    <cellStyle name="40% - Accent5 6 7 2" xfId="1123" xr:uid="{00000000-0005-0000-0000-000062040000}"/>
    <cellStyle name="40% - Accent5 6 8" xfId="1124" xr:uid="{00000000-0005-0000-0000-000063040000}"/>
    <cellStyle name="40% - Accent5 6 8 2" xfId="1125" xr:uid="{00000000-0005-0000-0000-000064040000}"/>
    <cellStyle name="40% - Accent5 6 9" xfId="1126" xr:uid="{00000000-0005-0000-0000-000065040000}"/>
    <cellStyle name="40% - Accent5 6 9 2" xfId="1127" xr:uid="{00000000-0005-0000-0000-000066040000}"/>
    <cellStyle name="40% - Accent5 7" xfId="1128" xr:uid="{00000000-0005-0000-0000-000067040000}"/>
    <cellStyle name="40% - Accent5 7 2" xfId="1129" xr:uid="{00000000-0005-0000-0000-000068040000}"/>
    <cellStyle name="40% - Accent5 8" xfId="1130" xr:uid="{00000000-0005-0000-0000-000069040000}"/>
    <cellStyle name="40% - Accent5 8 2" xfId="1131" xr:uid="{00000000-0005-0000-0000-00006A040000}"/>
    <cellStyle name="40% - Accent5 9" xfId="1132" xr:uid="{00000000-0005-0000-0000-00006B040000}"/>
    <cellStyle name="40% - Accent5 9 2" xfId="1133" xr:uid="{00000000-0005-0000-0000-00006C040000}"/>
    <cellStyle name="40% - Accent6 10" xfId="1134" xr:uid="{00000000-0005-0000-0000-00006D040000}"/>
    <cellStyle name="40% - Accent6 10 2" xfId="1135" xr:uid="{00000000-0005-0000-0000-00006E040000}"/>
    <cellStyle name="40% - Accent6 2" xfId="1136" xr:uid="{00000000-0005-0000-0000-00006F040000}"/>
    <cellStyle name="40% - Accent6 2 10" xfId="1137" xr:uid="{00000000-0005-0000-0000-000070040000}"/>
    <cellStyle name="40% - Accent6 2 11" xfId="1138" xr:uid="{00000000-0005-0000-0000-000071040000}"/>
    <cellStyle name="40% - Accent6 2 2" xfId="1139" xr:uid="{00000000-0005-0000-0000-000072040000}"/>
    <cellStyle name="40% - Accent6 2 2 2" xfId="1140" xr:uid="{00000000-0005-0000-0000-000073040000}"/>
    <cellStyle name="40% - Accent6 2 3" xfId="1141" xr:uid="{00000000-0005-0000-0000-000074040000}"/>
    <cellStyle name="40% - Accent6 2 3 2" xfId="1142" xr:uid="{00000000-0005-0000-0000-000075040000}"/>
    <cellStyle name="40% - Accent6 2 4" xfId="1143" xr:uid="{00000000-0005-0000-0000-000076040000}"/>
    <cellStyle name="40% - Accent6 2 4 2" xfId="1144" xr:uid="{00000000-0005-0000-0000-000077040000}"/>
    <cellStyle name="40% - Accent6 2 5" xfId="1145" xr:uid="{00000000-0005-0000-0000-000078040000}"/>
    <cellStyle name="40% - Accent6 2 5 2" xfId="1146" xr:uid="{00000000-0005-0000-0000-000079040000}"/>
    <cellStyle name="40% - Accent6 2 6" xfId="1147" xr:uid="{00000000-0005-0000-0000-00007A040000}"/>
    <cellStyle name="40% - Accent6 2 6 2" xfId="1148" xr:uid="{00000000-0005-0000-0000-00007B040000}"/>
    <cellStyle name="40% - Accent6 2 7" xfId="1149" xr:uid="{00000000-0005-0000-0000-00007C040000}"/>
    <cellStyle name="40% - Accent6 2 7 2" xfId="1150" xr:uid="{00000000-0005-0000-0000-00007D040000}"/>
    <cellStyle name="40% - Accent6 2 8" xfId="1151" xr:uid="{00000000-0005-0000-0000-00007E040000}"/>
    <cellStyle name="40% - Accent6 2 8 2" xfId="1152" xr:uid="{00000000-0005-0000-0000-00007F040000}"/>
    <cellStyle name="40% - Accent6 2 9" xfId="1153" xr:uid="{00000000-0005-0000-0000-000080040000}"/>
    <cellStyle name="40% - Accent6 2 9 2" xfId="1154" xr:uid="{00000000-0005-0000-0000-000081040000}"/>
    <cellStyle name="40% - Accent6 3" xfId="1155" xr:uid="{00000000-0005-0000-0000-000082040000}"/>
    <cellStyle name="40% - Accent6 3 10" xfId="1156" xr:uid="{00000000-0005-0000-0000-000083040000}"/>
    <cellStyle name="40% - Accent6 3 11" xfId="1157" xr:uid="{00000000-0005-0000-0000-000084040000}"/>
    <cellStyle name="40% - Accent6 3 2" xfId="1158" xr:uid="{00000000-0005-0000-0000-000085040000}"/>
    <cellStyle name="40% - Accent6 3 2 2" xfId="1159" xr:uid="{00000000-0005-0000-0000-000086040000}"/>
    <cellStyle name="40% - Accent6 3 3" xfId="1160" xr:uid="{00000000-0005-0000-0000-000087040000}"/>
    <cellStyle name="40% - Accent6 3 3 2" xfId="1161" xr:uid="{00000000-0005-0000-0000-000088040000}"/>
    <cellStyle name="40% - Accent6 3 4" xfId="1162" xr:uid="{00000000-0005-0000-0000-000089040000}"/>
    <cellStyle name="40% - Accent6 3 4 2" xfId="1163" xr:uid="{00000000-0005-0000-0000-00008A040000}"/>
    <cellStyle name="40% - Accent6 3 5" xfId="1164" xr:uid="{00000000-0005-0000-0000-00008B040000}"/>
    <cellStyle name="40% - Accent6 3 5 2" xfId="1165" xr:uid="{00000000-0005-0000-0000-00008C040000}"/>
    <cellStyle name="40% - Accent6 3 6" xfId="1166" xr:uid="{00000000-0005-0000-0000-00008D040000}"/>
    <cellStyle name="40% - Accent6 3 6 2" xfId="1167" xr:uid="{00000000-0005-0000-0000-00008E040000}"/>
    <cellStyle name="40% - Accent6 3 7" xfId="1168" xr:uid="{00000000-0005-0000-0000-00008F040000}"/>
    <cellStyle name="40% - Accent6 3 7 2" xfId="1169" xr:uid="{00000000-0005-0000-0000-000090040000}"/>
    <cellStyle name="40% - Accent6 3 8" xfId="1170" xr:uid="{00000000-0005-0000-0000-000091040000}"/>
    <cellStyle name="40% - Accent6 3 8 2" xfId="1171" xr:uid="{00000000-0005-0000-0000-000092040000}"/>
    <cellStyle name="40% - Accent6 3 9" xfId="1172" xr:uid="{00000000-0005-0000-0000-000093040000}"/>
    <cellStyle name="40% - Accent6 3 9 2" xfId="1173" xr:uid="{00000000-0005-0000-0000-000094040000}"/>
    <cellStyle name="40% - Accent6 4" xfId="1174" xr:uid="{00000000-0005-0000-0000-000095040000}"/>
    <cellStyle name="40% - Accent6 4 10" xfId="1175" xr:uid="{00000000-0005-0000-0000-000096040000}"/>
    <cellStyle name="40% - Accent6 4 11" xfId="1176" xr:uid="{00000000-0005-0000-0000-000097040000}"/>
    <cellStyle name="40% - Accent6 4 2" xfId="1177" xr:uid="{00000000-0005-0000-0000-000098040000}"/>
    <cellStyle name="40% - Accent6 4 2 2" xfId="1178" xr:uid="{00000000-0005-0000-0000-000099040000}"/>
    <cellStyle name="40% - Accent6 4 3" xfId="1179" xr:uid="{00000000-0005-0000-0000-00009A040000}"/>
    <cellStyle name="40% - Accent6 4 3 2" xfId="1180" xr:uid="{00000000-0005-0000-0000-00009B040000}"/>
    <cellStyle name="40% - Accent6 4 4" xfId="1181" xr:uid="{00000000-0005-0000-0000-00009C040000}"/>
    <cellStyle name="40% - Accent6 4 4 2" xfId="1182" xr:uid="{00000000-0005-0000-0000-00009D040000}"/>
    <cellStyle name="40% - Accent6 4 5" xfId="1183" xr:uid="{00000000-0005-0000-0000-00009E040000}"/>
    <cellStyle name="40% - Accent6 4 5 2" xfId="1184" xr:uid="{00000000-0005-0000-0000-00009F040000}"/>
    <cellStyle name="40% - Accent6 4 6" xfId="1185" xr:uid="{00000000-0005-0000-0000-0000A0040000}"/>
    <cellStyle name="40% - Accent6 4 6 2" xfId="1186" xr:uid="{00000000-0005-0000-0000-0000A1040000}"/>
    <cellStyle name="40% - Accent6 4 7" xfId="1187" xr:uid="{00000000-0005-0000-0000-0000A2040000}"/>
    <cellStyle name="40% - Accent6 4 7 2" xfId="1188" xr:uid="{00000000-0005-0000-0000-0000A3040000}"/>
    <cellStyle name="40% - Accent6 4 8" xfId="1189" xr:uid="{00000000-0005-0000-0000-0000A4040000}"/>
    <cellStyle name="40% - Accent6 4 8 2" xfId="1190" xr:uid="{00000000-0005-0000-0000-0000A5040000}"/>
    <cellStyle name="40% - Accent6 4 9" xfId="1191" xr:uid="{00000000-0005-0000-0000-0000A6040000}"/>
    <cellStyle name="40% - Accent6 4 9 2" xfId="1192" xr:uid="{00000000-0005-0000-0000-0000A7040000}"/>
    <cellStyle name="40% - Accent6 5" xfId="1193" xr:uid="{00000000-0005-0000-0000-0000A8040000}"/>
    <cellStyle name="40% - Accent6 5 10" xfId="1194" xr:uid="{00000000-0005-0000-0000-0000A9040000}"/>
    <cellStyle name="40% - Accent6 5 11" xfId="1195" xr:uid="{00000000-0005-0000-0000-0000AA040000}"/>
    <cellStyle name="40% - Accent6 5 2" xfId="1196" xr:uid="{00000000-0005-0000-0000-0000AB040000}"/>
    <cellStyle name="40% - Accent6 5 2 2" xfId="1197" xr:uid="{00000000-0005-0000-0000-0000AC040000}"/>
    <cellStyle name="40% - Accent6 5 3" xfId="1198" xr:uid="{00000000-0005-0000-0000-0000AD040000}"/>
    <cellStyle name="40% - Accent6 5 3 2" xfId="1199" xr:uid="{00000000-0005-0000-0000-0000AE040000}"/>
    <cellStyle name="40% - Accent6 5 4" xfId="1200" xr:uid="{00000000-0005-0000-0000-0000AF040000}"/>
    <cellStyle name="40% - Accent6 5 4 2" xfId="1201" xr:uid="{00000000-0005-0000-0000-0000B0040000}"/>
    <cellStyle name="40% - Accent6 5 5" xfId="1202" xr:uid="{00000000-0005-0000-0000-0000B1040000}"/>
    <cellStyle name="40% - Accent6 5 5 2" xfId="1203" xr:uid="{00000000-0005-0000-0000-0000B2040000}"/>
    <cellStyle name="40% - Accent6 5 6" xfId="1204" xr:uid="{00000000-0005-0000-0000-0000B3040000}"/>
    <cellStyle name="40% - Accent6 5 6 2" xfId="1205" xr:uid="{00000000-0005-0000-0000-0000B4040000}"/>
    <cellStyle name="40% - Accent6 5 7" xfId="1206" xr:uid="{00000000-0005-0000-0000-0000B5040000}"/>
    <cellStyle name="40% - Accent6 5 7 2" xfId="1207" xr:uid="{00000000-0005-0000-0000-0000B6040000}"/>
    <cellStyle name="40% - Accent6 5 8" xfId="1208" xr:uid="{00000000-0005-0000-0000-0000B7040000}"/>
    <cellStyle name="40% - Accent6 5 8 2" xfId="1209" xr:uid="{00000000-0005-0000-0000-0000B8040000}"/>
    <cellStyle name="40% - Accent6 5 9" xfId="1210" xr:uid="{00000000-0005-0000-0000-0000B9040000}"/>
    <cellStyle name="40% - Accent6 5 9 2" xfId="1211" xr:uid="{00000000-0005-0000-0000-0000BA040000}"/>
    <cellStyle name="40% - Accent6 6" xfId="1212" xr:uid="{00000000-0005-0000-0000-0000BB040000}"/>
    <cellStyle name="40% - Accent6 6 10" xfId="1213" xr:uid="{00000000-0005-0000-0000-0000BC040000}"/>
    <cellStyle name="40% - Accent6 6 11" xfId="1214" xr:uid="{00000000-0005-0000-0000-0000BD040000}"/>
    <cellStyle name="40% - Accent6 6 2" xfId="1215" xr:uid="{00000000-0005-0000-0000-0000BE040000}"/>
    <cellStyle name="40% - Accent6 6 2 2" xfId="1216" xr:uid="{00000000-0005-0000-0000-0000BF040000}"/>
    <cellStyle name="40% - Accent6 6 3" xfId="1217" xr:uid="{00000000-0005-0000-0000-0000C0040000}"/>
    <cellStyle name="40% - Accent6 6 3 2" xfId="1218" xr:uid="{00000000-0005-0000-0000-0000C1040000}"/>
    <cellStyle name="40% - Accent6 6 4" xfId="1219" xr:uid="{00000000-0005-0000-0000-0000C2040000}"/>
    <cellStyle name="40% - Accent6 6 4 2" xfId="1220" xr:uid="{00000000-0005-0000-0000-0000C3040000}"/>
    <cellStyle name="40% - Accent6 6 5" xfId="1221" xr:uid="{00000000-0005-0000-0000-0000C4040000}"/>
    <cellStyle name="40% - Accent6 6 5 2" xfId="1222" xr:uid="{00000000-0005-0000-0000-0000C5040000}"/>
    <cellStyle name="40% - Accent6 6 6" xfId="1223" xr:uid="{00000000-0005-0000-0000-0000C6040000}"/>
    <cellStyle name="40% - Accent6 6 6 2" xfId="1224" xr:uid="{00000000-0005-0000-0000-0000C7040000}"/>
    <cellStyle name="40% - Accent6 6 7" xfId="1225" xr:uid="{00000000-0005-0000-0000-0000C8040000}"/>
    <cellStyle name="40% - Accent6 6 7 2" xfId="1226" xr:uid="{00000000-0005-0000-0000-0000C9040000}"/>
    <cellStyle name="40% - Accent6 6 8" xfId="1227" xr:uid="{00000000-0005-0000-0000-0000CA040000}"/>
    <cellStyle name="40% - Accent6 6 8 2" xfId="1228" xr:uid="{00000000-0005-0000-0000-0000CB040000}"/>
    <cellStyle name="40% - Accent6 6 9" xfId="1229" xr:uid="{00000000-0005-0000-0000-0000CC040000}"/>
    <cellStyle name="40% - Accent6 6 9 2" xfId="1230" xr:uid="{00000000-0005-0000-0000-0000CD040000}"/>
    <cellStyle name="40% - Accent6 7" xfId="1231" xr:uid="{00000000-0005-0000-0000-0000CE040000}"/>
    <cellStyle name="40% - Accent6 7 2" xfId="1232" xr:uid="{00000000-0005-0000-0000-0000CF040000}"/>
    <cellStyle name="40% - Accent6 8" xfId="1233" xr:uid="{00000000-0005-0000-0000-0000D0040000}"/>
    <cellStyle name="40% - Accent6 8 2" xfId="1234" xr:uid="{00000000-0005-0000-0000-0000D1040000}"/>
    <cellStyle name="40% - Accent6 9" xfId="1235" xr:uid="{00000000-0005-0000-0000-0000D2040000}"/>
    <cellStyle name="40% - Accent6 9 2" xfId="1236" xr:uid="{00000000-0005-0000-0000-0000D3040000}"/>
    <cellStyle name="60% - Accent1 10" xfId="1237" xr:uid="{00000000-0005-0000-0000-0000D4040000}"/>
    <cellStyle name="60% - Accent1 2" xfId="1238" xr:uid="{00000000-0005-0000-0000-0000D5040000}"/>
    <cellStyle name="60% - Accent1 2 10" xfId="1239" xr:uid="{00000000-0005-0000-0000-0000D6040000}"/>
    <cellStyle name="60% - Accent1 2 11" xfId="1240" xr:uid="{00000000-0005-0000-0000-0000D7040000}"/>
    <cellStyle name="60% - Accent1 2 2" xfId="1241" xr:uid="{00000000-0005-0000-0000-0000D8040000}"/>
    <cellStyle name="60% - Accent1 2 3" xfId="1242" xr:uid="{00000000-0005-0000-0000-0000D9040000}"/>
    <cellStyle name="60% - Accent1 2 4" xfId="1243" xr:uid="{00000000-0005-0000-0000-0000DA040000}"/>
    <cellStyle name="60% - Accent1 2 5" xfId="1244" xr:uid="{00000000-0005-0000-0000-0000DB040000}"/>
    <cellStyle name="60% - Accent1 2 6" xfId="1245" xr:uid="{00000000-0005-0000-0000-0000DC040000}"/>
    <cellStyle name="60% - Accent1 2 7" xfId="1246" xr:uid="{00000000-0005-0000-0000-0000DD040000}"/>
    <cellStyle name="60% - Accent1 2 8" xfId="1247" xr:uid="{00000000-0005-0000-0000-0000DE040000}"/>
    <cellStyle name="60% - Accent1 2 9" xfId="1248" xr:uid="{00000000-0005-0000-0000-0000DF040000}"/>
    <cellStyle name="60% - Accent1 3" xfId="1249" xr:uid="{00000000-0005-0000-0000-0000E0040000}"/>
    <cellStyle name="60% - Accent1 3 10" xfId="1250" xr:uid="{00000000-0005-0000-0000-0000E1040000}"/>
    <cellStyle name="60% - Accent1 3 11" xfId="1251" xr:uid="{00000000-0005-0000-0000-0000E2040000}"/>
    <cellStyle name="60% - Accent1 3 2" xfId="1252" xr:uid="{00000000-0005-0000-0000-0000E3040000}"/>
    <cellStyle name="60% - Accent1 3 3" xfId="1253" xr:uid="{00000000-0005-0000-0000-0000E4040000}"/>
    <cellStyle name="60% - Accent1 3 4" xfId="1254" xr:uid="{00000000-0005-0000-0000-0000E5040000}"/>
    <cellStyle name="60% - Accent1 3 5" xfId="1255" xr:uid="{00000000-0005-0000-0000-0000E6040000}"/>
    <cellStyle name="60% - Accent1 3 6" xfId="1256" xr:uid="{00000000-0005-0000-0000-0000E7040000}"/>
    <cellStyle name="60% - Accent1 3 7" xfId="1257" xr:uid="{00000000-0005-0000-0000-0000E8040000}"/>
    <cellStyle name="60% - Accent1 3 8" xfId="1258" xr:uid="{00000000-0005-0000-0000-0000E9040000}"/>
    <cellStyle name="60% - Accent1 3 9" xfId="1259" xr:uid="{00000000-0005-0000-0000-0000EA040000}"/>
    <cellStyle name="60% - Accent1 4" xfId="1260" xr:uid="{00000000-0005-0000-0000-0000EB040000}"/>
    <cellStyle name="60% - Accent1 4 10" xfId="1261" xr:uid="{00000000-0005-0000-0000-0000EC040000}"/>
    <cellStyle name="60% - Accent1 4 11" xfId="1262" xr:uid="{00000000-0005-0000-0000-0000ED040000}"/>
    <cellStyle name="60% - Accent1 4 2" xfId="1263" xr:uid="{00000000-0005-0000-0000-0000EE040000}"/>
    <cellStyle name="60% - Accent1 4 3" xfId="1264" xr:uid="{00000000-0005-0000-0000-0000EF040000}"/>
    <cellStyle name="60% - Accent1 4 4" xfId="1265" xr:uid="{00000000-0005-0000-0000-0000F0040000}"/>
    <cellStyle name="60% - Accent1 4 5" xfId="1266" xr:uid="{00000000-0005-0000-0000-0000F1040000}"/>
    <cellStyle name="60% - Accent1 4 6" xfId="1267" xr:uid="{00000000-0005-0000-0000-0000F2040000}"/>
    <cellStyle name="60% - Accent1 4 7" xfId="1268" xr:uid="{00000000-0005-0000-0000-0000F3040000}"/>
    <cellStyle name="60% - Accent1 4 8" xfId="1269" xr:uid="{00000000-0005-0000-0000-0000F4040000}"/>
    <cellStyle name="60% - Accent1 4 9" xfId="1270" xr:uid="{00000000-0005-0000-0000-0000F5040000}"/>
    <cellStyle name="60% - Accent1 5" xfId="1271" xr:uid="{00000000-0005-0000-0000-0000F6040000}"/>
    <cellStyle name="60% - Accent1 5 10" xfId="1272" xr:uid="{00000000-0005-0000-0000-0000F7040000}"/>
    <cellStyle name="60% - Accent1 5 11" xfId="1273" xr:uid="{00000000-0005-0000-0000-0000F8040000}"/>
    <cellStyle name="60% - Accent1 5 2" xfId="1274" xr:uid="{00000000-0005-0000-0000-0000F9040000}"/>
    <cellStyle name="60% - Accent1 5 3" xfId="1275" xr:uid="{00000000-0005-0000-0000-0000FA040000}"/>
    <cellStyle name="60% - Accent1 5 4" xfId="1276" xr:uid="{00000000-0005-0000-0000-0000FB040000}"/>
    <cellStyle name="60% - Accent1 5 5" xfId="1277" xr:uid="{00000000-0005-0000-0000-0000FC040000}"/>
    <cellStyle name="60% - Accent1 5 6" xfId="1278" xr:uid="{00000000-0005-0000-0000-0000FD040000}"/>
    <cellStyle name="60% - Accent1 5 7" xfId="1279" xr:uid="{00000000-0005-0000-0000-0000FE040000}"/>
    <cellStyle name="60% - Accent1 5 8" xfId="1280" xr:uid="{00000000-0005-0000-0000-0000FF040000}"/>
    <cellStyle name="60% - Accent1 5 9" xfId="1281" xr:uid="{00000000-0005-0000-0000-000000050000}"/>
    <cellStyle name="60% - Accent1 6" xfId="1282" xr:uid="{00000000-0005-0000-0000-000001050000}"/>
    <cellStyle name="60% - Accent1 6 10" xfId="1283" xr:uid="{00000000-0005-0000-0000-000002050000}"/>
    <cellStyle name="60% - Accent1 6 11" xfId="1284" xr:uid="{00000000-0005-0000-0000-000003050000}"/>
    <cellStyle name="60% - Accent1 6 2" xfId="1285" xr:uid="{00000000-0005-0000-0000-000004050000}"/>
    <cellStyle name="60% - Accent1 6 3" xfId="1286" xr:uid="{00000000-0005-0000-0000-000005050000}"/>
    <cellStyle name="60% - Accent1 6 4" xfId="1287" xr:uid="{00000000-0005-0000-0000-000006050000}"/>
    <cellStyle name="60% - Accent1 6 5" xfId="1288" xr:uid="{00000000-0005-0000-0000-000007050000}"/>
    <cellStyle name="60% - Accent1 6 6" xfId="1289" xr:uid="{00000000-0005-0000-0000-000008050000}"/>
    <cellStyle name="60% - Accent1 6 7" xfId="1290" xr:uid="{00000000-0005-0000-0000-000009050000}"/>
    <cellStyle name="60% - Accent1 6 8" xfId="1291" xr:uid="{00000000-0005-0000-0000-00000A050000}"/>
    <cellStyle name="60% - Accent1 6 9" xfId="1292" xr:uid="{00000000-0005-0000-0000-00000B050000}"/>
    <cellStyle name="60% - Accent1 7" xfId="1293" xr:uid="{00000000-0005-0000-0000-00000C050000}"/>
    <cellStyle name="60% - Accent1 8" xfId="1294" xr:uid="{00000000-0005-0000-0000-00000D050000}"/>
    <cellStyle name="60% - Accent1 9" xfId="1295" xr:uid="{00000000-0005-0000-0000-00000E050000}"/>
    <cellStyle name="60% - Accent2 10" xfId="1296" xr:uid="{00000000-0005-0000-0000-00000F050000}"/>
    <cellStyle name="60% - Accent2 2" xfId="1297" xr:uid="{00000000-0005-0000-0000-000010050000}"/>
    <cellStyle name="60% - Accent2 2 10" xfId="1298" xr:uid="{00000000-0005-0000-0000-000011050000}"/>
    <cellStyle name="60% - Accent2 2 11" xfId="1299" xr:uid="{00000000-0005-0000-0000-000012050000}"/>
    <cellStyle name="60% - Accent2 2 2" xfId="1300" xr:uid="{00000000-0005-0000-0000-000013050000}"/>
    <cellStyle name="60% - Accent2 2 3" xfId="1301" xr:uid="{00000000-0005-0000-0000-000014050000}"/>
    <cellStyle name="60% - Accent2 2 4" xfId="1302" xr:uid="{00000000-0005-0000-0000-000015050000}"/>
    <cellStyle name="60% - Accent2 2 5" xfId="1303" xr:uid="{00000000-0005-0000-0000-000016050000}"/>
    <cellStyle name="60% - Accent2 2 6" xfId="1304" xr:uid="{00000000-0005-0000-0000-000017050000}"/>
    <cellStyle name="60% - Accent2 2 7" xfId="1305" xr:uid="{00000000-0005-0000-0000-000018050000}"/>
    <cellStyle name="60% - Accent2 2 8" xfId="1306" xr:uid="{00000000-0005-0000-0000-000019050000}"/>
    <cellStyle name="60% - Accent2 2 9" xfId="1307" xr:uid="{00000000-0005-0000-0000-00001A050000}"/>
    <cellStyle name="60% - Accent2 3" xfId="1308" xr:uid="{00000000-0005-0000-0000-00001B050000}"/>
    <cellStyle name="60% - Accent2 3 10" xfId="1309" xr:uid="{00000000-0005-0000-0000-00001C050000}"/>
    <cellStyle name="60% - Accent2 3 11" xfId="1310" xr:uid="{00000000-0005-0000-0000-00001D050000}"/>
    <cellStyle name="60% - Accent2 3 2" xfId="1311" xr:uid="{00000000-0005-0000-0000-00001E050000}"/>
    <cellStyle name="60% - Accent2 3 3" xfId="1312" xr:uid="{00000000-0005-0000-0000-00001F050000}"/>
    <cellStyle name="60% - Accent2 3 4" xfId="1313" xr:uid="{00000000-0005-0000-0000-000020050000}"/>
    <cellStyle name="60% - Accent2 3 5" xfId="1314" xr:uid="{00000000-0005-0000-0000-000021050000}"/>
    <cellStyle name="60% - Accent2 3 6" xfId="1315" xr:uid="{00000000-0005-0000-0000-000022050000}"/>
    <cellStyle name="60% - Accent2 3 7" xfId="1316" xr:uid="{00000000-0005-0000-0000-000023050000}"/>
    <cellStyle name="60% - Accent2 3 8" xfId="1317" xr:uid="{00000000-0005-0000-0000-000024050000}"/>
    <cellStyle name="60% - Accent2 3 9" xfId="1318" xr:uid="{00000000-0005-0000-0000-000025050000}"/>
    <cellStyle name="60% - Accent2 4" xfId="1319" xr:uid="{00000000-0005-0000-0000-000026050000}"/>
    <cellStyle name="60% - Accent2 4 10" xfId="1320" xr:uid="{00000000-0005-0000-0000-000027050000}"/>
    <cellStyle name="60% - Accent2 4 11" xfId="1321" xr:uid="{00000000-0005-0000-0000-000028050000}"/>
    <cellStyle name="60% - Accent2 4 2" xfId="1322" xr:uid="{00000000-0005-0000-0000-000029050000}"/>
    <cellStyle name="60% - Accent2 4 3" xfId="1323" xr:uid="{00000000-0005-0000-0000-00002A050000}"/>
    <cellStyle name="60% - Accent2 4 4" xfId="1324" xr:uid="{00000000-0005-0000-0000-00002B050000}"/>
    <cellStyle name="60% - Accent2 4 5" xfId="1325" xr:uid="{00000000-0005-0000-0000-00002C050000}"/>
    <cellStyle name="60% - Accent2 4 6" xfId="1326" xr:uid="{00000000-0005-0000-0000-00002D050000}"/>
    <cellStyle name="60% - Accent2 4 7" xfId="1327" xr:uid="{00000000-0005-0000-0000-00002E050000}"/>
    <cellStyle name="60% - Accent2 4 8" xfId="1328" xr:uid="{00000000-0005-0000-0000-00002F050000}"/>
    <cellStyle name="60% - Accent2 4 9" xfId="1329" xr:uid="{00000000-0005-0000-0000-000030050000}"/>
    <cellStyle name="60% - Accent2 5" xfId="1330" xr:uid="{00000000-0005-0000-0000-000031050000}"/>
    <cellStyle name="60% - Accent2 5 10" xfId="1331" xr:uid="{00000000-0005-0000-0000-000032050000}"/>
    <cellStyle name="60% - Accent2 5 11" xfId="1332" xr:uid="{00000000-0005-0000-0000-000033050000}"/>
    <cellStyle name="60% - Accent2 5 2" xfId="1333" xr:uid="{00000000-0005-0000-0000-000034050000}"/>
    <cellStyle name="60% - Accent2 5 3" xfId="1334" xr:uid="{00000000-0005-0000-0000-000035050000}"/>
    <cellStyle name="60% - Accent2 5 4" xfId="1335" xr:uid="{00000000-0005-0000-0000-000036050000}"/>
    <cellStyle name="60% - Accent2 5 5" xfId="1336" xr:uid="{00000000-0005-0000-0000-000037050000}"/>
    <cellStyle name="60% - Accent2 5 6" xfId="1337" xr:uid="{00000000-0005-0000-0000-000038050000}"/>
    <cellStyle name="60% - Accent2 5 7" xfId="1338" xr:uid="{00000000-0005-0000-0000-000039050000}"/>
    <cellStyle name="60% - Accent2 5 8" xfId="1339" xr:uid="{00000000-0005-0000-0000-00003A050000}"/>
    <cellStyle name="60% - Accent2 5 9" xfId="1340" xr:uid="{00000000-0005-0000-0000-00003B050000}"/>
    <cellStyle name="60% - Accent2 6" xfId="1341" xr:uid="{00000000-0005-0000-0000-00003C050000}"/>
    <cellStyle name="60% - Accent2 6 10" xfId="1342" xr:uid="{00000000-0005-0000-0000-00003D050000}"/>
    <cellStyle name="60% - Accent2 6 11" xfId="1343" xr:uid="{00000000-0005-0000-0000-00003E050000}"/>
    <cellStyle name="60% - Accent2 6 2" xfId="1344" xr:uid="{00000000-0005-0000-0000-00003F050000}"/>
    <cellStyle name="60% - Accent2 6 3" xfId="1345" xr:uid="{00000000-0005-0000-0000-000040050000}"/>
    <cellStyle name="60% - Accent2 6 4" xfId="1346" xr:uid="{00000000-0005-0000-0000-000041050000}"/>
    <cellStyle name="60% - Accent2 6 5" xfId="1347" xr:uid="{00000000-0005-0000-0000-000042050000}"/>
    <cellStyle name="60% - Accent2 6 6" xfId="1348" xr:uid="{00000000-0005-0000-0000-000043050000}"/>
    <cellStyle name="60% - Accent2 6 7" xfId="1349" xr:uid="{00000000-0005-0000-0000-000044050000}"/>
    <cellStyle name="60% - Accent2 6 8" xfId="1350" xr:uid="{00000000-0005-0000-0000-000045050000}"/>
    <cellStyle name="60% - Accent2 6 9" xfId="1351" xr:uid="{00000000-0005-0000-0000-000046050000}"/>
    <cellStyle name="60% - Accent2 7" xfId="1352" xr:uid="{00000000-0005-0000-0000-000047050000}"/>
    <cellStyle name="60% - Accent2 8" xfId="1353" xr:uid="{00000000-0005-0000-0000-000048050000}"/>
    <cellStyle name="60% - Accent2 9" xfId="1354" xr:uid="{00000000-0005-0000-0000-000049050000}"/>
    <cellStyle name="60% - Accent3 10" xfId="1355" xr:uid="{00000000-0005-0000-0000-00004A050000}"/>
    <cellStyle name="60% - Accent3 2" xfId="1356" xr:uid="{00000000-0005-0000-0000-00004B050000}"/>
    <cellStyle name="60% - Accent3 2 10" xfId="1357" xr:uid="{00000000-0005-0000-0000-00004C050000}"/>
    <cellStyle name="60% - Accent3 2 11" xfId="1358" xr:uid="{00000000-0005-0000-0000-00004D050000}"/>
    <cellStyle name="60% - Accent3 2 2" xfId="1359" xr:uid="{00000000-0005-0000-0000-00004E050000}"/>
    <cellStyle name="60% - Accent3 2 3" xfId="1360" xr:uid="{00000000-0005-0000-0000-00004F050000}"/>
    <cellStyle name="60% - Accent3 2 4" xfId="1361" xr:uid="{00000000-0005-0000-0000-000050050000}"/>
    <cellStyle name="60% - Accent3 2 5" xfId="1362" xr:uid="{00000000-0005-0000-0000-000051050000}"/>
    <cellStyle name="60% - Accent3 2 6" xfId="1363" xr:uid="{00000000-0005-0000-0000-000052050000}"/>
    <cellStyle name="60% - Accent3 2 7" xfId="1364" xr:uid="{00000000-0005-0000-0000-000053050000}"/>
    <cellStyle name="60% - Accent3 2 8" xfId="1365" xr:uid="{00000000-0005-0000-0000-000054050000}"/>
    <cellStyle name="60% - Accent3 2 9" xfId="1366" xr:uid="{00000000-0005-0000-0000-000055050000}"/>
    <cellStyle name="60% - Accent3 3" xfId="1367" xr:uid="{00000000-0005-0000-0000-000056050000}"/>
    <cellStyle name="60% - Accent3 3 10" xfId="1368" xr:uid="{00000000-0005-0000-0000-000057050000}"/>
    <cellStyle name="60% - Accent3 3 11" xfId="1369" xr:uid="{00000000-0005-0000-0000-000058050000}"/>
    <cellStyle name="60% - Accent3 3 2" xfId="1370" xr:uid="{00000000-0005-0000-0000-000059050000}"/>
    <cellStyle name="60% - Accent3 3 3" xfId="1371" xr:uid="{00000000-0005-0000-0000-00005A050000}"/>
    <cellStyle name="60% - Accent3 3 4" xfId="1372" xr:uid="{00000000-0005-0000-0000-00005B050000}"/>
    <cellStyle name="60% - Accent3 3 5" xfId="1373" xr:uid="{00000000-0005-0000-0000-00005C050000}"/>
    <cellStyle name="60% - Accent3 3 6" xfId="1374" xr:uid="{00000000-0005-0000-0000-00005D050000}"/>
    <cellStyle name="60% - Accent3 3 7" xfId="1375" xr:uid="{00000000-0005-0000-0000-00005E050000}"/>
    <cellStyle name="60% - Accent3 3 8" xfId="1376" xr:uid="{00000000-0005-0000-0000-00005F050000}"/>
    <cellStyle name="60% - Accent3 3 9" xfId="1377" xr:uid="{00000000-0005-0000-0000-000060050000}"/>
    <cellStyle name="60% - Accent3 4" xfId="1378" xr:uid="{00000000-0005-0000-0000-000061050000}"/>
    <cellStyle name="60% - Accent3 4 10" xfId="1379" xr:uid="{00000000-0005-0000-0000-000062050000}"/>
    <cellStyle name="60% - Accent3 4 11" xfId="1380" xr:uid="{00000000-0005-0000-0000-000063050000}"/>
    <cellStyle name="60% - Accent3 4 2" xfId="1381" xr:uid="{00000000-0005-0000-0000-000064050000}"/>
    <cellStyle name="60% - Accent3 4 3" xfId="1382" xr:uid="{00000000-0005-0000-0000-000065050000}"/>
    <cellStyle name="60% - Accent3 4 4" xfId="1383" xr:uid="{00000000-0005-0000-0000-000066050000}"/>
    <cellStyle name="60% - Accent3 4 5" xfId="1384" xr:uid="{00000000-0005-0000-0000-000067050000}"/>
    <cellStyle name="60% - Accent3 4 6" xfId="1385" xr:uid="{00000000-0005-0000-0000-000068050000}"/>
    <cellStyle name="60% - Accent3 4 7" xfId="1386" xr:uid="{00000000-0005-0000-0000-000069050000}"/>
    <cellStyle name="60% - Accent3 4 8" xfId="1387" xr:uid="{00000000-0005-0000-0000-00006A050000}"/>
    <cellStyle name="60% - Accent3 4 9" xfId="1388" xr:uid="{00000000-0005-0000-0000-00006B050000}"/>
    <cellStyle name="60% - Accent3 5" xfId="1389" xr:uid="{00000000-0005-0000-0000-00006C050000}"/>
    <cellStyle name="60% - Accent3 5 10" xfId="1390" xr:uid="{00000000-0005-0000-0000-00006D050000}"/>
    <cellStyle name="60% - Accent3 5 11" xfId="1391" xr:uid="{00000000-0005-0000-0000-00006E050000}"/>
    <cellStyle name="60% - Accent3 5 2" xfId="1392" xr:uid="{00000000-0005-0000-0000-00006F050000}"/>
    <cellStyle name="60% - Accent3 5 3" xfId="1393" xr:uid="{00000000-0005-0000-0000-000070050000}"/>
    <cellStyle name="60% - Accent3 5 4" xfId="1394" xr:uid="{00000000-0005-0000-0000-000071050000}"/>
    <cellStyle name="60% - Accent3 5 5" xfId="1395" xr:uid="{00000000-0005-0000-0000-000072050000}"/>
    <cellStyle name="60% - Accent3 5 6" xfId="1396" xr:uid="{00000000-0005-0000-0000-000073050000}"/>
    <cellStyle name="60% - Accent3 5 7" xfId="1397" xr:uid="{00000000-0005-0000-0000-000074050000}"/>
    <cellStyle name="60% - Accent3 5 8" xfId="1398" xr:uid="{00000000-0005-0000-0000-000075050000}"/>
    <cellStyle name="60% - Accent3 5 9" xfId="1399" xr:uid="{00000000-0005-0000-0000-000076050000}"/>
    <cellStyle name="60% - Accent3 6" xfId="1400" xr:uid="{00000000-0005-0000-0000-000077050000}"/>
    <cellStyle name="60% - Accent3 6 10" xfId="1401" xr:uid="{00000000-0005-0000-0000-000078050000}"/>
    <cellStyle name="60% - Accent3 6 11" xfId="1402" xr:uid="{00000000-0005-0000-0000-000079050000}"/>
    <cellStyle name="60% - Accent3 6 2" xfId="1403" xr:uid="{00000000-0005-0000-0000-00007A050000}"/>
    <cellStyle name="60% - Accent3 6 3" xfId="1404" xr:uid="{00000000-0005-0000-0000-00007B050000}"/>
    <cellStyle name="60% - Accent3 6 4" xfId="1405" xr:uid="{00000000-0005-0000-0000-00007C050000}"/>
    <cellStyle name="60% - Accent3 6 5" xfId="1406" xr:uid="{00000000-0005-0000-0000-00007D050000}"/>
    <cellStyle name="60% - Accent3 6 6" xfId="1407" xr:uid="{00000000-0005-0000-0000-00007E050000}"/>
    <cellStyle name="60% - Accent3 6 7" xfId="1408" xr:uid="{00000000-0005-0000-0000-00007F050000}"/>
    <cellStyle name="60% - Accent3 6 8" xfId="1409" xr:uid="{00000000-0005-0000-0000-000080050000}"/>
    <cellStyle name="60% - Accent3 6 9" xfId="1410" xr:uid="{00000000-0005-0000-0000-000081050000}"/>
    <cellStyle name="60% - Accent3 7" xfId="1411" xr:uid="{00000000-0005-0000-0000-000082050000}"/>
    <cellStyle name="60% - Accent3 8" xfId="1412" xr:uid="{00000000-0005-0000-0000-000083050000}"/>
    <cellStyle name="60% - Accent3 9" xfId="1413" xr:uid="{00000000-0005-0000-0000-000084050000}"/>
    <cellStyle name="60% - Accent4 10" xfId="1414" xr:uid="{00000000-0005-0000-0000-000085050000}"/>
    <cellStyle name="60% - Accent4 2" xfId="1415" xr:uid="{00000000-0005-0000-0000-000086050000}"/>
    <cellStyle name="60% - Accent4 2 10" xfId="1416" xr:uid="{00000000-0005-0000-0000-000087050000}"/>
    <cellStyle name="60% - Accent4 2 11" xfId="1417" xr:uid="{00000000-0005-0000-0000-000088050000}"/>
    <cellStyle name="60% - Accent4 2 2" xfId="1418" xr:uid="{00000000-0005-0000-0000-000089050000}"/>
    <cellStyle name="60% - Accent4 2 3" xfId="1419" xr:uid="{00000000-0005-0000-0000-00008A050000}"/>
    <cellStyle name="60% - Accent4 2 4" xfId="1420" xr:uid="{00000000-0005-0000-0000-00008B050000}"/>
    <cellStyle name="60% - Accent4 2 5" xfId="1421" xr:uid="{00000000-0005-0000-0000-00008C050000}"/>
    <cellStyle name="60% - Accent4 2 6" xfId="1422" xr:uid="{00000000-0005-0000-0000-00008D050000}"/>
    <cellStyle name="60% - Accent4 2 7" xfId="1423" xr:uid="{00000000-0005-0000-0000-00008E050000}"/>
    <cellStyle name="60% - Accent4 2 8" xfId="1424" xr:uid="{00000000-0005-0000-0000-00008F050000}"/>
    <cellStyle name="60% - Accent4 2 9" xfId="1425" xr:uid="{00000000-0005-0000-0000-000090050000}"/>
    <cellStyle name="60% - Accent4 3" xfId="1426" xr:uid="{00000000-0005-0000-0000-000091050000}"/>
    <cellStyle name="60% - Accent4 3 10" xfId="1427" xr:uid="{00000000-0005-0000-0000-000092050000}"/>
    <cellStyle name="60% - Accent4 3 11" xfId="1428" xr:uid="{00000000-0005-0000-0000-000093050000}"/>
    <cellStyle name="60% - Accent4 3 2" xfId="1429" xr:uid="{00000000-0005-0000-0000-000094050000}"/>
    <cellStyle name="60% - Accent4 3 3" xfId="1430" xr:uid="{00000000-0005-0000-0000-000095050000}"/>
    <cellStyle name="60% - Accent4 3 4" xfId="1431" xr:uid="{00000000-0005-0000-0000-000096050000}"/>
    <cellStyle name="60% - Accent4 3 5" xfId="1432" xr:uid="{00000000-0005-0000-0000-000097050000}"/>
    <cellStyle name="60% - Accent4 3 6" xfId="1433" xr:uid="{00000000-0005-0000-0000-000098050000}"/>
    <cellStyle name="60% - Accent4 3 7" xfId="1434" xr:uid="{00000000-0005-0000-0000-000099050000}"/>
    <cellStyle name="60% - Accent4 3 8" xfId="1435" xr:uid="{00000000-0005-0000-0000-00009A050000}"/>
    <cellStyle name="60% - Accent4 3 9" xfId="1436" xr:uid="{00000000-0005-0000-0000-00009B050000}"/>
    <cellStyle name="60% - Accent4 4" xfId="1437" xr:uid="{00000000-0005-0000-0000-00009C050000}"/>
    <cellStyle name="60% - Accent4 4 10" xfId="1438" xr:uid="{00000000-0005-0000-0000-00009D050000}"/>
    <cellStyle name="60% - Accent4 4 11" xfId="1439" xr:uid="{00000000-0005-0000-0000-00009E050000}"/>
    <cellStyle name="60% - Accent4 4 2" xfId="1440" xr:uid="{00000000-0005-0000-0000-00009F050000}"/>
    <cellStyle name="60% - Accent4 4 3" xfId="1441" xr:uid="{00000000-0005-0000-0000-0000A0050000}"/>
    <cellStyle name="60% - Accent4 4 4" xfId="1442" xr:uid="{00000000-0005-0000-0000-0000A1050000}"/>
    <cellStyle name="60% - Accent4 4 5" xfId="1443" xr:uid="{00000000-0005-0000-0000-0000A2050000}"/>
    <cellStyle name="60% - Accent4 4 6" xfId="1444" xr:uid="{00000000-0005-0000-0000-0000A3050000}"/>
    <cellStyle name="60% - Accent4 4 7" xfId="1445" xr:uid="{00000000-0005-0000-0000-0000A4050000}"/>
    <cellStyle name="60% - Accent4 4 8" xfId="1446" xr:uid="{00000000-0005-0000-0000-0000A5050000}"/>
    <cellStyle name="60% - Accent4 4 9" xfId="1447" xr:uid="{00000000-0005-0000-0000-0000A6050000}"/>
    <cellStyle name="60% - Accent4 5" xfId="1448" xr:uid="{00000000-0005-0000-0000-0000A7050000}"/>
    <cellStyle name="60% - Accent4 5 10" xfId="1449" xr:uid="{00000000-0005-0000-0000-0000A8050000}"/>
    <cellStyle name="60% - Accent4 5 11" xfId="1450" xr:uid="{00000000-0005-0000-0000-0000A9050000}"/>
    <cellStyle name="60% - Accent4 5 2" xfId="1451" xr:uid="{00000000-0005-0000-0000-0000AA050000}"/>
    <cellStyle name="60% - Accent4 5 3" xfId="1452" xr:uid="{00000000-0005-0000-0000-0000AB050000}"/>
    <cellStyle name="60% - Accent4 5 4" xfId="1453" xr:uid="{00000000-0005-0000-0000-0000AC050000}"/>
    <cellStyle name="60% - Accent4 5 5" xfId="1454" xr:uid="{00000000-0005-0000-0000-0000AD050000}"/>
    <cellStyle name="60% - Accent4 5 6" xfId="1455" xr:uid="{00000000-0005-0000-0000-0000AE050000}"/>
    <cellStyle name="60% - Accent4 5 7" xfId="1456" xr:uid="{00000000-0005-0000-0000-0000AF050000}"/>
    <cellStyle name="60% - Accent4 5 8" xfId="1457" xr:uid="{00000000-0005-0000-0000-0000B0050000}"/>
    <cellStyle name="60% - Accent4 5 9" xfId="1458" xr:uid="{00000000-0005-0000-0000-0000B1050000}"/>
    <cellStyle name="60% - Accent4 6" xfId="1459" xr:uid="{00000000-0005-0000-0000-0000B2050000}"/>
    <cellStyle name="60% - Accent4 6 10" xfId="1460" xr:uid="{00000000-0005-0000-0000-0000B3050000}"/>
    <cellStyle name="60% - Accent4 6 11" xfId="1461" xr:uid="{00000000-0005-0000-0000-0000B4050000}"/>
    <cellStyle name="60% - Accent4 6 2" xfId="1462" xr:uid="{00000000-0005-0000-0000-0000B5050000}"/>
    <cellStyle name="60% - Accent4 6 3" xfId="1463" xr:uid="{00000000-0005-0000-0000-0000B6050000}"/>
    <cellStyle name="60% - Accent4 6 4" xfId="1464" xr:uid="{00000000-0005-0000-0000-0000B7050000}"/>
    <cellStyle name="60% - Accent4 6 5" xfId="1465" xr:uid="{00000000-0005-0000-0000-0000B8050000}"/>
    <cellStyle name="60% - Accent4 6 6" xfId="1466" xr:uid="{00000000-0005-0000-0000-0000B9050000}"/>
    <cellStyle name="60% - Accent4 6 7" xfId="1467" xr:uid="{00000000-0005-0000-0000-0000BA050000}"/>
    <cellStyle name="60% - Accent4 6 8" xfId="1468" xr:uid="{00000000-0005-0000-0000-0000BB050000}"/>
    <cellStyle name="60% - Accent4 6 9" xfId="1469" xr:uid="{00000000-0005-0000-0000-0000BC050000}"/>
    <cellStyle name="60% - Accent4 7" xfId="1470" xr:uid="{00000000-0005-0000-0000-0000BD050000}"/>
    <cellStyle name="60% - Accent4 8" xfId="1471" xr:uid="{00000000-0005-0000-0000-0000BE050000}"/>
    <cellStyle name="60% - Accent4 9" xfId="1472" xr:uid="{00000000-0005-0000-0000-0000BF050000}"/>
    <cellStyle name="60% - Accent5 10" xfId="1473" xr:uid="{00000000-0005-0000-0000-0000C0050000}"/>
    <cellStyle name="60% - Accent5 2" xfId="1474" xr:uid="{00000000-0005-0000-0000-0000C1050000}"/>
    <cellStyle name="60% - Accent5 2 10" xfId="1475" xr:uid="{00000000-0005-0000-0000-0000C2050000}"/>
    <cellStyle name="60% - Accent5 2 11" xfId="1476" xr:uid="{00000000-0005-0000-0000-0000C3050000}"/>
    <cellStyle name="60% - Accent5 2 2" xfId="1477" xr:uid="{00000000-0005-0000-0000-0000C4050000}"/>
    <cellStyle name="60% - Accent5 2 3" xfId="1478" xr:uid="{00000000-0005-0000-0000-0000C5050000}"/>
    <cellStyle name="60% - Accent5 2 4" xfId="1479" xr:uid="{00000000-0005-0000-0000-0000C6050000}"/>
    <cellStyle name="60% - Accent5 2 5" xfId="1480" xr:uid="{00000000-0005-0000-0000-0000C7050000}"/>
    <cellStyle name="60% - Accent5 2 6" xfId="1481" xr:uid="{00000000-0005-0000-0000-0000C8050000}"/>
    <cellStyle name="60% - Accent5 2 7" xfId="1482" xr:uid="{00000000-0005-0000-0000-0000C9050000}"/>
    <cellStyle name="60% - Accent5 2 8" xfId="1483" xr:uid="{00000000-0005-0000-0000-0000CA050000}"/>
    <cellStyle name="60% - Accent5 2 9" xfId="1484" xr:uid="{00000000-0005-0000-0000-0000CB050000}"/>
    <cellStyle name="60% - Accent5 3" xfId="1485" xr:uid="{00000000-0005-0000-0000-0000CC050000}"/>
    <cellStyle name="60% - Accent5 3 10" xfId="1486" xr:uid="{00000000-0005-0000-0000-0000CD050000}"/>
    <cellStyle name="60% - Accent5 3 11" xfId="1487" xr:uid="{00000000-0005-0000-0000-0000CE050000}"/>
    <cellStyle name="60% - Accent5 3 2" xfId="1488" xr:uid="{00000000-0005-0000-0000-0000CF050000}"/>
    <cellStyle name="60% - Accent5 3 3" xfId="1489" xr:uid="{00000000-0005-0000-0000-0000D0050000}"/>
    <cellStyle name="60% - Accent5 3 4" xfId="1490" xr:uid="{00000000-0005-0000-0000-0000D1050000}"/>
    <cellStyle name="60% - Accent5 3 5" xfId="1491" xr:uid="{00000000-0005-0000-0000-0000D2050000}"/>
    <cellStyle name="60% - Accent5 3 6" xfId="1492" xr:uid="{00000000-0005-0000-0000-0000D3050000}"/>
    <cellStyle name="60% - Accent5 3 7" xfId="1493" xr:uid="{00000000-0005-0000-0000-0000D4050000}"/>
    <cellStyle name="60% - Accent5 3 8" xfId="1494" xr:uid="{00000000-0005-0000-0000-0000D5050000}"/>
    <cellStyle name="60% - Accent5 3 9" xfId="1495" xr:uid="{00000000-0005-0000-0000-0000D6050000}"/>
    <cellStyle name="60% - Accent5 4" xfId="1496" xr:uid="{00000000-0005-0000-0000-0000D7050000}"/>
    <cellStyle name="60% - Accent5 4 10" xfId="1497" xr:uid="{00000000-0005-0000-0000-0000D8050000}"/>
    <cellStyle name="60% - Accent5 4 11" xfId="1498" xr:uid="{00000000-0005-0000-0000-0000D9050000}"/>
    <cellStyle name="60% - Accent5 4 2" xfId="1499" xr:uid="{00000000-0005-0000-0000-0000DA050000}"/>
    <cellStyle name="60% - Accent5 4 3" xfId="1500" xr:uid="{00000000-0005-0000-0000-0000DB050000}"/>
    <cellStyle name="60% - Accent5 4 4" xfId="1501" xr:uid="{00000000-0005-0000-0000-0000DC050000}"/>
    <cellStyle name="60% - Accent5 4 5" xfId="1502" xr:uid="{00000000-0005-0000-0000-0000DD050000}"/>
    <cellStyle name="60% - Accent5 4 6" xfId="1503" xr:uid="{00000000-0005-0000-0000-0000DE050000}"/>
    <cellStyle name="60% - Accent5 4 7" xfId="1504" xr:uid="{00000000-0005-0000-0000-0000DF050000}"/>
    <cellStyle name="60% - Accent5 4 8" xfId="1505" xr:uid="{00000000-0005-0000-0000-0000E0050000}"/>
    <cellStyle name="60% - Accent5 4 9" xfId="1506" xr:uid="{00000000-0005-0000-0000-0000E1050000}"/>
    <cellStyle name="60% - Accent5 5" xfId="1507" xr:uid="{00000000-0005-0000-0000-0000E2050000}"/>
    <cellStyle name="60% - Accent5 5 10" xfId="1508" xr:uid="{00000000-0005-0000-0000-0000E3050000}"/>
    <cellStyle name="60% - Accent5 5 11" xfId="1509" xr:uid="{00000000-0005-0000-0000-0000E4050000}"/>
    <cellStyle name="60% - Accent5 5 2" xfId="1510" xr:uid="{00000000-0005-0000-0000-0000E5050000}"/>
    <cellStyle name="60% - Accent5 5 3" xfId="1511" xr:uid="{00000000-0005-0000-0000-0000E6050000}"/>
    <cellStyle name="60% - Accent5 5 4" xfId="1512" xr:uid="{00000000-0005-0000-0000-0000E7050000}"/>
    <cellStyle name="60% - Accent5 5 5" xfId="1513" xr:uid="{00000000-0005-0000-0000-0000E8050000}"/>
    <cellStyle name="60% - Accent5 5 6" xfId="1514" xr:uid="{00000000-0005-0000-0000-0000E9050000}"/>
    <cellStyle name="60% - Accent5 5 7" xfId="1515" xr:uid="{00000000-0005-0000-0000-0000EA050000}"/>
    <cellStyle name="60% - Accent5 5 8" xfId="1516" xr:uid="{00000000-0005-0000-0000-0000EB050000}"/>
    <cellStyle name="60% - Accent5 5 9" xfId="1517" xr:uid="{00000000-0005-0000-0000-0000EC050000}"/>
    <cellStyle name="60% - Accent5 6" xfId="1518" xr:uid="{00000000-0005-0000-0000-0000ED050000}"/>
    <cellStyle name="60% - Accent5 6 10" xfId="1519" xr:uid="{00000000-0005-0000-0000-0000EE050000}"/>
    <cellStyle name="60% - Accent5 6 11" xfId="1520" xr:uid="{00000000-0005-0000-0000-0000EF050000}"/>
    <cellStyle name="60% - Accent5 6 2" xfId="1521" xr:uid="{00000000-0005-0000-0000-0000F0050000}"/>
    <cellStyle name="60% - Accent5 6 3" xfId="1522" xr:uid="{00000000-0005-0000-0000-0000F1050000}"/>
    <cellStyle name="60% - Accent5 6 4" xfId="1523" xr:uid="{00000000-0005-0000-0000-0000F2050000}"/>
    <cellStyle name="60% - Accent5 6 5" xfId="1524" xr:uid="{00000000-0005-0000-0000-0000F3050000}"/>
    <cellStyle name="60% - Accent5 6 6" xfId="1525" xr:uid="{00000000-0005-0000-0000-0000F4050000}"/>
    <cellStyle name="60% - Accent5 6 7" xfId="1526" xr:uid="{00000000-0005-0000-0000-0000F5050000}"/>
    <cellStyle name="60% - Accent5 6 8" xfId="1527" xr:uid="{00000000-0005-0000-0000-0000F6050000}"/>
    <cellStyle name="60% - Accent5 6 9" xfId="1528" xr:uid="{00000000-0005-0000-0000-0000F7050000}"/>
    <cellStyle name="60% - Accent5 7" xfId="1529" xr:uid="{00000000-0005-0000-0000-0000F8050000}"/>
    <cellStyle name="60% - Accent5 8" xfId="1530" xr:uid="{00000000-0005-0000-0000-0000F9050000}"/>
    <cellStyle name="60% - Accent5 9" xfId="1531" xr:uid="{00000000-0005-0000-0000-0000FA050000}"/>
    <cellStyle name="60% - Accent6 10" xfId="1532" xr:uid="{00000000-0005-0000-0000-0000FB050000}"/>
    <cellStyle name="60% - Accent6 2" xfId="1533" xr:uid="{00000000-0005-0000-0000-0000FC050000}"/>
    <cellStyle name="60% - Accent6 2 10" xfId="1534" xr:uid="{00000000-0005-0000-0000-0000FD050000}"/>
    <cellStyle name="60% - Accent6 2 11" xfId="1535" xr:uid="{00000000-0005-0000-0000-0000FE050000}"/>
    <cellStyle name="60% - Accent6 2 2" xfId="1536" xr:uid="{00000000-0005-0000-0000-0000FF050000}"/>
    <cellStyle name="60% - Accent6 2 3" xfId="1537" xr:uid="{00000000-0005-0000-0000-000000060000}"/>
    <cellStyle name="60% - Accent6 2 4" xfId="1538" xr:uid="{00000000-0005-0000-0000-000001060000}"/>
    <cellStyle name="60% - Accent6 2 5" xfId="1539" xr:uid="{00000000-0005-0000-0000-000002060000}"/>
    <cellStyle name="60% - Accent6 2 6" xfId="1540" xr:uid="{00000000-0005-0000-0000-000003060000}"/>
    <cellStyle name="60% - Accent6 2 7" xfId="1541" xr:uid="{00000000-0005-0000-0000-000004060000}"/>
    <cellStyle name="60% - Accent6 2 8" xfId="1542" xr:uid="{00000000-0005-0000-0000-000005060000}"/>
    <cellStyle name="60% - Accent6 2 9" xfId="1543" xr:uid="{00000000-0005-0000-0000-000006060000}"/>
    <cellStyle name="60% - Accent6 3" xfId="1544" xr:uid="{00000000-0005-0000-0000-000007060000}"/>
    <cellStyle name="60% - Accent6 3 10" xfId="1545" xr:uid="{00000000-0005-0000-0000-000008060000}"/>
    <cellStyle name="60% - Accent6 3 11" xfId="1546" xr:uid="{00000000-0005-0000-0000-000009060000}"/>
    <cellStyle name="60% - Accent6 3 2" xfId="1547" xr:uid="{00000000-0005-0000-0000-00000A060000}"/>
    <cellStyle name="60% - Accent6 3 3" xfId="1548" xr:uid="{00000000-0005-0000-0000-00000B060000}"/>
    <cellStyle name="60% - Accent6 3 4" xfId="1549" xr:uid="{00000000-0005-0000-0000-00000C060000}"/>
    <cellStyle name="60% - Accent6 3 5" xfId="1550" xr:uid="{00000000-0005-0000-0000-00000D060000}"/>
    <cellStyle name="60% - Accent6 3 6" xfId="1551" xr:uid="{00000000-0005-0000-0000-00000E060000}"/>
    <cellStyle name="60% - Accent6 3 7" xfId="1552" xr:uid="{00000000-0005-0000-0000-00000F060000}"/>
    <cellStyle name="60% - Accent6 3 8" xfId="1553" xr:uid="{00000000-0005-0000-0000-000010060000}"/>
    <cellStyle name="60% - Accent6 3 9" xfId="1554" xr:uid="{00000000-0005-0000-0000-000011060000}"/>
    <cellStyle name="60% - Accent6 4" xfId="1555" xr:uid="{00000000-0005-0000-0000-000012060000}"/>
    <cellStyle name="60% - Accent6 4 10" xfId="1556" xr:uid="{00000000-0005-0000-0000-000013060000}"/>
    <cellStyle name="60% - Accent6 4 11" xfId="1557" xr:uid="{00000000-0005-0000-0000-000014060000}"/>
    <cellStyle name="60% - Accent6 4 2" xfId="1558" xr:uid="{00000000-0005-0000-0000-000015060000}"/>
    <cellStyle name="60% - Accent6 4 3" xfId="1559" xr:uid="{00000000-0005-0000-0000-000016060000}"/>
    <cellStyle name="60% - Accent6 4 4" xfId="1560" xr:uid="{00000000-0005-0000-0000-000017060000}"/>
    <cellStyle name="60% - Accent6 4 5" xfId="1561" xr:uid="{00000000-0005-0000-0000-000018060000}"/>
    <cellStyle name="60% - Accent6 4 6" xfId="1562" xr:uid="{00000000-0005-0000-0000-000019060000}"/>
    <cellStyle name="60% - Accent6 4 7" xfId="1563" xr:uid="{00000000-0005-0000-0000-00001A060000}"/>
    <cellStyle name="60% - Accent6 4 8" xfId="1564" xr:uid="{00000000-0005-0000-0000-00001B060000}"/>
    <cellStyle name="60% - Accent6 4 9" xfId="1565" xr:uid="{00000000-0005-0000-0000-00001C060000}"/>
    <cellStyle name="60% - Accent6 5" xfId="1566" xr:uid="{00000000-0005-0000-0000-00001D060000}"/>
    <cellStyle name="60% - Accent6 5 10" xfId="1567" xr:uid="{00000000-0005-0000-0000-00001E060000}"/>
    <cellStyle name="60% - Accent6 5 11" xfId="1568" xr:uid="{00000000-0005-0000-0000-00001F060000}"/>
    <cellStyle name="60% - Accent6 5 2" xfId="1569" xr:uid="{00000000-0005-0000-0000-000020060000}"/>
    <cellStyle name="60% - Accent6 5 3" xfId="1570" xr:uid="{00000000-0005-0000-0000-000021060000}"/>
    <cellStyle name="60% - Accent6 5 4" xfId="1571" xr:uid="{00000000-0005-0000-0000-000022060000}"/>
    <cellStyle name="60% - Accent6 5 5" xfId="1572" xr:uid="{00000000-0005-0000-0000-000023060000}"/>
    <cellStyle name="60% - Accent6 5 6" xfId="1573" xr:uid="{00000000-0005-0000-0000-000024060000}"/>
    <cellStyle name="60% - Accent6 5 7" xfId="1574" xr:uid="{00000000-0005-0000-0000-000025060000}"/>
    <cellStyle name="60% - Accent6 5 8" xfId="1575" xr:uid="{00000000-0005-0000-0000-000026060000}"/>
    <cellStyle name="60% - Accent6 5 9" xfId="1576" xr:uid="{00000000-0005-0000-0000-000027060000}"/>
    <cellStyle name="60% - Accent6 6" xfId="1577" xr:uid="{00000000-0005-0000-0000-000028060000}"/>
    <cellStyle name="60% - Accent6 6 10" xfId="1578" xr:uid="{00000000-0005-0000-0000-000029060000}"/>
    <cellStyle name="60% - Accent6 6 11" xfId="1579" xr:uid="{00000000-0005-0000-0000-00002A060000}"/>
    <cellStyle name="60% - Accent6 6 2" xfId="1580" xr:uid="{00000000-0005-0000-0000-00002B060000}"/>
    <cellStyle name="60% - Accent6 6 3" xfId="1581" xr:uid="{00000000-0005-0000-0000-00002C060000}"/>
    <cellStyle name="60% - Accent6 6 4" xfId="1582" xr:uid="{00000000-0005-0000-0000-00002D060000}"/>
    <cellStyle name="60% - Accent6 6 5" xfId="1583" xr:uid="{00000000-0005-0000-0000-00002E060000}"/>
    <cellStyle name="60% - Accent6 6 6" xfId="1584" xr:uid="{00000000-0005-0000-0000-00002F060000}"/>
    <cellStyle name="60% - Accent6 6 7" xfId="1585" xr:uid="{00000000-0005-0000-0000-000030060000}"/>
    <cellStyle name="60% - Accent6 6 8" xfId="1586" xr:uid="{00000000-0005-0000-0000-000031060000}"/>
    <cellStyle name="60% - Accent6 6 9" xfId="1587" xr:uid="{00000000-0005-0000-0000-000032060000}"/>
    <cellStyle name="60% - Accent6 7" xfId="1588" xr:uid="{00000000-0005-0000-0000-000033060000}"/>
    <cellStyle name="60% - Accent6 8" xfId="1589" xr:uid="{00000000-0005-0000-0000-000034060000}"/>
    <cellStyle name="60% - Accent6 9" xfId="1590" xr:uid="{00000000-0005-0000-0000-000035060000}"/>
    <cellStyle name="Accent1 10" xfId="1591" xr:uid="{00000000-0005-0000-0000-000036060000}"/>
    <cellStyle name="Accent1 2" xfId="1592" xr:uid="{00000000-0005-0000-0000-000037060000}"/>
    <cellStyle name="Accent1 2 10" xfId="1593" xr:uid="{00000000-0005-0000-0000-000038060000}"/>
    <cellStyle name="Accent1 2 11" xfId="1594" xr:uid="{00000000-0005-0000-0000-000039060000}"/>
    <cellStyle name="Accent1 2 2" xfId="1595" xr:uid="{00000000-0005-0000-0000-00003A060000}"/>
    <cellStyle name="Accent1 2 3" xfId="1596" xr:uid="{00000000-0005-0000-0000-00003B060000}"/>
    <cellStyle name="Accent1 2 4" xfId="1597" xr:uid="{00000000-0005-0000-0000-00003C060000}"/>
    <cellStyle name="Accent1 2 5" xfId="1598" xr:uid="{00000000-0005-0000-0000-00003D060000}"/>
    <cellStyle name="Accent1 2 6" xfId="1599" xr:uid="{00000000-0005-0000-0000-00003E060000}"/>
    <cellStyle name="Accent1 2 7" xfId="1600" xr:uid="{00000000-0005-0000-0000-00003F060000}"/>
    <cellStyle name="Accent1 2 8" xfId="1601" xr:uid="{00000000-0005-0000-0000-000040060000}"/>
    <cellStyle name="Accent1 2 9" xfId="1602" xr:uid="{00000000-0005-0000-0000-000041060000}"/>
    <cellStyle name="Accent1 3" xfId="1603" xr:uid="{00000000-0005-0000-0000-000042060000}"/>
    <cellStyle name="Accent1 3 10" xfId="1604" xr:uid="{00000000-0005-0000-0000-000043060000}"/>
    <cellStyle name="Accent1 3 11" xfId="1605" xr:uid="{00000000-0005-0000-0000-000044060000}"/>
    <cellStyle name="Accent1 3 2" xfId="1606" xr:uid="{00000000-0005-0000-0000-000045060000}"/>
    <cellStyle name="Accent1 3 3" xfId="1607" xr:uid="{00000000-0005-0000-0000-000046060000}"/>
    <cellStyle name="Accent1 3 4" xfId="1608" xr:uid="{00000000-0005-0000-0000-000047060000}"/>
    <cellStyle name="Accent1 3 5" xfId="1609" xr:uid="{00000000-0005-0000-0000-000048060000}"/>
    <cellStyle name="Accent1 3 6" xfId="1610" xr:uid="{00000000-0005-0000-0000-000049060000}"/>
    <cellStyle name="Accent1 3 7" xfId="1611" xr:uid="{00000000-0005-0000-0000-00004A060000}"/>
    <cellStyle name="Accent1 3 8" xfId="1612" xr:uid="{00000000-0005-0000-0000-00004B060000}"/>
    <cellStyle name="Accent1 3 9" xfId="1613" xr:uid="{00000000-0005-0000-0000-00004C060000}"/>
    <cellStyle name="Accent1 4" xfId="1614" xr:uid="{00000000-0005-0000-0000-00004D060000}"/>
    <cellStyle name="Accent1 4 10" xfId="1615" xr:uid="{00000000-0005-0000-0000-00004E060000}"/>
    <cellStyle name="Accent1 4 11" xfId="1616" xr:uid="{00000000-0005-0000-0000-00004F060000}"/>
    <cellStyle name="Accent1 4 2" xfId="1617" xr:uid="{00000000-0005-0000-0000-000050060000}"/>
    <cellStyle name="Accent1 4 3" xfId="1618" xr:uid="{00000000-0005-0000-0000-000051060000}"/>
    <cellStyle name="Accent1 4 4" xfId="1619" xr:uid="{00000000-0005-0000-0000-000052060000}"/>
    <cellStyle name="Accent1 4 5" xfId="1620" xr:uid="{00000000-0005-0000-0000-000053060000}"/>
    <cellStyle name="Accent1 4 6" xfId="1621" xr:uid="{00000000-0005-0000-0000-000054060000}"/>
    <cellStyle name="Accent1 4 7" xfId="1622" xr:uid="{00000000-0005-0000-0000-000055060000}"/>
    <cellStyle name="Accent1 4 8" xfId="1623" xr:uid="{00000000-0005-0000-0000-000056060000}"/>
    <cellStyle name="Accent1 4 9" xfId="1624" xr:uid="{00000000-0005-0000-0000-000057060000}"/>
    <cellStyle name="Accent1 5" xfId="1625" xr:uid="{00000000-0005-0000-0000-000058060000}"/>
    <cellStyle name="Accent1 5 10" xfId="1626" xr:uid="{00000000-0005-0000-0000-000059060000}"/>
    <cellStyle name="Accent1 5 11" xfId="1627" xr:uid="{00000000-0005-0000-0000-00005A060000}"/>
    <cellStyle name="Accent1 5 2" xfId="1628" xr:uid="{00000000-0005-0000-0000-00005B060000}"/>
    <cellStyle name="Accent1 5 3" xfId="1629" xr:uid="{00000000-0005-0000-0000-00005C060000}"/>
    <cellStyle name="Accent1 5 4" xfId="1630" xr:uid="{00000000-0005-0000-0000-00005D060000}"/>
    <cellStyle name="Accent1 5 5" xfId="1631" xr:uid="{00000000-0005-0000-0000-00005E060000}"/>
    <cellStyle name="Accent1 5 6" xfId="1632" xr:uid="{00000000-0005-0000-0000-00005F060000}"/>
    <cellStyle name="Accent1 5 7" xfId="1633" xr:uid="{00000000-0005-0000-0000-000060060000}"/>
    <cellStyle name="Accent1 5 8" xfId="1634" xr:uid="{00000000-0005-0000-0000-000061060000}"/>
    <cellStyle name="Accent1 5 9" xfId="1635" xr:uid="{00000000-0005-0000-0000-000062060000}"/>
    <cellStyle name="Accent1 6" xfId="1636" xr:uid="{00000000-0005-0000-0000-000063060000}"/>
    <cellStyle name="Accent1 6 10" xfId="1637" xr:uid="{00000000-0005-0000-0000-000064060000}"/>
    <cellStyle name="Accent1 6 11" xfId="1638" xr:uid="{00000000-0005-0000-0000-000065060000}"/>
    <cellStyle name="Accent1 6 2" xfId="1639" xr:uid="{00000000-0005-0000-0000-000066060000}"/>
    <cellStyle name="Accent1 6 3" xfId="1640" xr:uid="{00000000-0005-0000-0000-000067060000}"/>
    <cellStyle name="Accent1 6 4" xfId="1641" xr:uid="{00000000-0005-0000-0000-000068060000}"/>
    <cellStyle name="Accent1 6 5" xfId="1642" xr:uid="{00000000-0005-0000-0000-000069060000}"/>
    <cellStyle name="Accent1 6 6" xfId="1643" xr:uid="{00000000-0005-0000-0000-00006A060000}"/>
    <cellStyle name="Accent1 6 7" xfId="1644" xr:uid="{00000000-0005-0000-0000-00006B060000}"/>
    <cellStyle name="Accent1 6 8" xfId="1645" xr:uid="{00000000-0005-0000-0000-00006C060000}"/>
    <cellStyle name="Accent1 6 9" xfId="1646" xr:uid="{00000000-0005-0000-0000-00006D060000}"/>
    <cellStyle name="Accent1 7" xfId="1647" xr:uid="{00000000-0005-0000-0000-00006E060000}"/>
    <cellStyle name="Accent1 8" xfId="1648" xr:uid="{00000000-0005-0000-0000-00006F060000}"/>
    <cellStyle name="Accent1 9" xfId="1649" xr:uid="{00000000-0005-0000-0000-000070060000}"/>
    <cellStyle name="Accent2 10" xfId="1650" xr:uid="{00000000-0005-0000-0000-000071060000}"/>
    <cellStyle name="Accent2 2" xfId="1651" xr:uid="{00000000-0005-0000-0000-000072060000}"/>
    <cellStyle name="Accent2 2 10" xfId="1652" xr:uid="{00000000-0005-0000-0000-000073060000}"/>
    <cellStyle name="Accent2 2 11" xfId="1653" xr:uid="{00000000-0005-0000-0000-000074060000}"/>
    <cellStyle name="Accent2 2 2" xfId="1654" xr:uid="{00000000-0005-0000-0000-000075060000}"/>
    <cellStyle name="Accent2 2 3" xfId="1655" xr:uid="{00000000-0005-0000-0000-000076060000}"/>
    <cellStyle name="Accent2 2 4" xfId="1656" xr:uid="{00000000-0005-0000-0000-000077060000}"/>
    <cellStyle name="Accent2 2 5" xfId="1657" xr:uid="{00000000-0005-0000-0000-000078060000}"/>
    <cellStyle name="Accent2 2 6" xfId="1658" xr:uid="{00000000-0005-0000-0000-000079060000}"/>
    <cellStyle name="Accent2 2 7" xfId="1659" xr:uid="{00000000-0005-0000-0000-00007A060000}"/>
    <cellStyle name="Accent2 2 8" xfId="1660" xr:uid="{00000000-0005-0000-0000-00007B060000}"/>
    <cellStyle name="Accent2 2 9" xfId="1661" xr:uid="{00000000-0005-0000-0000-00007C060000}"/>
    <cellStyle name="Accent2 3" xfId="1662" xr:uid="{00000000-0005-0000-0000-00007D060000}"/>
    <cellStyle name="Accent2 3 10" xfId="1663" xr:uid="{00000000-0005-0000-0000-00007E060000}"/>
    <cellStyle name="Accent2 3 11" xfId="1664" xr:uid="{00000000-0005-0000-0000-00007F060000}"/>
    <cellStyle name="Accent2 3 2" xfId="1665" xr:uid="{00000000-0005-0000-0000-000080060000}"/>
    <cellStyle name="Accent2 3 3" xfId="1666" xr:uid="{00000000-0005-0000-0000-000081060000}"/>
    <cellStyle name="Accent2 3 4" xfId="1667" xr:uid="{00000000-0005-0000-0000-000082060000}"/>
    <cellStyle name="Accent2 3 5" xfId="1668" xr:uid="{00000000-0005-0000-0000-000083060000}"/>
    <cellStyle name="Accent2 3 6" xfId="1669" xr:uid="{00000000-0005-0000-0000-000084060000}"/>
    <cellStyle name="Accent2 3 7" xfId="1670" xr:uid="{00000000-0005-0000-0000-000085060000}"/>
    <cellStyle name="Accent2 3 8" xfId="1671" xr:uid="{00000000-0005-0000-0000-000086060000}"/>
    <cellStyle name="Accent2 3 9" xfId="1672" xr:uid="{00000000-0005-0000-0000-000087060000}"/>
    <cellStyle name="Accent2 4" xfId="1673" xr:uid="{00000000-0005-0000-0000-000088060000}"/>
    <cellStyle name="Accent2 4 10" xfId="1674" xr:uid="{00000000-0005-0000-0000-000089060000}"/>
    <cellStyle name="Accent2 4 11" xfId="1675" xr:uid="{00000000-0005-0000-0000-00008A060000}"/>
    <cellStyle name="Accent2 4 2" xfId="1676" xr:uid="{00000000-0005-0000-0000-00008B060000}"/>
    <cellStyle name="Accent2 4 3" xfId="1677" xr:uid="{00000000-0005-0000-0000-00008C060000}"/>
    <cellStyle name="Accent2 4 4" xfId="1678" xr:uid="{00000000-0005-0000-0000-00008D060000}"/>
    <cellStyle name="Accent2 4 5" xfId="1679" xr:uid="{00000000-0005-0000-0000-00008E060000}"/>
    <cellStyle name="Accent2 4 6" xfId="1680" xr:uid="{00000000-0005-0000-0000-00008F060000}"/>
    <cellStyle name="Accent2 4 7" xfId="1681" xr:uid="{00000000-0005-0000-0000-000090060000}"/>
    <cellStyle name="Accent2 4 8" xfId="1682" xr:uid="{00000000-0005-0000-0000-000091060000}"/>
    <cellStyle name="Accent2 4 9" xfId="1683" xr:uid="{00000000-0005-0000-0000-000092060000}"/>
    <cellStyle name="Accent2 5" xfId="1684" xr:uid="{00000000-0005-0000-0000-000093060000}"/>
    <cellStyle name="Accent2 5 10" xfId="1685" xr:uid="{00000000-0005-0000-0000-000094060000}"/>
    <cellStyle name="Accent2 5 11" xfId="1686" xr:uid="{00000000-0005-0000-0000-000095060000}"/>
    <cellStyle name="Accent2 5 2" xfId="1687" xr:uid="{00000000-0005-0000-0000-000096060000}"/>
    <cellStyle name="Accent2 5 3" xfId="1688" xr:uid="{00000000-0005-0000-0000-000097060000}"/>
    <cellStyle name="Accent2 5 4" xfId="1689" xr:uid="{00000000-0005-0000-0000-000098060000}"/>
    <cellStyle name="Accent2 5 5" xfId="1690" xr:uid="{00000000-0005-0000-0000-000099060000}"/>
    <cellStyle name="Accent2 5 6" xfId="1691" xr:uid="{00000000-0005-0000-0000-00009A060000}"/>
    <cellStyle name="Accent2 5 7" xfId="1692" xr:uid="{00000000-0005-0000-0000-00009B060000}"/>
    <cellStyle name="Accent2 5 8" xfId="1693" xr:uid="{00000000-0005-0000-0000-00009C060000}"/>
    <cellStyle name="Accent2 5 9" xfId="1694" xr:uid="{00000000-0005-0000-0000-00009D060000}"/>
    <cellStyle name="Accent2 6" xfId="1695" xr:uid="{00000000-0005-0000-0000-00009E060000}"/>
    <cellStyle name="Accent2 6 10" xfId="1696" xr:uid="{00000000-0005-0000-0000-00009F060000}"/>
    <cellStyle name="Accent2 6 11" xfId="1697" xr:uid="{00000000-0005-0000-0000-0000A0060000}"/>
    <cellStyle name="Accent2 6 2" xfId="1698" xr:uid="{00000000-0005-0000-0000-0000A1060000}"/>
    <cellStyle name="Accent2 6 3" xfId="1699" xr:uid="{00000000-0005-0000-0000-0000A2060000}"/>
    <cellStyle name="Accent2 6 4" xfId="1700" xr:uid="{00000000-0005-0000-0000-0000A3060000}"/>
    <cellStyle name="Accent2 6 5" xfId="1701" xr:uid="{00000000-0005-0000-0000-0000A4060000}"/>
    <cellStyle name="Accent2 6 6" xfId="1702" xr:uid="{00000000-0005-0000-0000-0000A5060000}"/>
    <cellStyle name="Accent2 6 7" xfId="1703" xr:uid="{00000000-0005-0000-0000-0000A6060000}"/>
    <cellStyle name="Accent2 6 8" xfId="1704" xr:uid="{00000000-0005-0000-0000-0000A7060000}"/>
    <cellStyle name="Accent2 6 9" xfId="1705" xr:uid="{00000000-0005-0000-0000-0000A8060000}"/>
    <cellStyle name="Accent2 7" xfId="1706" xr:uid="{00000000-0005-0000-0000-0000A9060000}"/>
    <cellStyle name="Accent2 8" xfId="1707" xr:uid="{00000000-0005-0000-0000-0000AA060000}"/>
    <cellStyle name="Accent2 9" xfId="1708" xr:uid="{00000000-0005-0000-0000-0000AB060000}"/>
    <cellStyle name="Accent3 10" xfId="1709" xr:uid="{00000000-0005-0000-0000-0000AC060000}"/>
    <cellStyle name="Accent3 2" xfId="1710" xr:uid="{00000000-0005-0000-0000-0000AD060000}"/>
    <cellStyle name="Accent3 2 10" xfId="1711" xr:uid="{00000000-0005-0000-0000-0000AE060000}"/>
    <cellStyle name="Accent3 2 11" xfId="1712" xr:uid="{00000000-0005-0000-0000-0000AF060000}"/>
    <cellStyle name="Accent3 2 2" xfId="1713" xr:uid="{00000000-0005-0000-0000-0000B0060000}"/>
    <cellStyle name="Accent3 2 3" xfId="1714" xr:uid="{00000000-0005-0000-0000-0000B1060000}"/>
    <cellStyle name="Accent3 2 4" xfId="1715" xr:uid="{00000000-0005-0000-0000-0000B2060000}"/>
    <cellStyle name="Accent3 2 5" xfId="1716" xr:uid="{00000000-0005-0000-0000-0000B3060000}"/>
    <cellStyle name="Accent3 2 6" xfId="1717" xr:uid="{00000000-0005-0000-0000-0000B4060000}"/>
    <cellStyle name="Accent3 2 7" xfId="1718" xr:uid="{00000000-0005-0000-0000-0000B5060000}"/>
    <cellStyle name="Accent3 2 8" xfId="1719" xr:uid="{00000000-0005-0000-0000-0000B6060000}"/>
    <cellStyle name="Accent3 2 9" xfId="1720" xr:uid="{00000000-0005-0000-0000-0000B7060000}"/>
    <cellStyle name="Accent3 3" xfId="1721" xr:uid="{00000000-0005-0000-0000-0000B8060000}"/>
    <cellStyle name="Accent3 3 10" xfId="1722" xr:uid="{00000000-0005-0000-0000-0000B9060000}"/>
    <cellStyle name="Accent3 3 11" xfId="1723" xr:uid="{00000000-0005-0000-0000-0000BA060000}"/>
    <cellStyle name="Accent3 3 2" xfId="1724" xr:uid="{00000000-0005-0000-0000-0000BB060000}"/>
    <cellStyle name="Accent3 3 3" xfId="1725" xr:uid="{00000000-0005-0000-0000-0000BC060000}"/>
    <cellStyle name="Accent3 3 4" xfId="1726" xr:uid="{00000000-0005-0000-0000-0000BD060000}"/>
    <cellStyle name="Accent3 3 5" xfId="1727" xr:uid="{00000000-0005-0000-0000-0000BE060000}"/>
    <cellStyle name="Accent3 3 6" xfId="1728" xr:uid="{00000000-0005-0000-0000-0000BF060000}"/>
    <cellStyle name="Accent3 3 7" xfId="1729" xr:uid="{00000000-0005-0000-0000-0000C0060000}"/>
    <cellStyle name="Accent3 3 8" xfId="1730" xr:uid="{00000000-0005-0000-0000-0000C1060000}"/>
    <cellStyle name="Accent3 3 9" xfId="1731" xr:uid="{00000000-0005-0000-0000-0000C2060000}"/>
    <cellStyle name="Accent3 4" xfId="1732" xr:uid="{00000000-0005-0000-0000-0000C3060000}"/>
    <cellStyle name="Accent3 4 10" xfId="1733" xr:uid="{00000000-0005-0000-0000-0000C4060000}"/>
    <cellStyle name="Accent3 4 11" xfId="1734" xr:uid="{00000000-0005-0000-0000-0000C5060000}"/>
    <cellStyle name="Accent3 4 2" xfId="1735" xr:uid="{00000000-0005-0000-0000-0000C6060000}"/>
    <cellStyle name="Accent3 4 3" xfId="1736" xr:uid="{00000000-0005-0000-0000-0000C7060000}"/>
    <cellStyle name="Accent3 4 4" xfId="1737" xr:uid="{00000000-0005-0000-0000-0000C8060000}"/>
    <cellStyle name="Accent3 4 5" xfId="1738" xr:uid="{00000000-0005-0000-0000-0000C9060000}"/>
    <cellStyle name="Accent3 4 6" xfId="1739" xr:uid="{00000000-0005-0000-0000-0000CA060000}"/>
    <cellStyle name="Accent3 4 7" xfId="1740" xr:uid="{00000000-0005-0000-0000-0000CB060000}"/>
    <cellStyle name="Accent3 4 8" xfId="1741" xr:uid="{00000000-0005-0000-0000-0000CC060000}"/>
    <cellStyle name="Accent3 4 9" xfId="1742" xr:uid="{00000000-0005-0000-0000-0000CD060000}"/>
    <cellStyle name="Accent3 5" xfId="1743" xr:uid="{00000000-0005-0000-0000-0000CE060000}"/>
    <cellStyle name="Accent3 5 10" xfId="1744" xr:uid="{00000000-0005-0000-0000-0000CF060000}"/>
    <cellStyle name="Accent3 5 11" xfId="1745" xr:uid="{00000000-0005-0000-0000-0000D0060000}"/>
    <cellStyle name="Accent3 5 2" xfId="1746" xr:uid="{00000000-0005-0000-0000-0000D1060000}"/>
    <cellStyle name="Accent3 5 3" xfId="1747" xr:uid="{00000000-0005-0000-0000-0000D2060000}"/>
    <cellStyle name="Accent3 5 4" xfId="1748" xr:uid="{00000000-0005-0000-0000-0000D3060000}"/>
    <cellStyle name="Accent3 5 5" xfId="1749" xr:uid="{00000000-0005-0000-0000-0000D4060000}"/>
    <cellStyle name="Accent3 5 6" xfId="1750" xr:uid="{00000000-0005-0000-0000-0000D5060000}"/>
    <cellStyle name="Accent3 5 7" xfId="1751" xr:uid="{00000000-0005-0000-0000-0000D6060000}"/>
    <cellStyle name="Accent3 5 8" xfId="1752" xr:uid="{00000000-0005-0000-0000-0000D7060000}"/>
    <cellStyle name="Accent3 5 9" xfId="1753" xr:uid="{00000000-0005-0000-0000-0000D8060000}"/>
    <cellStyle name="Accent3 6" xfId="1754" xr:uid="{00000000-0005-0000-0000-0000D9060000}"/>
    <cellStyle name="Accent3 6 10" xfId="1755" xr:uid="{00000000-0005-0000-0000-0000DA060000}"/>
    <cellStyle name="Accent3 6 11" xfId="1756" xr:uid="{00000000-0005-0000-0000-0000DB060000}"/>
    <cellStyle name="Accent3 6 2" xfId="1757" xr:uid="{00000000-0005-0000-0000-0000DC060000}"/>
    <cellStyle name="Accent3 6 3" xfId="1758" xr:uid="{00000000-0005-0000-0000-0000DD060000}"/>
    <cellStyle name="Accent3 6 4" xfId="1759" xr:uid="{00000000-0005-0000-0000-0000DE060000}"/>
    <cellStyle name="Accent3 6 5" xfId="1760" xr:uid="{00000000-0005-0000-0000-0000DF060000}"/>
    <cellStyle name="Accent3 6 6" xfId="1761" xr:uid="{00000000-0005-0000-0000-0000E0060000}"/>
    <cellStyle name="Accent3 6 7" xfId="1762" xr:uid="{00000000-0005-0000-0000-0000E1060000}"/>
    <cellStyle name="Accent3 6 8" xfId="1763" xr:uid="{00000000-0005-0000-0000-0000E2060000}"/>
    <cellStyle name="Accent3 6 9" xfId="1764" xr:uid="{00000000-0005-0000-0000-0000E3060000}"/>
    <cellStyle name="Accent3 7" xfId="1765" xr:uid="{00000000-0005-0000-0000-0000E4060000}"/>
    <cellStyle name="Accent3 8" xfId="1766" xr:uid="{00000000-0005-0000-0000-0000E5060000}"/>
    <cellStyle name="Accent3 9" xfId="1767" xr:uid="{00000000-0005-0000-0000-0000E6060000}"/>
    <cellStyle name="Accent4 10" xfId="1768" xr:uid="{00000000-0005-0000-0000-0000E7060000}"/>
    <cellStyle name="Accent4 2" xfId="1769" xr:uid="{00000000-0005-0000-0000-0000E8060000}"/>
    <cellStyle name="Accent4 2 10" xfId="1770" xr:uid="{00000000-0005-0000-0000-0000E9060000}"/>
    <cellStyle name="Accent4 2 11" xfId="1771" xr:uid="{00000000-0005-0000-0000-0000EA060000}"/>
    <cellStyle name="Accent4 2 2" xfId="1772" xr:uid="{00000000-0005-0000-0000-0000EB060000}"/>
    <cellStyle name="Accent4 2 3" xfId="1773" xr:uid="{00000000-0005-0000-0000-0000EC060000}"/>
    <cellStyle name="Accent4 2 4" xfId="1774" xr:uid="{00000000-0005-0000-0000-0000ED060000}"/>
    <cellStyle name="Accent4 2 5" xfId="1775" xr:uid="{00000000-0005-0000-0000-0000EE060000}"/>
    <cellStyle name="Accent4 2 6" xfId="1776" xr:uid="{00000000-0005-0000-0000-0000EF060000}"/>
    <cellStyle name="Accent4 2 7" xfId="1777" xr:uid="{00000000-0005-0000-0000-0000F0060000}"/>
    <cellStyle name="Accent4 2 8" xfId="1778" xr:uid="{00000000-0005-0000-0000-0000F1060000}"/>
    <cellStyle name="Accent4 2 9" xfId="1779" xr:uid="{00000000-0005-0000-0000-0000F2060000}"/>
    <cellStyle name="Accent4 3" xfId="1780" xr:uid="{00000000-0005-0000-0000-0000F3060000}"/>
    <cellStyle name="Accent4 3 10" xfId="1781" xr:uid="{00000000-0005-0000-0000-0000F4060000}"/>
    <cellStyle name="Accent4 3 11" xfId="1782" xr:uid="{00000000-0005-0000-0000-0000F5060000}"/>
    <cellStyle name="Accent4 3 2" xfId="1783" xr:uid="{00000000-0005-0000-0000-0000F6060000}"/>
    <cellStyle name="Accent4 3 3" xfId="1784" xr:uid="{00000000-0005-0000-0000-0000F7060000}"/>
    <cellStyle name="Accent4 3 4" xfId="1785" xr:uid="{00000000-0005-0000-0000-0000F8060000}"/>
    <cellStyle name="Accent4 3 5" xfId="1786" xr:uid="{00000000-0005-0000-0000-0000F9060000}"/>
    <cellStyle name="Accent4 3 6" xfId="1787" xr:uid="{00000000-0005-0000-0000-0000FA060000}"/>
    <cellStyle name="Accent4 3 7" xfId="1788" xr:uid="{00000000-0005-0000-0000-0000FB060000}"/>
    <cellStyle name="Accent4 3 8" xfId="1789" xr:uid="{00000000-0005-0000-0000-0000FC060000}"/>
    <cellStyle name="Accent4 3 9" xfId="1790" xr:uid="{00000000-0005-0000-0000-0000FD060000}"/>
    <cellStyle name="Accent4 4" xfId="1791" xr:uid="{00000000-0005-0000-0000-0000FE060000}"/>
    <cellStyle name="Accent4 4 10" xfId="1792" xr:uid="{00000000-0005-0000-0000-0000FF060000}"/>
    <cellStyle name="Accent4 4 11" xfId="1793" xr:uid="{00000000-0005-0000-0000-000000070000}"/>
    <cellStyle name="Accent4 4 2" xfId="1794" xr:uid="{00000000-0005-0000-0000-000001070000}"/>
    <cellStyle name="Accent4 4 3" xfId="1795" xr:uid="{00000000-0005-0000-0000-000002070000}"/>
    <cellStyle name="Accent4 4 4" xfId="1796" xr:uid="{00000000-0005-0000-0000-000003070000}"/>
    <cellStyle name="Accent4 4 5" xfId="1797" xr:uid="{00000000-0005-0000-0000-000004070000}"/>
    <cellStyle name="Accent4 4 6" xfId="1798" xr:uid="{00000000-0005-0000-0000-000005070000}"/>
    <cellStyle name="Accent4 4 7" xfId="1799" xr:uid="{00000000-0005-0000-0000-000006070000}"/>
    <cellStyle name="Accent4 4 8" xfId="1800" xr:uid="{00000000-0005-0000-0000-000007070000}"/>
    <cellStyle name="Accent4 4 9" xfId="1801" xr:uid="{00000000-0005-0000-0000-000008070000}"/>
    <cellStyle name="Accent4 5" xfId="1802" xr:uid="{00000000-0005-0000-0000-000009070000}"/>
    <cellStyle name="Accent4 5 10" xfId="1803" xr:uid="{00000000-0005-0000-0000-00000A070000}"/>
    <cellStyle name="Accent4 5 11" xfId="1804" xr:uid="{00000000-0005-0000-0000-00000B070000}"/>
    <cellStyle name="Accent4 5 2" xfId="1805" xr:uid="{00000000-0005-0000-0000-00000C070000}"/>
    <cellStyle name="Accent4 5 3" xfId="1806" xr:uid="{00000000-0005-0000-0000-00000D070000}"/>
    <cellStyle name="Accent4 5 4" xfId="1807" xr:uid="{00000000-0005-0000-0000-00000E070000}"/>
    <cellStyle name="Accent4 5 5" xfId="1808" xr:uid="{00000000-0005-0000-0000-00000F070000}"/>
    <cellStyle name="Accent4 5 6" xfId="1809" xr:uid="{00000000-0005-0000-0000-000010070000}"/>
    <cellStyle name="Accent4 5 7" xfId="1810" xr:uid="{00000000-0005-0000-0000-000011070000}"/>
    <cellStyle name="Accent4 5 8" xfId="1811" xr:uid="{00000000-0005-0000-0000-000012070000}"/>
    <cellStyle name="Accent4 5 9" xfId="1812" xr:uid="{00000000-0005-0000-0000-000013070000}"/>
    <cellStyle name="Accent4 6" xfId="1813" xr:uid="{00000000-0005-0000-0000-000014070000}"/>
    <cellStyle name="Accent4 6 10" xfId="1814" xr:uid="{00000000-0005-0000-0000-000015070000}"/>
    <cellStyle name="Accent4 6 11" xfId="1815" xr:uid="{00000000-0005-0000-0000-000016070000}"/>
    <cellStyle name="Accent4 6 2" xfId="1816" xr:uid="{00000000-0005-0000-0000-000017070000}"/>
    <cellStyle name="Accent4 6 3" xfId="1817" xr:uid="{00000000-0005-0000-0000-000018070000}"/>
    <cellStyle name="Accent4 6 4" xfId="1818" xr:uid="{00000000-0005-0000-0000-000019070000}"/>
    <cellStyle name="Accent4 6 5" xfId="1819" xr:uid="{00000000-0005-0000-0000-00001A070000}"/>
    <cellStyle name="Accent4 6 6" xfId="1820" xr:uid="{00000000-0005-0000-0000-00001B070000}"/>
    <cellStyle name="Accent4 6 7" xfId="1821" xr:uid="{00000000-0005-0000-0000-00001C070000}"/>
    <cellStyle name="Accent4 6 8" xfId="1822" xr:uid="{00000000-0005-0000-0000-00001D070000}"/>
    <cellStyle name="Accent4 6 9" xfId="1823" xr:uid="{00000000-0005-0000-0000-00001E070000}"/>
    <cellStyle name="Accent4 7" xfId="1824" xr:uid="{00000000-0005-0000-0000-00001F070000}"/>
    <cellStyle name="Accent4 8" xfId="1825" xr:uid="{00000000-0005-0000-0000-000020070000}"/>
    <cellStyle name="Accent4 9" xfId="1826" xr:uid="{00000000-0005-0000-0000-000021070000}"/>
    <cellStyle name="Accent5 10" xfId="1827" xr:uid="{00000000-0005-0000-0000-000022070000}"/>
    <cellStyle name="Accent5 2" xfId="1828" xr:uid="{00000000-0005-0000-0000-000023070000}"/>
    <cellStyle name="Accent5 2 10" xfId="1829" xr:uid="{00000000-0005-0000-0000-000024070000}"/>
    <cellStyle name="Accent5 2 11" xfId="1830" xr:uid="{00000000-0005-0000-0000-000025070000}"/>
    <cellStyle name="Accent5 2 2" xfId="1831" xr:uid="{00000000-0005-0000-0000-000026070000}"/>
    <cellStyle name="Accent5 2 3" xfId="1832" xr:uid="{00000000-0005-0000-0000-000027070000}"/>
    <cellStyle name="Accent5 2 4" xfId="1833" xr:uid="{00000000-0005-0000-0000-000028070000}"/>
    <cellStyle name="Accent5 2 5" xfId="1834" xr:uid="{00000000-0005-0000-0000-000029070000}"/>
    <cellStyle name="Accent5 2 6" xfId="1835" xr:uid="{00000000-0005-0000-0000-00002A070000}"/>
    <cellStyle name="Accent5 2 7" xfId="1836" xr:uid="{00000000-0005-0000-0000-00002B070000}"/>
    <cellStyle name="Accent5 2 8" xfId="1837" xr:uid="{00000000-0005-0000-0000-00002C070000}"/>
    <cellStyle name="Accent5 2 9" xfId="1838" xr:uid="{00000000-0005-0000-0000-00002D070000}"/>
    <cellStyle name="Accent5 3" xfId="1839" xr:uid="{00000000-0005-0000-0000-00002E070000}"/>
    <cellStyle name="Accent5 3 10" xfId="1840" xr:uid="{00000000-0005-0000-0000-00002F070000}"/>
    <cellStyle name="Accent5 3 11" xfId="1841" xr:uid="{00000000-0005-0000-0000-000030070000}"/>
    <cellStyle name="Accent5 3 2" xfId="1842" xr:uid="{00000000-0005-0000-0000-000031070000}"/>
    <cellStyle name="Accent5 3 3" xfId="1843" xr:uid="{00000000-0005-0000-0000-000032070000}"/>
    <cellStyle name="Accent5 3 4" xfId="1844" xr:uid="{00000000-0005-0000-0000-000033070000}"/>
    <cellStyle name="Accent5 3 5" xfId="1845" xr:uid="{00000000-0005-0000-0000-000034070000}"/>
    <cellStyle name="Accent5 3 6" xfId="1846" xr:uid="{00000000-0005-0000-0000-000035070000}"/>
    <cellStyle name="Accent5 3 7" xfId="1847" xr:uid="{00000000-0005-0000-0000-000036070000}"/>
    <cellStyle name="Accent5 3 8" xfId="1848" xr:uid="{00000000-0005-0000-0000-000037070000}"/>
    <cellStyle name="Accent5 3 9" xfId="1849" xr:uid="{00000000-0005-0000-0000-000038070000}"/>
    <cellStyle name="Accent5 4" xfId="1850" xr:uid="{00000000-0005-0000-0000-000039070000}"/>
    <cellStyle name="Accent5 4 10" xfId="1851" xr:uid="{00000000-0005-0000-0000-00003A070000}"/>
    <cellStyle name="Accent5 4 11" xfId="1852" xr:uid="{00000000-0005-0000-0000-00003B070000}"/>
    <cellStyle name="Accent5 4 2" xfId="1853" xr:uid="{00000000-0005-0000-0000-00003C070000}"/>
    <cellStyle name="Accent5 4 3" xfId="1854" xr:uid="{00000000-0005-0000-0000-00003D070000}"/>
    <cellStyle name="Accent5 4 4" xfId="1855" xr:uid="{00000000-0005-0000-0000-00003E070000}"/>
    <cellStyle name="Accent5 4 5" xfId="1856" xr:uid="{00000000-0005-0000-0000-00003F070000}"/>
    <cellStyle name="Accent5 4 6" xfId="1857" xr:uid="{00000000-0005-0000-0000-000040070000}"/>
    <cellStyle name="Accent5 4 7" xfId="1858" xr:uid="{00000000-0005-0000-0000-000041070000}"/>
    <cellStyle name="Accent5 4 8" xfId="1859" xr:uid="{00000000-0005-0000-0000-000042070000}"/>
    <cellStyle name="Accent5 4 9" xfId="1860" xr:uid="{00000000-0005-0000-0000-000043070000}"/>
    <cellStyle name="Accent5 5" xfId="1861" xr:uid="{00000000-0005-0000-0000-000044070000}"/>
    <cellStyle name="Accent5 5 10" xfId="1862" xr:uid="{00000000-0005-0000-0000-000045070000}"/>
    <cellStyle name="Accent5 5 11" xfId="1863" xr:uid="{00000000-0005-0000-0000-000046070000}"/>
    <cellStyle name="Accent5 5 2" xfId="1864" xr:uid="{00000000-0005-0000-0000-000047070000}"/>
    <cellStyle name="Accent5 5 3" xfId="1865" xr:uid="{00000000-0005-0000-0000-000048070000}"/>
    <cellStyle name="Accent5 5 4" xfId="1866" xr:uid="{00000000-0005-0000-0000-000049070000}"/>
    <cellStyle name="Accent5 5 5" xfId="1867" xr:uid="{00000000-0005-0000-0000-00004A070000}"/>
    <cellStyle name="Accent5 5 6" xfId="1868" xr:uid="{00000000-0005-0000-0000-00004B070000}"/>
    <cellStyle name="Accent5 5 7" xfId="1869" xr:uid="{00000000-0005-0000-0000-00004C070000}"/>
    <cellStyle name="Accent5 5 8" xfId="1870" xr:uid="{00000000-0005-0000-0000-00004D070000}"/>
    <cellStyle name="Accent5 5 9" xfId="1871" xr:uid="{00000000-0005-0000-0000-00004E070000}"/>
    <cellStyle name="Accent5 6" xfId="1872" xr:uid="{00000000-0005-0000-0000-00004F070000}"/>
    <cellStyle name="Accent5 6 10" xfId="1873" xr:uid="{00000000-0005-0000-0000-000050070000}"/>
    <cellStyle name="Accent5 6 11" xfId="1874" xr:uid="{00000000-0005-0000-0000-000051070000}"/>
    <cellStyle name="Accent5 6 2" xfId="1875" xr:uid="{00000000-0005-0000-0000-000052070000}"/>
    <cellStyle name="Accent5 6 3" xfId="1876" xr:uid="{00000000-0005-0000-0000-000053070000}"/>
    <cellStyle name="Accent5 6 4" xfId="1877" xr:uid="{00000000-0005-0000-0000-000054070000}"/>
    <cellStyle name="Accent5 6 5" xfId="1878" xr:uid="{00000000-0005-0000-0000-000055070000}"/>
    <cellStyle name="Accent5 6 6" xfId="1879" xr:uid="{00000000-0005-0000-0000-000056070000}"/>
    <cellStyle name="Accent5 6 7" xfId="1880" xr:uid="{00000000-0005-0000-0000-000057070000}"/>
    <cellStyle name="Accent5 6 8" xfId="1881" xr:uid="{00000000-0005-0000-0000-000058070000}"/>
    <cellStyle name="Accent5 6 9" xfId="1882" xr:uid="{00000000-0005-0000-0000-000059070000}"/>
    <cellStyle name="Accent5 7" xfId="1883" xr:uid="{00000000-0005-0000-0000-00005A070000}"/>
    <cellStyle name="Accent5 8" xfId="1884" xr:uid="{00000000-0005-0000-0000-00005B070000}"/>
    <cellStyle name="Accent5 9" xfId="1885" xr:uid="{00000000-0005-0000-0000-00005C070000}"/>
    <cellStyle name="Accent6 10" xfId="1886" xr:uid="{00000000-0005-0000-0000-00005D070000}"/>
    <cellStyle name="Accent6 2" xfId="1887" xr:uid="{00000000-0005-0000-0000-00005E070000}"/>
    <cellStyle name="Accent6 2 10" xfId="1888" xr:uid="{00000000-0005-0000-0000-00005F070000}"/>
    <cellStyle name="Accent6 2 11" xfId="1889" xr:uid="{00000000-0005-0000-0000-000060070000}"/>
    <cellStyle name="Accent6 2 2" xfId="1890" xr:uid="{00000000-0005-0000-0000-000061070000}"/>
    <cellStyle name="Accent6 2 3" xfId="1891" xr:uid="{00000000-0005-0000-0000-000062070000}"/>
    <cellStyle name="Accent6 2 4" xfId="1892" xr:uid="{00000000-0005-0000-0000-000063070000}"/>
    <cellStyle name="Accent6 2 5" xfId="1893" xr:uid="{00000000-0005-0000-0000-000064070000}"/>
    <cellStyle name="Accent6 2 6" xfId="1894" xr:uid="{00000000-0005-0000-0000-000065070000}"/>
    <cellStyle name="Accent6 2 7" xfId="1895" xr:uid="{00000000-0005-0000-0000-000066070000}"/>
    <cellStyle name="Accent6 2 8" xfId="1896" xr:uid="{00000000-0005-0000-0000-000067070000}"/>
    <cellStyle name="Accent6 2 9" xfId="1897" xr:uid="{00000000-0005-0000-0000-000068070000}"/>
    <cellStyle name="Accent6 3" xfId="1898" xr:uid="{00000000-0005-0000-0000-000069070000}"/>
    <cellStyle name="Accent6 3 10" xfId="1899" xr:uid="{00000000-0005-0000-0000-00006A070000}"/>
    <cellStyle name="Accent6 3 11" xfId="1900" xr:uid="{00000000-0005-0000-0000-00006B070000}"/>
    <cellStyle name="Accent6 3 2" xfId="1901" xr:uid="{00000000-0005-0000-0000-00006C070000}"/>
    <cellStyle name="Accent6 3 3" xfId="1902" xr:uid="{00000000-0005-0000-0000-00006D070000}"/>
    <cellStyle name="Accent6 3 4" xfId="1903" xr:uid="{00000000-0005-0000-0000-00006E070000}"/>
    <cellStyle name="Accent6 3 5" xfId="1904" xr:uid="{00000000-0005-0000-0000-00006F070000}"/>
    <cellStyle name="Accent6 3 6" xfId="1905" xr:uid="{00000000-0005-0000-0000-000070070000}"/>
    <cellStyle name="Accent6 3 7" xfId="1906" xr:uid="{00000000-0005-0000-0000-000071070000}"/>
    <cellStyle name="Accent6 3 8" xfId="1907" xr:uid="{00000000-0005-0000-0000-000072070000}"/>
    <cellStyle name="Accent6 3 9" xfId="1908" xr:uid="{00000000-0005-0000-0000-000073070000}"/>
    <cellStyle name="Accent6 4" xfId="1909" xr:uid="{00000000-0005-0000-0000-000074070000}"/>
    <cellStyle name="Accent6 4 10" xfId="1910" xr:uid="{00000000-0005-0000-0000-000075070000}"/>
    <cellStyle name="Accent6 4 11" xfId="1911" xr:uid="{00000000-0005-0000-0000-000076070000}"/>
    <cellStyle name="Accent6 4 2" xfId="1912" xr:uid="{00000000-0005-0000-0000-000077070000}"/>
    <cellStyle name="Accent6 4 3" xfId="1913" xr:uid="{00000000-0005-0000-0000-000078070000}"/>
    <cellStyle name="Accent6 4 4" xfId="1914" xr:uid="{00000000-0005-0000-0000-000079070000}"/>
    <cellStyle name="Accent6 4 5" xfId="1915" xr:uid="{00000000-0005-0000-0000-00007A070000}"/>
    <cellStyle name="Accent6 4 6" xfId="1916" xr:uid="{00000000-0005-0000-0000-00007B070000}"/>
    <cellStyle name="Accent6 4 7" xfId="1917" xr:uid="{00000000-0005-0000-0000-00007C070000}"/>
    <cellStyle name="Accent6 4 8" xfId="1918" xr:uid="{00000000-0005-0000-0000-00007D070000}"/>
    <cellStyle name="Accent6 4 9" xfId="1919" xr:uid="{00000000-0005-0000-0000-00007E070000}"/>
    <cellStyle name="Accent6 5" xfId="1920" xr:uid="{00000000-0005-0000-0000-00007F070000}"/>
    <cellStyle name="Accent6 5 10" xfId="1921" xr:uid="{00000000-0005-0000-0000-000080070000}"/>
    <cellStyle name="Accent6 5 11" xfId="1922" xr:uid="{00000000-0005-0000-0000-000081070000}"/>
    <cellStyle name="Accent6 5 2" xfId="1923" xr:uid="{00000000-0005-0000-0000-000082070000}"/>
    <cellStyle name="Accent6 5 3" xfId="1924" xr:uid="{00000000-0005-0000-0000-000083070000}"/>
    <cellStyle name="Accent6 5 4" xfId="1925" xr:uid="{00000000-0005-0000-0000-000084070000}"/>
    <cellStyle name="Accent6 5 5" xfId="1926" xr:uid="{00000000-0005-0000-0000-000085070000}"/>
    <cellStyle name="Accent6 5 6" xfId="1927" xr:uid="{00000000-0005-0000-0000-000086070000}"/>
    <cellStyle name="Accent6 5 7" xfId="1928" xr:uid="{00000000-0005-0000-0000-000087070000}"/>
    <cellStyle name="Accent6 5 8" xfId="1929" xr:uid="{00000000-0005-0000-0000-000088070000}"/>
    <cellStyle name="Accent6 5 9" xfId="1930" xr:uid="{00000000-0005-0000-0000-000089070000}"/>
    <cellStyle name="Accent6 6" xfId="1931" xr:uid="{00000000-0005-0000-0000-00008A070000}"/>
    <cellStyle name="Accent6 6 10" xfId="1932" xr:uid="{00000000-0005-0000-0000-00008B070000}"/>
    <cellStyle name="Accent6 6 11" xfId="1933" xr:uid="{00000000-0005-0000-0000-00008C070000}"/>
    <cellStyle name="Accent6 6 2" xfId="1934" xr:uid="{00000000-0005-0000-0000-00008D070000}"/>
    <cellStyle name="Accent6 6 3" xfId="1935" xr:uid="{00000000-0005-0000-0000-00008E070000}"/>
    <cellStyle name="Accent6 6 4" xfId="1936" xr:uid="{00000000-0005-0000-0000-00008F070000}"/>
    <cellStyle name="Accent6 6 5" xfId="1937" xr:uid="{00000000-0005-0000-0000-000090070000}"/>
    <cellStyle name="Accent6 6 6" xfId="1938" xr:uid="{00000000-0005-0000-0000-000091070000}"/>
    <cellStyle name="Accent6 6 7" xfId="1939" xr:uid="{00000000-0005-0000-0000-000092070000}"/>
    <cellStyle name="Accent6 6 8" xfId="1940" xr:uid="{00000000-0005-0000-0000-000093070000}"/>
    <cellStyle name="Accent6 6 9" xfId="1941" xr:uid="{00000000-0005-0000-0000-000094070000}"/>
    <cellStyle name="Accent6 7" xfId="1942" xr:uid="{00000000-0005-0000-0000-000095070000}"/>
    <cellStyle name="Accent6 8" xfId="1943" xr:uid="{00000000-0005-0000-0000-000096070000}"/>
    <cellStyle name="Accent6 9" xfId="1944" xr:uid="{00000000-0005-0000-0000-000097070000}"/>
    <cellStyle name="Bad 10" xfId="1945" xr:uid="{00000000-0005-0000-0000-000098070000}"/>
    <cellStyle name="Bad 2" xfId="1946" xr:uid="{00000000-0005-0000-0000-000099070000}"/>
    <cellStyle name="Bad 2 10" xfId="1947" xr:uid="{00000000-0005-0000-0000-00009A070000}"/>
    <cellStyle name="Bad 2 11" xfId="1948" xr:uid="{00000000-0005-0000-0000-00009B070000}"/>
    <cellStyle name="Bad 2 2" xfId="1949" xr:uid="{00000000-0005-0000-0000-00009C070000}"/>
    <cellStyle name="Bad 2 3" xfId="1950" xr:uid="{00000000-0005-0000-0000-00009D070000}"/>
    <cellStyle name="Bad 2 4" xfId="1951" xr:uid="{00000000-0005-0000-0000-00009E070000}"/>
    <cellStyle name="Bad 2 5" xfId="1952" xr:uid="{00000000-0005-0000-0000-00009F070000}"/>
    <cellStyle name="Bad 2 6" xfId="1953" xr:uid="{00000000-0005-0000-0000-0000A0070000}"/>
    <cellStyle name="Bad 2 7" xfId="1954" xr:uid="{00000000-0005-0000-0000-0000A1070000}"/>
    <cellStyle name="Bad 2 8" xfId="1955" xr:uid="{00000000-0005-0000-0000-0000A2070000}"/>
    <cellStyle name="Bad 2 9" xfId="1956" xr:uid="{00000000-0005-0000-0000-0000A3070000}"/>
    <cellStyle name="Bad 3" xfId="1957" xr:uid="{00000000-0005-0000-0000-0000A4070000}"/>
    <cellStyle name="Bad 3 10" xfId="1958" xr:uid="{00000000-0005-0000-0000-0000A5070000}"/>
    <cellStyle name="Bad 3 11" xfId="1959" xr:uid="{00000000-0005-0000-0000-0000A6070000}"/>
    <cellStyle name="Bad 3 2" xfId="1960" xr:uid="{00000000-0005-0000-0000-0000A7070000}"/>
    <cellStyle name="Bad 3 3" xfId="1961" xr:uid="{00000000-0005-0000-0000-0000A8070000}"/>
    <cellStyle name="Bad 3 4" xfId="1962" xr:uid="{00000000-0005-0000-0000-0000A9070000}"/>
    <cellStyle name="Bad 3 5" xfId="1963" xr:uid="{00000000-0005-0000-0000-0000AA070000}"/>
    <cellStyle name="Bad 3 6" xfId="1964" xr:uid="{00000000-0005-0000-0000-0000AB070000}"/>
    <cellStyle name="Bad 3 7" xfId="1965" xr:uid="{00000000-0005-0000-0000-0000AC070000}"/>
    <cellStyle name="Bad 3 8" xfId="1966" xr:uid="{00000000-0005-0000-0000-0000AD070000}"/>
    <cellStyle name="Bad 3 9" xfId="1967" xr:uid="{00000000-0005-0000-0000-0000AE070000}"/>
    <cellStyle name="Bad 4" xfId="1968" xr:uid="{00000000-0005-0000-0000-0000AF070000}"/>
    <cellStyle name="Bad 4 10" xfId="1969" xr:uid="{00000000-0005-0000-0000-0000B0070000}"/>
    <cellStyle name="Bad 4 11" xfId="1970" xr:uid="{00000000-0005-0000-0000-0000B1070000}"/>
    <cellStyle name="Bad 4 2" xfId="1971" xr:uid="{00000000-0005-0000-0000-0000B2070000}"/>
    <cellStyle name="Bad 4 3" xfId="1972" xr:uid="{00000000-0005-0000-0000-0000B3070000}"/>
    <cellStyle name="Bad 4 4" xfId="1973" xr:uid="{00000000-0005-0000-0000-0000B4070000}"/>
    <cellStyle name="Bad 4 5" xfId="1974" xr:uid="{00000000-0005-0000-0000-0000B5070000}"/>
    <cellStyle name="Bad 4 6" xfId="1975" xr:uid="{00000000-0005-0000-0000-0000B6070000}"/>
    <cellStyle name="Bad 4 7" xfId="1976" xr:uid="{00000000-0005-0000-0000-0000B7070000}"/>
    <cellStyle name="Bad 4 8" xfId="1977" xr:uid="{00000000-0005-0000-0000-0000B8070000}"/>
    <cellStyle name="Bad 4 9" xfId="1978" xr:uid="{00000000-0005-0000-0000-0000B9070000}"/>
    <cellStyle name="Bad 5" xfId="1979" xr:uid="{00000000-0005-0000-0000-0000BA070000}"/>
    <cellStyle name="Bad 5 10" xfId="1980" xr:uid="{00000000-0005-0000-0000-0000BB070000}"/>
    <cellStyle name="Bad 5 11" xfId="1981" xr:uid="{00000000-0005-0000-0000-0000BC070000}"/>
    <cellStyle name="Bad 5 2" xfId="1982" xr:uid="{00000000-0005-0000-0000-0000BD070000}"/>
    <cellStyle name="Bad 5 3" xfId="1983" xr:uid="{00000000-0005-0000-0000-0000BE070000}"/>
    <cellStyle name="Bad 5 4" xfId="1984" xr:uid="{00000000-0005-0000-0000-0000BF070000}"/>
    <cellStyle name="Bad 5 5" xfId="1985" xr:uid="{00000000-0005-0000-0000-0000C0070000}"/>
    <cellStyle name="Bad 5 6" xfId="1986" xr:uid="{00000000-0005-0000-0000-0000C1070000}"/>
    <cellStyle name="Bad 5 7" xfId="1987" xr:uid="{00000000-0005-0000-0000-0000C2070000}"/>
    <cellStyle name="Bad 5 8" xfId="1988" xr:uid="{00000000-0005-0000-0000-0000C3070000}"/>
    <cellStyle name="Bad 5 9" xfId="1989" xr:uid="{00000000-0005-0000-0000-0000C4070000}"/>
    <cellStyle name="Bad 6" xfId="1990" xr:uid="{00000000-0005-0000-0000-0000C5070000}"/>
    <cellStyle name="Bad 6 10" xfId="1991" xr:uid="{00000000-0005-0000-0000-0000C6070000}"/>
    <cellStyle name="Bad 6 11" xfId="1992" xr:uid="{00000000-0005-0000-0000-0000C7070000}"/>
    <cellStyle name="Bad 6 2" xfId="1993" xr:uid="{00000000-0005-0000-0000-0000C8070000}"/>
    <cellStyle name="Bad 6 3" xfId="1994" xr:uid="{00000000-0005-0000-0000-0000C9070000}"/>
    <cellStyle name="Bad 6 4" xfId="1995" xr:uid="{00000000-0005-0000-0000-0000CA070000}"/>
    <cellStyle name="Bad 6 5" xfId="1996" xr:uid="{00000000-0005-0000-0000-0000CB070000}"/>
    <cellStyle name="Bad 6 6" xfId="1997" xr:uid="{00000000-0005-0000-0000-0000CC070000}"/>
    <cellStyle name="Bad 6 7" xfId="1998" xr:uid="{00000000-0005-0000-0000-0000CD070000}"/>
    <cellStyle name="Bad 6 8" xfId="1999" xr:uid="{00000000-0005-0000-0000-0000CE070000}"/>
    <cellStyle name="Bad 6 9" xfId="2000" xr:uid="{00000000-0005-0000-0000-0000CF070000}"/>
    <cellStyle name="Bad 7" xfId="2001" xr:uid="{00000000-0005-0000-0000-0000D0070000}"/>
    <cellStyle name="Bad 8" xfId="2002" xr:uid="{00000000-0005-0000-0000-0000D1070000}"/>
    <cellStyle name="Bad 9" xfId="2003" xr:uid="{00000000-0005-0000-0000-0000D2070000}"/>
    <cellStyle name="Calcolo 2" xfId="2004" xr:uid="{00000000-0005-0000-0000-0000D3070000}"/>
    <cellStyle name="Calculation 10" xfId="2005" xr:uid="{00000000-0005-0000-0000-0000D4070000}"/>
    <cellStyle name="Calculation 2" xfId="2006" xr:uid="{00000000-0005-0000-0000-0000D5070000}"/>
    <cellStyle name="Calculation 2 10" xfId="2007" xr:uid="{00000000-0005-0000-0000-0000D6070000}"/>
    <cellStyle name="Calculation 2 11" xfId="2008" xr:uid="{00000000-0005-0000-0000-0000D7070000}"/>
    <cellStyle name="Calculation 2 2" xfId="2009" xr:uid="{00000000-0005-0000-0000-0000D8070000}"/>
    <cellStyle name="Calculation 2 3" xfId="2010" xr:uid="{00000000-0005-0000-0000-0000D9070000}"/>
    <cellStyle name="Calculation 2 4" xfId="2011" xr:uid="{00000000-0005-0000-0000-0000DA070000}"/>
    <cellStyle name="Calculation 2 5" xfId="2012" xr:uid="{00000000-0005-0000-0000-0000DB070000}"/>
    <cellStyle name="Calculation 2 6" xfId="2013" xr:uid="{00000000-0005-0000-0000-0000DC070000}"/>
    <cellStyle name="Calculation 2 7" xfId="2014" xr:uid="{00000000-0005-0000-0000-0000DD070000}"/>
    <cellStyle name="Calculation 2 8" xfId="2015" xr:uid="{00000000-0005-0000-0000-0000DE070000}"/>
    <cellStyle name="Calculation 2 9" xfId="2016" xr:uid="{00000000-0005-0000-0000-0000DF070000}"/>
    <cellStyle name="Calculation 3" xfId="2017" xr:uid="{00000000-0005-0000-0000-0000E0070000}"/>
    <cellStyle name="Calculation 3 10" xfId="2018" xr:uid="{00000000-0005-0000-0000-0000E1070000}"/>
    <cellStyle name="Calculation 3 11" xfId="2019" xr:uid="{00000000-0005-0000-0000-0000E2070000}"/>
    <cellStyle name="Calculation 3 2" xfId="2020" xr:uid="{00000000-0005-0000-0000-0000E3070000}"/>
    <cellStyle name="Calculation 3 3" xfId="2021" xr:uid="{00000000-0005-0000-0000-0000E4070000}"/>
    <cellStyle name="Calculation 3 4" xfId="2022" xr:uid="{00000000-0005-0000-0000-0000E5070000}"/>
    <cellStyle name="Calculation 3 5" xfId="2023" xr:uid="{00000000-0005-0000-0000-0000E6070000}"/>
    <cellStyle name="Calculation 3 6" xfId="2024" xr:uid="{00000000-0005-0000-0000-0000E7070000}"/>
    <cellStyle name="Calculation 3 7" xfId="2025" xr:uid="{00000000-0005-0000-0000-0000E8070000}"/>
    <cellStyle name="Calculation 3 8" xfId="2026" xr:uid="{00000000-0005-0000-0000-0000E9070000}"/>
    <cellStyle name="Calculation 3 9" xfId="2027" xr:uid="{00000000-0005-0000-0000-0000EA070000}"/>
    <cellStyle name="Calculation 4" xfId="2028" xr:uid="{00000000-0005-0000-0000-0000EB070000}"/>
    <cellStyle name="Calculation 4 10" xfId="2029" xr:uid="{00000000-0005-0000-0000-0000EC070000}"/>
    <cellStyle name="Calculation 4 11" xfId="2030" xr:uid="{00000000-0005-0000-0000-0000ED070000}"/>
    <cellStyle name="Calculation 4 2" xfId="2031" xr:uid="{00000000-0005-0000-0000-0000EE070000}"/>
    <cellStyle name="Calculation 4 3" xfId="2032" xr:uid="{00000000-0005-0000-0000-0000EF070000}"/>
    <cellStyle name="Calculation 4 4" xfId="2033" xr:uid="{00000000-0005-0000-0000-0000F0070000}"/>
    <cellStyle name="Calculation 4 5" xfId="2034" xr:uid="{00000000-0005-0000-0000-0000F1070000}"/>
    <cellStyle name="Calculation 4 6" xfId="2035" xr:uid="{00000000-0005-0000-0000-0000F2070000}"/>
    <cellStyle name="Calculation 4 7" xfId="2036" xr:uid="{00000000-0005-0000-0000-0000F3070000}"/>
    <cellStyle name="Calculation 4 8" xfId="2037" xr:uid="{00000000-0005-0000-0000-0000F4070000}"/>
    <cellStyle name="Calculation 4 9" xfId="2038" xr:uid="{00000000-0005-0000-0000-0000F5070000}"/>
    <cellStyle name="Calculation 5" xfId="2039" xr:uid="{00000000-0005-0000-0000-0000F6070000}"/>
    <cellStyle name="Calculation 5 10" xfId="2040" xr:uid="{00000000-0005-0000-0000-0000F7070000}"/>
    <cellStyle name="Calculation 5 11" xfId="2041" xr:uid="{00000000-0005-0000-0000-0000F8070000}"/>
    <cellStyle name="Calculation 5 2" xfId="2042" xr:uid="{00000000-0005-0000-0000-0000F9070000}"/>
    <cellStyle name="Calculation 5 3" xfId="2043" xr:uid="{00000000-0005-0000-0000-0000FA070000}"/>
    <cellStyle name="Calculation 5 4" xfId="2044" xr:uid="{00000000-0005-0000-0000-0000FB070000}"/>
    <cellStyle name="Calculation 5 5" xfId="2045" xr:uid="{00000000-0005-0000-0000-0000FC070000}"/>
    <cellStyle name="Calculation 5 6" xfId="2046" xr:uid="{00000000-0005-0000-0000-0000FD070000}"/>
    <cellStyle name="Calculation 5 7" xfId="2047" xr:uid="{00000000-0005-0000-0000-0000FE070000}"/>
    <cellStyle name="Calculation 5 8" xfId="2048" xr:uid="{00000000-0005-0000-0000-0000FF070000}"/>
    <cellStyle name="Calculation 5 9" xfId="2049" xr:uid="{00000000-0005-0000-0000-000000080000}"/>
    <cellStyle name="Calculation 6" xfId="2050" xr:uid="{00000000-0005-0000-0000-000001080000}"/>
    <cellStyle name="Calculation 6 10" xfId="2051" xr:uid="{00000000-0005-0000-0000-000002080000}"/>
    <cellStyle name="Calculation 6 11" xfId="2052" xr:uid="{00000000-0005-0000-0000-000003080000}"/>
    <cellStyle name="Calculation 6 2" xfId="2053" xr:uid="{00000000-0005-0000-0000-000004080000}"/>
    <cellStyle name="Calculation 6 3" xfId="2054" xr:uid="{00000000-0005-0000-0000-000005080000}"/>
    <cellStyle name="Calculation 6 4" xfId="2055" xr:uid="{00000000-0005-0000-0000-000006080000}"/>
    <cellStyle name="Calculation 6 5" xfId="2056" xr:uid="{00000000-0005-0000-0000-000007080000}"/>
    <cellStyle name="Calculation 6 6" xfId="2057" xr:uid="{00000000-0005-0000-0000-000008080000}"/>
    <cellStyle name="Calculation 6 7" xfId="2058" xr:uid="{00000000-0005-0000-0000-000009080000}"/>
    <cellStyle name="Calculation 6 8" xfId="2059" xr:uid="{00000000-0005-0000-0000-00000A080000}"/>
    <cellStyle name="Calculation 6 9" xfId="2060" xr:uid="{00000000-0005-0000-0000-00000B080000}"/>
    <cellStyle name="Calculation 7" xfId="2061" xr:uid="{00000000-0005-0000-0000-00000C080000}"/>
    <cellStyle name="Calculation 8" xfId="2062" xr:uid="{00000000-0005-0000-0000-00000D080000}"/>
    <cellStyle name="Calculation 9" xfId="2063" xr:uid="{00000000-0005-0000-0000-00000E080000}"/>
    <cellStyle name="Cella da controllare 2" xfId="2064" xr:uid="{00000000-0005-0000-0000-00000F080000}"/>
    <cellStyle name="Check Cell 10" xfId="2065" xr:uid="{00000000-0005-0000-0000-000010080000}"/>
    <cellStyle name="Check Cell 2" xfId="2066" xr:uid="{00000000-0005-0000-0000-000011080000}"/>
    <cellStyle name="Check Cell 2 10" xfId="2067" xr:uid="{00000000-0005-0000-0000-000012080000}"/>
    <cellStyle name="Check Cell 2 11" xfId="2068" xr:uid="{00000000-0005-0000-0000-000013080000}"/>
    <cellStyle name="Check Cell 2 2" xfId="2069" xr:uid="{00000000-0005-0000-0000-000014080000}"/>
    <cellStyle name="Check Cell 2 3" xfId="2070" xr:uid="{00000000-0005-0000-0000-000015080000}"/>
    <cellStyle name="Check Cell 2 4" xfId="2071" xr:uid="{00000000-0005-0000-0000-000016080000}"/>
    <cellStyle name="Check Cell 2 5" xfId="2072" xr:uid="{00000000-0005-0000-0000-000017080000}"/>
    <cellStyle name="Check Cell 2 6" xfId="2073" xr:uid="{00000000-0005-0000-0000-000018080000}"/>
    <cellStyle name="Check Cell 2 7" xfId="2074" xr:uid="{00000000-0005-0000-0000-000019080000}"/>
    <cellStyle name="Check Cell 2 8" xfId="2075" xr:uid="{00000000-0005-0000-0000-00001A080000}"/>
    <cellStyle name="Check Cell 2 9" xfId="2076" xr:uid="{00000000-0005-0000-0000-00001B080000}"/>
    <cellStyle name="Check Cell 3" xfId="2077" xr:uid="{00000000-0005-0000-0000-00001C080000}"/>
    <cellStyle name="Check Cell 3 10" xfId="2078" xr:uid="{00000000-0005-0000-0000-00001D080000}"/>
    <cellStyle name="Check Cell 3 11" xfId="2079" xr:uid="{00000000-0005-0000-0000-00001E080000}"/>
    <cellStyle name="Check Cell 3 2" xfId="2080" xr:uid="{00000000-0005-0000-0000-00001F080000}"/>
    <cellStyle name="Check Cell 3 3" xfId="2081" xr:uid="{00000000-0005-0000-0000-000020080000}"/>
    <cellStyle name="Check Cell 3 4" xfId="2082" xr:uid="{00000000-0005-0000-0000-000021080000}"/>
    <cellStyle name="Check Cell 3 5" xfId="2083" xr:uid="{00000000-0005-0000-0000-000022080000}"/>
    <cellStyle name="Check Cell 3 6" xfId="2084" xr:uid="{00000000-0005-0000-0000-000023080000}"/>
    <cellStyle name="Check Cell 3 7" xfId="2085" xr:uid="{00000000-0005-0000-0000-000024080000}"/>
    <cellStyle name="Check Cell 3 8" xfId="2086" xr:uid="{00000000-0005-0000-0000-000025080000}"/>
    <cellStyle name="Check Cell 3 9" xfId="2087" xr:uid="{00000000-0005-0000-0000-000026080000}"/>
    <cellStyle name="Check Cell 4" xfId="2088" xr:uid="{00000000-0005-0000-0000-000027080000}"/>
    <cellStyle name="Check Cell 4 10" xfId="2089" xr:uid="{00000000-0005-0000-0000-000028080000}"/>
    <cellStyle name="Check Cell 4 11" xfId="2090" xr:uid="{00000000-0005-0000-0000-000029080000}"/>
    <cellStyle name="Check Cell 4 2" xfId="2091" xr:uid="{00000000-0005-0000-0000-00002A080000}"/>
    <cellStyle name="Check Cell 4 3" xfId="2092" xr:uid="{00000000-0005-0000-0000-00002B080000}"/>
    <cellStyle name="Check Cell 4 4" xfId="2093" xr:uid="{00000000-0005-0000-0000-00002C080000}"/>
    <cellStyle name="Check Cell 4 5" xfId="2094" xr:uid="{00000000-0005-0000-0000-00002D080000}"/>
    <cellStyle name="Check Cell 4 6" xfId="2095" xr:uid="{00000000-0005-0000-0000-00002E080000}"/>
    <cellStyle name="Check Cell 4 7" xfId="2096" xr:uid="{00000000-0005-0000-0000-00002F080000}"/>
    <cellStyle name="Check Cell 4 8" xfId="2097" xr:uid="{00000000-0005-0000-0000-000030080000}"/>
    <cellStyle name="Check Cell 4 9" xfId="2098" xr:uid="{00000000-0005-0000-0000-000031080000}"/>
    <cellStyle name="Check Cell 5" xfId="2099" xr:uid="{00000000-0005-0000-0000-000032080000}"/>
    <cellStyle name="Check Cell 5 10" xfId="2100" xr:uid="{00000000-0005-0000-0000-000033080000}"/>
    <cellStyle name="Check Cell 5 11" xfId="2101" xr:uid="{00000000-0005-0000-0000-000034080000}"/>
    <cellStyle name="Check Cell 5 2" xfId="2102" xr:uid="{00000000-0005-0000-0000-000035080000}"/>
    <cellStyle name="Check Cell 5 3" xfId="2103" xr:uid="{00000000-0005-0000-0000-000036080000}"/>
    <cellStyle name="Check Cell 5 4" xfId="2104" xr:uid="{00000000-0005-0000-0000-000037080000}"/>
    <cellStyle name="Check Cell 5 5" xfId="2105" xr:uid="{00000000-0005-0000-0000-000038080000}"/>
    <cellStyle name="Check Cell 5 6" xfId="2106" xr:uid="{00000000-0005-0000-0000-000039080000}"/>
    <cellStyle name="Check Cell 5 7" xfId="2107" xr:uid="{00000000-0005-0000-0000-00003A080000}"/>
    <cellStyle name="Check Cell 5 8" xfId="2108" xr:uid="{00000000-0005-0000-0000-00003B080000}"/>
    <cellStyle name="Check Cell 5 9" xfId="2109" xr:uid="{00000000-0005-0000-0000-00003C080000}"/>
    <cellStyle name="Check Cell 6" xfId="2110" xr:uid="{00000000-0005-0000-0000-00003D080000}"/>
    <cellStyle name="Check Cell 6 10" xfId="2111" xr:uid="{00000000-0005-0000-0000-00003E080000}"/>
    <cellStyle name="Check Cell 6 11" xfId="2112" xr:uid="{00000000-0005-0000-0000-00003F080000}"/>
    <cellStyle name="Check Cell 6 2" xfId="2113" xr:uid="{00000000-0005-0000-0000-000040080000}"/>
    <cellStyle name="Check Cell 6 3" xfId="2114" xr:uid="{00000000-0005-0000-0000-000041080000}"/>
    <cellStyle name="Check Cell 6 4" xfId="2115" xr:uid="{00000000-0005-0000-0000-000042080000}"/>
    <cellStyle name="Check Cell 6 5" xfId="2116" xr:uid="{00000000-0005-0000-0000-000043080000}"/>
    <cellStyle name="Check Cell 6 6" xfId="2117" xr:uid="{00000000-0005-0000-0000-000044080000}"/>
    <cellStyle name="Check Cell 6 7" xfId="2118" xr:uid="{00000000-0005-0000-0000-000045080000}"/>
    <cellStyle name="Check Cell 6 8" xfId="2119" xr:uid="{00000000-0005-0000-0000-000046080000}"/>
    <cellStyle name="Check Cell 6 9" xfId="2120" xr:uid="{00000000-0005-0000-0000-000047080000}"/>
    <cellStyle name="Check Cell 7" xfId="2121" xr:uid="{00000000-0005-0000-0000-000048080000}"/>
    <cellStyle name="Check Cell 8" xfId="2122" xr:uid="{00000000-0005-0000-0000-000049080000}"/>
    <cellStyle name="Check Cell 9" xfId="2123" xr:uid="{00000000-0005-0000-0000-00004A080000}"/>
    <cellStyle name="Comma 2" xfId="2124" xr:uid="{00000000-0005-0000-0000-00004B080000}"/>
    <cellStyle name="Comma 2 2" xfId="2125" xr:uid="{00000000-0005-0000-0000-00004C080000}"/>
    <cellStyle name="Euro" xfId="2126" xr:uid="{00000000-0005-0000-0000-00004D080000}"/>
    <cellStyle name="Euro 10" xfId="2127" xr:uid="{00000000-0005-0000-0000-00004E080000}"/>
    <cellStyle name="Euro 10 2" xfId="2128" xr:uid="{00000000-0005-0000-0000-00004F080000}"/>
    <cellStyle name="Euro 10 3" xfId="2129" xr:uid="{00000000-0005-0000-0000-000050080000}"/>
    <cellStyle name="Euro 10 4" xfId="2130" xr:uid="{00000000-0005-0000-0000-000051080000}"/>
    <cellStyle name="Euro 10 5" xfId="2131" xr:uid="{00000000-0005-0000-0000-000052080000}"/>
    <cellStyle name="Euro 11" xfId="2132" xr:uid="{00000000-0005-0000-0000-000053080000}"/>
    <cellStyle name="Euro 11 2" xfId="2133" xr:uid="{00000000-0005-0000-0000-000054080000}"/>
    <cellStyle name="Euro 11 3" xfId="2134" xr:uid="{00000000-0005-0000-0000-000055080000}"/>
    <cellStyle name="Euro 11 4" xfId="2135" xr:uid="{00000000-0005-0000-0000-000056080000}"/>
    <cellStyle name="Euro 11 5" xfId="2136" xr:uid="{00000000-0005-0000-0000-000057080000}"/>
    <cellStyle name="Euro 12" xfId="2137" xr:uid="{00000000-0005-0000-0000-000058080000}"/>
    <cellStyle name="Euro 12 2" xfId="2138" xr:uid="{00000000-0005-0000-0000-000059080000}"/>
    <cellStyle name="Euro 13" xfId="2139" xr:uid="{00000000-0005-0000-0000-00005A080000}"/>
    <cellStyle name="Euro 14" xfId="2140" xr:uid="{00000000-0005-0000-0000-00005B080000}"/>
    <cellStyle name="Euro 14 2" xfId="2141" xr:uid="{00000000-0005-0000-0000-00005C080000}"/>
    <cellStyle name="Euro 15" xfId="2142" xr:uid="{00000000-0005-0000-0000-00005D080000}"/>
    <cellStyle name="Euro 15 2" xfId="2143" xr:uid="{00000000-0005-0000-0000-00005E080000}"/>
    <cellStyle name="Euro 16" xfId="2144" xr:uid="{00000000-0005-0000-0000-00005F080000}"/>
    <cellStyle name="Euro 17" xfId="2145" xr:uid="{00000000-0005-0000-0000-000060080000}"/>
    <cellStyle name="Euro 18" xfId="2146" xr:uid="{00000000-0005-0000-0000-000061080000}"/>
    <cellStyle name="Euro 19" xfId="2147" xr:uid="{00000000-0005-0000-0000-000062080000}"/>
    <cellStyle name="Euro 2" xfId="2148" xr:uid="{00000000-0005-0000-0000-000063080000}"/>
    <cellStyle name="Euro 2 2" xfId="2149" xr:uid="{00000000-0005-0000-0000-000064080000}"/>
    <cellStyle name="Euro 2 3" xfId="2150" xr:uid="{00000000-0005-0000-0000-000065080000}"/>
    <cellStyle name="Euro 2 4" xfId="2151" xr:uid="{00000000-0005-0000-0000-000066080000}"/>
    <cellStyle name="Euro 2 5" xfId="2152" xr:uid="{00000000-0005-0000-0000-000067080000}"/>
    <cellStyle name="Euro 20" xfId="2153" xr:uid="{00000000-0005-0000-0000-000068080000}"/>
    <cellStyle name="Euro 21" xfId="2154" xr:uid="{00000000-0005-0000-0000-000069080000}"/>
    <cellStyle name="Euro 22" xfId="2155" xr:uid="{00000000-0005-0000-0000-00006A080000}"/>
    <cellStyle name="Euro 3" xfId="2156" xr:uid="{00000000-0005-0000-0000-00006B080000}"/>
    <cellStyle name="Euro 3 2" xfId="2157" xr:uid="{00000000-0005-0000-0000-00006C080000}"/>
    <cellStyle name="Euro 3 3" xfId="2158" xr:uid="{00000000-0005-0000-0000-00006D080000}"/>
    <cellStyle name="Euro 3 4" xfId="2159" xr:uid="{00000000-0005-0000-0000-00006E080000}"/>
    <cellStyle name="Euro 3 5" xfId="2160" xr:uid="{00000000-0005-0000-0000-00006F080000}"/>
    <cellStyle name="Euro 4" xfId="2161" xr:uid="{00000000-0005-0000-0000-000070080000}"/>
    <cellStyle name="Euro 4 2" xfId="2162" xr:uid="{00000000-0005-0000-0000-000071080000}"/>
    <cellStyle name="Euro 4 3" xfId="2163" xr:uid="{00000000-0005-0000-0000-000072080000}"/>
    <cellStyle name="Euro 4 4" xfId="2164" xr:uid="{00000000-0005-0000-0000-000073080000}"/>
    <cellStyle name="Euro 4 5" xfId="2165" xr:uid="{00000000-0005-0000-0000-000074080000}"/>
    <cellStyle name="Euro 5" xfId="2166" xr:uid="{00000000-0005-0000-0000-000075080000}"/>
    <cellStyle name="Euro 5 2" xfId="2167" xr:uid="{00000000-0005-0000-0000-000076080000}"/>
    <cellStyle name="Euro 5 3" xfId="2168" xr:uid="{00000000-0005-0000-0000-000077080000}"/>
    <cellStyle name="Euro 5 4" xfId="2169" xr:uid="{00000000-0005-0000-0000-000078080000}"/>
    <cellStyle name="Euro 5 5" xfId="2170" xr:uid="{00000000-0005-0000-0000-000079080000}"/>
    <cellStyle name="Euro 6" xfId="2171" xr:uid="{00000000-0005-0000-0000-00007A080000}"/>
    <cellStyle name="Euro 6 2" xfId="2172" xr:uid="{00000000-0005-0000-0000-00007B080000}"/>
    <cellStyle name="Euro 6 3" xfId="2173" xr:uid="{00000000-0005-0000-0000-00007C080000}"/>
    <cellStyle name="Euro 6 4" xfId="2174" xr:uid="{00000000-0005-0000-0000-00007D080000}"/>
    <cellStyle name="Euro 6 5" xfId="2175" xr:uid="{00000000-0005-0000-0000-00007E080000}"/>
    <cellStyle name="Euro 7" xfId="2176" xr:uid="{00000000-0005-0000-0000-00007F080000}"/>
    <cellStyle name="Euro 7 2" xfId="2177" xr:uid="{00000000-0005-0000-0000-000080080000}"/>
    <cellStyle name="Euro 7 3" xfId="2178" xr:uid="{00000000-0005-0000-0000-000081080000}"/>
    <cellStyle name="Euro 7 4" xfId="2179" xr:uid="{00000000-0005-0000-0000-000082080000}"/>
    <cellStyle name="Euro 7 5" xfId="2180" xr:uid="{00000000-0005-0000-0000-000083080000}"/>
    <cellStyle name="Euro 8" xfId="2181" xr:uid="{00000000-0005-0000-0000-000084080000}"/>
    <cellStyle name="Euro 8 2" xfId="2182" xr:uid="{00000000-0005-0000-0000-000085080000}"/>
    <cellStyle name="Euro 8 3" xfId="2183" xr:uid="{00000000-0005-0000-0000-000086080000}"/>
    <cellStyle name="Euro 8 4" xfId="2184" xr:uid="{00000000-0005-0000-0000-000087080000}"/>
    <cellStyle name="Euro 8 5" xfId="2185" xr:uid="{00000000-0005-0000-0000-000088080000}"/>
    <cellStyle name="Euro 9" xfId="2186" xr:uid="{00000000-0005-0000-0000-000089080000}"/>
    <cellStyle name="Euro 9 2" xfId="2187" xr:uid="{00000000-0005-0000-0000-00008A080000}"/>
    <cellStyle name="Euro 9 3" xfId="2188" xr:uid="{00000000-0005-0000-0000-00008B080000}"/>
    <cellStyle name="Euro 9 4" xfId="2189" xr:uid="{00000000-0005-0000-0000-00008C080000}"/>
    <cellStyle name="Euro 9 5" xfId="2190" xr:uid="{00000000-0005-0000-0000-00008D080000}"/>
    <cellStyle name="Explanatory Text 10" xfId="2191" xr:uid="{00000000-0005-0000-0000-00008E080000}"/>
    <cellStyle name="Explanatory Text 2" xfId="2192" xr:uid="{00000000-0005-0000-0000-00008F080000}"/>
    <cellStyle name="Explanatory Text 2 10" xfId="2193" xr:uid="{00000000-0005-0000-0000-000090080000}"/>
    <cellStyle name="Explanatory Text 2 11" xfId="2194" xr:uid="{00000000-0005-0000-0000-000091080000}"/>
    <cellStyle name="Explanatory Text 2 2" xfId="2195" xr:uid="{00000000-0005-0000-0000-000092080000}"/>
    <cellStyle name="Explanatory Text 2 3" xfId="2196" xr:uid="{00000000-0005-0000-0000-000093080000}"/>
    <cellStyle name="Explanatory Text 2 4" xfId="2197" xr:uid="{00000000-0005-0000-0000-000094080000}"/>
    <cellStyle name="Explanatory Text 2 5" xfId="2198" xr:uid="{00000000-0005-0000-0000-000095080000}"/>
    <cellStyle name="Explanatory Text 2 6" xfId="2199" xr:uid="{00000000-0005-0000-0000-000096080000}"/>
    <cellStyle name="Explanatory Text 2 7" xfId="2200" xr:uid="{00000000-0005-0000-0000-000097080000}"/>
    <cellStyle name="Explanatory Text 2 8" xfId="2201" xr:uid="{00000000-0005-0000-0000-000098080000}"/>
    <cellStyle name="Explanatory Text 2 9" xfId="2202" xr:uid="{00000000-0005-0000-0000-000099080000}"/>
    <cellStyle name="Explanatory Text 3" xfId="2203" xr:uid="{00000000-0005-0000-0000-00009A080000}"/>
    <cellStyle name="Explanatory Text 3 10" xfId="2204" xr:uid="{00000000-0005-0000-0000-00009B080000}"/>
    <cellStyle name="Explanatory Text 3 11" xfId="2205" xr:uid="{00000000-0005-0000-0000-00009C080000}"/>
    <cellStyle name="Explanatory Text 3 2" xfId="2206" xr:uid="{00000000-0005-0000-0000-00009D080000}"/>
    <cellStyle name="Explanatory Text 3 3" xfId="2207" xr:uid="{00000000-0005-0000-0000-00009E080000}"/>
    <cellStyle name="Explanatory Text 3 4" xfId="2208" xr:uid="{00000000-0005-0000-0000-00009F080000}"/>
    <cellStyle name="Explanatory Text 3 5" xfId="2209" xr:uid="{00000000-0005-0000-0000-0000A0080000}"/>
    <cellStyle name="Explanatory Text 3 6" xfId="2210" xr:uid="{00000000-0005-0000-0000-0000A1080000}"/>
    <cellStyle name="Explanatory Text 3 7" xfId="2211" xr:uid="{00000000-0005-0000-0000-0000A2080000}"/>
    <cellStyle name="Explanatory Text 3 8" xfId="2212" xr:uid="{00000000-0005-0000-0000-0000A3080000}"/>
    <cellStyle name="Explanatory Text 3 9" xfId="2213" xr:uid="{00000000-0005-0000-0000-0000A4080000}"/>
    <cellStyle name="Explanatory Text 4" xfId="2214" xr:uid="{00000000-0005-0000-0000-0000A5080000}"/>
    <cellStyle name="Explanatory Text 4 10" xfId="2215" xr:uid="{00000000-0005-0000-0000-0000A6080000}"/>
    <cellStyle name="Explanatory Text 4 11" xfId="2216" xr:uid="{00000000-0005-0000-0000-0000A7080000}"/>
    <cellStyle name="Explanatory Text 4 2" xfId="2217" xr:uid="{00000000-0005-0000-0000-0000A8080000}"/>
    <cellStyle name="Explanatory Text 4 3" xfId="2218" xr:uid="{00000000-0005-0000-0000-0000A9080000}"/>
    <cellStyle name="Explanatory Text 4 4" xfId="2219" xr:uid="{00000000-0005-0000-0000-0000AA080000}"/>
    <cellStyle name="Explanatory Text 4 5" xfId="2220" xr:uid="{00000000-0005-0000-0000-0000AB080000}"/>
    <cellStyle name="Explanatory Text 4 6" xfId="2221" xr:uid="{00000000-0005-0000-0000-0000AC080000}"/>
    <cellStyle name="Explanatory Text 4 7" xfId="2222" xr:uid="{00000000-0005-0000-0000-0000AD080000}"/>
    <cellStyle name="Explanatory Text 4 8" xfId="2223" xr:uid="{00000000-0005-0000-0000-0000AE080000}"/>
    <cellStyle name="Explanatory Text 4 9" xfId="2224" xr:uid="{00000000-0005-0000-0000-0000AF080000}"/>
    <cellStyle name="Explanatory Text 5" xfId="2225" xr:uid="{00000000-0005-0000-0000-0000B0080000}"/>
    <cellStyle name="Explanatory Text 5 10" xfId="2226" xr:uid="{00000000-0005-0000-0000-0000B1080000}"/>
    <cellStyle name="Explanatory Text 5 11" xfId="2227" xr:uid="{00000000-0005-0000-0000-0000B2080000}"/>
    <cellStyle name="Explanatory Text 5 2" xfId="2228" xr:uid="{00000000-0005-0000-0000-0000B3080000}"/>
    <cellStyle name="Explanatory Text 5 3" xfId="2229" xr:uid="{00000000-0005-0000-0000-0000B4080000}"/>
    <cellStyle name="Explanatory Text 5 4" xfId="2230" xr:uid="{00000000-0005-0000-0000-0000B5080000}"/>
    <cellStyle name="Explanatory Text 5 5" xfId="2231" xr:uid="{00000000-0005-0000-0000-0000B6080000}"/>
    <cellStyle name="Explanatory Text 5 6" xfId="2232" xr:uid="{00000000-0005-0000-0000-0000B7080000}"/>
    <cellStyle name="Explanatory Text 5 7" xfId="2233" xr:uid="{00000000-0005-0000-0000-0000B8080000}"/>
    <cellStyle name="Explanatory Text 5 8" xfId="2234" xr:uid="{00000000-0005-0000-0000-0000B9080000}"/>
    <cellStyle name="Explanatory Text 5 9" xfId="2235" xr:uid="{00000000-0005-0000-0000-0000BA080000}"/>
    <cellStyle name="Explanatory Text 6" xfId="2236" xr:uid="{00000000-0005-0000-0000-0000BB080000}"/>
    <cellStyle name="Explanatory Text 6 10" xfId="2237" xr:uid="{00000000-0005-0000-0000-0000BC080000}"/>
    <cellStyle name="Explanatory Text 6 11" xfId="2238" xr:uid="{00000000-0005-0000-0000-0000BD080000}"/>
    <cellStyle name="Explanatory Text 6 2" xfId="2239" xr:uid="{00000000-0005-0000-0000-0000BE080000}"/>
    <cellStyle name="Explanatory Text 6 3" xfId="2240" xr:uid="{00000000-0005-0000-0000-0000BF080000}"/>
    <cellStyle name="Explanatory Text 6 4" xfId="2241" xr:uid="{00000000-0005-0000-0000-0000C0080000}"/>
    <cellStyle name="Explanatory Text 6 5" xfId="2242" xr:uid="{00000000-0005-0000-0000-0000C1080000}"/>
    <cellStyle name="Explanatory Text 6 6" xfId="2243" xr:uid="{00000000-0005-0000-0000-0000C2080000}"/>
    <cellStyle name="Explanatory Text 6 7" xfId="2244" xr:uid="{00000000-0005-0000-0000-0000C3080000}"/>
    <cellStyle name="Explanatory Text 6 8" xfId="2245" xr:uid="{00000000-0005-0000-0000-0000C4080000}"/>
    <cellStyle name="Explanatory Text 6 9" xfId="2246" xr:uid="{00000000-0005-0000-0000-0000C5080000}"/>
    <cellStyle name="Explanatory Text 7" xfId="2247" xr:uid="{00000000-0005-0000-0000-0000C6080000}"/>
    <cellStyle name="Explanatory Text 8" xfId="2248" xr:uid="{00000000-0005-0000-0000-0000C7080000}"/>
    <cellStyle name="Explanatory Text 9" xfId="2249" xr:uid="{00000000-0005-0000-0000-0000C8080000}"/>
    <cellStyle name="Float" xfId="2250" xr:uid="{00000000-0005-0000-0000-0000C9080000}"/>
    <cellStyle name="Float 2" xfId="2251" xr:uid="{00000000-0005-0000-0000-0000CA080000}"/>
    <cellStyle name="Good 10" xfId="2252" xr:uid="{00000000-0005-0000-0000-0000CB080000}"/>
    <cellStyle name="Good 2" xfId="2253" xr:uid="{00000000-0005-0000-0000-0000CC080000}"/>
    <cellStyle name="Good 2 10" xfId="2254" xr:uid="{00000000-0005-0000-0000-0000CD080000}"/>
    <cellStyle name="Good 2 11" xfId="2255" xr:uid="{00000000-0005-0000-0000-0000CE080000}"/>
    <cellStyle name="Good 2 2" xfId="2256" xr:uid="{00000000-0005-0000-0000-0000CF080000}"/>
    <cellStyle name="Good 2 3" xfId="2257" xr:uid="{00000000-0005-0000-0000-0000D0080000}"/>
    <cellStyle name="Good 2 4" xfId="2258" xr:uid="{00000000-0005-0000-0000-0000D1080000}"/>
    <cellStyle name="Good 2 5" xfId="2259" xr:uid="{00000000-0005-0000-0000-0000D2080000}"/>
    <cellStyle name="Good 2 6" xfId="2260" xr:uid="{00000000-0005-0000-0000-0000D3080000}"/>
    <cellStyle name="Good 2 7" xfId="2261" xr:uid="{00000000-0005-0000-0000-0000D4080000}"/>
    <cellStyle name="Good 2 8" xfId="2262" xr:uid="{00000000-0005-0000-0000-0000D5080000}"/>
    <cellStyle name="Good 2 9" xfId="2263" xr:uid="{00000000-0005-0000-0000-0000D6080000}"/>
    <cellStyle name="Good 3" xfId="2264" xr:uid="{00000000-0005-0000-0000-0000D7080000}"/>
    <cellStyle name="Good 3 10" xfId="2265" xr:uid="{00000000-0005-0000-0000-0000D8080000}"/>
    <cellStyle name="Good 3 11" xfId="2266" xr:uid="{00000000-0005-0000-0000-0000D9080000}"/>
    <cellStyle name="Good 3 2" xfId="2267" xr:uid="{00000000-0005-0000-0000-0000DA080000}"/>
    <cellStyle name="Good 3 3" xfId="2268" xr:uid="{00000000-0005-0000-0000-0000DB080000}"/>
    <cellStyle name="Good 3 4" xfId="2269" xr:uid="{00000000-0005-0000-0000-0000DC080000}"/>
    <cellStyle name="Good 3 5" xfId="2270" xr:uid="{00000000-0005-0000-0000-0000DD080000}"/>
    <cellStyle name="Good 3 6" xfId="2271" xr:uid="{00000000-0005-0000-0000-0000DE080000}"/>
    <cellStyle name="Good 3 7" xfId="2272" xr:uid="{00000000-0005-0000-0000-0000DF080000}"/>
    <cellStyle name="Good 3 8" xfId="2273" xr:uid="{00000000-0005-0000-0000-0000E0080000}"/>
    <cellStyle name="Good 3 9" xfId="2274" xr:uid="{00000000-0005-0000-0000-0000E1080000}"/>
    <cellStyle name="Good 4" xfId="2275" xr:uid="{00000000-0005-0000-0000-0000E2080000}"/>
    <cellStyle name="Good 4 10" xfId="2276" xr:uid="{00000000-0005-0000-0000-0000E3080000}"/>
    <cellStyle name="Good 4 11" xfId="2277" xr:uid="{00000000-0005-0000-0000-0000E4080000}"/>
    <cellStyle name="Good 4 2" xfId="2278" xr:uid="{00000000-0005-0000-0000-0000E5080000}"/>
    <cellStyle name="Good 4 3" xfId="2279" xr:uid="{00000000-0005-0000-0000-0000E6080000}"/>
    <cellStyle name="Good 4 4" xfId="2280" xr:uid="{00000000-0005-0000-0000-0000E7080000}"/>
    <cellStyle name="Good 4 5" xfId="2281" xr:uid="{00000000-0005-0000-0000-0000E8080000}"/>
    <cellStyle name="Good 4 6" xfId="2282" xr:uid="{00000000-0005-0000-0000-0000E9080000}"/>
    <cellStyle name="Good 4 7" xfId="2283" xr:uid="{00000000-0005-0000-0000-0000EA080000}"/>
    <cellStyle name="Good 4 8" xfId="2284" xr:uid="{00000000-0005-0000-0000-0000EB080000}"/>
    <cellStyle name="Good 4 9" xfId="2285" xr:uid="{00000000-0005-0000-0000-0000EC080000}"/>
    <cellStyle name="Good 5" xfId="2286" xr:uid="{00000000-0005-0000-0000-0000ED080000}"/>
    <cellStyle name="Good 5 10" xfId="2287" xr:uid="{00000000-0005-0000-0000-0000EE080000}"/>
    <cellStyle name="Good 5 11" xfId="2288" xr:uid="{00000000-0005-0000-0000-0000EF080000}"/>
    <cellStyle name="Good 5 2" xfId="2289" xr:uid="{00000000-0005-0000-0000-0000F0080000}"/>
    <cellStyle name="Good 5 3" xfId="2290" xr:uid="{00000000-0005-0000-0000-0000F1080000}"/>
    <cellStyle name="Good 5 4" xfId="2291" xr:uid="{00000000-0005-0000-0000-0000F2080000}"/>
    <cellStyle name="Good 5 5" xfId="2292" xr:uid="{00000000-0005-0000-0000-0000F3080000}"/>
    <cellStyle name="Good 5 6" xfId="2293" xr:uid="{00000000-0005-0000-0000-0000F4080000}"/>
    <cellStyle name="Good 5 7" xfId="2294" xr:uid="{00000000-0005-0000-0000-0000F5080000}"/>
    <cellStyle name="Good 5 8" xfId="2295" xr:uid="{00000000-0005-0000-0000-0000F6080000}"/>
    <cellStyle name="Good 5 9" xfId="2296" xr:uid="{00000000-0005-0000-0000-0000F7080000}"/>
    <cellStyle name="Good 6" xfId="2297" xr:uid="{00000000-0005-0000-0000-0000F8080000}"/>
    <cellStyle name="Good 6 10" xfId="2298" xr:uid="{00000000-0005-0000-0000-0000F9080000}"/>
    <cellStyle name="Good 6 11" xfId="2299" xr:uid="{00000000-0005-0000-0000-0000FA080000}"/>
    <cellStyle name="Good 6 2" xfId="2300" xr:uid="{00000000-0005-0000-0000-0000FB080000}"/>
    <cellStyle name="Good 6 3" xfId="2301" xr:uid="{00000000-0005-0000-0000-0000FC080000}"/>
    <cellStyle name="Good 6 4" xfId="2302" xr:uid="{00000000-0005-0000-0000-0000FD080000}"/>
    <cellStyle name="Good 6 5" xfId="2303" xr:uid="{00000000-0005-0000-0000-0000FE080000}"/>
    <cellStyle name="Good 6 6" xfId="2304" xr:uid="{00000000-0005-0000-0000-0000FF080000}"/>
    <cellStyle name="Good 6 7" xfId="2305" xr:uid="{00000000-0005-0000-0000-000000090000}"/>
    <cellStyle name="Good 6 8" xfId="2306" xr:uid="{00000000-0005-0000-0000-000001090000}"/>
    <cellStyle name="Good 6 9" xfId="2307" xr:uid="{00000000-0005-0000-0000-000002090000}"/>
    <cellStyle name="Good 7" xfId="2308" xr:uid="{00000000-0005-0000-0000-000003090000}"/>
    <cellStyle name="Good 8" xfId="2309" xr:uid="{00000000-0005-0000-0000-000004090000}"/>
    <cellStyle name="Good 9" xfId="2310" xr:uid="{00000000-0005-0000-0000-000005090000}"/>
    <cellStyle name="Heading 1 10" xfId="2311" xr:uid="{00000000-0005-0000-0000-000006090000}"/>
    <cellStyle name="Heading 1 2" xfId="2312" xr:uid="{00000000-0005-0000-0000-000007090000}"/>
    <cellStyle name="Heading 1 2 10" xfId="2313" xr:uid="{00000000-0005-0000-0000-000008090000}"/>
    <cellStyle name="Heading 1 2 11" xfId="2314" xr:uid="{00000000-0005-0000-0000-000009090000}"/>
    <cellStyle name="Heading 1 2 2" xfId="2315" xr:uid="{00000000-0005-0000-0000-00000A090000}"/>
    <cellStyle name="Heading 1 2 3" xfId="2316" xr:uid="{00000000-0005-0000-0000-00000B090000}"/>
    <cellStyle name="Heading 1 2 4" xfId="2317" xr:uid="{00000000-0005-0000-0000-00000C090000}"/>
    <cellStyle name="Heading 1 2 5" xfId="2318" xr:uid="{00000000-0005-0000-0000-00000D090000}"/>
    <cellStyle name="Heading 1 2 6" xfId="2319" xr:uid="{00000000-0005-0000-0000-00000E090000}"/>
    <cellStyle name="Heading 1 2 7" xfId="2320" xr:uid="{00000000-0005-0000-0000-00000F090000}"/>
    <cellStyle name="Heading 1 2 8" xfId="2321" xr:uid="{00000000-0005-0000-0000-000010090000}"/>
    <cellStyle name="Heading 1 2 9" xfId="2322" xr:uid="{00000000-0005-0000-0000-000011090000}"/>
    <cellStyle name="Heading 1 3" xfId="2323" xr:uid="{00000000-0005-0000-0000-000012090000}"/>
    <cellStyle name="Heading 1 3 10" xfId="2324" xr:uid="{00000000-0005-0000-0000-000013090000}"/>
    <cellStyle name="Heading 1 3 11" xfId="2325" xr:uid="{00000000-0005-0000-0000-000014090000}"/>
    <cellStyle name="Heading 1 3 2" xfId="2326" xr:uid="{00000000-0005-0000-0000-000015090000}"/>
    <cellStyle name="Heading 1 3 3" xfId="2327" xr:uid="{00000000-0005-0000-0000-000016090000}"/>
    <cellStyle name="Heading 1 3 4" xfId="2328" xr:uid="{00000000-0005-0000-0000-000017090000}"/>
    <cellStyle name="Heading 1 3 5" xfId="2329" xr:uid="{00000000-0005-0000-0000-000018090000}"/>
    <cellStyle name="Heading 1 3 6" xfId="2330" xr:uid="{00000000-0005-0000-0000-000019090000}"/>
    <cellStyle name="Heading 1 3 7" xfId="2331" xr:uid="{00000000-0005-0000-0000-00001A090000}"/>
    <cellStyle name="Heading 1 3 8" xfId="2332" xr:uid="{00000000-0005-0000-0000-00001B090000}"/>
    <cellStyle name="Heading 1 3 9" xfId="2333" xr:uid="{00000000-0005-0000-0000-00001C090000}"/>
    <cellStyle name="Heading 1 4" xfId="2334" xr:uid="{00000000-0005-0000-0000-00001D090000}"/>
    <cellStyle name="Heading 1 4 10" xfId="2335" xr:uid="{00000000-0005-0000-0000-00001E090000}"/>
    <cellStyle name="Heading 1 4 11" xfId="2336" xr:uid="{00000000-0005-0000-0000-00001F090000}"/>
    <cellStyle name="Heading 1 4 2" xfId="2337" xr:uid="{00000000-0005-0000-0000-000020090000}"/>
    <cellStyle name="Heading 1 4 3" xfId="2338" xr:uid="{00000000-0005-0000-0000-000021090000}"/>
    <cellStyle name="Heading 1 4 4" xfId="2339" xr:uid="{00000000-0005-0000-0000-000022090000}"/>
    <cellStyle name="Heading 1 4 5" xfId="2340" xr:uid="{00000000-0005-0000-0000-000023090000}"/>
    <cellStyle name="Heading 1 4 6" xfId="2341" xr:uid="{00000000-0005-0000-0000-000024090000}"/>
    <cellStyle name="Heading 1 4 7" xfId="2342" xr:uid="{00000000-0005-0000-0000-000025090000}"/>
    <cellStyle name="Heading 1 4 8" xfId="2343" xr:uid="{00000000-0005-0000-0000-000026090000}"/>
    <cellStyle name="Heading 1 4 9" xfId="2344" xr:uid="{00000000-0005-0000-0000-000027090000}"/>
    <cellStyle name="Heading 1 5" xfId="2345" xr:uid="{00000000-0005-0000-0000-000028090000}"/>
    <cellStyle name="Heading 1 5 10" xfId="2346" xr:uid="{00000000-0005-0000-0000-000029090000}"/>
    <cellStyle name="Heading 1 5 11" xfId="2347" xr:uid="{00000000-0005-0000-0000-00002A090000}"/>
    <cellStyle name="Heading 1 5 2" xfId="2348" xr:uid="{00000000-0005-0000-0000-00002B090000}"/>
    <cellStyle name="Heading 1 5 3" xfId="2349" xr:uid="{00000000-0005-0000-0000-00002C090000}"/>
    <cellStyle name="Heading 1 5 4" xfId="2350" xr:uid="{00000000-0005-0000-0000-00002D090000}"/>
    <cellStyle name="Heading 1 5 5" xfId="2351" xr:uid="{00000000-0005-0000-0000-00002E090000}"/>
    <cellStyle name="Heading 1 5 6" xfId="2352" xr:uid="{00000000-0005-0000-0000-00002F090000}"/>
    <cellStyle name="Heading 1 5 7" xfId="2353" xr:uid="{00000000-0005-0000-0000-000030090000}"/>
    <cellStyle name="Heading 1 5 8" xfId="2354" xr:uid="{00000000-0005-0000-0000-000031090000}"/>
    <cellStyle name="Heading 1 5 9" xfId="2355" xr:uid="{00000000-0005-0000-0000-000032090000}"/>
    <cellStyle name="Heading 1 6" xfId="2356" xr:uid="{00000000-0005-0000-0000-000033090000}"/>
    <cellStyle name="Heading 1 6 10" xfId="2357" xr:uid="{00000000-0005-0000-0000-000034090000}"/>
    <cellStyle name="Heading 1 6 11" xfId="2358" xr:uid="{00000000-0005-0000-0000-000035090000}"/>
    <cellStyle name="Heading 1 6 2" xfId="2359" xr:uid="{00000000-0005-0000-0000-000036090000}"/>
    <cellStyle name="Heading 1 6 3" xfId="2360" xr:uid="{00000000-0005-0000-0000-000037090000}"/>
    <cellStyle name="Heading 1 6 4" xfId="2361" xr:uid="{00000000-0005-0000-0000-000038090000}"/>
    <cellStyle name="Heading 1 6 5" xfId="2362" xr:uid="{00000000-0005-0000-0000-000039090000}"/>
    <cellStyle name="Heading 1 6 6" xfId="2363" xr:uid="{00000000-0005-0000-0000-00003A090000}"/>
    <cellStyle name="Heading 1 6 7" xfId="2364" xr:uid="{00000000-0005-0000-0000-00003B090000}"/>
    <cellStyle name="Heading 1 6 8" xfId="2365" xr:uid="{00000000-0005-0000-0000-00003C090000}"/>
    <cellStyle name="Heading 1 6 9" xfId="2366" xr:uid="{00000000-0005-0000-0000-00003D090000}"/>
    <cellStyle name="Heading 1 7" xfId="2367" xr:uid="{00000000-0005-0000-0000-00003E090000}"/>
    <cellStyle name="Heading 1 8" xfId="2368" xr:uid="{00000000-0005-0000-0000-00003F090000}"/>
    <cellStyle name="Heading 1 9" xfId="2369" xr:uid="{00000000-0005-0000-0000-000040090000}"/>
    <cellStyle name="Heading 2 10" xfId="2370" xr:uid="{00000000-0005-0000-0000-000041090000}"/>
    <cellStyle name="Heading 2 2" xfId="2371" xr:uid="{00000000-0005-0000-0000-000042090000}"/>
    <cellStyle name="Heading 2 2 10" xfId="2372" xr:uid="{00000000-0005-0000-0000-000043090000}"/>
    <cellStyle name="Heading 2 2 11" xfId="2373" xr:uid="{00000000-0005-0000-0000-000044090000}"/>
    <cellStyle name="Heading 2 2 2" xfId="2374" xr:uid="{00000000-0005-0000-0000-000045090000}"/>
    <cellStyle name="Heading 2 2 3" xfId="2375" xr:uid="{00000000-0005-0000-0000-000046090000}"/>
    <cellStyle name="Heading 2 2 4" xfId="2376" xr:uid="{00000000-0005-0000-0000-000047090000}"/>
    <cellStyle name="Heading 2 2 5" xfId="2377" xr:uid="{00000000-0005-0000-0000-000048090000}"/>
    <cellStyle name="Heading 2 2 6" xfId="2378" xr:uid="{00000000-0005-0000-0000-000049090000}"/>
    <cellStyle name="Heading 2 2 7" xfId="2379" xr:uid="{00000000-0005-0000-0000-00004A090000}"/>
    <cellStyle name="Heading 2 2 8" xfId="2380" xr:uid="{00000000-0005-0000-0000-00004B090000}"/>
    <cellStyle name="Heading 2 2 9" xfId="2381" xr:uid="{00000000-0005-0000-0000-00004C090000}"/>
    <cellStyle name="Heading 2 3" xfId="2382" xr:uid="{00000000-0005-0000-0000-00004D090000}"/>
    <cellStyle name="Heading 2 3 10" xfId="2383" xr:uid="{00000000-0005-0000-0000-00004E090000}"/>
    <cellStyle name="Heading 2 3 11" xfId="2384" xr:uid="{00000000-0005-0000-0000-00004F090000}"/>
    <cellStyle name="Heading 2 3 2" xfId="2385" xr:uid="{00000000-0005-0000-0000-000050090000}"/>
    <cellStyle name="Heading 2 3 3" xfId="2386" xr:uid="{00000000-0005-0000-0000-000051090000}"/>
    <cellStyle name="Heading 2 3 4" xfId="2387" xr:uid="{00000000-0005-0000-0000-000052090000}"/>
    <cellStyle name="Heading 2 3 5" xfId="2388" xr:uid="{00000000-0005-0000-0000-000053090000}"/>
    <cellStyle name="Heading 2 3 6" xfId="2389" xr:uid="{00000000-0005-0000-0000-000054090000}"/>
    <cellStyle name="Heading 2 3 7" xfId="2390" xr:uid="{00000000-0005-0000-0000-000055090000}"/>
    <cellStyle name="Heading 2 3 8" xfId="2391" xr:uid="{00000000-0005-0000-0000-000056090000}"/>
    <cellStyle name="Heading 2 3 9" xfId="2392" xr:uid="{00000000-0005-0000-0000-000057090000}"/>
    <cellStyle name="Heading 2 4" xfId="2393" xr:uid="{00000000-0005-0000-0000-000058090000}"/>
    <cellStyle name="Heading 2 4 10" xfId="2394" xr:uid="{00000000-0005-0000-0000-000059090000}"/>
    <cellStyle name="Heading 2 4 11" xfId="2395" xr:uid="{00000000-0005-0000-0000-00005A090000}"/>
    <cellStyle name="Heading 2 4 2" xfId="2396" xr:uid="{00000000-0005-0000-0000-00005B090000}"/>
    <cellStyle name="Heading 2 4 3" xfId="2397" xr:uid="{00000000-0005-0000-0000-00005C090000}"/>
    <cellStyle name="Heading 2 4 4" xfId="2398" xr:uid="{00000000-0005-0000-0000-00005D090000}"/>
    <cellStyle name="Heading 2 4 5" xfId="2399" xr:uid="{00000000-0005-0000-0000-00005E090000}"/>
    <cellStyle name="Heading 2 4 6" xfId="2400" xr:uid="{00000000-0005-0000-0000-00005F090000}"/>
    <cellStyle name="Heading 2 4 7" xfId="2401" xr:uid="{00000000-0005-0000-0000-000060090000}"/>
    <cellStyle name="Heading 2 4 8" xfId="2402" xr:uid="{00000000-0005-0000-0000-000061090000}"/>
    <cellStyle name="Heading 2 4 9" xfId="2403" xr:uid="{00000000-0005-0000-0000-000062090000}"/>
    <cellStyle name="Heading 2 5" xfId="2404" xr:uid="{00000000-0005-0000-0000-000063090000}"/>
    <cellStyle name="Heading 2 5 10" xfId="2405" xr:uid="{00000000-0005-0000-0000-000064090000}"/>
    <cellStyle name="Heading 2 5 11" xfId="2406" xr:uid="{00000000-0005-0000-0000-000065090000}"/>
    <cellStyle name="Heading 2 5 2" xfId="2407" xr:uid="{00000000-0005-0000-0000-000066090000}"/>
    <cellStyle name="Heading 2 5 3" xfId="2408" xr:uid="{00000000-0005-0000-0000-000067090000}"/>
    <cellStyle name="Heading 2 5 4" xfId="2409" xr:uid="{00000000-0005-0000-0000-000068090000}"/>
    <cellStyle name="Heading 2 5 5" xfId="2410" xr:uid="{00000000-0005-0000-0000-000069090000}"/>
    <cellStyle name="Heading 2 5 6" xfId="2411" xr:uid="{00000000-0005-0000-0000-00006A090000}"/>
    <cellStyle name="Heading 2 5 7" xfId="2412" xr:uid="{00000000-0005-0000-0000-00006B090000}"/>
    <cellStyle name="Heading 2 5 8" xfId="2413" xr:uid="{00000000-0005-0000-0000-00006C090000}"/>
    <cellStyle name="Heading 2 5 9" xfId="2414" xr:uid="{00000000-0005-0000-0000-00006D090000}"/>
    <cellStyle name="Heading 2 6" xfId="2415" xr:uid="{00000000-0005-0000-0000-00006E090000}"/>
    <cellStyle name="Heading 2 6 10" xfId="2416" xr:uid="{00000000-0005-0000-0000-00006F090000}"/>
    <cellStyle name="Heading 2 6 11" xfId="2417" xr:uid="{00000000-0005-0000-0000-000070090000}"/>
    <cellStyle name="Heading 2 6 2" xfId="2418" xr:uid="{00000000-0005-0000-0000-000071090000}"/>
    <cellStyle name="Heading 2 6 3" xfId="2419" xr:uid="{00000000-0005-0000-0000-000072090000}"/>
    <cellStyle name="Heading 2 6 4" xfId="2420" xr:uid="{00000000-0005-0000-0000-000073090000}"/>
    <cellStyle name="Heading 2 6 5" xfId="2421" xr:uid="{00000000-0005-0000-0000-000074090000}"/>
    <cellStyle name="Heading 2 6 6" xfId="2422" xr:uid="{00000000-0005-0000-0000-000075090000}"/>
    <cellStyle name="Heading 2 6 7" xfId="2423" xr:uid="{00000000-0005-0000-0000-000076090000}"/>
    <cellStyle name="Heading 2 6 8" xfId="2424" xr:uid="{00000000-0005-0000-0000-000077090000}"/>
    <cellStyle name="Heading 2 6 9" xfId="2425" xr:uid="{00000000-0005-0000-0000-000078090000}"/>
    <cellStyle name="Heading 2 7" xfId="2426" xr:uid="{00000000-0005-0000-0000-000079090000}"/>
    <cellStyle name="Heading 2 8" xfId="2427" xr:uid="{00000000-0005-0000-0000-00007A090000}"/>
    <cellStyle name="Heading 2 9" xfId="2428" xr:uid="{00000000-0005-0000-0000-00007B090000}"/>
    <cellStyle name="Heading 3 10" xfId="2429" xr:uid="{00000000-0005-0000-0000-00007C090000}"/>
    <cellStyle name="Heading 3 2" xfId="2430" xr:uid="{00000000-0005-0000-0000-00007D090000}"/>
    <cellStyle name="Heading 3 2 10" xfId="2431" xr:uid="{00000000-0005-0000-0000-00007E090000}"/>
    <cellStyle name="Heading 3 2 11" xfId="2432" xr:uid="{00000000-0005-0000-0000-00007F090000}"/>
    <cellStyle name="Heading 3 2 2" xfId="2433" xr:uid="{00000000-0005-0000-0000-000080090000}"/>
    <cellStyle name="Heading 3 2 3" xfId="2434" xr:uid="{00000000-0005-0000-0000-000081090000}"/>
    <cellStyle name="Heading 3 2 4" xfId="2435" xr:uid="{00000000-0005-0000-0000-000082090000}"/>
    <cellStyle name="Heading 3 2 5" xfId="2436" xr:uid="{00000000-0005-0000-0000-000083090000}"/>
    <cellStyle name="Heading 3 2 6" xfId="2437" xr:uid="{00000000-0005-0000-0000-000084090000}"/>
    <cellStyle name="Heading 3 2 7" xfId="2438" xr:uid="{00000000-0005-0000-0000-000085090000}"/>
    <cellStyle name="Heading 3 2 8" xfId="2439" xr:uid="{00000000-0005-0000-0000-000086090000}"/>
    <cellStyle name="Heading 3 2 9" xfId="2440" xr:uid="{00000000-0005-0000-0000-000087090000}"/>
    <cellStyle name="Heading 3 3" xfId="2441" xr:uid="{00000000-0005-0000-0000-000088090000}"/>
    <cellStyle name="Heading 3 3 10" xfId="2442" xr:uid="{00000000-0005-0000-0000-000089090000}"/>
    <cellStyle name="Heading 3 3 11" xfId="2443" xr:uid="{00000000-0005-0000-0000-00008A090000}"/>
    <cellStyle name="Heading 3 3 2" xfId="2444" xr:uid="{00000000-0005-0000-0000-00008B090000}"/>
    <cellStyle name="Heading 3 3 3" xfId="2445" xr:uid="{00000000-0005-0000-0000-00008C090000}"/>
    <cellStyle name="Heading 3 3 4" xfId="2446" xr:uid="{00000000-0005-0000-0000-00008D090000}"/>
    <cellStyle name="Heading 3 3 5" xfId="2447" xr:uid="{00000000-0005-0000-0000-00008E090000}"/>
    <cellStyle name="Heading 3 3 6" xfId="2448" xr:uid="{00000000-0005-0000-0000-00008F090000}"/>
    <cellStyle name="Heading 3 3 7" xfId="2449" xr:uid="{00000000-0005-0000-0000-000090090000}"/>
    <cellStyle name="Heading 3 3 8" xfId="2450" xr:uid="{00000000-0005-0000-0000-000091090000}"/>
    <cellStyle name="Heading 3 3 9" xfId="2451" xr:uid="{00000000-0005-0000-0000-000092090000}"/>
    <cellStyle name="Heading 3 4" xfId="2452" xr:uid="{00000000-0005-0000-0000-000093090000}"/>
    <cellStyle name="Heading 3 4 10" xfId="2453" xr:uid="{00000000-0005-0000-0000-000094090000}"/>
    <cellStyle name="Heading 3 4 11" xfId="2454" xr:uid="{00000000-0005-0000-0000-000095090000}"/>
    <cellStyle name="Heading 3 4 2" xfId="2455" xr:uid="{00000000-0005-0000-0000-000096090000}"/>
    <cellStyle name="Heading 3 4 3" xfId="2456" xr:uid="{00000000-0005-0000-0000-000097090000}"/>
    <cellStyle name="Heading 3 4 4" xfId="2457" xr:uid="{00000000-0005-0000-0000-000098090000}"/>
    <cellStyle name="Heading 3 4 5" xfId="2458" xr:uid="{00000000-0005-0000-0000-000099090000}"/>
    <cellStyle name="Heading 3 4 6" xfId="2459" xr:uid="{00000000-0005-0000-0000-00009A090000}"/>
    <cellStyle name="Heading 3 4 7" xfId="2460" xr:uid="{00000000-0005-0000-0000-00009B090000}"/>
    <cellStyle name="Heading 3 4 8" xfId="2461" xr:uid="{00000000-0005-0000-0000-00009C090000}"/>
    <cellStyle name="Heading 3 4 9" xfId="2462" xr:uid="{00000000-0005-0000-0000-00009D090000}"/>
    <cellStyle name="Heading 3 5" xfId="2463" xr:uid="{00000000-0005-0000-0000-00009E090000}"/>
    <cellStyle name="Heading 3 5 10" xfId="2464" xr:uid="{00000000-0005-0000-0000-00009F090000}"/>
    <cellStyle name="Heading 3 5 11" xfId="2465" xr:uid="{00000000-0005-0000-0000-0000A0090000}"/>
    <cellStyle name="Heading 3 5 2" xfId="2466" xr:uid="{00000000-0005-0000-0000-0000A1090000}"/>
    <cellStyle name="Heading 3 5 3" xfId="2467" xr:uid="{00000000-0005-0000-0000-0000A2090000}"/>
    <cellStyle name="Heading 3 5 4" xfId="2468" xr:uid="{00000000-0005-0000-0000-0000A3090000}"/>
    <cellStyle name="Heading 3 5 5" xfId="2469" xr:uid="{00000000-0005-0000-0000-0000A4090000}"/>
    <cellStyle name="Heading 3 5 6" xfId="2470" xr:uid="{00000000-0005-0000-0000-0000A5090000}"/>
    <cellStyle name="Heading 3 5 7" xfId="2471" xr:uid="{00000000-0005-0000-0000-0000A6090000}"/>
    <cellStyle name="Heading 3 5 8" xfId="2472" xr:uid="{00000000-0005-0000-0000-0000A7090000}"/>
    <cellStyle name="Heading 3 5 9" xfId="2473" xr:uid="{00000000-0005-0000-0000-0000A8090000}"/>
    <cellStyle name="Heading 3 6" xfId="2474" xr:uid="{00000000-0005-0000-0000-0000A9090000}"/>
    <cellStyle name="Heading 3 6 10" xfId="2475" xr:uid="{00000000-0005-0000-0000-0000AA090000}"/>
    <cellStyle name="Heading 3 6 11" xfId="2476" xr:uid="{00000000-0005-0000-0000-0000AB090000}"/>
    <cellStyle name="Heading 3 6 2" xfId="2477" xr:uid="{00000000-0005-0000-0000-0000AC090000}"/>
    <cellStyle name="Heading 3 6 3" xfId="2478" xr:uid="{00000000-0005-0000-0000-0000AD090000}"/>
    <cellStyle name="Heading 3 6 4" xfId="2479" xr:uid="{00000000-0005-0000-0000-0000AE090000}"/>
    <cellStyle name="Heading 3 6 5" xfId="2480" xr:uid="{00000000-0005-0000-0000-0000AF090000}"/>
    <cellStyle name="Heading 3 6 6" xfId="2481" xr:uid="{00000000-0005-0000-0000-0000B0090000}"/>
    <cellStyle name="Heading 3 6 7" xfId="2482" xr:uid="{00000000-0005-0000-0000-0000B1090000}"/>
    <cellStyle name="Heading 3 6 8" xfId="2483" xr:uid="{00000000-0005-0000-0000-0000B2090000}"/>
    <cellStyle name="Heading 3 6 9" xfId="2484" xr:uid="{00000000-0005-0000-0000-0000B3090000}"/>
    <cellStyle name="Heading 3 7" xfId="2485" xr:uid="{00000000-0005-0000-0000-0000B4090000}"/>
    <cellStyle name="Heading 3 8" xfId="2486" xr:uid="{00000000-0005-0000-0000-0000B5090000}"/>
    <cellStyle name="Heading 3 9" xfId="2487" xr:uid="{00000000-0005-0000-0000-0000B6090000}"/>
    <cellStyle name="Heading 4 10" xfId="2488" xr:uid="{00000000-0005-0000-0000-0000B7090000}"/>
    <cellStyle name="Heading 4 2" xfId="2489" xr:uid="{00000000-0005-0000-0000-0000B8090000}"/>
    <cellStyle name="Heading 4 2 10" xfId="2490" xr:uid="{00000000-0005-0000-0000-0000B9090000}"/>
    <cellStyle name="Heading 4 2 11" xfId="2491" xr:uid="{00000000-0005-0000-0000-0000BA090000}"/>
    <cellStyle name="Heading 4 2 2" xfId="2492" xr:uid="{00000000-0005-0000-0000-0000BB090000}"/>
    <cellStyle name="Heading 4 2 3" xfId="2493" xr:uid="{00000000-0005-0000-0000-0000BC090000}"/>
    <cellStyle name="Heading 4 2 4" xfId="2494" xr:uid="{00000000-0005-0000-0000-0000BD090000}"/>
    <cellStyle name="Heading 4 2 5" xfId="2495" xr:uid="{00000000-0005-0000-0000-0000BE090000}"/>
    <cellStyle name="Heading 4 2 6" xfId="2496" xr:uid="{00000000-0005-0000-0000-0000BF090000}"/>
    <cellStyle name="Heading 4 2 7" xfId="2497" xr:uid="{00000000-0005-0000-0000-0000C0090000}"/>
    <cellStyle name="Heading 4 2 8" xfId="2498" xr:uid="{00000000-0005-0000-0000-0000C1090000}"/>
    <cellStyle name="Heading 4 2 9" xfId="2499" xr:uid="{00000000-0005-0000-0000-0000C2090000}"/>
    <cellStyle name="Heading 4 3" xfId="2500" xr:uid="{00000000-0005-0000-0000-0000C3090000}"/>
    <cellStyle name="Heading 4 3 10" xfId="2501" xr:uid="{00000000-0005-0000-0000-0000C4090000}"/>
    <cellStyle name="Heading 4 3 11" xfId="2502" xr:uid="{00000000-0005-0000-0000-0000C5090000}"/>
    <cellStyle name="Heading 4 3 2" xfId="2503" xr:uid="{00000000-0005-0000-0000-0000C6090000}"/>
    <cellStyle name="Heading 4 3 3" xfId="2504" xr:uid="{00000000-0005-0000-0000-0000C7090000}"/>
    <cellStyle name="Heading 4 3 4" xfId="2505" xr:uid="{00000000-0005-0000-0000-0000C8090000}"/>
    <cellStyle name="Heading 4 3 5" xfId="2506" xr:uid="{00000000-0005-0000-0000-0000C9090000}"/>
    <cellStyle name="Heading 4 3 6" xfId="2507" xr:uid="{00000000-0005-0000-0000-0000CA090000}"/>
    <cellStyle name="Heading 4 3 7" xfId="2508" xr:uid="{00000000-0005-0000-0000-0000CB090000}"/>
    <cellStyle name="Heading 4 3 8" xfId="2509" xr:uid="{00000000-0005-0000-0000-0000CC090000}"/>
    <cellStyle name="Heading 4 3 9" xfId="2510" xr:uid="{00000000-0005-0000-0000-0000CD090000}"/>
    <cellStyle name="Heading 4 4" xfId="2511" xr:uid="{00000000-0005-0000-0000-0000CE090000}"/>
    <cellStyle name="Heading 4 4 10" xfId="2512" xr:uid="{00000000-0005-0000-0000-0000CF090000}"/>
    <cellStyle name="Heading 4 4 11" xfId="2513" xr:uid="{00000000-0005-0000-0000-0000D0090000}"/>
    <cellStyle name="Heading 4 4 2" xfId="2514" xr:uid="{00000000-0005-0000-0000-0000D1090000}"/>
    <cellStyle name="Heading 4 4 3" xfId="2515" xr:uid="{00000000-0005-0000-0000-0000D2090000}"/>
    <cellStyle name="Heading 4 4 4" xfId="2516" xr:uid="{00000000-0005-0000-0000-0000D3090000}"/>
    <cellStyle name="Heading 4 4 5" xfId="2517" xr:uid="{00000000-0005-0000-0000-0000D4090000}"/>
    <cellStyle name="Heading 4 4 6" xfId="2518" xr:uid="{00000000-0005-0000-0000-0000D5090000}"/>
    <cellStyle name="Heading 4 4 7" xfId="2519" xr:uid="{00000000-0005-0000-0000-0000D6090000}"/>
    <cellStyle name="Heading 4 4 8" xfId="2520" xr:uid="{00000000-0005-0000-0000-0000D7090000}"/>
    <cellStyle name="Heading 4 4 9" xfId="2521" xr:uid="{00000000-0005-0000-0000-0000D8090000}"/>
    <cellStyle name="Heading 4 5" xfId="2522" xr:uid="{00000000-0005-0000-0000-0000D9090000}"/>
    <cellStyle name="Heading 4 5 10" xfId="2523" xr:uid="{00000000-0005-0000-0000-0000DA090000}"/>
    <cellStyle name="Heading 4 5 11" xfId="2524" xr:uid="{00000000-0005-0000-0000-0000DB090000}"/>
    <cellStyle name="Heading 4 5 2" xfId="2525" xr:uid="{00000000-0005-0000-0000-0000DC090000}"/>
    <cellStyle name="Heading 4 5 3" xfId="2526" xr:uid="{00000000-0005-0000-0000-0000DD090000}"/>
    <cellStyle name="Heading 4 5 4" xfId="2527" xr:uid="{00000000-0005-0000-0000-0000DE090000}"/>
    <cellStyle name="Heading 4 5 5" xfId="2528" xr:uid="{00000000-0005-0000-0000-0000DF090000}"/>
    <cellStyle name="Heading 4 5 6" xfId="2529" xr:uid="{00000000-0005-0000-0000-0000E0090000}"/>
    <cellStyle name="Heading 4 5 7" xfId="2530" xr:uid="{00000000-0005-0000-0000-0000E1090000}"/>
    <cellStyle name="Heading 4 5 8" xfId="2531" xr:uid="{00000000-0005-0000-0000-0000E2090000}"/>
    <cellStyle name="Heading 4 5 9" xfId="2532" xr:uid="{00000000-0005-0000-0000-0000E3090000}"/>
    <cellStyle name="Heading 4 6" xfId="2533" xr:uid="{00000000-0005-0000-0000-0000E4090000}"/>
    <cellStyle name="Heading 4 6 10" xfId="2534" xr:uid="{00000000-0005-0000-0000-0000E5090000}"/>
    <cellStyle name="Heading 4 6 11" xfId="2535" xr:uid="{00000000-0005-0000-0000-0000E6090000}"/>
    <cellStyle name="Heading 4 6 2" xfId="2536" xr:uid="{00000000-0005-0000-0000-0000E7090000}"/>
    <cellStyle name="Heading 4 6 3" xfId="2537" xr:uid="{00000000-0005-0000-0000-0000E8090000}"/>
    <cellStyle name="Heading 4 6 4" xfId="2538" xr:uid="{00000000-0005-0000-0000-0000E9090000}"/>
    <cellStyle name="Heading 4 6 5" xfId="2539" xr:uid="{00000000-0005-0000-0000-0000EA090000}"/>
    <cellStyle name="Heading 4 6 6" xfId="2540" xr:uid="{00000000-0005-0000-0000-0000EB090000}"/>
    <cellStyle name="Heading 4 6 7" xfId="2541" xr:uid="{00000000-0005-0000-0000-0000EC090000}"/>
    <cellStyle name="Heading 4 6 8" xfId="2542" xr:uid="{00000000-0005-0000-0000-0000ED090000}"/>
    <cellStyle name="Heading 4 6 9" xfId="2543" xr:uid="{00000000-0005-0000-0000-0000EE090000}"/>
    <cellStyle name="Heading 4 7" xfId="2544" xr:uid="{00000000-0005-0000-0000-0000EF090000}"/>
    <cellStyle name="Heading 4 8" xfId="2545" xr:uid="{00000000-0005-0000-0000-0000F0090000}"/>
    <cellStyle name="Heading 4 9" xfId="2546" xr:uid="{00000000-0005-0000-0000-0000F1090000}"/>
    <cellStyle name="Hyperlink 2" xfId="2547" xr:uid="{00000000-0005-0000-0000-0000F2090000}"/>
    <cellStyle name="Hyperlink 2 2" xfId="2548" xr:uid="{00000000-0005-0000-0000-0000F3090000}"/>
    <cellStyle name="Input 10" xfId="2549" xr:uid="{00000000-0005-0000-0000-0000F4090000}"/>
    <cellStyle name="Input 2" xfId="2550" xr:uid="{00000000-0005-0000-0000-0000F5090000}"/>
    <cellStyle name="Input 2 10" xfId="2551" xr:uid="{00000000-0005-0000-0000-0000F6090000}"/>
    <cellStyle name="Input 2 11" xfId="2552" xr:uid="{00000000-0005-0000-0000-0000F7090000}"/>
    <cellStyle name="Input 2 2" xfId="2553" xr:uid="{00000000-0005-0000-0000-0000F8090000}"/>
    <cellStyle name="Input 2 3" xfId="2554" xr:uid="{00000000-0005-0000-0000-0000F9090000}"/>
    <cellStyle name="Input 2 4" xfId="2555" xr:uid="{00000000-0005-0000-0000-0000FA090000}"/>
    <cellStyle name="Input 2 5" xfId="2556" xr:uid="{00000000-0005-0000-0000-0000FB090000}"/>
    <cellStyle name="Input 2 6" xfId="2557" xr:uid="{00000000-0005-0000-0000-0000FC090000}"/>
    <cellStyle name="Input 2 7" xfId="2558" xr:uid="{00000000-0005-0000-0000-0000FD090000}"/>
    <cellStyle name="Input 2 8" xfId="2559" xr:uid="{00000000-0005-0000-0000-0000FE090000}"/>
    <cellStyle name="Input 2 9" xfId="2560" xr:uid="{00000000-0005-0000-0000-0000FF090000}"/>
    <cellStyle name="Input 3" xfId="2561" xr:uid="{00000000-0005-0000-0000-0000000A0000}"/>
    <cellStyle name="Input 3 10" xfId="2562" xr:uid="{00000000-0005-0000-0000-0000010A0000}"/>
    <cellStyle name="Input 3 11" xfId="2563" xr:uid="{00000000-0005-0000-0000-0000020A0000}"/>
    <cellStyle name="Input 3 2" xfId="2564" xr:uid="{00000000-0005-0000-0000-0000030A0000}"/>
    <cellStyle name="Input 3 3" xfId="2565" xr:uid="{00000000-0005-0000-0000-0000040A0000}"/>
    <cellStyle name="Input 3 4" xfId="2566" xr:uid="{00000000-0005-0000-0000-0000050A0000}"/>
    <cellStyle name="Input 3 5" xfId="2567" xr:uid="{00000000-0005-0000-0000-0000060A0000}"/>
    <cellStyle name="Input 3 6" xfId="2568" xr:uid="{00000000-0005-0000-0000-0000070A0000}"/>
    <cellStyle name="Input 3 7" xfId="2569" xr:uid="{00000000-0005-0000-0000-0000080A0000}"/>
    <cellStyle name="Input 3 8" xfId="2570" xr:uid="{00000000-0005-0000-0000-0000090A0000}"/>
    <cellStyle name="Input 3 9" xfId="2571" xr:uid="{00000000-0005-0000-0000-00000A0A0000}"/>
    <cellStyle name="Input 4" xfId="2572" xr:uid="{00000000-0005-0000-0000-00000B0A0000}"/>
    <cellStyle name="Input 4 10" xfId="2573" xr:uid="{00000000-0005-0000-0000-00000C0A0000}"/>
    <cellStyle name="Input 4 11" xfId="2574" xr:uid="{00000000-0005-0000-0000-00000D0A0000}"/>
    <cellStyle name="Input 4 2" xfId="2575" xr:uid="{00000000-0005-0000-0000-00000E0A0000}"/>
    <cellStyle name="Input 4 3" xfId="2576" xr:uid="{00000000-0005-0000-0000-00000F0A0000}"/>
    <cellStyle name="Input 4 4" xfId="2577" xr:uid="{00000000-0005-0000-0000-0000100A0000}"/>
    <cellStyle name="Input 4 5" xfId="2578" xr:uid="{00000000-0005-0000-0000-0000110A0000}"/>
    <cellStyle name="Input 4 6" xfId="2579" xr:uid="{00000000-0005-0000-0000-0000120A0000}"/>
    <cellStyle name="Input 4 7" xfId="2580" xr:uid="{00000000-0005-0000-0000-0000130A0000}"/>
    <cellStyle name="Input 4 8" xfId="2581" xr:uid="{00000000-0005-0000-0000-0000140A0000}"/>
    <cellStyle name="Input 4 9" xfId="2582" xr:uid="{00000000-0005-0000-0000-0000150A0000}"/>
    <cellStyle name="Input 5" xfId="2583" xr:uid="{00000000-0005-0000-0000-0000160A0000}"/>
    <cellStyle name="Input 5 10" xfId="2584" xr:uid="{00000000-0005-0000-0000-0000170A0000}"/>
    <cellStyle name="Input 5 11" xfId="2585" xr:uid="{00000000-0005-0000-0000-0000180A0000}"/>
    <cellStyle name="Input 5 2" xfId="2586" xr:uid="{00000000-0005-0000-0000-0000190A0000}"/>
    <cellStyle name="Input 5 3" xfId="2587" xr:uid="{00000000-0005-0000-0000-00001A0A0000}"/>
    <cellStyle name="Input 5 4" xfId="2588" xr:uid="{00000000-0005-0000-0000-00001B0A0000}"/>
    <cellStyle name="Input 5 5" xfId="2589" xr:uid="{00000000-0005-0000-0000-00001C0A0000}"/>
    <cellStyle name="Input 5 6" xfId="2590" xr:uid="{00000000-0005-0000-0000-00001D0A0000}"/>
    <cellStyle name="Input 5 7" xfId="2591" xr:uid="{00000000-0005-0000-0000-00001E0A0000}"/>
    <cellStyle name="Input 5 8" xfId="2592" xr:uid="{00000000-0005-0000-0000-00001F0A0000}"/>
    <cellStyle name="Input 5 9" xfId="2593" xr:uid="{00000000-0005-0000-0000-0000200A0000}"/>
    <cellStyle name="Input 6" xfId="2594" xr:uid="{00000000-0005-0000-0000-0000210A0000}"/>
    <cellStyle name="Input 6 10" xfId="2595" xr:uid="{00000000-0005-0000-0000-0000220A0000}"/>
    <cellStyle name="Input 6 11" xfId="2596" xr:uid="{00000000-0005-0000-0000-0000230A0000}"/>
    <cellStyle name="Input 6 2" xfId="2597" xr:uid="{00000000-0005-0000-0000-0000240A0000}"/>
    <cellStyle name="Input 6 3" xfId="2598" xr:uid="{00000000-0005-0000-0000-0000250A0000}"/>
    <cellStyle name="Input 6 4" xfId="2599" xr:uid="{00000000-0005-0000-0000-0000260A0000}"/>
    <cellStyle name="Input 6 5" xfId="2600" xr:uid="{00000000-0005-0000-0000-0000270A0000}"/>
    <cellStyle name="Input 6 6" xfId="2601" xr:uid="{00000000-0005-0000-0000-0000280A0000}"/>
    <cellStyle name="Input 6 7" xfId="2602" xr:uid="{00000000-0005-0000-0000-0000290A0000}"/>
    <cellStyle name="Input 6 8" xfId="2603" xr:uid="{00000000-0005-0000-0000-00002A0A0000}"/>
    <cellStyle name="Input 6 9" xfId="2604" xr:uid="{00000000-0005-0000-0000-00002B0A0000}"/>
    <cellStyle name="Input 7" xfId="2605" xr:uid="{00000000-0005-0000-0000-00002C0A0000}"/>
    <cellStyle name="Input 8" xfId="2606" xr:uid="{00000000-0005-0000-0000-00002D0A0000}"/>
    <cellStyle name="Input 9" xfId="2607" xr:uid="{00000000-0005-0000-0000-00002E0A0000}"/>
    <cellStyle name="Linked Cell 10" xfId="2608" xr:uid="{00000000-0005-0000-0000-00002F0A0000}"/>
    <cellStyle name="Linked Cell 2" xfId="2609" xr:uid="{00000000-0005-0000-0000-0000300A0000}"/>
    <cellStyle name="Linked Cell 2 10" xfId="2610" xr:uid="{00000000-0005-0000-0000-0000310A0000}"/>
    <cellStyle name="Linked Cell 2 11" xfId="2611" xr:uid="{00000000-0005-0000-0000-0000320A0000}"/>
    <cellStyle name="Linked Cell 2 2" xfId="2612" xr:uid="{00000000-0005-0000-0000-0000330A0000}"/>
    <cellStyle name="Linked Cell 2 3" xfId="2613" xr:uid="{00000000-0005-0000-0000-0000340A0000}"/>
    <cellStyle name="Linked Cell 2 4" xfId="2614" xr:uid="{00000000-0005-0000-0000-0000350A0000}"/>
    <cellStyle name="Linked Cell 2 5" xfId="2615" xr:uid="{00000000-0005-0000-0000-0000360A0000}"/>
    <cellStyle name="Linked Cell 2 6" xfId="2616" xr:uid="{00000000-0005-0000-0000-0000370A0000}"/>
    <cellStyle name="Linked Cell 2 7" xfId="2617" xr:uid="{00000000-0005-0000-0000-0000380A0000}"/>
    <cellStyle name="Linked Cell 2 8" xfId="2618" xr:uid="{00000000-0005-0000-0000-0000390A0000}"/>
    <cellStyle name="Linked Cell 2 9" xfId="2619" xr:uid="{00000000-0005-0000-0000-00003A0A0000}"/>
    <cellStyle name="Linked Cell 3" xfId="2620" xr:uid="{00000000-0005-0000-0000-00003B0A0000}"/>
    <cellStyle name="Linked Cell 3 10" xfId="2621" xr:uid="{00000000-0005-0000-0000-00003C0A0000}"/>
    <cellStyle name="Linked Cell 3 11" xfId="2622" xr:uid="{00000000-0005-0000-0000-00003D0A0000}"/>
    <cellStyle name="Linked Cell 3 2" xfId="2623" xr:uid="{00000000-0005-0000-0000-00003E0A0000}"/>
    <cellStyle name="Linked Cell 3 3" xfId="2624" xr:uid="{00000000-0005-0000-0000-00003F0A0000}"/>
    <cellStyle name="Linked Cell 3 4" xfId="2625" xr:uid="{00000000-0005-0000-0000-0000400A0000}"/>
    <cellStyle name="Linked Cell 3 5" xfId="2626" xr:uid="{00000000-0005-0000-0000-0000410A0000}"/>
    <cellStyle name="Linked Cell 3 6" xfId="2627" xr:uid="{00000000-0005-0000-0000-0000420A0000}"/>
    <cellStyle name="Linked Cell 3 7" xfId="2628" xr:uid="{00000000-0005-0000-0000-0000430A0000}"/>
    <cellStyle name="Linked Cell 3 8" xfId="2629" xr:uid="{00000000-0005-0000-0000-0000440A0000}"/>
    <cellStyle name="Linked Cell 3 9" xfId="2630" xr:uid="{00000000-0005-0000-0000-0000450A0000}"/>
    <cellStyle name="Linked Cell 4" xfId="2631" xr:uid="{00000000-0005-0000-0000-0000460A0000}"/>
    <cellStyle name="Linked Cell 4 10" xfId="2632" xr:uid="{00000000-0005-0000-0000-0000470A0000}"/>
    <cellStyle name="Linked Cell 4 11" xfId="2633" xr:uid="{00000000-0005-0000-0000-0000480A0000}"/>
    <cellStyle name="Linked Cell 4 2" xfId="2634" xr:uid="{00000000-0005-0000-0000-0000490A0000}"/>
    <cellStyle name="Linked Cell 4 3" xfId="2635" xr:uid="{00000000-0005-0000-0000-00004A0A0000}"/>
    <cellStyle name="Linked Cell 4 4" xfId="2636" xr:uid="{00000000-0005-0000-0000-00004B0A0000}"/>
    <cellStyle name="Linked Cell 4 5" xfId="2637" xr:uid="{00000000-0005-0000-0000-00004C0A0000}"/>
    <cellStyle name="Linked Cell 4 6" xfId="2638" xr:uid="{00000000-0005-0000-0000-00004D0A0000}"/>
    <cellStyle name="Linked Cell 4 7" xfId="2639" xr:uid="{00000000-0005-0000-0000-00004E0A0000}"/>
    <cellStyle name="Linked Cell 4 8" xfId="2640" xr:uid="{00000000-0005-0000-0000-00004F0A0000}"/>
    <cellStyle name="Linked Cell 4 9" xfId="2641" xr:uid="{00000000-0005-0000-0000-0000500A0000}"/>
    <cellStyle name="Linked Cell 5" xfId="2642" xr:uid="{00000000-0005-0000-0000-0000510A0000}"/>
    <cellStyle name="Linked Cell 5 10" xfId="2643" xr:uid="{00000000-0005-0000-0000-0000520A0000}"/>
    <cellStyle name="Linked Cell 5 11" xfId="2644" xr:uid="{00000000-0005-0000-0000-0000530A0000}"/>
    <cellStyle name="Linked Cell 5 2" xfId="2645" xr:uid="{00000000-0005-0000-0000-0000540A0000}"/>
    <cellStyle name="Linked Cell 5 3" xfId="2646" xr:uid="{00000000-0005-0000-0000-0000550A0000}"/>
    <cellStyle name="Linked Cell 5 4" xfId="2647" xr:uid="{00000000-0005-0000-0000-0000560A0000}"/>
    <cellStyle name="Linked Cell 5 5" xfId="2648" xr:uid="{00000000-0005-0000-0000-0000570A0000}"/>
    <cellStyle name="Linked Cell 5 6" xfId="2649" xr:uid="{00000000-0005-0000-0000-0000580A0000}"/>
    <cellStyle name="Linked Cell 5 7" xfId="2650" xr:uid="{00000000-0005-0000-0000-0000590A0000}"/>
    <cellStyle name="Linked Cell 5 8" xfId="2651" xr:uid="{00000000-0005-0000-0000-00005A0A0000}"/>
    <cellStyle name="Linked Cell 5 9" xfId="2652" xr:uid="{00000000-0005-0000-0000-00005B0A0000}"/>
    <cellStyle name="Linked Cell 6" xfId="2653" xr:uid="{00000000-0005-0000-0000-00005C0A0000}"/>
    <cellStyle name="Linked Cell 6 10" xfId="2654" xr:uid="{00000000-0005-0000-0000-00005D0A0000}"/>
    <cellStyle name="Linked Cell 6 11" xfId="2655" xr:uid="{00000000-0005-0000-0000-00005E0A0000}"/>
    <cellStyle name="Linked Cell 6 2" xfId="2656" xr:uid="{00000000-0005-0000-0000-00005F0A0000}"/>
    <cellStyle name="Linked Cell 6 3" xfId="2657" xr:uid="{00000000-0005-0000-0000-0000600A0000}"/>
    <cellStyle name="Linked Cell 6 4" xfId="2658" xr:uid="{00000000-0005-0000-0000-0000610A0000}"/>
    <cellStyle name="Linked Cell 6 5" xfId="2659" xr:uid="{00000000-0005-0000-0000-0000620A0000}"/>
    <cellStyle name="Linked Cell 6 6" xfId="2660" xr:uid="{00000000-0005-0000-0000-0000630A0000}"/>
    <cellStyle name="Linked Cell 6 7" xfId="2661" xr:uid="{00000000-0005-0000-0000-0000640A0000}"/>
    <cellStyle name="Linked Cell 6 8" xfId="2662" xr:uid="{00000000-0005-0000-0000-0000650A0000}"/>
    <cellStyle name="Linked Cell 6 9" xfId="2663" xr:uid="{00000000-0005-0000-0000-0000660A0000}"/>
    <cellStyle name="Linked Cell 7" xfId="2664" xr:uid="{00000000-0005-0000-0000-0000670A0000}"/>
    <cellStyle name="Linked Cell 8" xfId="2665" xr:uid="{00000000-0005-0000-0000-0000680A0000}"/>
    <cellStyle name="Linked Cell 9" xfId="2666" xr:uid="{00000000-0005-0000-0000-0000690A0000}"/>
    <cellStyle name="Neutral 10" xfId="2667" xr:uid="{00000000-0005-0000-0000-00006A0A0000}"/>
    <cellStyle name="Neutral 2" xfId="2668" xr:uid="{00000000-0005-0000-0000-00006B0A0000}"/>
    <cellStyle name="Neutral 2 10" xfId="2669" xr:uid="{00000000-0005-0000-0000-00006C0A0000}"/>
    <cellStyle name="Neutral 2 11" xfId="2670" xr:uid="{00000000-0005-0000-0000-00006D0A0000}"/>
    <cellStyle name="Neutral 2 2" xfId="2671" xr:uid="{00000000-0005-0000-0000-00006E0A0000}"/>
    <cellStyle name="Neutral 2 3" xfId="2672" xr:uid="{00000000-0005-0000-0000-00006F0A0000}"/>
    <cellStyle name="Neutral 2 4" xfId="2673" xr:uid="{00000000-0005-0000-0000-0000700A0000}"/>
    <cellStyle name="Neutral 2 5" xfId="2674" xr:uid="{00000000-0005-0000-0000-0000710A0000}"/>
    <cellStyle name="Neutral 2 6" xfId="2675" xr:uid="{00000000-0005-0000-0000-0000720A0000}"/>
    <cellStyle name="Neutral 2 7" xfId="2676" xr:uid="{00000000-0005-0000-0000-0000730A0000}"/>
    <cellStyle name="Neutral 2 8" xfId="2677" xr:uid="{00000000-0005-0000-0000-0000740A0000}"/>
    <cellStyle name="Neutral 2 9" xfId="2678" xr:uid="{00000000-0005-0000-0000-0000750A0000}"/>
    <cellStyle name="Neutral 3" xfId="2679" xr:uid="{00000000-0005-0000-0000-0000760A0000}"/>
    <cellStyle name="Neutral 3 10" xfId="2680" xr:uid="{00000000-0005-0000-0000-0000770A0000}"/>
    <cellStyle name="Neutral 3 11" xfId="2681" xr:uid="{00000000-0005-0000-0000-0000780A0000}"/>
    <cellStyle name="Neutral 3 2" xfId="2682" xr:uid="{00000000-0005-0000-0000-0000790A0000}"/>
    <cellStyle name="Neutral 3 3" xfId="2683" xr:uid="{00000000-0005-0000-0000-00007A0A0000}"/>
    <cellStyle name="Neutral 3 4" xfId="2684" xr:uid="{00000000-0005-0000-0000-00007B0A0000}"/>
    <cellStyle name="Neutral 3 5" xfId="2685" xr:uid="{00000000-0005-0000-0000-00007C0A0000}"/>
    <cellStyle name="Neutral 3 6" xfId="2686" xr:uid="{00000000-0005-0000-0000-00007D0A0000}"/>
    <cellStyle name="Neutral 3 7" xfId="2687" xr:uid="{00000000-0005-0000-0000-00007E0A0000}"/>
    <cellStyle name="Neutral 3 8" xfId="2688" xr:uid="{00000000-0005-0000-0000-00007F0A0000}"/>
    <cellStyle name="Neutral 3 9" xfId="2689" xr:uid="{00000000-0005-0000-0000-0000800A0000}"/>
    <cellStyle name="Neutral 4" xfId="2690" xr:uid="{00000000-0005-0000-0000-0000810A0000}"/>
    <cellStyle name="Neutral 4 10" xfId="2691" xr:uid="{00000000-0005-0000-0000-0000820A0000}"/>
    <cellStyle name="Neutral 4 11" xfId="2692" xr:uid="{00000000-0005-0000-0000-0000830A0000}"/>
    <cellStyle name="Neutral 4 2" xfId="2693" xr:uid="{00000000-0005-0000-0000-0000840A0000}"/>
    <cellStyle name="Neutral 4 3" xfId="2694" xr:uid="{00000000-0005-0000-0000-0000850A0000}"/>
    <cellStyle name="Neutral 4 4" xfId="2695" xr:uid="{00000000-0005-0000-0000-0000860A0000}"/>
    <cellStyle name="Neutral 4 5" xfId="2696" xr:uid="{00000000-0005-0000-0000-0000870A0000}"/>
    <cellStyle name="Neutral 4 6" xfId="2697" xr:uid="{00000000-0005-0000-0000-0000880A0000}"/>
    <cellStyle name="Neutral 4 7" xfId="2698" xr:uid="{00000000-0005-0000-0000-0000890A0000}"/>
    <cellStyle name="Neutral 4 8" xfId="2699" xr:uid="{00000000-0005-0000-0000-00008A0A0000}"/>
    <cellStyle name="Neutral 4 9" xfId="2700" xr:uid="{00000000-0005-0000-0000-00008B0A0000}"/>
    <cellStyle name="Neutral 5" xfId="2701" xr:uid="{00000000-0005-0000-0000-00008C0A0000}"/>
    <cellStyle name="Neutral 5 10" xfId="2702" xr:uid="{00000000-0005-0000-0000-00008D0A0000}"/>
    <cellStyle name="Neutral 5 11" xfId="2703" xr:uid="{00000000-0005-0000-0000-00008E0A0000}"/>
    <cellStyle name="Neutral 5 2" xfId="2704" xr:uid="{00000000-0005-0000-0000-00008F0A0000}"/>
    <cellStyle name="Neutral 5 3" xfId="2705" xr:uid="{00000000-0005-0000-0000-0000900A0000}"/>
    <cellStyle name="Neutral 5 4" xfId="2706" xr:uid="{00000000-0005-0000-0000-0000910A0000}"/>
    <cellStyle name="Neutral 5 5" xfId="2707" xr:uid="{00000000-0005-0000-0000-0000920A0000}"/>
    <cellStyle name="Neutral 5 6" xfId="2708" xr:uid="{00000000-0005-0000-0000-0000930A0000}"/>
    <cellStyle name="Neutral 5 7" xfId="2709" xr:uid="{00000000-0005-0000-0000-0000940A0000}"/>
    <cellStyle name="Neutral 5 8" xfId="2710" xr:uid="{00000000-0005-0000-0000-0000950A0000}"/>
    <cellStyle name="Neutral 5 9" xfId="2711" xr:uid="{00000000-0005-0000-0000-0000960A0000}"/>
    <cellStyle name="Neutral 6" xfId="2712" xr:uid="{00000000-0005-0000-0000-0000970A0000}"/>
    <cellStyle name="Neutral 6 10" xfId="2713" xr:uid="{00000000-0005-0000-0000-0000980A0000}"/>
    <cellStyle name="Neutral 6 11" xfId="2714" xr:uid="{00000000-0005-0000-0000-0000990A0000}"/>
    <cellStyle name="Neutral 6 2" xfId="2715" xr:uid="{00000000-0005-0000-0000-00009A0A0000}"/>
    <cellStyle name="Neutral 6 3" xfId="2716" xr:uid="{00000000-0005-0000-0000-00009B0A0000}"/>
    <cellStyle name="Neutral 6 4" xfId="2717" xr:uid="{00000000-0005-0000-0000-00009C0A0000}"/>
    <cellStyle name="Neutral 6 5" xfId="2718" xr:uid="{00000000-0005-0000-0000-00009D0A0000}"/>
    <cellStyle name="Neutral 6 6" xfId="2719" xr:uid="{00000000-0005-0000-0000-00009E0A0000}"/>
    <cellStyle name="Neutral 6 7" xfId="2720" xr:uid="{00000000-0005-0000-0000-00009F0A0000}"/>
    <cellStyle name="Neutral 6 8" xfId="2721" xr:uid="{00000000-0005-0000-0000-0000A00A0000}"/>
    <cellStyle name="Neutral 6 9" xfId="2722" xr:uid="{00000000-0005-0000-0000-0000A10A0000}"/>
    <cellStyle name="Neutral 7" xfId="2723" xr:uid="{00000000-0005-0000-0000-0000A20A0000}"/>
    <cellStyle name="Neutral 8" xfId="2724" xr:uid="{00000000-0005-0000-0000-0000A30A0000}"/>
    <cellStyle name="Neutral 9" xfId="2725" xr:uid="{00000000-0005-0000-0000-0000A40A0000}"/>
    <cellStyle name="Normal" xfId="0" builtinId="0"/>
    <cellStyle name="Normal 10" xfId="2726" xr:uid="{00000000-0005-0000-0000-0000A60A0000}"/>
    <cellStyle name="Normal 11" xfId="2727" xr:uid="{00000000-0005-0000-0000-0000A70A0000}"/>
    <cellStyle name="Normal 11 2" xfId="2728" xr:uid="{00000000-0005-0000-0000-0000A80A0000}"/>
    <cellStyle name="Normal 12 10" xfId="2729" xr:uid="{00000000-0005-0000-0000-0000A90A0000}"/>
    <cellStyle name="Normal 12 2" xfId="2730" xr:uid="{00000000-0005-0000-0000-0000AA0A0000}"/>
    <cellStyle name="Normal 12 2 2" xfId="2731" xr:uid="{00000000-0005-0000-0000-0000AB0A0000}"/>
    <cellStyle name="Normal 12 2 2 2" xfId="2732" xr:uid="{00000000-0005-0000-0000-0000AC0A0000}"/>
    <cellStyle name="Normal 12 2 3" xfId="2733" xr:uid="{00000000-0005-0000-0000-0000AD0A0000}"/>
    <cellStyle name="Normal 12 2 4" xfId="2734" xr:uid="{00000000-0005-0000-0000-0000AE0A0000}"/>
    <cellStyle name="Normal 12 2 5" xfId="2735" xr:uid="{00000000-0005-0000-0000-0000AF0A0000}"/>
    <cellStyle name="Normal 12 2 6" xfId="2736" xr:uid="{00000000-0005-0000-0000-0000B00A0000}"/>
    <cellStyle name="Normal 12 3" xfId="2737" xr:uid="{00000000-0005-0000-0000-0000B10A0000}"/>
    <cellStyle name="Normal 12 3 2" xfId="2738" xr:uid="{00000000-0005-0000-0000-0000B20A0000}"/>
    <cellStyle name="Normal 12 3 2 2" xfId="2739" xr:uid="{00000000-0005-0000-0000-0000B30A0000}"/>
    <cellStyle name="Normal 12 3 3" xfId="2740" xr:uid="{00000000-0005-0000-0000-0000B40A0000}"/>
    <cellStyle name="Normal 12 3 4" xfId="2741" xr:uid="{00000000-0005-0000-0000-0000B50A0000}"/>
    <cellStyle name="Normal 12 3 5" xfId="2742" xr:uid="{00000000-0005-0000-0000-0000B60A0000}"/>
    <cellStyle name="Normal 12 3 6" xfId="2743" xr:uid="{00000000-0005-0000-0000-0000B70A0000}"/>
    <cellStyle name="Normal 12 4" xfId="2744" xr:uid="{00000000-0005-0000-0000-0000B80A0000}"/>
    <cellStyle name="Normal 12 4 2" xfId="2745" xr:uid="{00000000-0005-0000-0000-0000B90A0000}"/>
    <cellStyle name="Normal 12 4 2 2" xfId="2746" xr:uid="{00000000-0005-0000-0000-0000BA0A0000}"/>
    <cellStyle name="Normal 12 4 3" xfId="2747" xr:uid="{00000000-0005-0000-0000-0000BB0A0000}"/>
    <cellStyle name="Normal 12 4 4" xfId="2748" xr:uid="{00000000-0005-0000-0000-0000BC0A0000}"/>
    <cellStyle name="Normal 12 4 5" xfId="2749" xr:uid="{00000000-0005-0000-0000-0000BD0A0000}"/>
    <cellStyle name="Normal 12 4 6" xfId="2750" xr:uid="{00000000-0005-0000-0000-0000BE0A0000}"/>
    <cellStyle name="Normal 12 5" xfId="2751" xr:uid="{00000000-0005-0000-0000-0000BF0A0000}"/>
    <cellStyle name="Normal 12 5 2" xfId="2752" xr:uid="{00000000-0005-0000-0000-0000C00A0000}"/>
    <cellStyle name="Normal 12 5 2 2" xfId="2753" xr:uid="{00000000-0005-0000-0000-0000C10A0000}"/>
    <cellStyle name="Normal 12 5 3" xfId="2754" xr:uid="{00000000-0005-0000-0000-0000C20A0000}"/>
    <cellStyle name="Normal 12 5 4" xfId="2755" xr:uid="{00000000-0005-0000-0000-0000C30A0000}"/>
    <cellStyle name="Normal 12 5 5" xfId="2756" xr:uid="{00000000-0005-0000-0000-0000C40A0000}"/>
    <cellStyle name="Normal 12 5 6" xfId="2757" xr:uid="{00000000-0005-0000-0000-0000C50A0000}"/>
    <cellStyle name="Normal 12 6" xfId="2758" xr:uid="{00000000-0005-0000-0000-0000C60A0000}"/>
    <cellStyle name="Normal 12 6 2" xfId="2759" xr:uid="{00000000-0005-0000-0000-0000C70A0000}"/>
    <cellStyle name="Normal 12 6 2 2" xfId="2760" xr:uid="{00000000-0005-0000-0000-0000C80A0000}"/>
    <cellStyle name="Normal 12 6 3" xfId="2761" xr:uid="{00000000-0005-0000-0000-0000C90A0000}"/>
    <cellStyle name="Normal 12 6 4" xfId="2762" xr:uid="{00000000-0005-0000-0000-0000CA0A0000}"/>
    <cellStyle name="Normal 12 6 5" xfId="2763" xr:uid="{00000000-0005-0000-0000-0000CB0A0000}"/>
    <cellStyle name="Normal 12 6 6" xfId="2764" xr:uid="{00000000-0005-0000-0000-0000CC0A0000}"/>
    <cellStyle name="Normal 12 7" xfId="2765" xr:uid="{00000000-0005-0000-0000-0000CD0A0000}"/>
    <cellStyle name="Normal 12 8" xfId="2766" xr:uid="{00000000-0005-0000-0000-0000CE0A0000}"/>
    <cellStyle name="Normal 12 9" xfId="2767" xr:uid="{00000000-0005-0000-0000-0000CF0A0000}"/>
    <cellStyle name="Normal 13 2" xfId="2768" xr:uid="{00000000-0005-0000-0000-0000D00A0000}"/>
    <cellStyle name="Normal 13 3" xfId="2769" xr:uid="{00000000-0005-0000-0000-0000D10A0000}"/>
    <cellStyle name="Normal 13 4" xfId="2770" xr:uid="{00000000-0005-0000-0000-0000D20A0000}"/>
    <cellStyle name="Normal 14" xfId="2771" xr:uid="{00000000-0005-0000-0000-0000D30A0000}"/>
    <cellStyle name="Normal 14 10" xfId="2772" xr:uid="{00000000-0005-0000-0000-0000D40A0000}"/>
    <cellStyle name="Normal 14 11" xfId="2773" xr:uid="{00000000-0005-0000-0000-0000D50A0000}"/>
    <cellStyle name="Normal 14 2" xfId="2774" xr:uid="{00000000-0005-0000-0000-0000D60A0000}"/>
    <cellStyle name="Normal 14 2 2" xfId="2775" xr:uid="{00000000-0005-0000-0000-0000D70A0000}"/>
    <cellStyle name="Normal 14 2 2 2" xfId="2776" xr:uid="{00000000-0005-0000-0000-0000D80A0000}"/>
    <cellStyle name="Normal 14 2 3" xfId="2777" xr:uid="{00000000-0005-0000-0000-0000D90A0000}"/>
    <cellStyle name="Normal 14 2 4" xfId="2778" xr:uid="{00000000-0005-0000-0000-0000DA0A0000}"/>
    <cellStyle name="Normal 14 2 5" xfId="2779" xr:uid="{00000000-0005-0000-0000-0000DB0A0000}"/>
    <cellStyle name="Normal 14 2 6" xfId="2780" xr:uid="{00000000-0005-0000-0000-0000DC0A0000}"/>
    <cellStyle name="Normal 14 3" xfId="2781" xr:uid="{00000000-0005-0000-0000-0000DD0A0000}"/>
    <cellStyle name="Normal 14 3 2" xfId="2782" xr:uid="{00000000-0005-0000-0000-0000DE0A0000}"/>
    <cellStyle name="Normal 14 3 2 2" xfId="2783" xr:uid="{00000000-0005-0000-0000-0000DF0A0000}"/>
    <cellStyle name="Normal 14 3 3" xfId="2784" xr:uid="{00000000-0005-0000-0000-0000E00A0000}"/>
    <cellStyle name="Normal 14 3 4" xfId="2785" xr:uid="{00000000-0005-0000-0000-0000E10A0000}"/>
    <cellStyle name="Normal 14 3 5" xfId="2786" xr:uid="{00000000-0005-0000-0000-0000E20A0000}"/>
    <cellStyle name="Normal 14 3 6" xfId="2787" xr:uid="{00000000-0005-0000-0000-0000E30A0000}"/>
    <cellStyle name="Normal 14 4" xfId="2788" xr:uid="{00000000-0005-0000-0000-0000E40A0000}"/>
    <cellStyle name="Normal 14 4 2" xfId="2789" xr:uid="{00000000-0005-0000-0000-0000E50A0000}"/>
    <cellStyle name="Normal 14 4 2 2" xfId="2790" xr:uid="{00000000-0005-0000-0000-0000E60A0000}"/>
    <cellStyle name="Normal 14 4 3" xfId="2791" xr:uid="{00000000-0005-0000-0000-0000E70A0000}"/>
    <cellStyle name="Normal 14 4 4" xfId="2792" xr:uid="{00000000-0005-0000-0000-0000E80A0000}"/>
    <cellStyle name="Normal 14 4 5" xfId="2793" xr:uid="{00000000-0005-0000-0000-0000E90A0000}"/>
    <cellStyle name="Normal 14 4 6" xfId="2794" xr:uid="{00000000-0005-0000-0000-0000EA0A0000}"/>
    <cellStyle name="Normal 14 5" xfId="2795" xr:uid="{00000000-0005-0000-0000-0000EB0A0000}"/>
    <cellStyle name="Normal 14 5 2" xfId="2796" xr:uid="{00000000-0005-0000-0000-0000EC0A0000}"/>
    <cellStyle name="Normal 14 5 2 2" xfId="2797" xr:uid="{00000000-0005-0000-0000-0000ED0A0000}"/>
    <cellStyle name="Normal 14 5 3" xfId="2798" xr:uid="{00000000-0005-0000-0000-0000EE0A0000}"/>
    <cellStyle name="Normal 14 5 4" xfId="2799" xr:uid="{00000000-0005-0000-0000-0000EF0A0000}"/>
    <cellStyle name="Normal 14 5 5" xfId="2800" xr:uid="{00000000-0005-0000-0000-0000F00A0000}"/>
    <cellStyle name="Normal 14 5 6" xfId="2801" xr:uid="{00000000-0005-0000-0000-0000F10A0000}"/>
    <cellStyle name="Normal 14 6" xfId="2802" xr:uid="{00000000-0005-0000-0000-0000F20A0000}"/>
    <cellStyle name="Normal 14 6 2" xfId="2803" xr:uid="{00000000-0005-0000-0000-0000F30A0000}"/>
    <cellStyle name="Normal 14 6 2 2" xfId="2804" xr:uid="{00000000-0005-0000-0000-0000F40A0000}"/>
    <cellStyle name="Normal 14 6 3" xfId="2805" xr:uid="{00000000-0005-0000-0000-0000F50A0000}"/>
    <cellStyle name="Normal 14 6 4" xfId="2806" xr:uid="{00000000-0005-0000-0000-0000F60A0000}"/>
    <cellStyle name="Normal 14 6 5" xfId="2807" xr:uid="{00000000-0005-0000-0000-0000F70A0000}"/>
    <cellStyle name="Normal 14 6 6" xfId="2808" xr:uid="{00000000-0005-0000-0000-0000F80A0000}"/>
    <cellStyle name="Normal 14 7" xfId="2809" xr:uid="{00000000-0005-0000-0000-0000F90A0000}"/>
    <cellStyle name="Normal 14 8" xfId="2810" xr:uid="{00000000-0005-0000-0000-0000FA0A0000}"/>
    <cellStyle name="Normal 14 9" xfId="2811" xr:uid="{00000000-0005-0000-0000-0000FB0A0000}"/>
    <cellStyle name="Normal 15" xfId="2812" xr:uid="{00000000-0005-0000-0000-0000FC0A0000}"/>
    <cellStyle name="Normal 15 10" xfId="2813" xr:uid="{00000000-0005-0000-0000-0000FD0A0000}"/>
    <cellStyle name="Normal 15 11" xfId="2814" xr:uid="{00000000-0005-0000-0000-0000FE0A0000}"/>
    <cellStyle name="Normal 15 2" xfId="2815" xr:uid="{00000000-0005-0000-0000-0000FF0A0000}"/>
    <cellStyle name="Normal 15 2 2" xfId="2816" xr:uid="{00000000-0005-0000-0000-0000000B0000}"/>
    <cellStyle name="Normal 15 2 2 2" xfId="2817" xr:uid="{00000000-0005-0000-0000-0000010B0000}"/>
    <cellStyle name="Normal 15 2 3" xfId="2818" xr:uid="{00000000-0005-0000-0000-0000020B0000}"/>
    <cellStyle name="Normal 15 2 4" xfId="2819" xr:uid="{00000000-0005-0000-0000-0000030B0000}"/>
    <cellStyle name="Normal 15 2 5" xfId="2820" xr:uid="{00000000-0005-0000-0000-0000040B0000}"/>
    <cellStyle name="Normal 15 2 6" xfId="2821" xr:uid="{00000000-0005-0000-0000-0000050B0000}"/>
    <cellStyle name="Normal 15 3" xfId="2822" xr:uid="{00000000-0005-0000-0000-0000060B0000}"/>
    <cellStyle name="Normal 15 3 2" xfId="2823" xr:uid="{00000000-0005-0000-0000-0000070B0000}"/>
    <cellStyle name="Normal 15 3 2 2" xfId="2824" xr:uid="{00000000-0005-0000-0000-0000080B0000}"/>
    <cellStyle name="Normal 15 3 3" xfId="2825" xr:uid="{00000000-0005-0000-0000-0000090B0000}"/>
    <cellStyle name="Normal 15 3 4" xfId="2826" xr:uid="{00000000-0005-0000-0000-00000A0B0000}"/>
    <cellStyle name="Normal 15 3 5" xfId="2827" xr:uid="{00000000-0005-0000-0000-00000B0B0000}"/>
    <cellStyle name="Normal 15 3 6" xfId="2828" xr:uid="{00000000-0005-0000-0000-00000C0B0000}"/>
    <cellStyle name="Normal 15 4" xfId="2829" xr:uid="{00000000-0005-0000-0000-00000D0B0000}"/>
    <cellStyle name="Normal 15 4 2" xfId="2830" xr:uid="{00000000-0005-0000-0000-00000E0B0000}"/>
    <cellStyle name="Normal 15 4 2 2" xfId="2831" xr:uid="{00000000-0005-0000-0000-00000F0B0000}"/>
    <cellStyle name="Normal 15 4 3" xfId="2832" xr:uid="{00000000-0005-0000-0000-0000100B0000}"/>
    <cellStyle name="Normal 15 4 4" xfId="2833" xr:uid="{00000000-0005-0000-0000-0000110B0000}"/>
    <cellStyle name="Normal 15 4 5" xfId="2834" xr:uid="{00000000-0005-0000-0000-0000120B0000}"/>
    <cellStyle name="Normal 15 4 6" xfId="2835" xr:uid="{00000000-0005-0000-0000-0000130B0000}"/>
    <cellStyle name="Normal 15 5" xfId="2836" xr:uid="{00000000-0005-0000-0000-0000140B0000}"/>
    <cellStyle name="Normal 15 5 2" xfId="2837" xr:uid="{00000000-0005-0000-0000-0000150B0000}"/>
    <cellStyle name="Normal 15 5 2 2" xfId="2838" xr:uid="{00000000-0005-0000-0000-0000160B0000}"/>
    <cellStyle name="Normal 15 5 3" xfId="2839" xr:uid="{00000000-0005-0000-0000-0000170B0000}"/>
    <cellStyle name="Normal 15 5 4" xfId="2840" xr:uid="{00000000-0005-0000-0000-0000180B0000}"/>
    <cellStyle name="Normal 15 5 5" xfId="2841" xr:uid="{00000000-0005-0000-0000-0000190B0000}"/>
    <cellStyle name="Normal 15 5 6" xfId="2842" xr:uid="{00000000-0005-0000-0000-00001A0B0000}"/>
    <cellStyle name="Normal 15 6" xfId="2843" xr:uid="{00000000-0005-0000-0000-00001B0B0000}"/>
    <cellStyle name="Normal 15 6 2" xfId="2844" xr:uid="{00000000-0005-0000-0000-00001C0B0000}"/>
    <cellStyle name="Normal 15 6 2 2" xfId="2845" xr:uid="{00000000-0005-0000-0000-00001D0B0000}"/>
    <cellStyle name="Normal 15 6 3" xfId="2846" xr:uid="{00000000-0005-0000-0000-00001E0B0000}"/>
    <cellStyle name="Normal 15 6 4" xfId="2847" xr:uid="{00000000-0005-0000-0000-00001F0B0000}"/>
    <cellStyle name="Normal 15 6 5" xfId="2848" xr:uid="{00000000-0005-0000-0000-0000200B0000}"/>
    <cellStyle name="Normal 15 6 6" xfId="2849" xr:uid="{00000000-0005-0000-0000-0000210B0000}"/>
    <cellStyle name="Normal 15 7" xfId="2850" xr:uid="{00000000-0005-0000-0000-0000220B0000}"/>
    <cellStyle name="Normal 15 7 2" xfId="2851" xr:uid="{00000000-0005-0000-0000-0000230B0000}"/>
    <cellStyle name="Normal 15 8" xfId="2852" xr:uid="{00000000-0005-0000-0000-0000240B0000}"/>
    <cellStyle name="Normal 15 9" xfId="2853" xr:uid="{00000000-0005-0000-0000-0000250B0000}"/>
    <cellStyle name="Normal 16" xfId="2854" xr:uid="{00000000-0005-0000-0000-0000260B0000}"/>
    <cellStyle name="Normal 16 10" xfId="2855" xr:uid="{00000000-0005-0000-0000-0000270B0000}"/>
    <cellStyle name="Normal 16 11" xfId="2856" xr:uid="{00000000-0005-0000-0000-0000280B0000}"/>
    <cellStyle name="Normal 16 2" xfId="2857" xr:uid="{00000000-0005-0000-0000-0000290B0000}"/>
    <cellStyle name="Normal 16 2 2" xfId="2858" xr:uid="{00000000-0005-0000-0000-00002A0B0000}"/>
    <cellStyle name="Normal 16 2 2 2" xfId="2859" xr:uid="{00000000-0005-0000-0000-00002B0B0000}"/>
    <cellStyle name="Normal 16 2 3" xfId="2860" xr:uid="{00000000-0005-0000-0000-00002C0B0000}"/>
    <cellStyle name="Normal 16 2 4" xfId="2861" xr:uid="{00000000-0005-0000-0000-00002D0B0000}"/>
    <cellStyle name="Normal 16 2 5" xfId="2862" xr:uid="{00000000-0005-0000-0000-00002E0B0000}"/>
    <cellStyle name="Normal 16 2 6" xfId="2863" xr:uid="{00000000-0005-0000-0000-00002F0B0000}"/>
    <cellStyle name="Normal 16 3" xfId="2864" xr:uid="{00000000-0005-0000-0000-0000300B0000}"/>
    <cellStyle name="Normal 16 3 2" xfId="2865" xr:uid="{00000000-0005-0000-0000-0000310B0000}"/>
    <cellStyle name="Normal 16 3 2 2" xfId="2866" xr:uid="{00000000-0005-0000-0000-0000320B0000}"/>
    <cellStyle name="Normal 16 3 3" xfId="2867" xr:uid="{00000000-0005-0000-0000-0000330B0000}"/>
    <cellStyle name="Normal 16 3 4" xfId="2868" xr:uid="{00000000-0005-0000-0000-0000340B0000}"/>
    <cellStyle name="Normal 16 3 5" xfId="2869" xr:uid="{00000000-0005-0000-0000-0000350B0000}"/>
    <cellStyle name="Normal 16 3 6" xfId="2870" xr:uid="{00000000-0005-0000-0000-0000360B0000}"/>
    <cellStyle name="Normal 16 4" xfId="2871" xr:uid="{00000000-0005-0000-0000-0000370B0000}"/>
    <cellStyle name="Normal 16 4 2" xfId="2872" xr:uid="{00000000-0005-0000-0000-0000380B0000}"/>
    <cellStyle name="Normal 16 4 2 2" xfId="2873" xr:uid="{00000000-0005-0000-0000-0000390B0000}"/>
    <cellStyle name="Normal 16 4 3" xfId="2874" xr:uid="{00000000-0005-0000-0000-00003A0B0000}"/>
    <cellStyle name="Normal 16 4 4" xfId="2875" xr:uid="{00000000-0005-0000-0000-00003B0B0000}"/>
    <cellStyle name="Normal 16 4 5" xfId="2876" xr:uid="{00000000-0005-0000-0000-00003C0B0000}"/>
    <cellStyle name="Normal 16 4 6" xfId="2877" xr:uid="{00000000-0005-0000-0000-00003D0B0000}"/>
    <cellStyle name="Normal 16 5" xfId="2878" xr:uid="{00000000-0005-0000-0000-00003E0B0000}"/>
    <cellStyle name="Normal 16 5 2" xfId="2879" xr:uid="{00000000-0005-0000-0000-00003F0B0000}"/>
    <cellStyle name="Normal 16 5 2 2" xfId="2880" xr:uid="{00000000-0005-0000-0000-0000400B0000}"/>
    <cellStyle name="Normal 16 5 3" xfId="2881" xr:uid="{00000000-0005-0000-0000-0000410B0000}"/>
    <cellStyle name="Normal 16 5 4" xfId="2882" xr:uid="{00000000-0005-0000-0000-0000420B0000}"/>
    <cellStyle name="Normal 16 5 5" xfId="2883" xr:uid="{00000000-0005-0000-0000-0000430B0000}"/>
    <cellStyle name="Normal 16 5 6" xfId="2884" xr:uid="{00000000-0005-0000-0000-0000440B0000}"/>
    <cellStyle name="Normal 16 6" xfId="2885" xr:uid="{00000000-0005-0000-0000-0000450B0000}"/>
    <cellStyle name="Normal 16 6 2" xfId="2886" xr:uid="{00000000-0005-0000-0000-0000460B0000}"/>
    <cellStyle name="Normal 16 6 2 2" xfId="2887" xr:uid="{00000000-0005-0000-0000-0000470B0000}"/>
    <cellStyle name="Normal 16 6 3" xfId="2888" xr:uid="{00000000-0005-0000-0000-0000480B0000}"/>
    <cellStyle name="Normal 16 6 4" xfId="2889" xr:uid="{00000000-0005-0000-0000-0000490B0000}"/>
    <cellStyle name="Normal 16 6 5" xfId="2890" xr:uid="{00000000-0005-0000-0000-00004A0B0000}"/>
    <cellStyle name="Normal 16 6 6" xfId="2891" xr:uid="{00000000-0005-0000-0000-00004B0B0000}"/>
    <cellStyle name="Normal 16 7" xfId="2892" xr:uid="{00000000-0005-0000-0000-00004C0B0000}"/>
    <cellStyle name="Normal 16 7 2" xfId="2893" xr:uid="{00000000-0005-0000-0000-00004D0B0000}"/>
    <cellStyle name="Normal 16 8" xfId="2894" xr:uid="{00000000-0005-0000-0000-00004E0B0000}"/>
    <cellStyle name="Normal 16 9" xfId="2895" xr:uid="{00000000-0005-0000-0000-00004F0B0000}"/>
    <cellStyle name="Normal 17" xfId="2896" xr:uid="{00000000-0005-0000-0000-0000500B0000}"/>
    <cellStyle name="Normal 17 10" xfId="2897" xr:uid="{00000000-0005-0000-0000-0000510B0000}"/>
    <cellStyle name="Normal 17 11" xfId="2898" xr:uid="{00000000-0005-0000-0000-0000520B0000}"/>
    <cellStyle name="Normal 17 2" xfId="2899" xr:uid="{00000000-0005-0000-0000-0000530B0000}"/>
    <cellStyle name="Normal 17 2 2" xfId="2900" xr:uid="{00000000-0005-0000-0000-0000540B0000}"/>
    <cellStyle name="Normal 17 2 2 2" xfId="2901" xr:uid="{00000000-0005-0000-0000-0000550B0000}"/>
    <cellStyle name="Normal 17 2 3" xfId="2902" xr:uid="{00000000-0005-0000-0000-0000560B0000}"/>
    <cellStyle name="Normal 17 2 4" xfId="2903" xr:uid="{00000000-0005-0000-0000-0000570B0000}"/>
    <cellStyle name="Normal 17 2 5" xfId="2904" xr:uid="{00000000-0005-0000-0000-0000580B0000}"/>
    <cellStyle name="Normal 17 2 6" xfId="2905" xr:uid="{00000000-0005-0000-0000-0000590B0000}"/>
    <cellStyle name="Normal 17 3" xfId="2906" xr:uid="{00000000-0005-0000-0000-00005A0B0000}"/>
    <cellStyle name="Normal 17 3 2" xfId="2907" xr:uid="{00000000-0005-0000-0000-00005B0B0000}"/>
    <cellStyle name="Normal 17 3 2 2" xfId="2908" xr:uid="{00000000-0005-0000-0000-00005C0B0000}"/>
    <cellStyle name="Normal 17 3 3" xfId="2909" xr:uid="{00000000-0005-0000-0000-00005D0B0000}"/>
    <cellStyle name="Normal 17 3 4" xfId="2910" xr:uid="{00000000-0005-0000-0000-00005E0B0000}"/>
    <cellStyle name="Normal 17 3 5" xfId="2911" xr:uid="{00000000-0005-0000-0000-00005F0B0000}"/>
    <cellStyle name="Normal 17 3 6" xfId="2912" xr:uid="{00000000-0005-0000-0000-0000600B0000}"/>
    <cellStyle name="Normal 17 4" xfId="2913" xr:uid="{00000000-0005-0000-0000-0000610B0000}"/>
    <cellStyle name="Normal 17 4 2" xfId="2914" xr:uid="{00000000-0005-0000-0000-0000620B0000}"/>
    <cellStyle name="Normal 17 4 2 2" xfId="2915" xr:uid="{00000000-0005-0000-0000-0000630B0000}"/>
    <cellStyle name="Normal 17 4 3" xfId="2916" xr:uid="{00000000-0005-0000-0000-0000640B0000}"/>
    <cellStyle name="Normal 17 4 4" xfId="2917" xr:uid="{00000000-0005-0000-0000-0000650B0000}"/>
    <cellStyle name="Normal 17 4 5" xfId="2918" xr:uid="{00000000-0005-0000-0000-0000660B0000}"/>
    <cellStyle name="Normal 17 4 6" xfId="2919" xr:uid="{00000000-0005-0000-0000-0000670B0000}"/>
    <cellStyle name="Normal 17 5" xfId="2920" xr:uid="{00000000-0005-0000-0000-0000680B0000}"/>
    <cellStyle name="Normal 17 5 2" xfId="2921" xr:uid="{00000000-0005-0000-0000-0000690B0000}"/>
    <cellStyle name="Normal 17 5 2 2" xfId="2922" xr:uid="{00000000-0005-0000-0000-00006A0B0000}"/>
    <cellStyle name="Normal 17 5 3" xfId="2923" xr:uid="{00000000-0005-0000-0000-00006B0B0000}"/>
    <cellStyle name="Normal 17 5 4" xfId="2924" xr:uid="{00000000-0005-0000-0000-00006C0B0000}"/>
    <cellStyle name="Normal 17 5 5" xfId="2925" xr:uid="{00000000-0005-0000-0000-00006D0B0000}"/>
    <cellStyle name="Normal 17 5 6" xfId="2926" xr:uid="{00000000-0005-0000-0000-00006E0B0000}"/>
    <cellStyle name="Normal 17 6" xfId="2927" xr:uid="{00000000-0005-0000-0000-00006F0B0000}"/>
    <cellStyle name="Normal 17 6 2" xfId="2928" xr:uid="{00000000-0005-0000-0000-0000700B0000}"/>
    <cellStyle name="Normal 17 6 2 2" xfId="2929" xr:uid="{00000000-0005-0000-0000-0000710B0000}"/>
    <cellStyle name="Normal 17 6 3" xfId="2930" xr:uid="{00000000-0005-0000-0000-0000720B0000}"/>
    <cellStyle name="Normal 17 6 4" xfId="2931" xr:uid="{00000000-0005-0000-0000-0000730B0000}"/>
    <cellStyle name="Normal 17 6 5" xfId="2932" xr:uid="{00000000-0005-0000-0000-0000740B0000}"/>
    <cellStyle name="Normal 17 6 6" xfId="2933" xr:uid="{00000000-0005-0000-0000-0000750B0000}"/>
    <cellStyle name="Normal 17 7" xfId="2934" xr:uid="{00000000-0005-0000-0000-0000760B0000}"/>
    <cellStyle name="Normal 17 7 2" xfId="2935" xr:uid="{00000000-0005-0000-0000-0000770B0000}"/>
    <cellStyle name="Normal 17 8" xfId="2936" xr:uid="{00000000-0005-0000-0000-0000780B0000}"/>
    <cellStyle name="Normal 17 9" xfId="2937" xr:uid="{00000000-0005-0000-0000-0000790B0000}"/>
    <cellStyle name="Normal 18" xfId="2938" xr:uid="{00000000-0005-0000-0000-00007A0B0000}"/>
    <cellStyle name="Normal 19" xfId="2939" xr:uid="{00000000-0005-0000-0000-00007B0B0000}"/>
    <cellStyle name="Normal 19 10" xfId="2940" xr:uid="{00000000-0005-0000-0000-00007C0B0000}"/>
    <cellStyle name="Normal 19 11" xfId="2941" xr:uid="{00000000-0005-0000-0000-00007D0B0000}"/>
    <cellStyle name="Normal 19 2" xfId="2942" xr:uid="{00000000-0005-0000-0000-00007E0B0000}"/>
    <cellStyle name="Normal 19 2 2" xfId="2943" xr:uid="{00000000-0005-0000-0000-00007F0B0000}"/>
    <cellStyle name="Normal 19 2 2 2" xfId="2944" xr:uid="{00000000-0005-0000-0000-0000800B0000}"/>
    <cellStyle name="Normal 19 2 3" xfId="2945" xr:uid="{00000000-0005-0000-0000-0000810B0000}"/>
    <cellStyle name="Normal 19 2 4" xfId="2946" xr:uid="{00000000-0005-0000-0000-0000820B0000}"/>
    <cellStyle name="Normal 19 2 5" xfId="2947" xr:uid="{00000000-0005-0000-0000-0000830B0000}"/>
    <cellStyle name="Normal 19 2 6" xfId="2948" xr:uid="{00000000-0005-0000-0000-0000840B0000}"/>
    <cellStyle name="Normal 19 3" xfId="2949" xr:uid="{00000000-0005-0000-0000-0000850B0000}"/>
    <cellStyle name="Normal 19 3 2" xfId="2950" xr:uid="{00000000-0005-0000-0000-0000860B0000}"/>
    <cellStyle name="Normal 19 3 2 2" xfId="2951" xr:uid="{00000000-0005-0000-0000-0000870B0000}"/>
    <cellStyle name="Normal 19 3 3" xfId="2952" xr:uid="{00000000-0005-0000-0000-0000880B0000}"/>
    <cellStyle name="Normal 19 3 4" xfId="2953" xr:uid="{00000000-0005-0000-0000-0000890B0000}"/>
    <cellStyle name="Normal 19 3 5" xfId="2954" xr:uid="{00000000-0005-0000-0000-00008A0B0000}"/>
    <cellStyle name="Normal 19 3 6" xfId="2955" xr:uid="{00000000-0005-0000-0000-00008B0B0000}"/>
    <cellStyle name="Normal 19 4" xfId="2956" xr:uid="{00000000-0005-0000-0000-00008C0B0000}"/>
    <cellStyle name="Normal 19 4 2" xfId="2957" xr:uid="{00000000-0005-0000-0000-00008D0B0000}"/>
    <cellStyle name="Normal 19 4 2 2" xfId="2958" xr:uid="{00000000-0005-0000-0000-00008E0B0000}"/>
    <cellStyle name="Normal 19 4 3" xfId="2959" xr:uid="{00000000-0005-0000-0000-00008F0B0000}"/>
    <cellStyle name="Normal 19 4 4" xfId="2960" xr:uid="{00000000-0005-0000-0000-0000900B0000}"/>
    <cellStyle name="Normal 19 4 5" xfId="2961" xr:uid="{00000000-0005-0000-0000-0000910B0000}"/>
    <cellStyle name="Normal 19 4 6" xfId="2962" xr:uid="{00000000-0005-0000-0000-0000920B0000}"/>
    <cellStyle name="Normal 19 5" xfId="2963" xr:uid="{00000000-0005-0000-0000-0000930B0000}"/>
    <cellStyle name="Normal 19 5 2" xfId="2964" xr:uid="{00000000-0005-0000-0000-0000940B0000}"/>
    <cellStyle name="Normal 19 5 2 2" xfId="2965" xr:uid="{00000000-0005-0000-0000-0000950B0000}"/>
    <cellStyle name="Normal 19 5 3" xfId="2966" xr:uid="{00000000-0005-0000-0000-0000960B0000}"/>
    <cellStyle name="Normal 19 5 4" xfId="2967" xr:uid="{00000000-0005-0000-0000-0000970B0000}"/>
    <cellStyle name="Normal 19 5 5" xfId="2968" xr:uid="{00000000-0005-0000-0000-0000980B0000}"/>
    <cellStyle name="Normal 19 5 6" xfId="2969" xr:uid="{00000000-0005-0000-0000-0000990B0000}"/>
    <cellStyle name="Normal 19 6" xfId="2970" xr:uid="{00000000-0005-0000-0000-00009A0B0000}"/>
    <cellStyle name="Normal 19 6 2" xfId="2971" xr:uid="{00000000-0005-0000-0000-00009B0B0000}"/>
    <cellStyle name="Normal 19 6 2 2" xfId="2972" xr:uid="{00000000-0005-0000-0000-00009C0B0000}"/>
    <cellStyle name="Normal 19 6 3" xfId="2973" xr:uid="{00000000-0005-0000-0000-00009D0B0000}"/>
    <cellStyle name="Normal 19 6 4" xfId="2974" xr:uid="{00000000-0005-0000-0000-00009E0B0000}"/>
    <cellStyle name="Normal 19 6 5" xfId="2975" xr:uid="{00000000-0005-0000-0000-00009F0B0000}"/>
    <cellStyle name="Normal 19 6 6" xfId="2976" xr:uid="{00000000-0005-0000-0000-0000A00B0000}"/>
    <cellStyle name="Normal 19 7" xfId="2977" xr:uid="{00000000-0005-0000-0000-0000A10B0000}"/>
    <cellStyle name="Normal 19 7 2" xfId="2978" xr:uid="{00000000-0005-0000-0000-0000A20B0000}"/>
    <cellStyle name="Normal 19 8" xfId="2979" xr:uid="{00000000-0005-0000-0000-0000A30B0000}"/>
    <cellStyle name="Normal 19 9" xfId="2980" xr:uid="{00000000-0005-0000-0000-0000A40B0000}"/>
    <cellStyle name="Normal 2" xfId="2981" xr:uid="{00000000-0005-0000-0000-0000A50B0000}"/>
    <cellStyle name="Normal 2 10" xfId="2982" xr:uid="{00000000-0005-0000-0000-0000A60B0000}"/>
    <cellStyle name="Normal 2 11" xfId="2983" xr:uid="{00000000-0005-0000-0000-0000A70B0000}"/>
    <cellStyle name="Normal 2 12" xfId="2984" xr:uid="{00000000-0005-0000-0000-0000A80B0000}"/>
    <cellStyle name="Normal 2 13" xfId="2985" xr:uid="{00000000-0005-0000-0000-0000A90B0000}"/>
    <cellStyle name="Normal 2 14" xfId="2986" xr:uid="{00000000-0005-0000-0000-0000AA0B0000}"/>
    <cellStyle name="Normal 2 15" xfId="2987" xr:uid="{00000000-0005-0000-0000-0000AB0B0000}"/>
    <cellStyle name="Normal 2 16" xfId="2988" xr:uid="{00000000-0005-0000-0000-0000AC0B0000}"/>
    <cellStyle name="Normal 2 17" xfId="2989" xr:uid="{00000000-0005-0000-0000-0000AD0B0000}"/>
    <cellStyle name="Normal 2 18" xfId="2990" xr:uid="{00000000-0005-0000-0000-0000AE0B0000}"/>
    <cellStyle name="Normal 2 2" xfId="2991" xr:uid="{00000000-0005-0000-0000-0000AF0B0000}"/>
    <cellStyle name="Normal 2 2 10" xfId="2992" xr:uid="{00000000-0005-0000-0000-0000B00B0000}"/>
    <cellStyle name="Normal 2 2 2" xfId="2993" xr:uid="{00000000-0005-0000-0000-0000B10B0000}"/>
    <cellStyle name="Normal 2 2 2 2" xfId="2994" xr:uid="{00000000-0005-0000-0000-0000B20B0000}"/>
    <cellStyle name="Normal 2 2 2 3" xfId="2995" xr:uid="{00000000-0005-0000-0000-0000B30B0000}"/>
    <cellStyle name="Normal 2 2 2 4" xfId="2996" xr:uid="{00000000-0005-0000-0000-0000B40B0000}"/>
    <cellStyle name="Normal 2 2 2 5" xfId="2997" xr:uid="{00000000-0005-0000-0000-0000B50B0000}"/>
    <cellStyle name="Normal 2 2 2 6" xfId="2998" xr:uid="{00000000-0005-0000-0000-0000B60B0000}"/>
    <cellStyle name="Normal 2 2 2 7" xfId="2999" xr:uid="{00000000-0005-0000-0000-0000B70B0000}"/>
    <cellStyle name="Normal 2 2 2 8" xfId="3000" xr:uid="{00000000-0005-0000-0000-0000B80B0000}"/>
    <cellStyle name="Normal 2 2 3" xfId="3001" xr:uid="{00000000-0005-0000-0000-0000B90B0000}"/>
    <cellStyle name="Normal 2 2 4" xfId="3002" xr:uid="{00000000-0005-0000-0000-0000BA0B0000}"/>
    <cellStyle name="Normal 2 2 5" xfId="3003" xr:uid="{00000000-0005-0000-0000-0000BB0B0000}"/>
    <cellStyle name="Normal 2 2 6" xfId="3004" xr:uid="{00000000-0005-0000-0000-0000BC0B0000}"/>
    <cellStyle name="Normal 2 2 7" xfId="3005" xr:uid="{00000000-0005-0000-0000-0000BD0B0000}"/>
    <cellStyle name="Normal 2 2 8" xfId="3006" xr:uid="{00000000-0005-0000-0000-0000BE0B0000}"/>
    <cellStyle name="Normal 2 2 9" xfId="3007" xr:uid="{00000000-0005-0000-0000-0000BF0B0000}"/>
    <cellStyle name="Normal 2 2_Copy of Commissioning date correction" xfId="3008" xr:uid="{00000000-0005-0000-0000-0000C00B0000}"/>
    <cellStyle name="Normal 2 3" xfId="3009" xr:uid="{00000000-0005-0000-0000-0000C10B0000}"/>
    <cellStyle name="Normal 2 4" xfId="3010" xr:uid="{00000000-0005-0000-0000-0000C20B0000}"/>
    <cellStyle name="Normal 2 4 2" xfId="3011" xr:uid="{00000000-0005-0000-0000-0000C30B0000}"/>
    <cellStyle name="Normal 2 4 3" xfId="3012" xr:uid="{00000000-0005-0000-0000-0000C40B0000}"/>
    <cellStyle name="Normal 2 4 4" xfId="3013" xr:uid="{00000000-0005-0000-0000-0000C50B0000}"/>
    <cellStyle name="Normal 2 4 4 2" xfId="3014" xr:uid="{00000000-0005-0000-0000-0000C60B0000}"/>
    <cellStyle name="Normal 2 4 5" xfId="3015" xr:uid="{00000000-0005-0000-0000-0000C70B0000}"/>
    <cellStyle name="Normal 2 4 5 2" xfId="3016" xr:uid="{00000000-0005-0000-0000-0000C80B0000}"/>
    <cellStyle name="Normal 2 4 6" xfId="3017" xr:uid="{00000000-0005-0000-0000-0000C90B0000}"/>
    <cellStyle name="Normal 2 4 6 2" xfId="3018" xr:uid="{00000000-0005-0000-0000-0000CA0B0000}"/>
    <cellStyle name="Normal 2 4 7" xfId="3019" xr:uid="{00000000-0005-0000-0000-0000CB0B0000}"/>
    <cellStyle name="Normal 2 5" xfId="3020" xr:uid="{00000000-0005-0000-0000-0000CC0B0000}"/>
    <cellStyle name="Normal 2 5 2" xfId="3021" xr:uid="{00000000-0005-0000-0000-0000CD0B0000}"/>
    <cellStyle name="Normal 2 5 3" xfId="3022" xr:uid="{00000000-0005-0000-0000-0000CE0B0000}"/>
    <cellStyle name="Normal 2 5 4" xfId="3023" xr:uid="{00000000-0005-0000-0000-0000CF0B0000}"/>
    <cellStyle name="Normal 2 5 4 2" xfId="3024" xr:uid="{00000000-0005-0000-0000-0000D00B0000}"/>
    <cellStyle name="Normal 2 5 5" xfId="3025" xr:uid="{00000000-0005-0000-0000-0000D10B0000}"/>
    <cellStyle name="Normal 2 5 5 2" xfId="3026" xr:uid="{00000000-0005-0000-0000-0000D20B0000}"/>
    <cellStyle name="Normal 2 5 6" xfId="3027" xr:uid="{00000000-0005-0000-0000-0000D30B0000}"/>
    <cellStyle name="Normal 2 5 6 2" xfId="3028" xr:uid="{00000000-0005-0000-0000-0000D40B0000}"/>
    <cellStyle name="Normal 2 5 7" xfId="3029" xr:uid="{00000000-0005-0000-0000-0000D50B0000}"/>
    <cellStyle name="Normal 2 6" xfId="3030" xr:uid="{00000000-0005-0000-0000-0000D60B0000}"/>
    <cellStyle name="Normal 2 6 2" xfId="3031" xr:uid="{00000000-0005-0000-0000-0000D70B0000}"/>
    <cellStyle name="Normal 2 6 3" xfId="3032" xr:uid="{00000000-0005-0000-0000-0000D80B0000}"/>
    <cellStyle name="Normal 2 6 4" xfId="3033" xr:uid="{00000000-0005-0000-0000-0000D90B0000}"/>
    <cellStyle name="Normal 2 6 4 2" xfId="3034" xr:uid="{00000000-0005-0000-0000-0000DA0B0000}"/>
    <cellStyle name="Normal 2 6 5" xfId="3035" xr:uid="{00000000-0005-0000-0000-0000DB0B0000}"/>
    <cellStyle name="Normal 2 6 5 2" xfId="3036" xr:uid="{00000000-0005-0000-0000-0000DC0B0000}"/>
    <cellStyle name="Normal 2 6 6" xfId="3037" xr:uid="{00000000-0005-0000-0000-0000DD0B0000}"/>
    <cellStyle name="Normal 2 6 6 2" xfId="3038" xr:uid="{00000000-0005-0000-0000-0000DE0B0000}"/>
    <cellStyle name="Normal 2 6 7" xfId="3039" xr:uid="{00000000-0005-0000-0000-0000DF0B0000}"/>
    <cellStyle name="Normal 2 7" xfId="3040" xr:uid="{00000000-0005-0000-0000-0000E00B0000}"/>
    <cellStyle name="Normal 2 7 2" xfId="3041" xr:uid="{00000000-0005-0000-0000-0000E10B0000}"/>
    <cellStyle name="Normal 2 7 3" xfId="3042" xr:uid="{00000000-0005-0000-0000-0000E20B0000}"/>
    <cellStyle name="Normal 2 7 4" xfId="3043" xr:uid="{00000000-0005-0000-0000-0000E30B0000}"/>
    <cellStyle name="Normal 2 7 4 2" xfId="3044" xr:uid="{00000000-0005-0000-0000-0000E40B0000}"/>
    <cellStyle name="Normal 2 7 5" xfId="3045" xr:uid="{00000000-0005-0000-0000-0000E50B0000}"/>
    <cellStyle name="Normal 2 7 5 2" xfId="3046" xr:uid="{00000000-0005-0000-0000-0000E60B0000}"/>
    <cellStyle name="Normal 2 7 6" xfId="3047" xr:uid="{00000000-0005-0000-0000-0000E70B0000}"/>
    <cellStyle name="Normal 2 7 6 2" xfId="3048" xr:uid="{00000000-0005-0000-0000-0000E80B0000}"/>
    <cellStyle name="Normal 2 7 7" xfId="3049" xr:uid="{00000000-0005-0000-0000-0000E90B0000}"/>
    <cellStyle name="Normal 2 8" xfId="3050" xr:uid="{00000000-0005-0000-0000-0000EA0B0000}"/>
    <cellStyle name="Normal 2 8 2" xfId="3051" xr:uid="{00000000-0005-0000-0000-0000EB0B0000}"/>
    <cellStyle name="Normal 2 8 3" xfId="3052" xr:uid="{00000000-0005-0000-0000-0000EC0B0000}"/>
    <cellStyle name="Normal 2 8 4" xfId="3053" xr:uid="{00000000-0005-0000-0000-0000ED0B0000}"/>
    <cellStyle name="Normal 2 8 4 2" xfId="3054" xr:uid="{00000000-0005-0000-0000-0000EE0B0000}"/>
    <cellStyle name="Normal 2 8 5" xfId="3055" xr:uid="{00000000-0005-0000-0000-0000EF0B0000}"/>
    <cellStyle name="Normal 2 8 5 2" xfId="3056" xr:uid="{00000000-0005-0000-0000-0000F00B0000}"/>
    <cellStyle name="Normal 2 8 6" xfId="3057" xr:uid="{00000000-0005-0000-0000-0000F10B0000}"/>
    <cellStyle name="Normal 2 8 6 2" xfId="3058" xr:uid="{00000000-0005-0000-0000-0000F20B0000}"/>
    <cellStyle name="Normal 2 8 7" xfId="3059" xr:uid="{00000000-0005-0000-0000-0000F30B0000}"/>
    <cellStyle name="Normal 2 9" xfId="3060" xr:uid="{00000000-0005-0000-0000-0000F40B0000}"/>
    <cellStyle name="Normal 2_Copy of Commissioning date correction" xfId="3061" xr:uid="{00000000-0005-0000-0000-0000F50B0000}"/>
    <cellStyle name="Normal 20" xfId="3062" xr:uid="{00000000-0005-0000-0000-0000F60B0000}"/>
    <cellStyle name="Normal 20 2" xfId="3063" xr:uid="{00000000-0005-0000-0000-0000F70B0000}"/>
    <cellStyle name="Normal 20 2 2" xfId="3064" xr:uid="{00000000-0005-0000-0000-0000F80B0000}"/>
    <cellStyle name="Normal 20 2 2 2" xfId="3065" xr:uid="{00000000-0005-0000-0000-0000F90B0000}"/>
    <cellStyle name="Normal 20 2 3" xfId="3066" xr:uid="{00000000-0005-0000-0000-0000FA0B0000}"/>
    <cellStyle name="Normal 20 2 4" xfId="3067" xr:uid="{00000000-0005-0000-0000-0000FB0B0000}"/>
    <cellStyle name="Normal 20 2 5" xfId="3068" xr:uid="{00000000-0005-0000-0000-0000FC0B0000}"/>
    <cellStyle name="Normal 20 2 6" xfId="3069" xr:uid="{00000000-0005-0000-0000-0000FD0B0000}"/>
    <cellStyle name="Normal 20 3" xfId="3070" xr:uid="{00000000-0005-0000-0000-0000FE0B0000}"/>
    <cellStyle name="Normal 20 3 2" xfId="3071" xr:uid="{00000000-0005-0000-0000-0000FF0B0000}"/>
    <cellStyle name="Normal 20 3 2 2" xfId="3072" xr:uid="{00000000-0005-0000-0000-0000000C0000}"/>
    <cellStyle name="Normal 20 3 3" xfId="3073" xr:uid="{00000000-0005-0000-0000-0000010C0000}"/>
    <cellStyle name="Normal 20 3 4" xfId="3074" xr:uid="{00000000-0005-0000-0000-0000020C0000}"/>
    <cellStyle name="Normal 20 3 5" xfId="3075" xr:uid="{00000000-0005-0000-0000-0000030C0000}"/>
    <cellStyle name="Normal 20 3 6" xfId="3076" xr:uid="{00000000-0005-0000-0000-0000040C0000}"/>
    <cellStyle name="Normal 20 4" xfId="3077" xr:uid="{00000000-0005-0000-0000-0000050C0000}"/>
    <cellStyle name="Normal 20 4 2" xfId="3078" xr:uid="{00000000-0005-0000-0000-0000060C0000}"/>
    <cellStyle name="Normal 20 4 2 2" xfId="3079" xr:uid="{00000000-0005-0000-0000-0000070C0000}"/>
    <cellStyle name="Normal 20 4 3" xfId="3080" xr:uid="{00000000-0005-0000-0000-0000080C0000}"/>
    <cellStyle name="Normal 20 4 4" xfId="3081" xr:uid="{00000000-0005-0000-0000-0000090C0000}"/>
    <cellStyle name="Normal 20 4 5" xfId="3082" xr:uid="{00000000-0005-0000-0000-00000A0C0000}"/>
    <cellStyle name="Normal 20 4 6" xfId="3083" xr:uid="{00000000-0005-0000-0000-00000B0C0000}"/>
    <cellStyle name="Normal 20 5" xfId="3084" xr:uid="{00000000-0005-0000-0000-00000C0C0000}"/>
    <cellStyle name="Normal 20 5 2" xfId="3085" xr:uid="{00000000-0005-0000-0000-00000D0C0000}"/>
    <cellStyle name="Normal 20 5 2 2" xfId="3086" xr:uid="{00000000-0005-0000-0000-00000E0C0000}"/>
    <cellStyle name="Normal 20 5 3" xfId="3087" xr:uid="{00000000-0005-0000-0000-00000F0C0000}"/>
    <cellStyle name="Normal 20 5 4" xfId="3088" xr:uid="{00000000-0005-0000-0000-0000100C0000}"/>
    <cellStyle name="Normal 20 5 5" xfId="3089" xr:uid="{00000000-0005-0000-0000-0000110C0000}"/>
    <cellStyle name="Normal 20 5 6" xfId="3090" xr:uid="{00000000-0005-0000-0000-0000120C0000}"/>
    <cellStyle name="Normal 20 6" xfId="3091" xr:uid="{00000000-0005-0000-0000-0000130C0000}"/>
    <cellStyle name="Normal 20 6 2" xfId="3092" xr:uid="{00000000-0005-0000-0000-0000140C0000}"/>
    <cellStyle name="Normal 20 6 2 2" xfId="3093" xr:uid="{00000000-0005-0000-0000-0000150C0000}"/>
    <cellStyle name="Normal 20 6 3" xfId="3094" xr:uid="{00000000-0005-0000-0000-0000160C0000}"/>
    <cellStyle name="Normal 20 6 4" xfId="3095" xr:uid="{00000000-0005-0000-0000-0000170C0000}"/>
    <cellStyle name="Normal 20 6 5" xfId="3096" xr:uid="{00000000-0005-0000-0000-0000180C0000}"/>
    <cellStyle name="Normal 20 6 6" xfId="3097" xr:uid="{00000000-0005-0000-0000-0000190C0000}"/>
    <cellStyle name="Normal 21" xfId="3098" xr:uid="{00000000-0005-0000-0000-00001A0C0000}"/>
    <cellStyle name="Normal 21 2" xfId="3099" xr:uid="{00000000-0005-0000-0000-00001B0C0000}"/>
    <cellStyle name="Normal 21 2 2" xfId="3100" xr:uid="{00000000-0005-0000-0000-00001C0C0000}"/>
    <cellStyle name="Normal 21 2 2 2" xfId="3101" xr:uid="{00000000-0005-0000-0000-00001D0C0000}"/>
    <cellStyle name="Normal 21 2 3" xfId="3102" xr:uid="{00000000-0005-0000-0000-00001E0C0000}"/>
    <cellStyle name="Normal 21 2 4" xfId="3103" xr:uid="{00000000-0005-0000-0000-00001F0C0000}"/>
    <cellStyle name="Normal 21 2 5" xfId="3104" xr:uid="{00000000-0005-0000-0000-0000200C0000}"/>
    <cellStyle name="Normal 21 2 6" xfId="3105" xr:uid="{00000000-0005-0000-0000-0000210C0000}"/>
    <cellStyle name="Normal 21 3" xfId="3106" xr:uid="{00000000-0005-0000-0000-0000220C0000}"/>
    <cellStyle name="Normal 21 3 2" xfId="3107" xr:uid="{00000000-0005-0000-0000-0000230C0000}"/>
    <cellStyle name="Normal 21 3 2 2" xfId="3108" xr:uid="{00000000-0005-0000-0000-0000240C0000}"/>
    <cellStyle name="Normal 21 3 3" xfId="3109" xr:uid="{00000000-0005-0000-0000-0000250C0000}"/>
    <cellStyle name="Normal 21 3 4" xfId="3110" xr:uid="{00000000-0005-0000-0000-0000260C0000}"/>
    <cellStyle name="Normal 21 3 5" xfId="3111" xr:uid="{00000000-0005-0000-0000-0000270C0000}"/>
    <cellStyle name="Normal 21 3 6" xfId="3112" xr:uid="{00000000-0005-0000-0000-0000280C0000}"/>
    <cellStyle name="Normal 21 4" xfId="3113" xr:uid="{00000000-0005-0000-0000-0000290C0000}"/>
    <cellStyle name="Normal 21 4 2" xfId="3114" xr:uid="{00000000-0005-0000-0000-00002A0C0000}"/>
    <cellStyle name="Normal 21 4 2 2" xfId="3115" xr:uid="{00000000-0005-0000-0000-00002B0C0000}"/>
    <cellStyle name="Normal 21 4 3" xfId="3116" xr:uid="{00000000-0005-0000-0000-00002C0C0000}"/>
    <cellStyle name="Normal 21 4 4" xfId="3117" xr:uid="{00000000-0005-0000-0000-00002D0C0000}"/>
    <cellStyle name="Normal 21 4 5" xfId="3118" xr:uid="{00000000-0005-0000-0000-00002E0C0000}"/>
    <cellStyle name="Normal 21 4 6" xfId="3119" xr:uid="{00000000-0005-0000-0000-00002F0C0000}"/>
    <cellStyle name="Normal 21 5" xfId="3120" xr:uid="{00000000-0005-0000-0000-0000300C0000}"/>
    <cellStyle name="Normal 21 5 2" xfId="3121" xr:uid="{00000000-0005-0000-0000-0000310C0000}"/>
    <cellStyle name="Normal 21 5 2 2" xfId="3122" xr:uid="{00000000-0005-0000-0000-0000320C0000}"/>
    <cellStyle name="Normal 21 5 3" xfId="3123" xr:uid="{00000000-0005-0000-0000-0000330C0000}"/>
    <cellStyle name="Normal 21 5 4" xfId="3124" xr:uid="{00000000-0005-0000-0000-0000340C0000}"/>
    <cellStyle name="Normal 21 5 5" xfId="3125" xr:uid="{00000000-0005-0000-0000-0000350C0000}"/>
    <cellStyle name="Normal 21 5 6" xfId="3126" xr:uid="{00000000-0005-0000-0000-0000360C0000}"/>
    <cellStyle name="Normal 21 6" xfId="3127" xr:uid="{00000000-0005-0000-0000-0000370C0000}"/>
    <cellStyle name="Normal 21 6 2" xfId="3128" xr:uid="{00000000-0005-0000-0000-0000380C0000}"/>
    <cellStyle name="Normal 21 6 2 2" xfId="3129" xr:uid="{00000000-0005-0000-0000-0000390C0000}"/>
    <cellStyle name="Normal 21 6 3" xfId="3130" xr:uid="{00000000-0005-0000-0000-00003A0C0000}"/>
    <cellStyle name="Normal 21 6 4" xfId="3131" xr:uid="{00000000-0005-0000-0000-00003B0C0000}"/>
    <cellStyle name="Normal 21 6 5" xfId="3132" xr:uid="{00000000-0005-0000-0000-00003C0C0000}"/>
    <cellStyle name="Normal 21 6 6" xfId="3133" xr:uid="{00000000-0005-0000-0000-00003D0C0000}"/>
    <cellStyle name="Normal 22" xfId="3134" xr:uid="{00000000-0005-0000-0000-00003E0C0000}"/>
    <cellStyle name="Normal 22 10" xfId="3135" xr:uid="{00000000-0005-0000-0000-00003F0C0000}"/>
    <cellStyle name="Normal 22 2" xfId="3136" xr:uid="{00000000-0005-0000-0000-0000400C0000}"/>
    <cellStyle name="Normal 22 2 2" xfId="3137" xr:uid="{00000000-0005-0000-0000-0000410C0000}"/>
    <cellStyle name="Normal 22 2 2 2" xfId="3138" xr:uid="{00000000-0005-0000-0000-0000420C0000}"/>
    <cellStyle name="Normal 22 2 3" xfId="3139" xr:uid="{00000000-0005-0000-0000-0000430C0000}"/>
    <cellStyle name="Normal 22 2 4" xfId="3140" xr:uid="{00000000-0005-0000-0000-0000440C0000}"/>
    <cellStyle name="Normal 22 2 5" xfId="3141" xr:uid="{00000000-0005-0000-0000-0000450C0000}"/>
    <cellStyle name="Normal 22 2 6" xfId="3142" xr:uid="{00000000-0005-0000-0000-0000460C0000}"/>
    <cellStyle name="Normal 22 3" xfId="3143" xr:uid="{00000000-0005-0000-0000-0000470C0000}"/>
    <cellStyle name="Normal 22 3 2" xfId="3144" xr:uid="{00000000-0005-0000-0000-0000480C0000}"/>
    <cellStyle name="Normal 22 3 2 2" xfId="3145" xr:uid="{00000000-0005-0000-0000-0000490C0000}"/>
    <cellStyle name="Normal 22 3 3" xfId="3146" xr:uid="{00000000-0005-0000-0000-00004A0C0000}"/>
    <cellStyle name="Normal 22 3 4" xfId="3147" xr:uid="{00000000-0005-0000-0000-00004B0C0000}"/>
    <cellStyle name="Normal 22 3 5" xfId="3148" xr:uid="{00000000-0005-0000-0000-00004C0C0000}"/>
    <cellStyle name="Normal 22 3 6" xfId="3149" xr:uid="{00000000-0005-0000-0000-00004D0C0000}"/>
    <cellStyle name="Normal 22 4" xfId="3150" xr:uid="{00000000-0005-0000-0000-00004E0C0000}"/>
    <cellStyle name="Normal 22 4 2" xfId="3151" xr:uid="{00000000-0005-0000-0000-00004F0C0000}"/>
    <cellStyle name="Normal 22 4 2 2" xfId="3152" xr:uid="{00000000-0005-0000-0000-0000500C0000}"/>
    <cellStyle name="Normal 22 4 3" xfId="3153" xr:uid="{00000000-0005-0000-0000-0000510C0000}"/>
    <cellStyle name="Normal 22 4 4" xfId="3154" xr:uid="{00000000-0005-0000-0000-0000520C0000}"/>
    <cellStyle name="Normal 22 4 5" xfId="3155" xr:uid="{00000000-0005-0000-0000-0000530C0000}"/>
    <cellStyle name="Normal 22 4 6" xfId="3156" xr:uid="{00000000-0005-0000-0000-0000540C0000}"/>
    <cellStyle name="Normal 22 5" xfId="3157" xr:uid="{00000000-0005-0000-0000-0000550C0000}"/>
    <cellStyle name="Normal 22 5 2" xfId="3158" xr:uid="{00000000-0005-0000-0000-0000560C0000}"/>
    <cellStyle name="Normal 22 5 2 2" xfId="3159" xr:uid="{00000000-0005-0000-0000-0000570C0000}"/>
    <cellStyle name="Normal 22 5 3" xfId="3160" xr:uid="{00000000-0005-0000-0000-0000580C0000}"/>
    <cellStyle name="Normal 22 5 4" xfId="3161" xr:uid="{00000000-0005-0000-0000-0000590C0000}"/>
    <cellStyle name="Normal 22 5 5" xfId="3162" xr:uid="{00000000-0005-0000-0000-00005A0C0000}"/>
    <cellStyle name="Normal 22 5 6" xfId="3163" xr:uid="{00000000-0005-0000-0000-00005B0C0000}"/>
    <cellStyle name="Normal 22 6" xfId="3164" xr:uid="{00000000-0005-0000-0000-00005C0C0000}"/>
    <cellStyle name="Normal 22 6 2" xfId="3165" xr:uid="{00000000-0005-0000-0000-00005D0C0000}"/>
    <cellStyle name="Normal 22 6 2 2" xfId="3166" xr:uid="{00000000-0005-0000-0000-00005E0C0000}"/>
    <cellStyle name="Normal 22 6 3" xfId="3167" xr:uid="{00000000-0005-0000-0000-00005F0C0000}"/>
    <cellStyle name="Normal 22 6 4" xfId="3168" xr:uid="{00000000-0005-0000-0000-0000600C0000}"/>
    <cellStyle name="Normal 22 6 5" xfId="3169" xr:uid="{00000000-0005-0000-0000-0000610C0000}"/>
    <cellStyle name="Normal 22 6 6" xfId="3170" xr:uid="{00000000-0005-0000-0000-0000620C0000}"/>
    <cellStyle name="Normal 22 7" xfId="3171" xr:uid="{00000000-0005-0000-0000-0000630C0000}"/>
    <cellStyle name="Normal 22 8" xfId="3172" xr:uid="{00000000-0005-0000-0000-0000640C0000}"/>
    <cellStyle name="Normal 22 9" xfId="3173" xr:uid="{00000000-0005-0000-0000-0000650C0000}"/>
    <cellStyle name="Normal 23" xfId="3174" xr:uid="{00000000-0005-0000-0000-0000660C0000}"/>
    <cellStyle name="Normal 23 2" xfId="3175" xr:uid="{00000000-0005-0000-0000-0000670C0000}"/>
    <cellStyle name="Normal 23 2 2" xfId="3176" xr:uid="{00000000-0005-0000-0000-0000680C0000}"/>
    <cellStyle name="Normal 23 2 2 2" xfId="3177" xr:uid="{00000000-0005-0000-0000-0000690C0000}"/>
    <cellStyle name="Normal 23 2 3" xfId="3178" xr:uid="{00000000-0005-0000-0000-00006A0C0000}"/>
    <cellStyle name="Normal 23 2 4" xfId="3179" xr:uid="{00000000-0005-0000-0000-00006B0C0000}"/>
    <cellStyle name="Normal 23 2 5" xfId="3180" xr:uid="{00000000-0005-0000-0000-00006C0C0000}"/>
    <cellStyle name="Normal 23 2 6" xfId="3181" xr:uid="{00000000-0005-0000-0000-00006D0C0000}"/>
    <cellStyle name="Normal 23 3" xfId="3182" xr:uid="{00000000-0005-0000-0000-00006E0C0000}"/>
    <cellStyle name="Normal 23 3 2" xfId="3183" xr:uid="{00000000-0005-0000-0000-00006F0C0000}"/>
    <cellStyle name="Normal 23 3 2 2" xfId="3184" xr:uid="{00000000-0005-0000-0000-0000700C0000}"/>
    <cellStyle name="Normal 23 3 3" xfId="3185" xr:uid="{00000000-0005-0000-0000-0000710C0000}"/>
    <cellStyle name="Normal 23 3 4" xfId="3186" xr:uid="{00000000-0005-0000-0000-0000720C0000}"/>
    <cellStyle name="Normal 23 3 5" xfId="3187" xr:uid="{00000000-0005-0000-0000-0000730C0000}"/>
    <cellStyle name="Normal 23 3 6" xfId="3188" xr:uid="{00000000-0005-0000-0000-0000740C0000}"/>
    <cellStyle name="Normal 23 4" xfId="3189" xr:uid="{00000000-0005-0000-0000-0000750C0000}"/>
    <cellStyle name="Normal 23 4 2" xfId="3190" xr:uid="{00000000-0005-0000-0000-0000760C0000}"/>
    <cellStyle name="Normal 23 4 2 2" xfId="3191" xr:uid="{00000000-0005-0000-0000-0000770C0000}"/>
    <cellStyle name="Normal 23 4 3" xfId="3192" xr:uid="{00000000-0005-0000-0000-0000780C0000}"/>
    <cellStyle name="Normal 23 4 4" xfId="3193" xr:uid="{00000000-0005-0000-0000-0000790C0000}"/>
    <cellStyle name="Normal 23 4 5" xfId="3194" xr:uid="{00000000-0005-0000-0000-00007A0C0000}"/>
    <cellStyle name="Normal 23 4 6" xfId="3195" xr:uid="{00000000-0005-0000-0000-00007B0C0000}"/>
    <cellStyle name="Normal 23 5" xfId="3196" xr:uid="{00000000-0005-0000-0000-00007C0C0000}"/>
    <cellStyle name="Normal 23 5 2" xfId="3197" xr:uid="{00000000-0005-0000-0000-00007D0C0000}"/>
    <cellStyle name="Normal 23 5 2 2" xfId="3198" xr:uid="{00000000-0005-0000-0000-00007E0C0000}"/>
    <cellStyle name="Normal 23 5 3" xfId="3199" xr:uid="{00000000-0005-0000-0000-00007F0C0000}"/>
    <cellStyle name="Normal 23 5 4" xfId="3200" xr:uid="{00000000-0005-0000-0000-0000800C0000}"/>
    <cellStyle name="Normal 23 5 5" xfId="3201" xr:uid="{00000000-0005-0000-0000-0000810C0000}"/>
    <cellStyle name="Normal 23 5 6" xfId="3202" xr:uid="{00000000-0005-0000-0000-0000820C0000}"/>
    <cellStyle name="Normal 23 6" xfId="3203" xr:uid="{00000000-0005-0000-0000-0000830C0000}"/>
    <cellStyle name="Normal 23 6 2" xfId="3204" xr:uid="{00000000-0005-0000-0000-0000840C0000}"/>
    <cellStyle name="Normal 23 6 2 2" xfId="3205" xr:uid="{00000000-0005-0000-0000-0000850C0000}"/>
    <cellStyle name="Normal 23 6 3" xfId="3206" xr:uid="{00000000-0005-0000-0000-0000860C0000}"/>
    <cellStyle name="Normal 23 6 4" xfId="3207" xr:uid="{00000000-0005-0000-0000-0000870C0000}"/>
    <cellStyle name="Normal 23 6 5" xfId="3208" xr:uid="{00000000-0005-0000-0000-0000880C0000}"/>
    <cellStyle name="Normal 23 6 6" xfId="3209" xr:uid="{00000000-0005-0000-0000-0000890C0000}"/>
    <cellStyle name="Normal 24" xfId="3210" xr:uid="{00000000-0005-0000-0000-00008A0C0000}"/>
    <cellStyle name="Normal 24 10" xfId="3211" xr:uid="{00000000-0005-0000-0000-00008B0C0000}"/>
    <cellStyle name="Normal 24 11" xfId="3212" xr:uid="{00000000-0005-0000-0000-00008C0C0000}"/>
    <cellStyle name="Normal 24 2" xfId="3213" xr:uid="{00000000-0005-0000-0000-00008D0C0000}"/>
    <cellStyle name="Normal 24 2 2" xfId="3214" xr:uid="{00000000-0005-0000-0000-00008E0C0000}"/>
    <cellStyle name="Normal 24 2 2 2" xfId="3215" xr:uid="{00000000-0005-0000-0000-00008F0C0000}"/>
    <cellStyle name="Normal 24 2 3" xfId="3216" xr:uid="{00000000-0005-0000-0000-0000900C0000}"/>
    <cellStyle name="Normal 24 2 4" xfId="3217" xr:uid="{00000000-0005-0000-0000-0000910C0000}"/>
    <cellStyle name="Normal 24 2 5" xfId="3218" xr:uid="{00000000-0005-0000-0000-0000920C0000}"/>
    <cellStyle name="Normal 24 2 6" xfId="3219" xr:uid="{00000000-0005-0000-0000-0000930C0000}"/>
    <cellStyle name="Normal 24 3" xfId="3220" xr:uid="{00000000-0005-0000-0000-0000940C0000}"/>
    <cellStyle name="Normal 24 3 2" xfId="3221" xr:uid="{00000000-0005-0000-0000-0000950C0000}"/>
    <cellStyle name="Normal 24 3 2 2" xfId="3222" xr:uid="{00000000-0005-0000-0000-0000960C0000}"/>
    <cellStyle name="Normal 24 3 3" xfId="3223" xr:uid="{00000000-0005-0000-0000-0000970C0000}"/>
    <cellStyle name="Normal 24 3 4" xfId="3224" xr:uid="{00000000-0005-0000-0000-0000980C0000}"/>
    <cellStyle name="Normal 24 3 5" xfId="3225" xr:uid="{00000000-0005-0000-0000-0000990C0000}"/>
    <cellStyle name="Normal 24 3 6" xfId="3226" xr:uid="{00000000-0005-0000-0000-00009A0C0000}"/>
    <cellStyle name="Normal 24 4" xfId="3227" xr:uid="{00000000-0005-0000-0000-00009B0C0000}"/>
    <cellStyle name="Normal 24 4 2" xfId="3228" xr:uid="{00000000-0005-0000-0000-00009C0C0000}"/>
    <cellStyle name="Normal 24 4 2 2" xfId="3229" xr:uid="{00000000-0005-0000-0000-00009D0C0000}"/>
    <cellStyle name="Normal 24 4 3" xfId="3230" xr:uid="{00000000-0005-0000-0000-00009E0C0000}"/>
    <cellStyle name="Normal 24 4 4" xfId="3231" xr:uid="{00000000-0005-0000-0000-00009F0C0000}"/>
    <cellStyle name="Normal 24 4 5" xfId="3232" xr:uid="{00000000-0005-0000-0000-0000A00C0000}"/>
    <cellStyle name="Normal 24 4 6" xfId="3233" xr:uid="{00000000-0005-0000-0000-0000A10C0000}"/>
    <cellStyle name="Normal 24 5" xfId="3234" xr:uid="{00000000-0005-0000-0000-0000A20C0000}"/>
    <cellStyle name="Normal 24 5 2" xfId="3235" xr:uid="{00000000-0005-0000-0000-0000A30C0000}"/>
    <cellStyle name="Normal 24 5 2 2" xfId="3236" xr:uid="{00000000-0005-0000-0000-0000A40C0000}"/>
    <cellStyle name="Normal 24 5 3" xfId="3237" xr:uid="{00000000-0005-0000-0000-0000A50C0000}"/>
    <cellStyle name="Normal 24 5 4" xfId="3238" xr:uid="{00000000-0005-0000-0000-0000A60C0000}"/>
    <cellStyle name="Normal 24 5 5" xfId="3239" xr:uid="{00000000-0005-0000-0000-0000A70C0000}"/>
    <cellStyle name="Normal 24 5 6" xfId="3240" xr:uid="{00000000-0005-0000-0000-0000A80C0000}"/>
    <cellStyle name="Normal 24 6" xfId="3241" xr:uid="{00000000-0005-0000-0000-0000A90C0000}"/>
    <cellStyle name="Normal 24 6 2" xfId="3242" xr:uid="{00000000-0005-0000-0000-0000AA0C0000}"/>
    <cellStyle name="Normal 24 6 2 2" xfId="3243" xr:uid="{00000000-0005-0000-0000-0000AB0C0000}"/>
    <cellStyle name="Normal 24 6 3" xfId="3244" xr:uid="{00000000-0005-0000-0000-0000AC0C0000}"/>
    <cellStyle name="Normal 24 6 4" xfId="3245" xr:uid="{00000000-0005-0000-0000-0000AD0C0000}"/>
    <cellStyle name="Normal 24 6 5" xfId="3246" xr:uid="{00000000-0005-0000-0000-0000AE0C0000}"/>
    <cellStyle name="Normal 24 6 6" xfId="3247" xr:uid="{00000000-0005-0000-0000-0000AF0C0000}"/>
    <cellStyle name="Normal 24 7" xfId="3248" xr:uid="{00000000-0005-0000-0000-0000B00C0000}"/>
    <cellStyle name="Normal 24 7 2" xfId="3249" xr:uid="{00000000-0005-0000-0000-0000B10C0000}"/>
    <cellStyle name="Normal 24 8" xfId="3250" xr:uid="{00000000-0005-0000-0000-0000B20C0000}"/>
    <cellStyle name="Normal 24 9" xfId="3251" xr:uid="{00000000-0005-0000-0000-0000B30C0000}"/>
    <cellStyle name="Normal 25 2" xfId="3252" xr:uid="{00000000-0005-0000-0000-0000B40C0000}"/>
    <cellStyle name="Normal 25 2 2" xfId="3253" xr:uid="{00000000-0005-0000-0000-0000B50C0000}"/>
    <cellStyle name="Normal 25 3" xfId="3254" xr:uid="{00000000-0005-0000-0000-0000B60C0000}"/>
    <cellStyle name="Normal 25 4" xfId="3255" xr:uid="{00000000-0005-0000-0000-0000B70C0000}"/>
    <cellStyle name="Normal 25 5" xfId="3256" xr:uid="{00000000-0005-0000-0000-0000B80C0000}"/>
    <cellStyle name="Normal 25 6" xfId="3257" xr:uid="{00000000-0005-0000-0000-0000B90C0000}"/>
    <cellStyle name="Normal 26" xfId="3258" xr:uid="{00000000-0005-0000-0000-0000BA0C0000}"/>
    <cellStyle name="Normal 27" xfId="3259" xr:uid="{00000000-0005-0000-0000-0000BB0C0000}"/>
    <cellStyle name="Normal 3 2" xfId="3260" xr:uid="{00000000-0005-0000-0000-0000BC0C0000}"/>
    <cellStyle name="Normal 3 2 2" xfId="3261" xr:uid="{00000000-0005-0000-0000-0000BD0C0000}"/>
    <cellStyle name="Normal 3 2 3" xfId="3262" xr:uid="{00000000-0005-0000-0000-0000BE0C0000}"/>
    <cellStyle name="Normal 3 2 4" xfId="3263" xr:uid="{00000000-0005-0000-0000-0000BF0C0000}"/>
    <cellStyle name="Normal 3 3" xfId="3264" xr:uid="{00000000-0005-0000-0000-0000C00C0000}"/>
    <cellStyle name="Normal 3 4" xfId="3265" xr:uid="{00000000-0005-0000-0000-0000C10C0000}"/>
    <cellStyle name="Normal 3 5" xfId="3266" xr:uid="{00000000-0005-0000-0000-0000C20C0000}"/>
    <cellStyle name="Normal 3 6" xfId="3267" xr:uid="{00000000-0005-0000-0000-0000C30C0000}"/>
    <cellStyle name="Normal 4 10" xfId="3268" xr:uid="{00000000-0005-0000-0000-0000C40C0000}"/>
    <cellStyle name="Normal 4 11" xfId="3269" xr:uid="{00000000-0005-0000-0000-0000C50C0000}"/>
    <cellStyle name="Normal 4 12" xfId="3270" xr:uid="{00000000-0005-0000-0000-0000C60C0000}"/>
    <cellStyle name="Normal 4 13" xfId="3271" xr:uid="{00000000-0005-0000-0000-0000C70C0000}"/>
    <cellStyle name="Normal 4 14" xfId="3272" xr:uid="{00000000-0005-0000-0000-0000C80C0000}"/>
    <cellStyle name="Normal 4 15" xfId="3273" xr:uid="{00000000-0005-0000-0000-0000C90C0000}"/>
    <cellStyle name="Normal 4 16" xfId="3274" xr:uid="{00000000-0005-0000-0000-0000CA0C0000}"/>
    <cellStyle name="Normal 4 17" xfId="3275" xr:uid="{00000000-0005-0000-0000-0000CB0C0000}"/>
    <cellStyle name="Normal 4 18" xfId="3276" xr:uid="{00000000-0005-0000-0000-0000CC0C0000}"/>
    <cellStyle name="Normal 4 19" xfId="3277" xr:uid="{00000000-0005-0000-0000-0000CD0C0000}"/>
    <cellStyle name="Normal 4 19 2" xfId="3278" xr:uid="{00000000-0005-0000-0000-0000CE0C0000}"/>
    <cellStyle name="Normal 4 2" xfId="3279" xr:uid="{00000000-0005-0000-0000-0000CF0C0000}"/>
    <cellStyle name="Normal 4 2 2" xfId="3280" xr:uid="{00000000-0005-0000-0000-0000D00C0000}"/>
    <cellStyle name="Normal 4 2 3" xfId="3281" xr:uid="{00000000-0005-0000-0000-0000D10C0000}"/>
    <cellStyle name="Normal 4 2 4" xfId="3282" xr:uid="{00000000-0005-0000-0000-0000D20C0000}"/>
    <cellStyle name="Normal 4 20" xfId="3283" xr:uid="{00000000-0005-0000-0000-0000D30C0000}"/>
    <cellStyle name="Normal 4 20 2" xfId="3284" xr:uid="{00000000-0005-0000-0000-0000D40C0000}"/>
    <cellStyle name="Normal 4 21" xfId="3285" xr:uid="{00000000-0005-0000-0000-0000D50C0000}"/>
    <cellStyle name="Normal 4 22" xfId="3286" xr:uid="{00000000-0005-0000-0000-0000D60C0000}"/>
    <cellStyle name="Normal 4 23" xfId="3287" xr:uid="{00000000-0005-0000-0000-0000D70C0000}"/>
    <cellStyle name="Normal 4 24" xfId="3288" xr:uid="{00000000-0005-0000-0000-0000D80C0000}"/>
    <cellStyle name="Normal 4 25" xfId="3289" xr:uid="{00000000-0005-0000-0000-0000D90C0000}"/>
    <cellStyle name="Normal 4 3" xfId="3290" xr:uid="{00000000-0005-0000-0000-0000DA0C0000}"/>
    <cellStyle name="Normal 4 4" xfId="3291" xr:uid="{00000000-0005-0000-0000-0000DB0C0000}"/>
    <cellStyle name="Normal 4 5" xfId="3292" xr:uid="{00000000-0005-0000-0000-0000DC0C0000}"/>
    <cellStyle name="Normal 4 6" xfId="3293" xr:uid="{00000000-0005-0000-0000-0000DD0C0000}"/>
    <cellStyle name="Normal 4 7" xfId="3294" xr:uid="{00000000-0005-0000-0000-0000DE0C0000}"/>
    <cellStyle name="Normal 4 8" xfId="3295" xr:uid="{00000000-0005-0000-0000-0000DF0C0000}"/>
    <cellStyle name="Normal 4 9" xfId="3296" xr:uid="{00000000-0005-0000-0000-0000E00C0000}"/>
    <cellStyle name="Normal 5 2" xfId="3297" xr:uid="{00000000-0005-0000-0000-0000E10C0000}"/>
    <cellStyle name="Normal 6 2" xfId="3298" xr:uid="{00000000-0005-0000-0000-0000E20C0000}"/>
    <cellStyle name="Normal 6 3" xfId="3299" xr:uid="{00000000-0005-0000-0000-0000E30C0000}"/>
    <cellStyle name="Normal 7" xfId="3300" xr:uid="{00000000-0005-0000-0000-0000E40C0000}"/>
    <cellStyle name="Normal 7 2" xfId="3301" xr:uid="{00000000-0005-0000-0000-0000E50C0000}"/>
    <cellStyle name="Normal 8" xfId="3302" xr:uid="{00000000-0005-0000-0000-0000E60C0000}"/>
    <cellStyle name="Normal 8 10" xfId="3303" xr:uid="{00000000-0005-0000-0000-0000E70C0000}"/>
    <cellStyle name="Normal 8 11" xfId="3304" xr:uid="{00000000-0005-0000-0000-0000E80C0000}"/>
    <cellStyle name="Normal 8 2" xfId="3305" xr:uid="{00000000-0005-0000-0000-0000E90C0000}"/>
    <cellStyle name="Normal 8 2 2" xfId="3306" xr:uid="{00000000-0005-0000-0000-0000EA0C0000}"/>
    <cellStyle name="Normal 8 2 2 2" xfId="3307" xr:uid="{00000000-0005-0000-0000-0000EB0C0000}"/>
    <cellStyle name="Normal 8 2 3" xfId="3308" xr:uid="{00000000-0005-0000-0000-0000EC0C0000}"/>
    <cellStyle name="Normal 8 2 4" xfId="3309" xr:uid="{00000000-0005-0000-0000-0000ED0C0000}"/>
    <cellStyle name="Normal 8 2 5" xfId="3310" xr:uid="{00000000-0005-0000-0000-0000EE0C0000}"/>
    <cellStyle name="Normal 8 2 6" xfId="3311" xr:uid="{00000000-0005-0000-0000-0000EF0C0000}"/>
    <cellStyle name="Normal 8 3" xfId="3312" xr:uid="{00000000-0005-0000-0000-0000F00C0000}"/>
    <cellStyle name="Normal 8 3 2" xfId="3313" xr:uid="{00000000-0005-0000-0000-0000F10C0000}"/>
    <cellStyle name="Normal 8 3 2 2" xfId="3314" xr:uid="{00000000-0005-0000-0000-0000F20C0000}"/>
    <cellStyle name="Normal 8 3 3" xfId="3315" xr:uid="{00000000-0005-0000-0000-0000F30C0000}"/>
    <cellStyle name="Normal 8 3 4" xfId="3316" xr:uid="{00000000-0005-0000-0000-0000F40C0000}"/>
    <cellStyle name="Normal 8 3 5" xfId="3317" xr:uid="{00000000-0005-0000-0000-0000F50C0000}"/>
    <cellStyle name="Normal 8 3 6" xfId="3318" xr:uid="{00000000-0005-0000-0000-0000F60C0000}"/>
    <cellStyle name="Normal 8 4" xfId="3319" xr:uid="{00000000-0005-0000-0000-0000F70C0000}"/>
    <cellStyle name="Normal 8 4 2" xfId="3320" xr:uid="{00000000-0005-0000-0000-0000F80C0000}"/>
    <cellStyle name="Normal 8 4 2 2" xfId="3321" xr:uid="{00000000-0005-0000-0000-0000F90C0000}"/>
    <cellStyle name="Normal 8 4 3" xfId="3322" xr:uid="{00000000-0005-0000-0000-0000FA0C0000}"/>
    <cellStyle name="Normal 8 4 4" xfId="3323" xr:uid="{00000000-0005-0000-0000-0000FB0C0000}"/>
    <cellStyle name="Normal 8 4 5" xfId="3324" xr:uid="{00000000-0005-0000-0000-0000FC0C0000}"/>
    <cellStyle name="Normal 8 4 6" xfId="3325" xr:uid="{00000000-0005-0000-0000-0000FD0C0000}"/>
    <cellStyle name="Normal 8 5" xfId="3326" xr:uid="{00000000-0005-0000-0000-0000FE0C0000}"/>
    <cellStyle name="Normal 8 5 2" xfId="3327" xr:uid="{00000000-0005-0000-0000-0000FF0C0000}"/>
    <cellStyle name="Normal 8 5 2 2" xfId="3328" xr:uid="{00000000-0005-0000-0000-0000000D0000}"/>
    <cellStyle name="Normal 8 5 3" xfId="3329" xr:uid="{00000000-0005-0000-0000-0000010D0000}"/>
    <cellStyle name="Normal 8 5 4" xfId="3330" xr:uid="{00000000-0005-0000-0000-0000020D0000}"/>
    <cellStyle name="Normal 8 5 5" xfId="3331" xr:uid="{00000000-0005-0000-0000-0000030D0000}"/>
    <cellStyle name="Normal 8 5 6" xfId="3332" xr:uid="{00000000-0005-0000-0000-0000040D0000}"/>
    <cellStyle name="Normal 8 6" xfId="3333" xr:uid="{00000000-0005-0000-0000-0000050D0000}"/>
    <cellStyle name="Normal 8 6 2" xfId="3334" xr:uid="{00000000-0005-0000-0000-0000060D0000}"/>
    <cellStyle name="Normal 8 6 2 2" xfId="3335" xr:uid="{00000000-0005-0000-0000-0000070D0000}"/>
    <cellStyle name="Normal 8 6 3" xfId="3336" xr:uid="{00000000-0005-0000-0000-0000080D0000}"/>
    <cellStyle name="Normal 8 6 4" xfId="3337" xr:uid="{00000000-0005-0000-0000-0000090D0000}"/>
    <cellStyle name="Normal 8 6 5" xfId="3338" xr:uid="{00000000-0005-0000-0000-00000A0D0000}"/>
    <cellStyle name="Normal 8 6 6" xfId="3339" xr:uid="{00000000-0005-0000-0000-00000B0D0000}"/>
    <cellStyle name="Normal 8 7" xfId="3340" xr:uid="{00000000-0005-0000-0000-00000C0D0000}"/>
    <cellStyle name="Normal 8 7 2" xfId="3341" xr:uid="{00000000-0005-0000-0000-00000D0D0000}"/>
    <cellStyle name="Normal 8 8" xfId="3342" xr:uid="{00000000-0005-0000-0000-00000E0D0000}"/>
    <cellStyle name="Normal 8 8 2" xfId="3343" xr:uid="{00000000-0005-0000-0000-00000F0D0000}"/>
    <cellStyle name="Normal 8 9" xfId="3344" xr:uid="{00000000-0005-0000-0000-0000100D0000}"/>
    <cellStyle name="Normal 8 9 2" xfId="3345" xr:uid="{00000000-0005-0000-0000-0000110D0000}"/>
    <cellStyle name="Normal 9 10" xfId="3346" xr:uid="{00000000-0005-0000-0000-0000120D0000}"/>
    <cellStyle name="Normal 9 11" xfId="3347" xr:uid="{00000000-0005-0000-0000-0000130D0000}"/>
    <cellStyle name="Normal 9 12" xfId="3348" xr:uid="{00000000-0005-0000-0000-0000140D0000}"/>
    <cellStyle name="Normal 9 2" xfId="3349" xr:uid="{00000000-0005-0000-0000-0000150D0000}"/>
    <cellStyle name="Normal 9 2 2" xfId="3350" xr:uid="{00000000-0005-0000-0000-0000160D0000}"/>
    <cellStyle name="Normal 9 2 2 2" xfId="3351" xr:uid="{00000000-0005-0000-0000-0000170D0000}"/>
    <cellStyle name="Normal 9 2 3" xfId="3352" xr:uid="{00000000-0005-0000-0000-0000180D0000}"/>
    <cellStyle name="Normal 9 2 4" xfId="3353" xr:uid="{00000000-0005-0000-0000-0000190D0000}"/>
    <cellStyle name="Normal 9 2 5" xfId="3354" xr:uid="{00000000-0005-0000-0000-00001A0D0000}"/>
    <cellStyle name="Normal 9 2 6" xfId="3355" xr:uid="{00000000-0005-0000-0000-00001B0D0000}"/>
    <cellStyle name="Normal 9 3" xfId="3356" xr:uid="{00000000-0005-0000-0000-00001C0D0000}"/>
    <cellStyle name="Normal 9 3 2" xfId="3357" xr:uid="{00000000-0005-0000-0000-00001D0D0000}"/>
    <cellStyle name="Normal 9 3 2 2" xfId="3358" xr:uid="{00000000-0005-0000-0000-00001E0D0000}"/>
    <cellStyle name="Normal 9 3 3" xfId="3359" xr:uid="{00000000-0005-0000-0000-00001F0D0000}"/>
    <cellStyle name="Normal 9 3 4" xfId="3360" xr:uid="{00000000-0005-0000-0000-0000200D0000}"/>
    <cellStyle name="Normal 9 3 5" xfId="3361" xr:uid="{00000000-0005-0000-0000-0000210D0000}"/>
    <cellStyle name="Normal 9 3 6" xfId="3362" xr:uid="{00000000-0005-0000-0000-0000220D0000}"/>
    <cellStyle name="Normal 9 4" xfId="3363" xr:uid="{00000000-0005-0000-0000-0000230D0000}"/>
    <cellStyle name="Normal 9 4 2" xfId="3364" xr:uid="{00000000-0005-0000-0000-0000240D0000}"/>
    <cellStyle name="Normal 9 4 2 2" xfId="3365" xr:uid="{00000000-0005-0000-0000-0000250D0000}"/>
    <cellStyle name="Normal 9 4 3" xfId="3366" xr:uid="{00000000-0005-0000-0000-0000260D0000}"/>
    <cellStyle name="Normal 9 4 4" xfId="3367" xr:uid="{00000000-0005-0000-0000-0000270D0000}"/>
    <cellStyle name="Normal 9 4 5" xfId="3368" xr:uid="{00000000-0005-0000-0000-0000280D0000}"/>
    <cellStyle name="Normal 9 4 6" xfId="3369" xr:uid="{00000000-0005-0000-0000-0000290D0000}"/>
    <cellStyle name="Normal 9 5" xfId="3370" xr:uid="{00000000-0005-0000-0000-00002A0D0000}"/>
    <cellStyle name="Normal 9 5 2" xfId="3371" xr:uid="{00000000-0005-0000-0000-00002B0D0000}"/>
    <cellStyle name="Normal 9 5 2 2" xfId="3372" xr:uid="{00000000-0005-0000-0000-00002C0D0000}"/>
    <cellStyle name="Normal 9 5 3" xfId="3373" xr:uid="{00000000-0005-0000-0000-00002D0D0000}"/>
    <cellStyle name="Normal 9 5 4" xfId="3374" xr:uid="{00000000-0005-0000-0000-00002E0D0000}"/>
    <cellStyle name="Normal 9 5 5" xfId="3375" xr:uid="{00000000-0005-0000-0000-00002F0D0000}"/>
    <cellStyle name="Normal 9 5 6" xfId="3376" xr:uid="{00000000-0005-0000-0000-0000300D0000}"/>
    <cellStyle name="Normal 9 6" xfId="3377" xr:uid="{00000000-0005-0000-0000-0000310D0000}"/>
    <cellStyle name="Normal 9 6 2" xfId="3378" xr:uid="{00000000-0005-0000-0000-0000320D0000}"/>
    <cellStyle name="Normal 9 6 2 2" xfId="3379" xr:uid="{00000000-0005-0000-0000-0000330D0000}"/>
    <cellStyle name="Normal 9 6 3" xfId="3380" xr:uid="{00000000-0005-0000-0000-0000340D0000}"/>
    <cellStyle name="Normal 9 6 4" xfId="3381" xr:uid="{00000000-0005-0000-0000-0000350D0000}"/>
    <cellStyle name="Normal 9 6 5" xfId="3382" xr:uid="{00000000-0005-0000-0000-0000360D0000}"/>
    <cellStyle name="Normal 9 6 6" xfId="3383" xr:uid="{00000000-0005-0000-0000-0000370D0000}"/>
    <cellStyle name="Normal 9 7" xfId="3384" xr:uid="{00000000-0005-0000-0000-0000380D0000}"/>
    <cellStyle name="Normal 9 7 2" xfId="3385" xr:uid="{00000000-0005-0000-0000-0000390D0000}"/>
    <cellStyle name="Normal 9 8" xfId="3386" xr:uid="{00000000-0005-0000-0000-00003A0D0000}"/>
    <cellStyle name="Normal 9 8 2" xfId="3387" xr:uid="{00000000-0005-0000-0000-00003B0D0000}"/>
    <cellStyle name="Normal 9 9" xfId="3388" xr:uid="{00000000-0005-0000-0000-00003C0D0000}"/>
    <cellStyle name="Normal 9 9 2" xfId="3389" xr:uid="{00000000-0005-0000-0000-00003D0D0000}"/>
    <cellStyle name="Normale 4" xfId="3390" xr:uid="{00000000-0005-0000-0000-00003E0D0000}"/>
    <cellStyle name="Normale 4 2" xfId="3391" xr:uid="{00000000-0005-0000-0000-00003F0D0000}"/>
    <cellStyle name="Normale 4 3" xfId="3392" xr:uid="{00000000-0005-0000-0000-0000400D0000}"/>
    <cellStyle name="Normale 4 4" xfId="3393" xr:uid="{00000000-0005-0000-0000-0000410D0000}"/>
    <cellStyle name="Normale 4 5" xfId="3394" xr:uid="{00000000-0005-0000-0000-0000420D0000}"/>
    <cellStyle name="Normale 4 6" xfId="3395" xr:uid="{00000000-0005-0000-0000-0000430D0000}"/>
    <cellStyle name="Normale_Scen_UC_IND-StrucConst" xfId="3396" xr:uid="{00000000-0005-0000-0000-0000440D0000}"/>
    <cellStyle name="Note 10" xfId="3397" xr:uid="{00000000-0005-0000-0000-0000450D0000}"/>
    <cellStyle name="Note 11" xfId="3398" xr:uid="{00000000-0005-0000-0000-0000460D0000}"/>
    <cellStyle name="Note 2" xfId="3399" xr:uid="{00000000-0005-0000-0000-0000470D0000}"/>
    <cellStyle name="Note 2 10" xfId="3400" xr:uid="{00000000-0005-0000-0000-0000480D0000}"/>
    <cellStyle name="Note 2 11" xfId="3401" xr:uid="{00000000-0005-0000-0000-0000490D0000}"/>
    <cellStyle name="Note 2 12" xfId="3402" xr:uid="{00000000-0005-0000-0000-00004A0D0000}"/>
    <cellStyle name="Note 2 13" xfId="3403" xr:uid="{00000000-0005-0000-0000-00004B0D0000}"/>
    <cellStyle name="Note 2 2" xfId="3404" xr:uid="{00000000-0005-0000-0000-00004C0D0000}"/>
    <cellStyle name="Note 2 3" xfId="3405" xr:uid="{00000000-0005-0000-0000-00004D0D0000}"/>
    <cellStyle name="Note 2 4" xfId="3406" xr:uid="{00000000-0005-0000-0000-00004E0D0000}"/>
    <cellStyle name="Note 2 5" xfId="3407" xr:uid="{00000000-0005-0000-0000-00004F0D0000}"/>
    <cellStyle name="Note 2 6" xfId="3408" xr:uid="{00000000-0005-0000-0000-0000500D0000}"/>
    <cellStyle name="Note 2 7" xfId="3409" xr:uid="{00000000-0005-0000-0000-0000510D0000}"/>
    <cellStyle name="Note 2 8" xfId="3410" xr:uid="{00000000-0005-0000-0000-0000520D0000}"/>
    <cellStyle name="Note 2 9" xfId="3411" xr:uid="{00000000-0005-0000-0000-0000530D0000}"/>
    <cellStyle name="Note 3" xfId="3412" xr:uid="{00000000-0005-0000-0000-0000540D0000}"/>
    <cellStyle name="Note 3 10" xfId="3413" xr:uid="{00000000-0005-0000-0000-0000550D0000}"/>
    <cellStyle name="Note 3 11" xfId="3414" xr:uid="{00000000-0005-0000-0000-0000560D0000}"/>
    <cellStyle name="Note 3 12" xfId="3415" xr:uid="{00000000-0005-0000-0000-0000570D0000}"/>
    <cellStyle name="Note 3 2" xfId="3416" xr:uid="{00000000-0005-0000-0000-0000580D0000}"/>
    <cellStyle name="Note 3 3" xfId="3417" xr:uid="{00000000-0005-0000-0000-0000590D0000}"/>
    <cellStyle name="Note 3 4" xfId="3418" xr:uid="{00000000-0005-0000-0000-00005A0D0000}"/>
    <cellStyle name="Note 3 5" xfId="3419" xr:uid="{00000000-0005-0000-0000-00005B0D0000}"/>
    <cellStyle name="Note 3 6" xfId="3420" xr:uid="{00000000-0005-0000-0000-00005C0D0000}"/>
    <cellStyle name="Note 3 7" xfId="3421" xr:uid="{00000000-0005-0000-0000-00005D0D0000}"/>
    <cellStyle name="Note 3 8" xfId="3422" xr:uid="{00000000-0005-0000-0000-00005E0D0000}"/>
    <cellStyle name="Note 3 9" xfId="3423" xr:uid="{00000000-0005-0000-0000-00005F0D0000}"/>
    <cellStyle name="Note 4" xfId="3424" xr:uid="{00000000-0005-0000-0000-0000600D0000}"/>
    <cellStyle name="Note 4 10" xfId="3425" xr:uid="{00000000-0005-0000-0000-0000610D0000}"/>
    <cellStyle name="Note 4 11" xfId="3426" xr:uid="{00000000-0005-0000-0000-0000620D0000}"/>
    <cellStyle name="Note 4 2" xfId="3427" xr:uid="{00000000-0005-0000-0000-0000630D0000}"/>
    <cellStyle name="Note 4 3" xfId="3428" xr:uid="{00000000-0005-0000-0000-0000640D0000}"/>
    <cellStyle name="Note 4 4" xfId="3429" xr:uid="{00000000-0005-0000-0000-0000650D0000}"/>
    <cellStyle name="Note 4 5" xfId="3430" xr:uid="{00000000-0005-0000-0000-0000660D0000}"/>
    <cellStyle name="Note 4 6" xfId="3431" xr:uid="{00000000-0005-0000-0000-0000670D0000}"/>
    <cellStyle name="Note 4 7" xfId="3432" xr:uid="{00000000-0005-0000-0000-0000680D0000}"/>
    <cellStyle name="Note 4 8" xfId="3433" xr:uid="{00000000-0005-0000-0000-0000690D0000}"/>
    <cellStyle name="Note 4 9" xfId="3434" xr:uid="{00000000-0005-0000-0000-00006A0D0000}"/>
    <cellStyle name="Note 5" xfId="3435" xr:uid="{00000000-0005-0000-0000-00006B0D0000}"/>
    <cellStyle name="Note 5 10" xfId="3436" xr:uid="{00000000-0005-0000-0000-00006C0D0000}"/>
    <cellStyle name="Note 5 11" xfId="3437" xr:uid="{00000000-0005-0000-0000-00006D0D0000}"/>
    <cellStyle name="Note 5 2" xfId="3438" xr:uid="{00000000-0005-0000-0000-00006E0D0000}"/>
    <cellStyle name="Note 5 3" xfId="3439" xr:uid="{00000000-0005-0000-0000-00006F0D0000}"/>
    <cellStyle name="Note 5 4" xfId="3440" xr:uid="{00000000-0005-0000-0000-0000700D0000}"/>
    <cellStyle name="Note 5 5" xfId="3441" xr:uid="{00000000-0005-0000-0000-0000710D0000}"/>
    <cellStyle name="Note 5 6" xfId="3442" xr:uid="{00000000-0005-0000-0000-0000720D0000}"/>
    <cellStyle name="Note 5 7" xfId="3443" xr:uid="{00000000-0005-0000-0000-0000730D0000}"/>
    <cellStyle name="Note 5 8" xfId="3444" xr:uid="{00000000-0005-0000-0000-0000740D0000}"/>
    <cellStyle name="Note 5 9" xfId="3445" xr:uid="{00000000-0005-0000-0000-0000750D0000}"/>
    <cellStyle name="Note 6" xfId="3446" xr:uid="{00000000-0005-0000-0000-0000760D0000}"/>
    <cellStyle name="Note 6 10" xfId="3447" xr:uid="{00000000-0005-0000-0000-0000770D0000}"/>
    <cellStyle name="Note 6 11" xfId="3448" xr:uid="{00000000-0005-0000-0000-0000780D0000}"/>
    <cellStyle name="Note 6 2" xfId="3449" xr:uid="{00000000-0005-0000-0000-0000790D0000}"/>
    <cellStyle name="Note 6 3" xfId="3450" xr:uid="{00000000-0005-0000-0000-00007A0D0000}"/>
    <cellStyle name="Note 6 4" xfId="3451" xr:uid="{00000000-0005-0000-0000-00007B0D0000}"/>
    <cellStyle name="Note 6 5" xfId="3452" xr:uid="{00000000-0005-0000-0000-00007C0D0000}"/>
    <cellStyle name="Note 6 6" xfId="3453" xr:uid="{00000000-0005-0000-0000-00007D0D0000}"/>
    <cellStyle name="Note 6 7" xfId="3454" xr:uid="{00000000-0005-0000-0000-00007E0D0000}"/>
    <cellStyle name="Note 6 8" xfId="3455" xr:uid="{00000000-0005-0000-0000-00007F0D0000}"/>
    <cellStyle name="Note 6 9" xfId="3456" xr:uid="{00000000-0005-0000-0000-0000800D0000}"/>
    <cellStyle name="Note 7" xfId="3457" xr:uid="{00000000-0005-0000-0000-0000810D0000}"/>
    <cellStyle name="Note 8" xfId="3458" xr:uid="{00000000-0005-0000-0000-0000820D0000}"/>
    <cellStyle name="Note 9" xfId="3459" xr:uid="{00000000-0005-0000-0000-0000830D0000}"/>
    <cellStyle name="Nuovo" xfId="3460" xr:uid="{00000000-0005-0000-0000-0000840D0000}"/>
    <cellStyle name="Output 10" xfId="3461" xr:uid="{00000000-0005-0000-0000-0000850D0000}"/>
    <cellStyle name="Output 2" xfId="3462" xr:uid="{00000000-0005-0000-0000-0000860D0000}"/>
    <cellStyle name="Output 2 10" xfId="3463" xr:uid="{00000000-0005-0000-0000-0000870D0000}"/>
    <cellStyle name="Output 2 11" xfId="3464" xr:uid="{00000000-0005-0000-0000-0000880D0000}"/>
    <cellStyle name="Output 2 2" xfId="3465" xr:uid="{00000000-0005-0000-0000-0000890D0000}"/>
    <cellStyle name="Output 2 3" xfId="3466" xr:uid="{00000000-0005-0000-0000-00008A0D0000}"/>
    <cellStyle name="Output 2 4" xfId="3467" xr:uid="{00000000-0005-0000-0000-00008B0D0000}"/>
    <cellStyle name="Output 2 5" xfId="3468" xr:uid="{00000000-0005-0000-0000-00008C0D0000}"/>
    <cellStyle name="Output 2 6" xfId="3469" xr:uid="{00000000-0005-0000-0000-00008D0D0000}"/>
    <cellStyle name="Output 2 7" xfId="3470" xr:uid="{00000000-0005-0000-0000-00008E0D0000}"/>
    <cellStyle name="Output 2 8" xfId="3471" xr:uid="{00000000-0005-0000-0000-00008F0D0000}"/>
    <cellStyle name="Output 2 9" xfId="3472" xr:uid="{00000000-0005-0000-0000-0000900D0000}"/>
    <cellStyle name="Output 3" xfId="3473" xr:uid="{00000000-0005-0000-0000-0000910D0000}"/>
    <cellStyle name="Output 3 10" xfId="3474" xr:uid="{00000000-0005-0000-0000-0000920D0000}"/>
    <cellStyle name="Output 3 11" xfId="3475" xr:uid="{00000000-0005-0000-0000-0000930D0000}"/>
    <cellStyle name="Output 3 2" xfId="3476" xr:uid="{00000000-0005-0000-0000-0000940D0000}"/>
    <cellStyle name="Output 3 3" xfId="3477" xr:uid="{00000000-0005-0000-0000-0000950D0000}"/>
    <cellStyle name="Output 3 4" xfId="3478" xr:uid="{00000000-0005-0000-0000-0000960D0000}"/>
    <cellStyle name="Output 3 5" xfId="3479" xr:uid="{00000000-0005-0000-0000-0000970D0000}"/>
    <cellStyle name="Output 3 6" xfId="3480" xr:uid="{00000000-0005-0000-0000-0000980D0000}"/>
    <cellStyle name="Output 3 7" xfId="3481" xr:uid="{00000000-0005-0000-0000-0000990D0000}"/>
    <cellStyle name="Output 3 8" xfId="3482" xr:uid="{00000000-0005-0000-0000-00009A0D0000}"/>
    <cellStyle name="Output 3 9" xfId="3483" xr:uid="{00000000-0005-0000-0000-00009B0D0000}"/>
    <cellStyle name="Output 4" xfId="3484" xr:uid="{00000000-0005-0000-0000-00009C0D0000}"/>
    <cellStyle name="Output 4 10" xfId="3485" xr:uid="{00000000-0005-0000-0000-00009D0D0000}"/>
    <cellStyle name="Output 4 11" xfId="3486" xr:uid="{00000000-0005-0000-0000-00009E0D0000}"/>
    <cellStyle name="Output 4 2" xfId="3487" xr:uid="{00000000-0005-0000-0000-00009F0D0000}"/>
    <cellStyle name="Output 4 3" xfId="3488" xr:uid="{00000000-0005-0000-0000-0000A00D0000}"/>
    <cellStyle name="Output 4 4" xfId="3489" xr:uid="{00000000-0005-0000-0000-0000A10D0000}"/>
    <cellStyle name="Output 4 5" xfId="3490" xr:uid="{00000000-0005-0000-0000-0000A20D0000}"/>
    <cellStyle name="Output 4 6" xfId="3491" xr:uid="{00000000-0005-0000-0000-0000A30D0000}"/>
    <cellStyle name="Output 4 7" xfId="3492" xr:uid="{00000000-0005-0000-0000-0000A40D0000}"/>
    <cellStyle name="Output 4 8" xfId="3493" xr:uid="{00000000-0005-0000-0000-0000A50D0000}"/>
    <cellStyle name="Output 4 9" xfId="3494" xr:uid="{00000000-0005-0000-0000-0000A60D0000}"/>
    <cellStyle name="Output 5" xfId="3495" xr:uid="{00000000-0005-0000-0000-0000A70D0000}"/>
    <cellStyle name="Output 5 10" xfId="3496" xr:uid="{00000000-0005-0000-0000-0000A80D0000}"/>
    <cellStyle name="Output 5 11" xfId="3497" xr:uid="{00000000-0005-0000-0000-0000A90D0000}"/>
    <cellStyle name="Output 5 2" xfId="3498" xr:uid="{00000000-0005-0000-0000-0000AA0D0000}"/>
    <cellStyle name="Output 5 3" xfId="3499" xr:uid="{00000000-0005-0000-0000-0000AB0D0000}"/>
    <cellStyle name="Output 5 4" xfId="3500" xr:uid="{00000000-0005-0000-0000-0000AC0D0000}"/>
    <cellStyle name="Output 5 5" xfId="3501" xr:uid="{00000000-0005-0000-0000-0000AD0D0000}"/>
    <cellStyle name="Output 5 6" xfId="3502" xr:uid="{00000000-0005-0000-0000-0000AE0D0000}"/>
    <cellStyle name="Output 5 7" xfId="3503" xr:uid="{00000000-0005-0000-0000-0000AF0D0000}"/>
    <cellStyle name="Output 5 8" xfId="3504" xr:uid="{00000000-0005-0000-0000-0000B00D0000}"/>
    <cellStyle name="Output 5 9" xfId="3505" xr:uid="{00000000-0005-0000-0000-0000B10D0000}"/>
    <cellStyle name="Output 6" xfId="3506" xr:uid="{00000000-0005-0000-0000-0000B20D0000}"/>
    <cellStyle name="Output 6 10" xfId="3507" xr:uid="{00000000-0005-0000-0000-0000B30D0000}"/>
    <cellStyle name="Output 6 11" xfId="3508" xr:uid="{00000000-0005-0000-0000-0000B40D0000}"/>
    <cellStyle name="Output 6 2" xfId="3509" xr:uid="{00000000-0005-0000-0000-0000B50D0000}"/>
    <cellStyle name="Output 6 3" xfId="3510" xr:uid="{00000000-0005-0000-0000-0000B60D0000}"/>
    <cellStyle name="Output 6 4" xfId="3511" xr:uid="{00000000-0005-0000-0000-0000B70D0000}"/>
    <cellStyle name="Output 6 5" xfId="3512" xr:uid="{00000000-0005-0000-0000-0000B80D0000}"/>
    <cellStyle name="Output 6 6" xfId="3513" xr:uid="{00000000-0005-0000-0000-0000B90D0000}"/>
    <cellStyle name="Output 6 7" xfId="3514" xr:uid="{00000000-0005-0000-0000-0000BA0D0000}"/>
    <cellStyle name="Output 6 8" xfId="3515" xr:uid="{00000000-0005-0000-0000-0000BB0D0000}"/>
    <cellStyle name="Output 6 9" xfId="3516" xr:uid="{00000000-0005-0000-0000-0000BC0D0000}"/>
    <cellStyle name="Output 7" xfId="3517" xr:uid="{00000000-0005-0000-0000-0000BD0D0000}"/>
    <cellStyle name="Output 8" xfId="3518" xr:uid="{00000000-0005-0000-0000-0000BE0D0000}"/>
    <cellStyle name="Output 9" xfId="3519" xr:uid="{00000000-0005-0000-0000-0000BF0D0000}"/>
    <cellStyle name="Percent" xfId="3520" builtinId="5"/>
    <cellStyle name="Percent 2" xfId="3521" xr:uid="{00000000-0005-0000-0000-0000C10D0000}"/>
    <cellStyle name="Percent 2 2" xfId="3522" xr:uid="{00000000-0005-0000-0000-0000C20D0000}"/>
    <cellStyle name="Percent 2 3" xfId="3523" xr:uid="{00000000-0005-0000-0000-0000C30D0000}"/>
    <cellStyle name="Percent 2 4" xfId="3524" xr:uid="{00000000-0005-0000-0000-0000C40D0000}"/>
    <cellStyle name="Percent 3 2" xfId="3525" xr:uid="{00000000-0005-0000-0000-0000C50D0000}"/>
    <cellStyle name="Percent 3 2 2" xfId="3526" xr:uid="{00000000-0005-0000-0000-0000C60D0000}"/>
    <cellStyle name="Percentuale 2" xfId="3527" xr:uid="{00000000-0005-0000-0000-0000C70D0000}"/>
    <cellStyle name="Pilkku_Layo9704" xfId="3528" xr:uid="{00000000-0005-0000-0000-0000C80D0000}"/>
    <cellStyle name="Pyör. luku_Layo9704" xfId="3529" xr:uid="{00000000-0005-0000-0000-0000C90D0000}"/>
    <cellStyle name="Pyör. valuutta_Layo9704" xfId="3530" xr:uid="{00000000-0005-0000-0000-0000CA0D0000}"/>
    <cellStyle name="Standard_M_ELE_OU_Primary" xfId="3531" xr:uid="{00000000-0005-0000-0000-0000CB0D0000}"/>
    <cellStyle name="Style 21" xfId="3532" xr:uid="{00000000-0005-0000-0000-0000CC0D0000}"/>
    <cellStyle name="Style 21 2" xfId="3533" xr:uid="{00000000-0005-0000-0000-0000CD0D0000}"/>
    <cellStyle name="Style 22" xfId="3534" xr:uid="{00000000-0005-0000-0000-0000CE0D0000}"/>
    <cellStyle name="Style 23" xfId="3535" xr:uid="{00000000-0005-0000-0000-0000CF0D0000}"/>
    <cellStyle name="Style 24" xfId="3536" xr:uid="{00000000-0005-0000-0000-0000D00D0000}"/>
    <cellStyle name="Style 25" xfId="3537" xr:uid="{00000000-0005-0000-0000-0000D10D0000}"/>
    <cellStyle name="Style 25 2" xfId="3538" xr:uid="{00000000-0005-0000-0000-0000D20D0000}"/>
    <cellStyle name="Style 26" xfId="3539" xr:uid="{00000000-0005-0000-0000-0000D30D0000}"/>
    <cellStyle name="Title 10" xfId="3540" xr:uid="{00000000-0005-0000-0000-0000D40D0000}"/>
    <cellStyle name="Title 2" xfId="3541" xr:uid="{00000000-0005-0000-0000-0000D50D0000}"/>
    <cellStyle name="Title 2 10" xfId="3542" xr:uid="{00000000-0005-0000-0000-0000D60D0000}"/>
    <cellStyle name="Title 2 11" xfId="3543" xr:uid="{00000000-0005-0000-0000-0000D70D0000}"/>
    <cellStyle name="Title 2 2" xfId="3544" xr:uid="{00000000-0005-0000-0000-0000D80D0000}"/>
    <cellStyle name="Title 2 3" xfId="3545" xr:uid="{00000000-0005-0000-0000-0000D90D0000}"/>
    <cellStyle name="Title 2 4" xfId="3546" xr:uid="{00000000-0005-0000-0000-0000DA0D0000}"/>
    <cellStyle name="Title 2 5" xfId="3547" xr:uid="{00000000-0005-0000-0000-0000DB0D0000}"/>
    <cellStyle name="Title 2 6" xfId="3548" xr:uid="{00000000-0005-0000-0000-0000DC0D0000}"/>
    <cellStyle name="Title 2 7" xfId="3549" xr:uid="{00000000-0005-0000-0000-0000DD0D0000}"/>
    <cellStyle name="Title 2 8" xfId="3550" xr:uid="{00000000-0005-0000-0000-0000DE0D0000}"/>
    <cellStyle name="Title 2 9" xfId="3551" xr:uid="{00000000-0005-0000-0000-0000DF0D0000}"/>
    <cellStyle name="Title 3" xfId="3552" xr:uid="{00000000-0005-0000-0000-0000E00D0000}"/>
    <cellStyle name="Title 3 10" xfId="3553" xr:uid="{00000000-0005-0000-0000-0000E10D0000}"/>
    <cellStyle name="Title 3 11" xfId="3554" xr:uid="{00000000-0005-0000-0000-0000E20D0000}"/>
    <cellStyle name="Title 3 2" xfId="3555" xr:uid="{00000000-0005-0000-0000-0000E30D0000}"/>
    <cellStyle name="Title 3 3" xfId="3556" xr:uid="{00000000-0005-0000-0000-0000E40D0000}"/>
    <cellStyle name="Title 3 4" xfId="3557" xr:uid="{00000000-0005-0000-0000-0000E50D0000}"/>
    <cellStyle name="Title 3 5" xfId="3558" xr:uid="{00000000-0005-0000-0000-0000E60D0000}"/>
    <cellStyle name="Title 3 6" xfId="3559" xr:uid="{00000000-0005-0000-0000-0000E70D0000}"/>
    <cellStyle name="Title 3 7" xfId="3560" xr:uid="{00000000-0005-0000-0000-0000E80D0000}"/>
    <cellStyle name="Title 3 8" xfId="3561" xr:uid="{00000000-0005-0000-0000-0000E90D0000}"/>
    <cellStyle name="Title 3 9" xfId="3562" xr:uid="{00000000-0005-0000-0000-0000EA0D0000}"/>
    <cellStyle name="Title 4" xfId="3563" xr:uid="{00000000-0005-0000-0000-0000EB0D0000}"/>
    <cellStyle name="Title 4 10" xfId="3564" xr:uid="{00000000-0005-0000-0000-0000EC0D0000}"/>
    <cellStyle name="Title 4 11" xfId="3565" xr:uid="{00000000-0005-0000-0000-0000ED0D0000}"/>
    <cellStyle name="Title 4 2" xfId="3566" xr:uid="{00000000-0005-0000-0000-0000EE0D0000}"/>
    <cellStyle name="Title 4 3" xfId="3567" xr:uid="{00000000-0005-0000-0000-0000EF0D0000}"/>
    <cellStyle name="Title 4 4" xfId="3568" xr:uid="{00000000-0005-0000-0000-0000F00D0000}"/>
    <cellStyle name="Title 4 5" xfId="3569" xr:uid="{00000000-0005-0000-0000-0000F10D0000}"/>
    <cellStyle name="Title 4 6" xfId="3570" xr:uid="{00000000-0005-0000-0000-0000F20D0000}"/>
    <cellStyle name="Title 4 7" xfId="3571" xr:uid="{00000000-0005-0000-0000-0000F30D0000}"/>
    <cellStyle name="Title 4 8" xfId="3572" xr:uid="{00000000-0005-0000-0000-0000F40D0000}"/>
    <cellStyle name="Title 4 9" xfId="3573" xr:uid="{00000000-0005-0000-0000-0000F50D0000}"/>
    <cellStyle name="Title 5" xfId="3574" xr:uid="{00000000-0005-0000-0000-0000F60D0000}"/>
    <cellStyle name="Title 5 10" xfId="3575" xr:uid="{00000000-0005-0000-0000-0000F70D0000}"/>
    <cellStyle name="Title 5 11" xfId="3576" xr:uid="{00000000-0005-0000-0000-0000F80D0000}"/>
    <cellStyle name="Title 5 2" xfId="3577" xr:uid="{00000000-0005-0000-0000-0000F90D0000}"/>
    <cellStyle name="Title 5 3" xfId="3578" xr:uid="{00000000-0005-0000-0000-0000FA0D0000}"/>
    <cellStyle name="Title 5 4" xfId="3579" xr:uid="{00000000-0005-0000-0000-0000FB0D0000}"/>
    <cellStyle name="Title 5 5" xfId="3580" xr:uid="{00000000-0005-0000-0000-0000FC0D0000}"/>
    <cellStyle name="Title 5 6" xfId="3581" xr:uid="{00000000-0005-0000-0000-0000FD0D0000}"/>
    <cellStyle name="Title 5 7" xfId="3582" xr:uid="{00000000-0005-0000-0000-0000FE0D0000}"/>
    <cellStyle name="Title 5 8" xfId="3583" xr:uid="{00000000-0005-0000-0000-0000FF0D0000}"/>
    <cellStyle name="Title 5 9" xfId="3584" xr:uid="{00000000-0005-0000-0000-0000000E0000}"/>
    <cellStyle name="Title 6" xfId="3585" xr:uid="{00000000-0005-0000-0000-0000010E0000}"/>
    <cellStyle name="Title 6 10" xfId="3586" xr:uid="{00000000-0005-0000-0000-0000020E0000}"/>
    <cellStyle name="Title 6 11" xfId="3587" xr:uid="{00000000-0005-0000-0000-0000030E0000}"/>
    <cellStyle name="Title 6 2" xfId="3588" xr:uid="{00000000-0005-0000-0000-0000040E0000}"/>
    <cellStyle name="Title 6 3" xfId="3589" xr:uid="{00000000-0005-0000-0000-0000050E0000}"/>
    <cellStyle name="Title 6 4" xfId="3590" xr:uid="{00000000-0005-0000-0000-0000060E0000}"/>
    <cellStyle name="Title 6 5" xfId="3591" xr:uid="{00000000-0005-0000-0000-0000070E0000}"/>
    <cellStyle name="Title 6 6" xfId="3592" xr:uid="{00000000-0005-0000-0000-0000080E0000}"/>
    <cellStyle name="Title 6 7" xfId="3593" xr:uid="{00000000-0005-0000-0000-0000090E0000}"/>
    <cellStyle name="Title 6 8" xfId="3594" xr:uid="{00000000-0005-0000-0000-00000A0E0000}"/>
    <cellStyle name="Title 6 9" xfId="3595" xr:uid="{00000000-0005-0000-0000-00000B0E0000}"/>
    <cellStyle name="Title 7" xfId="3596" xr:uid="{00000000-0005-0000-0000-00000C0E0000}"/>
    <cellStyle name="Title 8" xfId="3597" xr:uid="{00000000-0005-0000-0000-00000D0E0000}"/>
    <cellStyle name="Title 9" xfId="3598" xr:uid="{00000000-0005-0000-0000-00000E0E0000}"/>
    <cellStyle name="Total 10" xfId="3599" xr:uid="{00000000-0005-0000-0000-00000F0E0000}"/>
    <cellStyle name="Total 2" xfId="3600" xr:uid="{00000000-0005-0000-0000-0000100E0000}"/>
    <cellStyle name="Total 2 10" xfId="3601" xr:uid="{00000000-0005-0000-0000-0000110E0000}"/>
    <cellStyle name="Total 2 11" xfId="3602" xr:uid="{00000000-0005-0000-0000-0000120E0000}"/>
    <cellStyle name="Total 2 2" xfId="3603" xr:uid="{00000000-0005-0000-0000-0000130E0000}"/>
    <cellStyle name="Total 2 3" xfId="3604" xr:uid="{00000000-0005-0000-0000-0000140E0000}"/>
    <cellStyle name="Total 2 4" xfId="3605" xr:uid="{00000000-0005-0000-0000-0000150E0000}"/>
    <cellStyle name="Total 2 5" xfId="3606" xr:uid="{00000000-0005-0000-0000-0000160E0000}"/>
    <cellStyle name="Total 2 6" xfId="3607" xr:uid="{00000000-0005-0000-0000-0000170E0000}"/>
    <cellStyle name="Total 2 7" xfId="3608" xr:uid="{00000000-0005-0000-0000-0000180E0000}"/>
    <cellStyle name="Total 2 8" xfId="3609" xr:uid="{00000000-0005-0000-0000-0000190E0000}"/>
    <cellStyle name="Total 2 9" xfId="3610" xr:uid="{00000000-0005-0000-0000-00001A0E0000}"/>
    <cellStyle name="Total 3" xfId="3611" xr:uid="{00000000-0005-0000-0000-00001B0E0000}"/>
    <cellStyle name="Total 3 10" xfId="3612" xr:uid="{00000000-0005-0000-0000-00001C0E0000}"/>
    <cellStyle name="Total 3 11" xfId="3613" xr:uid="{00000000-0005-0000-0000-00001D0E0000}"/>
    <cellStyle name="Total 3 2" xfId="3614" xr:uid="{00000000-0005-0000-0000-00001E0E0000}"/>
    <cellStyle name="Total 3 3" xfId="3615" xr:uid="{00000000-0005-0000-0000-00001F0E0000}"/>
    <cellStyle name="Total 3 4" xfId="3616" xr:uid="{00000000-0005-0000-0000-0000200E0000}"/>
    <cellStyle name="Total 3 5" xfId="3617" xr:uid="{00000000-0005-0000-0000-0000210E0000}"/>
    <cellStyle name="Total 3 6" xfId="3618" xr:uid="{00000000-0005-0000-0000-0000220E0000}"/>
    <cellStyle name="Total 3 7" xfId="3619" xr:uid="{00000000-0005-0000-0000-0000230E0000}"/>
    <cellStyle name="Total 3 8" xfId="3620" xr:uid="{00000000-0005-0000-0000-0000240E0000}"/>
    <cellStyle name="Total 3 9" xfId="3621" xr:uid="{00000000-0005-0000-0000-0000250E0000}"/>
    <cellStyle name="Total 4" xfId="3622" xr:uid="{00000000-0005-0000-0000-0000260E0000}"/>
    <cellStyle name="Total 4 10" xfId="3623" xr:uid="{00000000-0005-0000-0000-0000270E0000}"/>
    <cellStyle name="Total 4 11" xfId="3624" xr:uid="{00000000-0005-0000-0000-0000280E0000}"/>
    <cellStyle name="Total 4 2" xfId="3625" xr:uid="{00000000-0005-0000-0000-0000290E0000}"/>
    <cellStyle name="Total 4 3" xfId="3626" xr:uid="{00000000-0005-0000-0000-00002A0E0000}"/>
    <cellStyle name="Total 4 4" xfId="3627" xr:uid="{00000000-0005-0000-0000-00002B0E0000}"/>
    <cellStyle name="Total 4 5" xfId="3628" xr:uid="{00000000-0005-0000-0000-00002C0E0000}"/>
    <cellStyle name="Total 4 6" xfId="3629" xr:uid="{00000000-0005-0000-0000-00002D0E0000}"/>
    <cellStyle name="Total 4 7" xfId="3630" xr:uid="{00000000-0005-0000-0000-00002E0E0000}"/>
    <cellStyle name="Total 4 8" xfId="3631" xr:uid="{00000000-0005-0000-0000-00002F0E0000}"/>
    <cellStyle name="Total 4 9" xfId="3632" xr:uid="{00000000-0005-0000-0000-0000300E0000}"/>
    <cellStyle name="Total 5" xfId="3633" xr:uid="{00000000-0005-0000-0000-0000310E0000}"/>
    <cellStyle name="Total 5 10" xfId="3634" xr:uid="{00000000-0005-0000-0000-0000320E0000}"/>
    <cellStyle name="Total 5 11" xfId="3635" xr:uid="{00000000-0005-0000-0000-0000330E0000}"/>
    <cellStyle name="Total 5 2" xfId="3636" xr:uid="{00000000-0005-0000-0000-0000340E0000}"/>
    <cellStyle name="Total 5 3" xfId="3637" xr:uid="{00000000-0005-0000-0000-0000350E0000}"/>
    <cellStyle name="Total 5 4" xfId="3638" xr:uid="{00000000-0005-0000-0000-0000360E0000}"/>
    <cellStyle name="Total 5 5" xfId="3639" xr:uid="{00000000-0005-0000-0000-0000370E0000}"/>
    <cellStyle name="Total 5 6" xfId="3640" xr:uid="{00000000-0005-0000-0000-0000380E0000}"/>
    <cellStyle name="Total 5 7" xfId="3641" xr:uid="{00000000-0005-0000-0000-0000390E0000}"/>
    <cellStyle name="Total 5 8" xfId="3642" xr:uid="{00000000-0005-0000-0000-00003A0E0000}"/>
    <cellStyle name="Total 5 9" xfId="3643" xr:uid="{00000000-0005-0000-0000-00003B0E0000}"/>
    <cellStyle name="Total 6" xfId="3644" xr:uid="{00000000-0005-0000-0000-00003C0E0000}"/>
    <cellStyle name="Total 6 10" xfId="3645" xr:uid="{00000000-0005-0000-0000-00003D0E0000}"/>
    <cellStyle name="Total 6 11" xfId="3646" xr:uid="{00000000-0005-0000-0000-00003E0E0000}"/>
    <cellStyle name="Total 6 2" xfId="3647" xr:uid="{00000000-0005-0000-0000-00003F0E0000}"/>
    <cellStyle name="Total 6 3" xfId="3648" xr:uid="{00000000-0005-0000-0000-0000400E0000}"/>
    <cellStyle name="Total 6 4" xfId="3649" xr:uid="{00000000-0005-0000-0000-0000410E0000}"/>
    <cellStyle name="Total 6 5" xfId="3650" xr:uid="{00000000-0005-0000-0000-0000420E0000}"/>
    <cellStyle name="Total 6 6" xfId="3651" xr:uid="{00000000-0005-0000-0000-0000430E0000}"/>
    <cellStyle name="Total 6 7" xfId="3652" xr:uid="{00000000-0005-0000-0000-0000440E0000}"/>
    <cellStyle name="Total 6 8" xfId="3653" xr:uid="{00000000-0005-0000-0000-0000450E0000}"/>
    <cellStyle name="Total 6 9" xfId="3654" xr:uid="{00000000-0005-0000-0000-0000460E0000}"/>
    <cellStyle name="Total 7" xfId="3655" xr:uid="{00000000-0005-0000-0000-0000470E0000}"/>
    <cellStyle name="Total 8" xfId="3656" xr:uid="{00000000-0005-0000-0000-0000480E0000}"/>
    <cellStyle name="Total 9" xfId="3657" xr:uid="{00000000-0005-0000-0000-0000490E0000}"/>
    <cellStyle name="Valuutta_Layo9704" xfId="3658" xr:uid="{00000000-0005-0000-0000-00004A0E0000}"/>
    <cellStyle name="Warning Text 10" xfId="3659" xr:uid="{00000000-0005-0000-0000-00004B0E0000}"/>
    <cellStyle name="Warning Text 2" xfId="3660" xr:uid="{00000000-0005-0000-0000-00004C0E0000}"/>
    <cellStyle name="Warning Text 2 10" xfId="3661" xr:uid="{00000000-0005-0000-0000-00004D0E0000}"/>
    <cellStyle name="Warning Text 2 11" xfId="3662" xr:uid="{00000000-0005-0000-0000-00004E0E0000}"/>
    <cellStyle name="Warning Text 2 2" xfId="3663" xr:uid="{00000000-0005-0000-0000-00004F0E0000}"/>
    <cellStyle name="Warning Text 2 3" xfId="3664" xr:uid="{00000000-0005-0000-0000-0000500E0000}"/>
    <cellStyle name="Warning Text 2 4" xfId="3665" xr:uid="{00000000-0005-0000-0000-0000510E0000}"/>
    <cellStyle name="Warning Text 2 5" xfId="3666" xr:uid="{00000000-0005-0000-0000-0000520E0000}"/>
    <cellStyle name="Warning Text 2 6" xfId="3667" xr:uid="{00000000-0005-0000-0000-0000530E0000}"/>
    <cellStyle name="Warning Text 2 7" xfId="3668" xr:uid="{00000000-0005-0000-0000-0000540E0000}"/>
    <cellStyle name="Warning Text 2 8" xfId="3669" xr:uid="{00000000-0005-0000-0000-0000550E0000}"/>
    <cellStyle name="Warning Text 2 9" xfId="3670" xr:uid="{00000000-0005-0000-0000-0000560E0000}"/>
    <cellStyle name="Warning Text 3" xfId="3671" xr:uid="{00000000-0005-0000-0000-0000570E0000}"/>
    <cellStyle name="Warning Text 3 10" xfId="3672" xr:uid="{00000000-0005-0000-0000-0000580E0000}"/>
    <cellStyle name="Warning Text 3 11" xfId="3673" xr:uid="{00000000-0005-0000-0000-0000590E0000}"/>
    <cellStyle name="Warning Text 3 2" xfId="3674" xr:uid="{00000000-0005-0000-0000-00005A0E0000}"/>
    <cellStyle name="Warning Text 3 3" xfId="3675" xr:uid="{00000000-0005-0000-0000-00005B0E0000}"/>
    <cellStyle name="Warning Text 3 4" xfId="3676" xr:uid="{00000000-0005-0000-0000-00005C0E0000}"/>
    <cellStyle name="Warning Text 3 5" xfId="3677" xr:uid="{00000000-0005-0000-0000-00005D0E0000}"/>
    <cellStyle name="Warning Text 3 6" xfId="3678" xr:uid="{00000000-0005-0000-0000-00005E0E0000}"/>
    <cellStyle name="Warning Text 3 7" xfId="3679" xr:uid="{00000000-0005-0000-0000-00005F0E0000}"/>
    <cellStyle name="Warning Text 3 8" xfId="3680" xr:uid="{00000000-0005-0000-0000-0000600E0000}"/>
    <cellStyle name="Warning Text 3 9" xfId="3681" xr:uid="{00000000-0005-0000-0000-0000610E0000}"/>
    <cellStyle name="Warning Text 4" xfId="3682" xr:uid="{00000000-0005-0000-0000-0000620E0000}"/>
    <cellStyle name="Warning Text 4 10" xfId="3683" xr:uid="{00000000-0005-0000-0000-0000630E0000}"/>
    <cellStyle name="Warning Text 4 11" xfId="3684" xr:uid="{00000000-0005-0000-0000-0000640E0000}"/>
    <cellStyle name="Warning Text 4 2" xfId="3685" xr:uid="{00000000-0005-0000-0000-0000650E0000}"/>
    <cellStyle name="Warning Text 4 3" xfId="3686" xr:uid="{00000000-0005-0000-0000-0000660E0000}"/>
    <cellStyle name="Warning Text 4 4" xfId="3687" xr:uid="{00000000-0005-0000-0000-0000670E0000}"/>
    <cellStyle name="Warning Text 4 5" xfId="3688" xr:uid="{00000000-0005-0000-0000-0000680E0000}"/>
    <cellStyle name="Warning Text 4 6" xfId="3689" xr:uid="{00000000-0005-0000-0000-0000690E0000}"/>
    <cellStyle name="Warning Text 4 7" xfId="3690" xr:uid="{00000000-0005-0000-0000-00006A0E0000}"/>
    <cellStyle name="Warning Text 4 8" xfId="3691" xr:uid="{00000000-0005-0000-0000-00006B0E0000}"/>
    <cellStyle name="Warning Text 4 9" xfId="3692" xr:uid="{00000000-0005-0000-0000-00006C0E0000}"/>
    <cellStyle name="Warning Text 5" xfId="3693" xr:uid="{00000000-0005-0000-0000-00006D0E0000}"/>
    <cellStyle name="Warning Text 5 10" xfId="3694" xr:uid="{00000000-0005-0000-0000-00006E0E0000}"/>
    <cellStyle name="Warning Text 5 11" xfId="3695" xr:uid="{00000000-0005-0000-0000-00006F0E0000}"/>
    <cellStyle name="Warning Text 5 2" xfId="3696" xr:uid="{00000000-0005-0000-0000-0000700E0000}"/>
    <cellStyle name="Warning Text 5 3" xfId="3697" xr:uid="{00000000-0005-0000-0000-0000710E0000}"/>
    <cellStyle name="Warning Text 5 4" xfId="3698" xr:uid="{00000000-0005-0000-0000-0000720E0000}"/>
    <cellStyle name="Warning Text 5 5" xfId="3699" xr:uid="{00000000-0005-0000-0000-0000730E0000}"/>
    <cellStyle name="Warning Text 5 6" xfId="3700" xr:uid="{00000000-0005-0000-0000-0000740E0000}"/>
    <cellStyle name="Warning Text 5 7" xfId="3701" xr:uid="{00000000-0005-0000-0000-0000750E0000}"/>
    <cellStyle name="Warning Text 5 8" xfId="3702" xr:uid="{00000000-0005-0000-0000-0000760E0000}"/>
    <cellStyle name="Warning Text 5 9" xfId="3703" xr:uid="{00000000-0005-0000-0000-0000770E0000}"/>
    <cellStyle name="Warning Text 6" xfId="3704" xr:uid="{00000000-0005-0000-0000-0000780E0000}"/>
    <cellStyle name="Warning Text 6 10" xfId="3705" xr:uid="{00000000-0005-0000-0000-0000790E0000}"/>
    <cellStyle name="Warning Text 6 11" xfId="3706" xr:uid="{00000000-0005-0000-0000-00007A0E0000}"/>
    <cellStyle name="Warning Text 6 2" xfId="3707" xr:uid="{00000000-0005-0000-0000-00007B0E0000}"/>
    <cellStyle name="Warning Text 6 3" xfId="3708" xr:uid="{00000000-0005-0000-0000-00007C0E0000}"/>
    <cellStyle name="Warning Text 6 4" xfId="3709" xr:uid="{00000000-0005-0000-0000-00007D0E0000}"/>
    <cellStyle name="Warning Text 6 5" xfId="3710" xr:uid="{00000000-0005-0000-0000-00007E0E0000}"/>
    <cellStyle name="Warning Text 6 6" xfId="3711" xr:uid="{00000000-0005-0000-0000-00007F0E0000}"/>
    <cellStyle name="Warning Text 6 7" xfId="3712" xr:uid="{00000000-0005-0000-0000-0000800E0000}"/>
    <cellStyle name="Warning Text 6 8" xfId="3713" xr:uid="{00000000-0005-0000-0000-0000810E0000}"/>
    <cellStyle name="Warning Text 6 9" xfId="3714" xr:uid="{00000000-0005-0000-0000-0000820E0000}"/>
    <cellStyle name="Warning Text 7" xfId="3715" xr:uid="{00000000-0005-0000-0000-0000830E0000}"/>
    <cellStyle name="Warning Text 8" xfId="3716" xr:uid="{00000000-0005-0000-0000-0000840E0000}"/>
    <cellStyle name="Warning Text 9" xfId="3717" xr:uid="{00000000-0005-0000-0000-0000850E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55</xdr:row>
      <xdr:rowOff>0</xdr:rowOff>
    </xdr:from>
    <xdr:to>
      <xdr:col>14</xdr:col>
      <xdr:colOff>214313</xdr:colOff>
      <xdr:row>64</xdr:row>
      <xdr:rowOff>80963</xdr:rowOff>
    </xdr:to>
    <xdr:pic>
      <xdr:nvPicPr>
        <xdr:cNvPr id="29717" name="Picture 6">
          <a:extLst>
            <a:ext uri="{FF2B5EF4-FFF2-40B4-BE49-F238E27FC236}">
              <a16:creationId xmlns:a16="http://schemas.microsoft.com/office/drawing/2014/main" id="{8FFA9118-F2BB-4C22-AA78-14334BED0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453688"/>
          <a:ext cx="9186863" cy="1709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600075</xdr:colOff>
      <xdr:row>67</xdr:row>
      <xdr:rowOff>0</xdr:rowOff>
    </xdr:from>
    <xdr:to>
      <xdr:col>14</xdr:col>
      <xdr:colOff>366713</xdr:colOff>
      <xdr:row>76</xdr:row>
      <xdr:rowOff>19050</xdr:rowOff>
    </xdr:to>
    <xdr:pic>
      <xdr:nvPicPr>
        <xdr:cNvPr id="29718" name="Picture 7">
          <a:extLst>
            <a:ext uri="{FF2B5EF4-FFF2-40B4-BE49-F238E27FC236}">
              <a16:creationId xmlns:a16="http://schemas.microsoft.com/office/drawing/2014/main" id="{56655C99-52D8-48DF-AEDC-B80ADA9F8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12625388"/>
          <a:ext cx="9358313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638175</xdr:colOff>
      <xdr:row>42</xdr:row>
      <xdr:rowOff>80963</xdr:rowOff>
    </xdr:from>
    <xdr:to>
      <xdr:col>14</xdr:col>
      <xdr:colOff>180975</xdr:colOff>
      <xdr:row>51</xdr:row>
      <xdr:rowOff>114300</xdr:rowOff>
    </xdr:to>
    <xdr:pic>
      <xdr:nvPicPr>
        <xdr:cNvPr id="29719" name="Picture 8">
          <a:extLst>
            <a:ext uri="{FF2B5EF4-FFF2-40B4-BE49-F238E27FC236}">
              <a16:creationId xmlns:a16="http://schemas.microsoft.com/office/drawing/2014/main" id="{CA049D4D-B987-458F-B8C8-EFC4D55D4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8181975"/>
          <a:ext cx="9134475" cy="16621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</xdr:colOff>
      <xdr:row>41</xdr:row>
      <xdr:rowOff>47625</xdr:rowOff>
    </xdr:from>
    <xdr:to>
      <xdr:col>14</xdr:col>
      <xdr:colOff>161925</xdr:colOff>
      <xdr:row>42</xdr:row>
      <xdr:rowOff>157163</xdr:rowOff>
    </xdr:to>
    <xdr:pic>
      <xdr:nvPicPr>
        <xdr:cNvPr id="29720" name="Picture 9">
          <a:extLst>
            <a:ext uri="{FF2B5EF4-FFF2-40B4-BE49-F238E27FC236}">
              <a16:creationId xmlns:a16="http://schemas.microsoft.com/office/drawing/2014/main" id="{2AEA0CCB-F605-4439-8F30-8B79DA05E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8" y="7967663"/>
          <a:ext cx="9091612" cy="290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595313</xdr:colOff>
      <xdr:row>90</xdr:row>
      <xdr:rowOff>9525</xdr:rowOff>
    </xdr:from>
    <xdr:to>
      <xdr:col>15</xdr:col>
      <xdr:colOff>52388</xdr:colOff>
      <xdr:row>98</xdr:row>
      <xdr:rowOff>114300</xdr:rowOff>
    </xdr:to>
    <xdr:pic>
      <xdr:nvPicPr>
        <xdr:cNvPr id="29721" name="Picture 10">
          <a:extLst>
            <a:ext uri="{FF2B5EF4-FFF2-40B4-BE49-F238E27FC236}">
              <a16:creationId xmlns:a16="http://schemas.microsoft.com/office/drawing/2014/main" id="{6A5AE2E5-9BF9-41E3-8483-5B518EA4B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3" y="16797338"/>
          <a:ext cx="9701212" cy="15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581025</xdr:colOff>
      <xdr:row>79</xdr:row>
      <xdr:rowOff>38100</xdr:rowOff>
    </xdr:from>
    <xdr:to>
      <xdr:col>14</xdr:col>
      <xdr:colOff>500063</xdr:colOff>
      <xdr:row>86</xdr:row>
      <xdr:rowOff>90488</xdr:rowOff>
    </xdr:to>
    <xdr:pic>
      <xdr:nvPicPr>
        <xdr:cNvPr id="29722" name="Picture 11">
          <a:extLst>
            <a:ext uri="{FF2B5EF4-FFF2-40B4-BE49-F238E27FC236}">
              <a16:creationId xmlns:a16="http://schemas.microsoft.com/office/drawing/2014/main" id="{FC9A13CF-A016-47CB-B982-0885545DF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4835188"/>
          <a:ext cx="9510713" cy="1319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638175</xdr:colOff>
      <xdr:row>28</xdr:row>
      <xdr:rowOff>38100</xdr:rowOff>
    </xdr:from>
    <xdr:to>
      <xdr:col>14</xdr:col>
      <xdr:colOff>276225</xdr:colOff>
      <xdr:row>38</xdr:row>
      <xdr:rowOff>80963</xdr:rowOff>
    </xdr:to>
    <xdr:pic>
      <xdr:nvPicPr>
        <xdr:cNvPr id="29723" name="Picture 1">
          <a:extLst>
            <a:ext uri="{FF2B5EF4-FFF2-40B4-BE49-F238E27FC236}">
              <a16:creationId xmlns:a16="http://schemas.microsoft.com/office/drawing/2014/main" id="{B6A426EA-3A6D-4186-927D-10214D0F6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5605463"/>
          <a:ext cx="9229725" cy="18526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C000"/>
  </sheetPr>
  <dimension ref="A1:BH19"/>
  <sheetViews>
    <sheetView workbookViewId="0">
      <selection activeCell="A20" sqref="A20"/>
    </sheetView>
  </sheetViews>
  <sheetFormatPr defaultRowHeight="12.75"/>
  <cols>
    <col min="2" max="2" width="36.46484375" bestFit="1" customWidth="1"/>
    <col min="3" max="3" width="15.265625" bestFit="1" customWidth="1"/>
    <col min="4" max="57" width="10.53125" bestFit="1" customWidth="1"/>
    <col min="58" max="60" width="11.53125" bestFit="1" customWidth="1"/>
  </cols>
  <sheetData>
    <row r="1" spans="1:60" ht="25.15">
      <c r="A1" s="169" t="s">
        <v>144</v>
      </c>
      <c r="B1" s="169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</row>
    <row r="2" spans="1:60" ht="13.15">
      <c r="A2" s="175" t="s">
        <v>405</v>
      </c>
      <c r="B2" s="176" t="s">
        <v>408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</row>
    <row r="3" spans="1:60" ht="13.15">
      <c r="A3" s="42" t="s">
        <v>0</v>
      </c>
      <c r="B3" s="42" t="s">
        <v>140</v>
      </c>
      <c r="C3" s="42" t="s">
        <v>391</v>
      </c>
      <c r="D3" s="42">
        <v>2005</v>
      </c>
      <c r="E3" s="42">
        <f t="shared" ref="E3:BH3" si="0">1+D3</f>
        <v>2006</v>
      </c>
      <c r="F3" s="42">
        <f t="shared" si="0"/>
        <v>2007</v>
      </c>
      <c r="G3" s="42">
        <f t="shared" si="0"/>
        <v>2008</v>
      </c>
      <c r="H3" s="42">
        <f t="shared" si="0"/>
        <v>2009</v>
      </c>
      <c r="I3" s="42">
        <f t="shared" si="0"/>
        <v>2010</v>
      </c>
      <c r="J3" s="42">
        <f t="shared" si="0"/>
        <v>2011</v>
      </c>
      <c r="K3" s="42">
        <f t="shared" si="0"/>
        <v>2012</v>
      </c>
      <c r="L3" s="42">
        <f t="shared" si="0"/>
        <v>2013</v>
      </c>
      <c r="M3" s="42">
        <f t="shared" si="0"/>
        <v>2014</v>
      </c>
      <c r="N3" s="42">
        <f t="shared" si="0"/>
        <v>2015</v>
      </c>
      <c r="O3" s="42">
        <f t="shared" si="0"/>
        <v>2016</v>
      </c>
      <c r="P3" s="42">
        <f t="shared" si="0"/>
        <v>2017</v>
      </c>
      <c r="Q3" s="42">
        <f t="shared" si="0"/>
        <v>2018</v>
      </c>
      <c r="R3" s="42">
        <f t="shared" si="0"/>
        <v>2019</v>
      </c>
      <c r="S3" s="42">
        <f t="shared" si="0"/>
        <v>2020</v>
      </c>
      <c r="T3" s="42">
        <f t="shared" si="0"/>
        <v>2021</v>
      </c>
      <c r="U3" s="42">
        <f t="shared" si="0"/>
        <v>2022</v>
      </c>
      <c r="V3" s="42">
        <f t="shared" si="0"/>
        <v>2023</v>
      </c>
      <c r="W3" s="42">
        <f t="shared" si="0"/>
        <v>2024</v>
      </c>
      <c r="X3" s="42">
        <f t="shared" si="0"/>
        <v>2025</v>
      </c>
      <c r="Y3" s="42">
        <f t="shared" si="0"/>
        <v>2026</v>
      </c>
      <c r="Z3" s="42">
        <f t="shared" si="0"/>
        <v>2027</v>
      </c>
      <c r="AA3" s="42">
        <f t="shared" si="0"/>
        <v>2028</v>
      </c>
      <c r="AB3" s="42">
        <f t="shared" si="0"/>
        <v>2029</v>
      </c>
      <c r="AC3" s="42">
        <f t="shared" si="0"/>
        <v>2030</v>
      </c>
      <c r="AD3" s="42">
        <f t="shared" si="0"/>
        <v>2031</v>
      </c>
      <c r="AE3" s="42">
        <f t="shared" si="0"/>
        <v>2032</v>
      </c>
      <c r="AF3" s="42">
        <f t="shared" si="0"/>
        <v>2033</v>
      </c>
      <c r="AG3" s="42">
        <f t="shared" si="0"/>
        <v>2034</v>
      </c>
      <c r="AH3" s="42">
        <f t="shared" si="0"/>
        <v>2035</v>
      </c>
      <c r="AI3" s="42">
        <f t="shared" si="0"/>
        <v>2036</v>
      </c>
      <c r="AJ3" s="42">
        <f t="shared" si="0"/>
        <v>2037</v>
      </c>
      <c r="AK3" s="42">
        <f t="shared" si="0"/>
        <v>2038</v>
      </c>
      <c r="AL3" s="42">
        <f t="shared" si="0"/>
        <v>2039</v>
      </c>
      <c r="AM3" s="42">
        <f t="shared" si="0"/>
        <v>2040</v>
      </c>
      <c r="AN3" s="42">
        <f t="shared" si="0"/>
        <v>2041</v>
      </c>
      <c r="AO3" s="42">
        <f t="shared" si="0"/>
        <v>2042</v>
      </c>
      <c r="AP3" s="42">
        <f t="shared" si="0"/>
        <v>2043</v>
      </c>
      <c r="AQ3" s="42">
        <f t="shared" si="0"/>
        <v>2044</v>
      </c>
      <c r="AR3" s="42">
        <f t="shared" si="0"/>
        <v>2045</v>
      </c>
      <c r="AS3" s="42">
        <f t="shared" si="0"/>
        <v>2046</v>
      </c>
      <c r="AT3" s="42">
        <f t="shared" si="0"/>
        <v>2047</v>
      </c>
      <c r="AU3" s="42">
        <f t="shared" si="0"/>
        <v>2048</v>
      </c>
      <c r="AV3" s="42">
        <f t="shared" si="0"/>
        <v>2049</v>
      </c>
      <c r="AW3" s="42">
        <f t="shared" si="0"/>
        <v>2050</v>
      </c>
      <c r="AX3" s="42">
        <f t="shared" si="0"/>
        <v>2051</v>
      </c>
      <c r="AY3" s="42">
        <f t="shared" si="0"/>
        <v>2052</v>
      </c>
      <c r="AZ3" s="42">
        <f t="shared" si="0"/>
        <v>2053</v>
      </c>
      <c r="BA3" s="42">
        <f t="shared" si="0"/>
        <v>2054</v>
      </c>
      <c r="BB3" s="42">
        <f t="shared" si="0"/>
        <v>2055</v>
      </c>
      <c r="BC3" s="42">
        <f t="shared" si="0"/>
        <v>2056</v>
      </c>
      <c r="BD3" s="42">
        <f t="shared" si="0"/>
        <v>2057</v>
      </c>
      <c r="BE3" s="42">
        <f t="shared" si="0"/>
        <v>2058</v>
      </c>
      <c r="BF3" s="42">
        <f t="shared" si="0"/>
        <v>2059</v>
      </c>
      <c r="BG3" s="42">
        <f t="shared" si="0"/>
        <v>2060</v>
      </c>
      <c r="BH3" s="42">
        <f t="shared" si="0"/>
        <v>2061</v>
      </c>
    </row>
    <row r="4" spans="1:60">
      <c r="A4" t="s">
        <v>393</v>
      </c>
      <c r="B4" t="s">
        <v>393</v>
      </c>
      <c r="C4" t="s">
        <v>393</v>
      </c>
      <c r="D4" s="12">
        <v>159413.72623823601</v>
      </c>
      <c r="E4" s="12">
        <v>167917.56817647899</v>
      </c>
      <c r="F4" s="12">
        <v>177164.220007175</v>
      </c>
      <c r="G4" s="12">
        <v>172270.91310749701</v>
      </c>
      <c r="H4" s="12">
        <v>160595.81409302101</v>
      </c>
      <c r="I4" s="12">
        <v>159906.282138501</v>
      </c>
      <c r="J4" s="12">
        <v>162280.670372288</v>
      </c>
      <c r="K4" s="12">
        <v>163792.27576999401</v>
      </c>
      <c r="L4" s="12">
        <v>166618.88314228199</v>
      </c>
      <c r="M4" s="12">
        <v>171687.04839569199</v>
      </c>
      <c r="N4" s="12">
        <v>178622.25068788801</v>
      </c>
      <c r="O4" s="12">
        <v>186022.43795747199</v>
      </c>
      <c r="P4" s="12">
        <v>193800.595977024</v>
      </c>
      <c r="Q4" s="12">
        <v>201018.11136149001</v>
      </c>
      <c r="R4" s="12">
        <v>208513.952535349</v>
      </c>
      <c r="S4" s="12">
        <v>216862.62316416</v>
      </c>
      <c r="T4" s="12">
        <v>223207.38485675701</v>
      </c>
      <c r="U4" s="12">
        <v>228778.70178006499</v>
      </c>
      <c r="V4" s="12">
        <v>233227.78487227799</v>
      </c>
      <c r="W4" s="12">
        <v>237260.202791483</v>
      </c>
      <c r="X4" s="12">
        <v>241795.57940130401</v>
      </c>
      <c r="Y4" s="12">
        <v>246261.88000017501</v>
      </c>
      <c r="Z4" s="12">
        <v>250773.416111795</v>
      </c>
      <c r="AA4" s="12">
        <v>255635.479214458</v>
      </c>
      <c r="AB4" s="12">
        <v>260996.68997908701</v>
      </c>
      <c r="AC4" s="12">
        <v>266743.51537737402</v>
      </c>
      <c r="AD4" s="12">
        <v>269963.64644721994</v>
      </c>
      <c r="AE4" s="12">
        <v>273222.650979809</v>
      </c>
      <c r="AF4" s="12">
        <v>276520.99825607194</v>
      </c>
      <c r="AG4" s="12">
        <v>279859.16322210478</v>
      </c>
      <c r="AH4" s="12">
        <v>283237.62655755883</v>
      </c>
      <c r="AI4" s="12">
        <v>286656.87474485621</v>
      </c>
      <c r="AJ4" s="12">
        <v>290117.4001392409</v>
      </c>
      <c r="AK4" s="12">
        <v>293619.70103967562</v>
      </c>
      <c r="AL4" s="12">
        <v>297164.2817605944</v>
      </c>
      <c r="AM4" s="12">
        <v>300751.65270452143</v>
      </c>
      <c r="AN4" s="12">
        <v>304382.33043556666</v>
      </c>
      <c r="AO4" s="12">
        <v>308056.83775380836</v>
      </c>
      <c r="AP4" s="12">
        <v>311775.70377057407</v>
      </c>
      <c r="AQ4" s="12">
        <v>315539.46398462978</v>
      </c>
      <c r="AR4" s="12">
        <v>319348.66035928938</v>
      </c>
      <c r="AS4" s="12">
        <v>323203.84140045464</v>
      </c>
      <c r="AT4" s="12">
        <v>327105.56223559758</v>
      </c>
      <c r="AU4" s="12">
        <v>331054.38469369593</v>
      </c>
      <c r="AV4" s="12">
        <v>335050.87738613394</v>
      </c>
      <c r="AW4" s="12">
        <v>339095.61578857969</v>
      </c>
      <c r="AX4" s="12">
        <v>343189.18232385063</v>
      </c>
      <c r="AY4" s="12">
        <v>347332.16644577991</v>
      </c>
      <c r="AZ4" s="12">
        <v>351525.16472409468</v>
      </c>
      <c r="BA4" s="12">
        <v>355768.78093031939</v>
      </c>
      <c r="BB4" s="12">
        <v>360063.6261247159</v>
      </c>
      <c r="BC4" s="12">
        <v>364410.31874427316</v>
      </c>
      <c r="BD4" s="12">
        <v>368809.48469175934</v>
      </c>
      <c r="BE4" s="12">
        <v>373261.75742584863</v>
      </c>
      <c r="BF4" s="12">
        <v>377767.7780523363</v>
      </c>
      <c r="BG4" s="12">
        <v>382328.19541645487</v>
      </c>
      <c r="BH4" s="12">
        <v>386943.66619630455</v>
      </c>
    </row>
    <row r="5" spans="1:60">
      <c r="A5" t="s">
        <v>153</v>
      </c>
      <c r="B5" t="s">
        <v>350</v>
      </c>
      <c r="C5" t="s">
        <v>350</v>
      </c>
      <c r="D5" s="12">
        <v>135830.35110949201</v>
      </c>
      <c r="E5" s="12">
        <v>144409.58832521501</v>
      </c>
      <c r="F5" s="12">
        <v>150368.81787698701</v>
      </c>
      <c r="G5" s="12">
        <v>146590.89135392799</v>
      </c>
      <c r="H5" s="12">
        <v>132240.27151744801</v>
      </c>
      <c r="I5" s="12">
        <v>134036.60155554299</v>
      </c>
      <c r="J5" s="12">
        <v>131040.128287714</v>
      </c>
      <c r="K5" s="12">
        <v>135394.75388456299</v>
      </c>
      <c r="L5" s="12">
        <v>137039.844057935</v>
      </c>
      <c r="M5" s="12">
        <v>137701.88808792699</v>
      </c>
      <c r="N5" s="12">
        <v>143593.33760213401</v>
      </c>
      <c r="O5" s="12">
        <v>148739.82406824999</v>
      </c>
      <c r="P5" s="12">
        <v>154705.26672151501</v>
      </c>
      <c r="Q5" s="12">
        <v>159900.51079026601</v>
      </c>
      <c r="R5" s="12">
        <v>165078.09648410001</v>
      </c>
      <c r="S5" s="12">
        <v>171040.11783466101</v>
      </c>
      <c r="T5" s="12">
        <v>176180.89557986401</v>
      </c>
      <c r="U5" s="12">
        <v>180504.78174984199</v>
      </c>
      <c r="V5" s="12">
        <v>184063.002448682</v>
      </c>
      <c r="W5" s="12">
        <v>187274.26504686201</v>
      </c>
      <c r="X5" s="12">
        <v>190856.89993392001</v>
      </c>
      <c r="Y5" s="12">
        <v>195792.83711629099</v>
      </c>
      <c r="Z5" s="12">
        <v>200116.53557867301</v>
      </c>
      <c r="AA5" s="12">
        <v>204493.41700436099</v>
      </c>
      <c r="AB5" s="12">
        <v>209160.738200288</v>
      </c>
      <c r="AC5" s="12">
        <v>214200.23389049701</v>
      </c>
      <c r="AD5" s="12">
        <v>216786.0618059132</v>
      </c>
      <c r="AE5" s="12">
        <v>219403.1058684208</v>
      </c>
      <c r="AF5" s="12">
        <v>222051.74291973983</v>
      </c>
      <c r="AG5" s="12">
        <v>224732.35435082825</v>
      </c>
      <c r="AH5" s="12">
        <v>227445.32615680047</v>
      </c>
      <c r="AI5" s="12">
        <v>230191.04899250876</v>
      </c>
      <c r="AJ5" s="12">
        <v>232969.91822879566</v>
      </c>
      <c r="AK5" s="12">
        <v>235782.33400942554</v>
      </c>
      <c r="AL5" s="12">
        <v>238628.70130870328</v>
      </c>
      <c r="AM5" s="12">
        <v>241509.42998978868</v>
      </c>
      <c r="AN5" s="12">
        <v>244424.93486371473</v>
      </c>
      <c r="AO5" s="12">
        <v>247375.63574911846</v>
      </c>
      <c r="AP5" s="12">
        <v>250361.95753269273</v>
      </c>
      <c r="AQ5" s="12">
        <v>253384.33023036792</v>
      </c>
      <c r="AR5" s="12">
        <v>256443.18904923211</v>
      </c>
      <c r="AS5" s="12">
        <v>259538.97445019882</v>
      </c>
      <c r="AT5" s="12">
        <v>262672.13221143122</v>
      </c>
      <c r="AU5" s="12">
        <v>265843.11349253217</v>
      </c>
      <c r="AV5" s="12">
        <v>269052.37489950878</v>
      </c>
      <c r="AW5" s="12">
        <v>272300.37855052174</v>
      </c>
      <c r="AX5" s="12">
        <v>275587.59214242798</v>
      </c>
      <c r="AY5" s="12">
        <v>278914.48901812662</v>
      </c>
      <c r="AZ5" s="12">
        <v>282281.54823471839</v>
      </c>
      <c r="BA5" s="12">
        <v>285689.25463248725</v>
      </c>
      <c r="BB5" s="12">
        <v>289138.09890471521</v>
      </c>
      <c r="BC5" s="12">
        <v>292628.57766833971</v>
      </c>
      <c r="BD5" s="12">
        <v>296161.19353546412</v>
      </c>
      <c r="BE5" s="12">
        <v>299736.45518573141</v>
      </c>
      <c r="BF5" s="12">
        <v>303354.8774395716</v>
      </c>
      <c r="BG5" s="12">
        <v>307016.98133233353</v>
      </c>
      <c r="BH5" s="12">
        <v>310723.2941893111</v>
      </c>
    </row>
    <row r="6" spans="1:60">
      <c r="A6" t="s">
        <v>151</v>
      </c>
      <c r="B6" t="s">
        <v>168</v>
      </c>
      <c r="C6" t="s">
        <v>394</v>
      </c>
      <c r="D6" s="12">
        <v>4134.0999999865498</v>
      </c>
      <c r="E6" s="12">
        <v>4232.8999999269399</v>
      </c>
      <c r="F6" s="12">
        <v>4375.7999999201102</v>
      </c>
      <c r="G6" s="12">
        <v>4485.0999999080605</v>
      </c>
      <c r="H6" s="12">
        <v>4533.4999999005904</v>
      </c>
      <c r="I6" s="12">
        <v>4554.6999999103</v>
      </c>
      <c r="J6" s="12">
        <v>4588.15199989747</v>
      </c>
      <c r="K6" s="12">
        <v>4584.9999999374404</v>
      </c>
      <c r="L6" s="12">
        <v>4595.3611996546197</v>
      </c>
      <c r="M6" s="12">
        <v>4619.3861839613301</v>
      </c>
      <c r="N6" s="12">
        <v>4646.9191752141196</v>
      </c>
      <c r="O6" s="12">
        <v>4688.1362250341899</v>
      </c>
      <c r="P6" s="12">
        <v>4727.9569361514996</v>
      </c>
      <c r="Q6" s="12">
        <v>4766.1111133670802</v>
      </c>
      <c r="R6" s="12">
        <v>4802.3841109436398</v>
      </c>
      <c r="S6" s="12">
        <v>4836.7532475186199</v>
      </c>
      <c r="T6" s="12">
        <v>4874.3586764613101</v>
      </c>
      <c r="U6" s="12">
        <v>4910.2250270662398</v>
      </c>
      <c r="V6" s="12">
        <v>4944.7973045236104</v>
      </c>
      <c r="W6" s="12">
        <v>4978.0569217225302</v>
      </c>
      <c r="X6" s="12">
        <v>5010.22043306045</v>
      </c>
      <c r="Y6" s="12">
        <v>5041.2296572181403</v>
      </c>
      <c r="Z6" s="12">
        <v>5071.5177298663502</v>
      </c>
      <c r="AA6" s="12">
        <v>5101.5335545993303</v>
      </c>
      <c r="AB6" s="12">
        <v>5131.5344107970004</v>
      </c>
      <c r="AC6" s="12">
        <v>5161.5007637763701</v>
      </c>
      <c r="AD6" s="12">
        <v>5191.470015287603</v>
      </c>
      <c r="AE6" s="12">
        <v>5221.5429954453766</v>
      </c>
      <c r="AF6" s="12">
        <v>5251.9284798184735</v>
      </c>
      <c r="AG6" s="12">
        <v>5282.7619976474252</v>
      </c>
      <c r="AH6" s="12">
        <v>5313.8894563225331</v>
      </c>
      <c r="AI6" s="12">
        <v>5345.1507604242524</v>
      </c>
      <c r="AJ6" s="12">
        <v>5376.4170628449983</v>
      </c>
      <c r="AK6" s="12">
        <v>5407.6569064813448</v>
      </c>
      <c r="AL6" s="12">
        <v>5438.7871701708982</v>
      </c>
      <c r="AM6" s="12">
        <v>5469.702246545774</v>
      </c>
      <c r="AN6" s="12">
        <v>5500.2757959517776</v>
      </c>
      <c r="AO6" s="12">
        <v>5530.3141032183657</v>
      </c>
      <c r="AP6" s="12">
        <v>5559.5778351760855</v>
      </c>
      <c r="AQ6" s="12">
        <v>5587.9526330166818</v>
      </c>
      <c r="AR6" s="12">
        <v>5615.4036153575862</v>
      </c>
      <c r="AS6" s="12">
        <v>5641.8534958291284</v>
      </c>
      <c r="AT6" s="12">
        <v>5667.1825890375549</v>
      </c>
      <c r="AU6" s="12">
        <v>5691.1866584551926</v>
      </c>
      <c r="AV6" s="12">
        <v>5713.844492355327</v>
      </c>
      <c r="AW6" s="12">
        <v>5735.1490450680167</v>
      </c>
      <c r="AX6" s="12">
        <v>5755.0667672197224</v>
      </c>
      <c r="AY6" s="12">
        <v>5773.5996474027925</v>
      </c>
      <c r="AZ6" s="12">
        <v>5790.7791280212068</v>
      </c>
      <c r="BA6" s="12">
        <v>5806.7157175096108</v>
      </c>
      <c r="BB6" s="12">
        <v>5821.512028483734</v>
      </c>
      <c r="BC6" s="12">
        <v>5835.2612048608053</v>
      </c>
      <c r="BD6" s="12">
        <v>5848.0674912206196</v>
      </c>
      <c r="BE6" s="12">
        <v>5860.0500455754209</v>
      </c>
      <c r="BF6" s="12">
        <v>5871.3848851429921</v>
      </c>
      <c r="BG6" s="12">
        <v>5882.2347191425115</v>
      </c>
      <c r="BH6" s="12">
        <v>5892.7522330926386</v>
      </c>
    </row>
    <row r="7" spans="1:60">
      <c r="A7" t="s">
        <v>351</v>
      </c>
      <c r="B7" t="s">
        <v>352</v>
      </c>
      <c r="C7" t="s">
        <v>395</v>
      </c>
      <c r="D7" s="12">
        <v>1415.0723414386605</v>
      </c>
      <c r="E7" s="12">
        <v>1469.521</v>
      </c>
      <c r="F7" s="12">
        <v>1522.077546017608</v>
      </c>
      <c r="G7" s="12">
        <v>1567.699542148416</v>
      </c>
      <c r="H7" s="12">
        <v>1598.8479561637184</v>
      </c>
      <c r="I7" s="12">
        <v>1622.7666738558519</v>
      </c>
      <c r="J7" s="12">
        <v>1654.2080000000001</v>
      </c>
      <c r="K7" s="12">
        <v>1660.1539776245329</v>
      </c>
      <c r="L7" s="12">
        <v>1673.018465234446</v>
      </c>
      <c r="M7" s="12">
        <v>1687.7723710269922</v>
      </c>
      <c r="N7" s="12">
        <v>1703.8640187296733</v>
      </c>
      <c r="O7" s="12">
        <v>1724.1608581577334</v>
      </c>
      <c r="P7" s="12">
        <v>1743.7156536032264</v>
      </c>
      <c r="Q7" s="12">
        <v>1762.817466775844</v>
      </c>
      <c r="R7" s="12">
        <v>1780.9626323767939</v>
      </c>
      <c r="S7" s="12">
        <v>1799.5355269764045</v>
      </c>
      <c r="T7" s="12">
        <v>1819.9870466279951</v>
      </c>
      <c r="U7" s="12">
        <v>1840.4132635938595</v>
      </c>
      <c r="V7" s="12">
        <v>1860.9763360115312</v>
      </c>
      <c r="W7" s="12">
        <v>1881.1532794887739</v>
      </c>
      <c r="X7" s="12">
        <v>1901.6666109532546</v>
      </c>
      <c r="Y7" s="12">
        <v>1922.5802297833181</v>
      </c>
      <c r="Z7" s="12">
        <v>1943.8642164103092</v>
      </c>
      <c r="AA7" s="12">
        <v>1966.1223727582642</v>
      </c>
      <c r="AB7" s="12">
        <v>1988.4105166680595</v>
      </c>
      <c r="AC7" s="12">
        <v>2010.6869341101901</v>
      </c>
      <c r="AD7" s="12">
        <v>2032.7190807179161</v>
      </c>
      <c r="AE7" s="12">
        <v>2054.7827462763139</v>
      </c>
      <c r="AF7" s="12">
        <v>2077.1281994436654</v>
      </c>
      <c r="AG7" s="12">
        <v>2098.9458240950871</v>
      </c>
      <c r="AH7" s="12">
        <v>2120.485836566842</v>
      </c>
      <c r="AI7" s="12">
        <v>2141.4619447299974</v>
      </c>
      <c r="AJ7" s="12">
        <v>2162.0298009847775</v>
      </c>
      <c r="AK7" s="12">
        <v>2182.2703454428474</v>
      </c>
      <c r="AL7" s="12">
        <v>2201.5774906348884</v>
      </c>
      <c r="AM7" s="12">
        <v>2220.0524732228364</v>
      </c>
      <c r="AN7" s="12">
        <v>2237.552161164579</v>
      </c>
      <c r="AO7" s="12">
        <v>2254.1868746122036</v>
      </c>
      <c r="AP7" s="12">
        <v>2269.9899183338493</v>
      </c>
      <c r="AQ7" s="12">
        <v>2284.9201667278176</v>
      </c>
      <c r="AR7" s="12">
        <v>2299.0627075640259</v>
      </c>
      <c r="AS7" s="12">
        <v>2312.4112041694011</v>
      </c>
      <c r="AT7" s="12">
        <v>2324.8798931675965</v>
      </c>
      <c r="AU7" s="12">
        <v>2336.6097410786892</v>
      </c>
      <c r="AV7" s="12">
        <v>2347.3968372556578</v>
      </c>
      <c r="AW7" s="12">
        <v>2357.339548122146</v>
      </c>
      <c r="AX7" s="12">
        <v>2366.623928527225</v>
      </c>
      <c r="AY7" s="12">
        <v>2375.2835307273454</v>
      </c>
      <c r="AZ7" s="12">
        <v>2383.3437507304566</v>
      </c>
      <c r="BA7" s="12">
        <v>2390.9456307271489</v>
      </c>
      <c r="BB7" s="12">
        <v>2398.287941098703</v>
      </c>
      <c r="BC7" s="12">
        <v>2405.4516545574838</v>
      </c>
      <c r="BD7" s="12">
        <v>2412.3159759063533</v>
      </c>
      <c r="BE7" s="12">
        <v>2419.0033405188215</v>
      </c>
      <c r="BF7" s="12">
        <v>2425.5063913435988</v>
      </c>
      <c r="BG7" s="12">
        <v>2432.2089513379283</v>
      </c>
      <c r="BH7" s="12">
        <v>2439.0556774556121</v>
      </c>
    </row>
    <row r="8" spans="1:60">
      <c r="A8" t="s">
        <v>152</v>
      </c>
      <c r="B8" t="s">
        <v>169</v>
      </c>
      <c r="C8" t="s">
        <v>396</v>
      </c>
      <c r="D8" s="12">
        <v>98.707428314534312</v>
      </c>
      <c r="E8" s="12">
        <v>103.71457642934149</v>
      </c>
      <c r="F8" s="12">
        <v>104.70608534768127</v>
      </c>
      <c r="G8" s="12">
        <v>98.02804340825611</v>
      </c>
      <c r="H8" s="12">
        <v>84.407900396889247</v>
      </c>
      <c r="I8" s="12">
        <v>85.393374251791911</v>
      </c>
      <c r="J8" s="12">
        <v>82.098073074050518</v>
      </c>
      <c r="K8" s="12">
        <v>85.781805677471965</v>
      </c>
      <c r="L8" s="12">
        <v>86.896697533380106</v>
      </c>
      <c r="M8" s="12">
        <v>86.851564409015253</v>
      </c>
      <c r="N8" s="12">
        <v>91.056187031321201</v>
      </c>
      <c r="O8" s="12">
        <v>94.270662390894955</v>
      </c>
      <c r="P8" s="12">
        <v>98.175593754772876</v>
      </c>
      <c r="Q8" s="12">
        <v>101.45575332169631</v>
      </c>
      <c r="R8" s="12">
        <v>104.74801819849637</v>
      </c>
      <c r="S8" s="12">
        <v>108.72650614967205</v>
      </c>
      <c r="T8" s="12">
        <v>111.89852167181955</v>
      </c>
      <c r="U8" s="12">
        <v>114.41535704765101</v>
      </c>
      <c r="V8" s="12">
        <v>116.31230991206928</v>
      </c>
      <c r="W8" s="12">
        <v>117.94376567601363</v>
      </c>
      <c r="X8" s="12">
        <v>119.89997885000375</v>
      </c>
      <c r="Y8" s="12">
        <v>122.99212833105933</v>
      </c>
      <c r="Z8" s="12">
        <v>125.58295889339917</v>
      </c>
      <c r="AA8" s="12">
        <v>128.20850571136953</v>
      </c>
      <c r="AB8" s="12">
        <v>131.05581343390935</v>
      </c>
      <c r="AC8" s="12">
        <v>134.19235895268528</v>
      </c>
      <c r="AD8" s="12">
        <v>135.54782080986172</v>
      </c>
      <c r="AE8" s="12">
        <v>136.91697403412195</v>
      </c>
      <c r="AF8" s="12">
        <v>138.29995692041794</v>
      </c>
      <c r="AG8" s="12">
        <v>139.69690916060372</v>
      </c>
      <c r="AH8" s="12">
        <v>141.10797185754453</v>
      </c>
      <c r="AI8" s="12">
        <v>142.53328753937021</v>
      </c>
      <c r="AJ8" s="12">
        <v>143.97300017387036</v>
      </c>
      <c r="AK8" s="12">
        <v>145.4272551830378</v>
      </c>
      <c r="AL8" s="12">
        <v>146.89619945775596</v>
      </c>
      <c r="AM8" s="12">
        <v>148.37998137263648</v>
      </c>
      <c r="AN8" s="12">
        <v>149.87875080100665</v>
      </c>
      <c r="AO8" s="12">
        <v>151.39265913004667</v>
      </c>
      <c r="AP8" s="12">
        <v>152.92185927608213</v>
      </c>
      <c r="AQ8" s="12">
        <v>154.46650570002879</v>
      </c>
      <c r="AR8" s="12">
        <v>156.02675442299474</v>
      </c>
      <c r="AS8" s="12">
        <v>157.60276304203967</v>
      </c>
      <c r="AT8" s="12">
        <v>159.19469074609324</v>
      </c>
      <c r="AU8" s="12">
        <v>160.80269833203494</v>
      </c>
      <c r="AV8" s="12">
        <v>162.42694822093475</v>
      </c>
      <c r="AW8" s="12">
        <v>164.06760447446015</v>
      </c>
      <c r="AX8" s="12">
        <v>165.72483281144653</v>
      </c>
      <c r="AY8" s="12">
        <v>167.39880062463658</v>
      </c>
      <c r="AZ8" s="12">
        <v>169.08967699758847</v>
      </c>
      <c r="BA8" s="12">
        <v>170.79763272175401</v>
      </c>
      <c r="BB8" s="12">
        <v>172.52284031373006</v>
      </c>
      <c r="BC8" s="12">
        <v>174.26547403268461</v>
      </c>
      <c r="BD8" s="12">
        <v>176.02570989795737</v>
      </c>
      <c r="BE8" s="12">
        <v>177.80372570683969</v>
      </c>
      <c r="BF8" s="12">
        <v>179.59970105253308</v>
      </c>
      <c r="BG8" s="12">
        <v>181.41381734229017</v>
      </c>
      <c r="BH8" s="12">
        <v>183.24625781573732</v>
      </c>
    </row>
    <row r="9" spans="1:60">
      <c r="A9" t="s">
        <v>2</v>
      </c>
      <c r="B9" t="s">
        <v>397</v>
      </c>
      <c r="C9" t="s">
        <v>398</v>
      </c>
      <c r="D9" s="12">
        <v>3279.3682329612502</v>
      </c>
      <c r="E9" s="12">
        <v>3060.8267848804298</v>
      </c>
      <c r="F9" s="12">
        <v>3102.76905074044</v>
      </c>
      <c r="G9" s="12">
        <v>3098.6986454115699</v>
      </c>
      <c r="H9" s="12">
        <v>3011.34738432418</v>
      </c>
      <c r="I9" s="12">
        <v>3032.15578933495</v>
      </c>
      <c r="J9" s="12">
        <v>3672.6285595672698</v>
      </c>
      <c r="K9" s="12">
        <v>3385.5906018932001</v>
      </c>
      <c r="L9" s="12">
        <v>3390.7685144411098</v>
      </c>
      <c r="M9" s="12">
        <v>3393.5620293964198</v>
      </c>
      <c r="N9" s="12">
        <v>3438.50884222882</v>
      </c>
      <c r="O9" s="12">
        <v>3524.6000694579002</v>
      </c>
      <c r="P9" s="12">
        <v>3604.3880255388399</v>
      </c>
      <c r="Q9" s="12">
        <v>3689.6295477938202</v>
      </c>
      <c r="R9" s="12">
        <v>3796.8266003890099</v>
      </c>
      <c r="S9" s="12">
        <v>3900.2536513578598</v>
      </c>
      <c r="T9" s="12">
        <v>3966.1248798697602</v>
      </c>
      <c r="U9" s="12">
        <v>4030.3241116181098</v>
      </c>
      <c r="V9" s="12">
        <v>4094.01964316268</v>
      </c>
      <c r="W9" s="12">
        <v>4157.7797133907898</v>
      </c>
      <c r="X9" s="12">
        <v>4221.9359131586498</v>
      </c>
      <c r="Y9" s="12">
        <v>4286.6265338151898</v>
      </c>
      <c r="Z9" s="12">
        <v>4350.9289668470601</v>
      </c>
      <c r="AA9" s="12">
        <v>4415.7057946915602</v>
      </c>
      <c r="AB9" s="12">
        <v>4481.4260446742301</v>
      </c>
      <c r="AC9" s="12">
        <v>4548.3481370716399</v>
      </c>
      <c r="AD9" s="12">
        <v>4603.2558529422195</v>
      </c>
      <c r="AE9" s="12">
        <v>4658.8264154488224</v>
      </c>
      <c r="AF9" s="12">
        <v>4715.06782648437</v>
      </c>
      <c r="AG9" s="12">
        <v>4771.9881845407335</v>
      </c>
      <c r="AH9" s="12">
        <v>4829.5956858748823</v>
      </c>
      <c r="AI9" s="12">
        <v>4887.8986256890994</v>
      </c>
      <c r="AJ9" s="12">
        <v>4946.9053993254556</v>
      </c>
      <c r="AK9" s="12">
        <v>5006.6245034746989</v>
      </c>
      <c r="AL9" s="12">
        <v>5067.0645373997322</v>
      </c>
      <c r="AM9" s="12">
        <v>5128.2342041738684</v>
      </c>
      <c r="AN9" s="12">
        <v>5190.1423119340307</v>
      </c>
      <c r="AO9" s="12">
        <v>5252.7977751490826</v>
      </c>
      <c r="AP9" s="12">
        <v>5316.2096159034691</v>
      </c>
      <c r="AQ9" s="12">
        <v>5380.3869651963496</v>
      </c>
      <c r="AR9" s="12">
        <v>5445.3390642564209</v>
      </c>
      <c r="AS9" s="12">
        <v>5511.0752658726096</v>
      </c>
      <c r="AT9" s="12">
        <v>5577.6050357408267</v>
      </c>
      <c r="AU9" s="12">
        <v>5644.9379538269841</v>
      </c>
      <c r="AV9" s="12">
        <v>5713.0837157464603</v>
      </c>
      <c r="AW9" s="12">
        <v>5782.0521341602289</v>
      </c>
      <c r="AX9" s="12">
        <v>5851.8531401878263</v>
      </c>
      <c r="AY9" s="12">
        <v>5922.496784837389</v>
      </c>
      <c r="AZ9" s="12">
        <v>5993.9932404529518</v>
      </c>
      <c r="BA9" s="12">
        <v>6066.3528021792135</v>
      </c>
      <c r="BB9" s="12">
        <v>6139.5858894439898</v>
      </c>
      <c r="BC9" s="12">
        <v>6213.703047458559</v>
      </c>
      <c r="BD9" s="12">
        <v>6288.7149487361221</v>
      </c>
      <c r="BE9" s="12">
        <v>6364.6323946285947</v>
      </c>
      <c r="BF9" s="12">
        <v>6441.4663168819488</v>
      </c>
      <c r="BG9" s="12">
        <v>6519.2277792103305</v>
      </c>
      <c r="BH9" s="12">
        <v>6597.9279788891808</v>
      </c>
    </row>
    <row r="10" spans="1:60">
      <c r="A10" t="s">
        <v>3</v>
      </c>
      <c r="B10" t="s">
        <v>91</v>
      </c>
      <c r="C10" t="s">
        <v>399</v>
      </c>
      <c r="D10" s="12">
        <v>30986.693244456001</v>
      </c>
      <c r="E10" s="12">
        <v>32852.306021433898</v>
      </c>
      <c r="F10" s="12">
        <v>34141.797512068697</v>
      </c>
      <c r="G10" s="12">
        <v>33063.812651650398</v>
      </c>
      <c r="H10" s="12">
        <v>33662.227351923801</v>
      </c>
      <c r="I10" s="12">
        <v>37478.590631377403</v>
      </c>
      <c r="J10" s="12">
        <v>38994.651349424501</v>
      </c>
      <c r="K10" s="12">
        <v>39273.114787087099</v>
      </c>
      <c r="L10" s="12">
        <v>39762.406971680997</v>
      </c>
      <c r="M10" s="12">
        <v>42284.908891557003</v>
      </c>
      <c r="N10" s="12">
        <v>44999.979283579298</v>
      </c>
      <c r="O10" s="12">
        <v>46928.7240910822</v>
      </c>
      <c r="P10" s="12">
        <v>49029.1489636837</v>
      </c>
      <c r="Q10" s="12">
        <v>51524.2162135463</v>
      </c>
      <c r="R10" s="12">
        <v>54406.973707027697</v>
      </c>
      <c r="S10" s="12">
        <v>57546.647726281299</v>
      </c>
      <c r="T10" s="12">
        <v>59917.5504357604</v>
      </c>
      <c r="U10" s="12">
        <v>62171.452865289997</v>
      </c>
      <c r="V10" s="12">
        <v>64091.434301144902</v>
      </c>
      <c r="W10" s="12">
        <v>65878.520179512299</v>
      </c>
      <c r="X10" s="12">
        <v>67536.345470764398</v>
      </c>
      <c r="Y10" s="12">
        <v>67971.458752662002</v>
      </c>
      <c r="Z10" s="12">
        <v>68636.019910990202</v>
      </c>
      <c r="AA10" s="12">
        <v>69492.170074216003</v>
      </c>
      <c r="AB10" s="12">
        <v>70496.276738274901</v>
      </c>
      <c r="AC10" s="12">
        <v>71544.981278574603</v>
      </c>
      <c r="AD10" s="12">
        <v>72408.673191687281</v>
      </c>
      <c r="AE10" s="12">
        <v>73282.791604429221</v>
      </c>
      <c r="AF10" s="12">
        <v>74167.462385634964</v>
      </c>
      <c r="AG10" s="12">
        <v>75062.81292362923</v>
      </c>
      <c r="AH10" s="12">
        <v>75968.972144570187</v>
      </c>
      <c r="AI10" s="12">
        <v>76886.070531014193</v>
      </c>
      <c r="AJ10" s="12">
        <v>77814.240140704685</v>
      </c>
      <c r="AK10" s="12">
        <v>78753.614625587827</v>
      </c>
      <c r="AL10" s="12">
        <v>79704.329251057759</v>
      </c>
      <c r="AM10" s="12">
        <v>80666.520915434143</v>
      </c>
      <c r="AN10" s="12">
        <v>81640.328169674889</v>
      </c>
      <c r="AO10" s="12">
        <v>82625.891237326839</v>
      </c>
      <c r="AP10" s="12">
        <v>83623.352034717216</v>
      </c>
      <c r="AQ10" s="12">
        <v>84632.854191388949</v>
      </c>
      <c r="AR10" s="12">
        <v>85654.543070782602</v>
      </c>
      <c r="AS10" s="12">
        <v>86688.565791168032</v>
      </c>
      <c r="AT10" s="12">
        <v>87735.071246828695</v>
      </c>
      <c r="AU10" s="12">
        <v>88794.210129501706</v>
      </c>
      <c r="AV10" s="12">
        <v>89866.13495007671</v>
      </c>
      <c r="AW10" s="12">
        <v>90951.000060556762</v>
      </c>
      <c r="AX10" s="12">
        <v>92048.961676284205</v>
      </c>
      <c r="AY10" s="12">
        <v>93160.17789843498</v>
      </c>
      <c r="AZ10" s="12">
        <v>94284.808736784398</v>
      </c>
      <c r="BA10" s="12">
        <v>95423.016132747798</v>
      </c>
      <c r="BB10" s="12">
        <v>96574.963982699308</v>
      </c>
      <c r="BC10" s="12">
        <v>97740.818161572141</v>
      </c>
      <c r="BD10" s="12">
        <v>98920.746546743831</v>
      </c>
      <c r="BE10" s="12">
        <v>100114.91904220964</v>
      </c>
      <c r="BF10" s="12">
        <v>101323.5076030481</v>
      </c>
      <c r="BG10" s="12">
        <v>102546.68626018152</v>
      </c>
      <c r="BH10" s="12">
        <v>103784.63114543576</v>
      </c>
    </row>
    <row r="11" spans="1:60">
      <c r="A11" t="s">
        <v>4</v>
      </c>
      <c r="B11" t="s">
        <v>92</v>
      </c>
      <c r="C11" t="s">
        <v>399</v>
      </c>
      <c r="D11" s="12">
        <v>30986.693244456001</v>
      </c>
      <c r="E11" s="12">
        <v>32852.306021433898</v>
      </c>
      <c r="F11" s="12">
        <v>34141.797512068697</v>
      </c>
      <c r="G11" s="12">
        <v>33063.812651650398</v>
      </c>
      <c r="H11" s="12">
        <v>33662.227351923801</v>
      </c>
      <c r="I11" s="12">
        <v>37478.590631377403</v>
      </c>
      <c r="J11" s="12">
        <v>38994.651349424501</v>
      </c>
      <c r="K11" s="12">
        <v>39273.114787087099</v>
      </c>
      <c r="L11" s="12">
        <v>39762.406971680997</v>
      </c>
      <c r="M11" s="12">
        <v>42284.908891557003</v>
      </c>
      <c r="N11" s="12">
        <v>44999.979283579298</v>
      </c>
      <c r="O11" s="12">
        <v>46928.7240910822</v>
      </c>
      <c r="P11" s="12">
        <v>49029.1489636837</v>
      </c>
      <c r="Q11" s="12">
        <v>51524.2162135463</v>
      </c>
      <c r="R11" s="12">
        <v>54406.973707027697</v>
      </c>
      <c r="S11" s="12">
        <v>57546.647726281299</v>
      </c>
      <c r="T11" s="12">
        <v>59917.5504357604</v>
      </c>
      <c r="U11" s="12">
        <v>62171.452865289997</v>
      </c>
      <c r="V11" s="12">
        <v>64091.434301144902</v>
      </c>
      <c r="W11" s="12">
        <v>65878.520179512299</v>
      </c>
      <c r="X11" s="12">
        <v>67536.345470764398</v>
      </c>
      <c r="Y11" s="12">
        <v>67971.458752662002</v>
      </c>
      <c r="Z11" s="12">
        <v>68636.019910990202</v>
      </c>
      <c r="AA11" s="12">
        <v>69492.170074216003</v>
      </c>
      <c r="AB11" s="12">
        <v>70496.276738274901</v>
      </c>
      <c r="AC11" s="12">
        <v>71544.981278574603</v>
      </c>
      <c r="AD11" s="12">
        <v>72408.673191687281</v>
      </c>
      <c r="AE11" s="12">
        <v>73282.791604429221</v>
      </c>
      <c r="AF11" s="12">
        <v>74167.462385634964</v>
      </c>
      <c r="AG11" s="12">
        <v>75062.81292362923</v>
      </c>
      <c r="AH11" s="12">
        <v>75968.972144570187</v>
      </c>
      <c r="AI11" s="12">
        <v>76886.070531014193</v>
      </c>
      <c r="AJ11" s="12">
        <v>77814.240140704685</v>
      </c>
      <c r="AK11" s="12">
        <v>78753.614625587827</v>
      </c>
      <c r="AL11" s="12">
        <v>79704.329251057759</v>
      </c>
      <c r="AM11" s="12">
        <v>80666.520915434143</v>
      </c>
      <c r="AN11" s="12">
        <v>81640.328169674889</v>
      </c>
      <c r="AO11" s="12">
        <v>82625.891237326839</v>
      </c>
      <c r="AP11" s="12">
        <v>83623.352034717216</v>
      </c>
      <c r="AQ11" s="12">
        <v>84632.854191388949</v>
      </c>
      <c r="AR11" s="12">
        <v>85654.543070782602</v>
      </c>
      <c r="AS11" s="12">
        <v>86688.565791168032</v>
      </c>
      <c r="AT11" s="12">
        <v>87735.071246828695</v>
      </c>
      <c r="AU11" s="12">
        <v>88794.210129501706</v>
      </c>
      <c r="AV11" s="12">
        <v>89866.13495007671</v>
      </c>
      <c r="AW11" s="12">
        <v>90951.000060556762</v>
      </c>
      <c r="AX11" s="12">
        <v>92048.961676284205</v>
      </c>
      <c r="AY11" s="12">
        <v>93160.17789843498</v>
      </c>
      <c r="AZ11" s="12">
        <v>94284.808736784398</v>
      </c>
      <c r="BA11" s="12">
        <v>95423.016132747798</v>
      </c>
      <c r="BB11" s="12">
        <v>96574.963982699308</v>
      </c>
      <c r="BC11" s="12">
        <v>97740.818161572141</v>
      </c>
      <c r="BD11" s="12">
        <v>98920.746546743831</v>
      </c>
      <c r="BE11" s="12">
        <v>100114.91904220964</v>
      </c>
      <c r="BF11" s="12">
        <v>101323.5076030481</v>
      </c>
      <c r="BG11" s="12">
        <v>102546.68626018152</v>
      </c>
      <c r="BH11" s="12">
        <v>103784.63114543576</v>
      </c>
    </row>
    <row r="12" spans="1:60">
      <c r="A12" t="s">
        <v>5</v>
      </c>
      <c r="B12" t="s">
        <v>93</v>
      </c>
      <c r="C12" t="s">
        <v>400</v>
      </c>
      <c r="D12" s="12">
        <v>8647.5678745809091</v>
      </c>
      <c r="E12" s="12">
        <v>9054.6920689000508</v>
      </c>
      <c r="F12" s="12">
        <v>9132.7795501344299</v>
      </c>
      <c r="G12" s="12">
        <v>8558.7531276764093</v>
      </c>
      <c r="H12" s="12">
        <v>6205.9546676876998</v>
      </c>
      <c r="I12" s="12">
        <v>4338.7956120574399</v>
      </c>
      <c r="J12" s="12">
        <v>3605.0659775729</v>
      </c>
      <c r="K12" s="12">
        <v>3403.7499555294398</v>
      </c>
      <c r="L12" s="12">
        <v>3442.85267098853</v>
      </c>
      <c r="M12" s="12">
        <v>3612.4253077215099</v>
      </c>
      <c r="N12" s="12">
        <v>4219.7482123126001</v>
      </c>
      <c r="O12" s="12">
        <v>5578.1694238373902</v>
      </c>
      <c r="P12" s="12">
        <v>6512.7742710713001</v>
      </c>
      <c r="Q12" s="12">
        <v>6645.0134390405501</v>
      </c>
      <c r="R12" s="12">
        <v>6761.2552635698303</v>
      </c>
      <c r="S12" s="12">
        <v>6953.6314780971998</v>
      </c>
      <c r="T12" s="12">
        <v>7598.79246474107</v>
      </c>
      <c r="U12" s="12">
        <v>7751.2188191165696</v>
      </c>
      <c r="V12" s="12">
        <v>7823.2425465138704</v>
      </c>
      <c r="W12" s="12">
        <v>7848.5607856115903</v>
      </c>
      <c r="X12" s="12">
        <v>7903.9436199645397</v>
      </c>
      <c r="Y12" s="12">
        <v>8465.7325724001403</v>
      </c>
      <c r="Z12" s="12">
        <v>8772.63656206825</v>
      </c>
      <c r="AA12" s="12">
        <v>9041.7427681040099</v>
      </c>
      <c r="AB12" s="12">
        <v>9329.5123021904892</v>
      </c>
      <c r="AC12" s="12">
        <v>9647.0557537107306</v>
      </c>
      <c r="AD12" s="12">
        <v>9763.5151320056866</v>
      </c>
      <c r="AE12" s="12">
        <v>9881.380409378984</v>
      </c>
      <c r="AF12" s="12">
        <v>10000.668557861965</v>
      </c>
      <c r="AG12" s="12">
        <v>10121.396754372547</v>
      </c>
      <c r="AH12" s="12">
        <v>10243.582383188615</v>
      </c>
      <c r="AI12" s="12">
        <v>10367.243038451277</v>
      </c>
      <c r="AJ12" s="12">
        <v>10492.396526698336</v>
      </c>
      <c r="AK12" s="12">
        <v>10619.060869428338</v>
      </c>
      <c r="AL12" s="12">
        <v>10747.254305695589</v>
      </c>
      <c r="AM12" s="12">
        <v>10876.995294736485</v>
      </c>
      <c r="AN12" s="12">
        <v>11008.302518627561</v>
      </c>
      <c r="AO12" s="12">
        <v>11141.194884975606</v>
      </c>
      <c r="AP12" s="12">
        <v>11275.691529640288</v>
      </c>
      <c r="AQ12" s="12">
        <v>11411.811819489605</v>
      </c>
      <c r="AR12" s="12">
        <v>11549.575355188626</v>
      </c>
      <c r="AS12" s="12">
        <v>11689.001974021905</v>
      </c>
      <c r="AT12" s="12">
        <v>11830.111752749937</v>
      </c>
      <c r="AU12" s="12">
        <v>11972.925010500125</v>
      </c>
      <c r="AV12" s="12">
        <v>12117.462311692629</v>
      </c>
      <c r="AW12" s="12">
        <v>12263.744469001555</v>
      </c>
      <c r="AX12" s="12">
        <v>12411.792546351868</v>
      </c>
      <c r="AY12" s="12">
        <v>12561.627861952495</v>
      </c>
      <c r="AZ12" s="12">
        <v>12713.27199136606</v>
      </c>
      <c r="BA12" s="12">
        <v>12866.746770615644</v>
      </c>
      <c r="BB12" s="12">
        <v>13022.074299329071</v>
      </c>
      <c r="BC12" s="12">
        <v>13179.276943921153</v>
      </c>
      <c r="BD12" s="12">
        <v>13338.377340814344</v>
      </c>
      <c r="BE12" s="12">
        <v>13499.398399698268</v>
      </c>
      <c r="BF12" s="12">
        <v>13662.36330682862</v>
      </c>
      <c r="BG12" s="12">
        <v>13827.295528365854</v>
      </c>
      <c r="BH12" s="12">
        <v>13994.218813754218</v>
      </c>
    </row>
    <row r="13" spans="1:60">
      <c r="A13" t="s">
        <v>6</v>
      </c>
      <c r="B13" t="s">
        <v>89</v>
      </c>
      <c r="C13" t="s">
        <v>401</v>
      </c>
      <c r="D13" s="12">
        <v>41387.135317006097</v>
      </c>
      <c r="E13" s="12">
        <v>43838.547813543701</v>
      </c>
      <c r="F13" s="12">
        <v>45405.293695625202</v>
      </c>
      <c r="G13" s="12">
        <v>44009.243555843503</v>
      </c>
      <c r="H13" s="12">
        <v>42236.117161300303</v>
      </c>
      <c r="I13" s="12">
        <v>44420.110478228104</v>
      </c>
      <c r="J13" s="12">
        <v>45240.078836066001</v>
      </c>
      <c r="K13" s="12">
        <v>45356.499764568798</v>
      </c>
      <c r="L13" s="12">
        <v>46013.348609125198</v>
      </c>
      <c r="M13" s="12">
        <v>48834.1256664877</v>
      </c>
      <c r="N13" s="12">
        <v>52274.189111950102</v>
      </c>
      <c r="O13" s="12">
        <v>55674.9373844203</v>
      </c>
      <c r="P13" s="12">
        <v>58824.9464974148</v>
      </c>
      <c r="Q13" s="12">
        <v>61567.006016152998</v>
      </c>
      <c r="R13" s="12">
        <v>64681.251606733902</v>
      </c>
      <c r="S13" s="12">
        <v>68129.777486123203</v>
      </c>
      <c r="T13" s="12">
        <v>71236.150764397593</v>
      </c>
      <c r="U13" s="12">
        <v>73779.389996887301</v>
      </c>
      <c r="V13" s="12">
        <v>75874.445590212796</v>
      </c>
      <c r="W13" s="12">
        <v>77792.177551901797</v>
      </c>
      <c r="X13" s="12">
        <v>79925.158992568002</v>
      </c>
      <c r="Y13" s="12">
        <v>81038.978585928096</v>
      </c>
      <c r="Z13" s="12">
        <v>82124.751074655505</v>
      </c>
      <c r="AA13" s="12">
        <v>83363.886007139401</v>
      </c>
      <c r="AB13" s="12">
        <v>84770.475489019402</v>
      </c>
      <c r="AC13" s="12">
        <v>86252.471923851102</v>
      </c>
      <c r="AD13" s="12">
        <v>87293.712848865049</v>
      </c>
      <c r="AE13" s="12">
        <v>88347.523647411217</v>
      </c>
      <c r="AF13" s="12">
        <v>89414.056063160839</v>
      </c>
      <c r="AG13" s="12">
        <v>90493.463671636695</v>
      </c>
      <c r="AH13" s="12">
        <v>91585.901902327169</v>
      </c>
      <c r="AI13" s="12">
        <v>92691.52806106738</v>
      </c>
      <c r="AJ13" s="12">
        <v>93810.501352690495</v>
      </c>
      <c r="AK13" s="12">
        <v>94942.982903952419</v>
      </c>
      <c r="AL13" s="12">
        <v>96089.135786733255</v>
      </c>
      <c r="AM13" s="12">
        <v>97249.125041518913</v>
      </c>
      <c r="AN13" s="12">
        <v>98423.11770116612</v>
      </c>
      <c r="AO13" s="12">
        <v>99611.282814954335</v>
      </c>
      <c r="AP13" s="12">
        <v>100813.79147292809</v>
      </c>
      <c r="AQ13" s="12">
        <v>102030.81683053303</v>
      </c>
      <c r="AR13" s="12">
        <v>103262.53413354952</v>
      </c>
      <c r="AS13" s="12">
        <v>104509.12074332724</v>
      </c>
      <c r="AT13" s="12">
        <v>105770.75616232425</v>
      </c>
      <c r="AU13" s="12">
        <v>107047.62205995459</v>
      </c>
      <c r="AV13" s="12">
        <v>108339.90229874771</v>
      </c>
      <c r="AW13" s="12">
        <v>109647.78296082382</v>
      </c>
      <c r="AX13" s="12">
        <v>110971.4523746889</v>
      </c>
      <c r="AY13" s="12">
        <v>112311.1011423529</v>
      </c>
      <c r="AZ13" s="12">
        <v>113666.92216677575</v>
      </c>
      <c r="BA13" s="12">
        <v>115039.11067964426</v>
      </c>
      <c r="BB13" s="12">
        <v>116427.86426948463</v>
      </c>
      <c r="BC13" s="12">
        <v>117833.38291011426</v>
      </c>
      <c r="BD13" s="12">
        <v>119255.86898943696</v>
      </c>
      <c r="BE13" s="12">
        <v>120695.52733858585</v>
      </c>
      <c r="BF13" s="12">
        <v>122152.5652614181</v>
      </c>
      <c r="BG13" s="12">
        <v>123627.19256436561</v>
      </c>
      <c r="BH13" s="12">
        <v>125119.6215866462</v>
      </c>
    </row>
    <row r="14" spans="1:60">
      <c r="A14" t="s">
        <v>7</v>
      </c>
      <c r="B14" t="s">
        <v>94</v>
      </c>
      <c r="C14" t="s">
        <v>402</v>
      </c>
      <c r="D14" s="12">
        <v>85055.965540461388</v>
      </c>
      <c r="E14" s="12">
        <v>89346.781285020901</v>
      </c>
      <c r="F14" s="12">
        <v>95390.832889370475</v>
      </c>
      <c r="G14" s="12">
        <v>93645.135525460078</v>
      </c>
      <c r="H14" s="12">
        <v>90409.646625937152</v>
      </c>
      <c r="I14" s="12">
        <v>88760.763997654605</v>
      </c>
      <c r="J14" s="12">
        <v>89638.96234115641</v>
      </c>
      <c r="K14" s="12">
        <v>91851.567673173296</v>
      </c>
      <c r="L14" s="12">
        <v>91944.364940810949</v>
      </c>
      <c r="M14" s="12">
        <v>93686.091543809263</v>
      </c>
      <c r="N14" s="12">
        <v>96305.805962665981</v>
      </c>
      <c r="O14" s="12">
        <v>99449.893424055423</v>
      </c>
      <c r="P14" s="12">
        <v>102925.53993358916</v>
      </c>
      <c r="Q14" s="12">
        <v>106256.25607224782</v>
      </c>
      <c r="R14" s="12">
        <v>109613.9062829007</v>
      </c>
      <c r="S14" s="12">
        <v>113327.9353500602</v>
      </c>
      <c r="T14" s="12">
        <v>115371.96034083101</v>
      </c>
      <c r="U14" s="12">
        <v>117351.618092716</v>
      </c>
      <c r="V14" s="12">
        <v>118914.9364803442</v>
      </c>
      <c r="W14" s="12">
        <v>120397.1289670939</v>
      </c>
      <c r="X14" s="12">
        <v>122156.75563854311</v>
      </c>
      <c r="Y14" s="12">
        <v>124480.98994834221</v>
      </c>
      <c r="Z14" s="12">
        <v>126863.3224753617</v>
      </c>
      <c r="AA14" s="12">
        <v>129417.24573497371</v>
      </c>
      <c r="AB14" s="12">
        <v>132209.8771074542</v>
      </c>
      <c r="AC14" s="12">
        <v>135218.00393019521</v>
      </c>
      <c r="AD14" s="12">
        <v>136850.35737294774</v>
      </c>
      <c r="AE14" s="12">
        <v>138502.41660697528</v>
      </c>
      <c r="AF14" s="12">
        <v>140174.41952083766</v>
      </c>
      <c r="AG14" s="12">
        <v>141866.60687488856</v>
      </c>
      <c r="AH14" s="12">
        <v>143579.22233594354</v>
      </c>
      <c r="AI14" s="12">
        <v>145312.5125123671</v>
      </c>
      <c r="AJ14" s="12">
        <v>147066.72698958302</v>
      </c>
      <c r="AK14" s="12">
        <v>148842.1183660134</v>
      </c>
      <c r="AL14" s="12">
        <v>150638.94228945166</v>
      </c>
      <c r="AM14" s="12">
        <v>152457.45749387468</v>
      </c>
      <c r="AN14" s="12">
        <v>154297.92583669905</v>
      </c>
      <c r="AO14" s="12">
        <v>156160.61233648745</v>
      </c>
      <c r="AP14" s="12">
        <v>158045.78521111002</v>
      </c>
      <c r="AQ14" s="12">
        <v>159953.71591636632</v>
      </c>
      <c r="AR14" s="12">
        <v>161884.67918507371</v>
      </c>
      <c r="AS14" s="12">
        <v>163838.95306662773</v>
      </c>
      <c r="AT14" s="12">
        <v>165816.81896703952</v>
      </c>
      <c r="AU14" s="12">
        <v>167818.56168945727</v>
      </c>
      <c r="AV14" s="12">
        <v>169844.46947517627</v>
      </c>
      <c r="AW14" s="12">
        <v>171894.83404514444</v>
      </c>
      <c r="AX14" s="12">
        <v>173969.95064196852</v>
      </c>
      <c r="AY14" s="12">
        <v>176070.11807242781</v>
      </c>
      <c r="AZ14" s="12">
        <v>178195.63875050069</v>
      </c>
      <c r="BA14" s="12">
        <v>180346.81874091108</v>
      </c>
      <c r="BB14" s="12">
        <v>182523.96780319995</v>
      </c>
      <c r="BC14" s="12">
        <v>184727.39943632932</v>
      </c>
      <c r="BD14" s="12">
        <v>186957.43092382478</v>
      </c>
      <c r="BE14" s="12">
        <v>189214.38337946244</v>
      </c>
      <c r="BF14" s="12">
        <v>191498.58179350806</v>
      </c>
      <c r="BG14" s="12">
        <v>193810.35507951395</v>
      </c>
      <c r="BH14" s="12">
        <v>196150.03612168093</v>
      </c>
    </row>
    <row r="15" spans="1:60">
      <c r="A15" t="s">
        <v>150</v>
      </c>
      <c r="B15" t="s">
        <v>403</v>
      </c>
      <c r="C15" t="s">
        <v>404</v>
      </c>
      <c r="D15" s="12">
        <v>8356.3315010683109</v>
      </c>
      <c r="E15" s="12">
        <v>8694.6723857214893</v>
      </c>
      <c r="F15" s="12">
        <v>9022.6695228176195</v>
      </c>
      <c r="G15" s="12">
        <v>9001.8386006514193</v>
      </c>
      <c r="H15" s="12">
        <v>7932.8775162046504</v>
      </c>
      <c r="I15" s="12">
        <v>7360.3756976329096</v>
      </c>
      <c r="J15" s="12">
        <v>7646.2332350290899</v>
      </c>
      <c r="K15" s="12">
        <v>7862.0653268398</v>
      </c>
      <c r="L15" s="12">
        <v>8007.2063388707502</v>
      </c>
      <c r="M15" s="12">
        <v>8308.0471001083297</v>
      </c>
      <c r="N15" s="12">
        <v>8705.5482713105193</v>
      </c>
      <c r="O15" s="12">
        <v>9121.5006246582798</v>
      </c>
      <c r="P15" s="12">
        <v>9564.7141130387408</v>
      </c>
      <c r="Q15" s="12">
        <v>9970.5191497270898</v>
      </c>
      <c r="R15" s="12">
        <v>10346.897561416499</v>
      </c>
      <c r="S15" s="12">
        <v>10760.201522305</v>
      </c>
      <c r="T15" s="12">
        <v>10992.7933780896</v>
      </c>
      <c r="U15" s="12">
        <v>11227.863535861399</v>
      </c>
      <c r="V15" s="12">
        <v>11369.9966907076</v>
      </c>
      <c r="W15" s="12">
        <v>11467.151210956201</v>
      </c>
      <c r="X15" s="12">
        <v>11565.5834344062</v>
      </c>
      <c r="Y15" s="12">
        <v>11776.372965622601</v>
      </c>
      <c r="Z15" s="12">
        <v>11977.955731917</v>
      </c>
      <c r="AA15" s="12">
        <v>12171.514770658699</v>
      </c>
      <c r="AB15" s="12">
        <v>12379.022284934799</v>
      </c>
      <c r="AC15" s="12">
        <v>12601.3231129098</v>
      </c>
      <c r="AD15" s="12">
        <v>12753.44644389178</v>
      </c>
      <c r="AE15" s="12">
        <v>12907.406209637133</v>
      </c>
      <c r="AF15" s="12">
        <v>13063.224579609399</v>
      </c>
      <c r="AG15" s="12">
        <v>13220.923990902169</v>
      </c>
      <c r="AH15" s="12">
        <v>13380.5271514699</v>
      </c>
      <c r="AI15" s="12">
        <v>13542.057043397763</v>
      </c>
      <c r="AJ15" s="12">
        <v>13705.536926210953</v>
      </c>
      <c r="AK15" s="12">
        <v>13870.990340223943</v>
      </c>
      <c r="AL15" s="12">
        <v>14038.44110993018</v>
      </c>
      <c r="AM15" s="12">
        <v>14207.91334743269</v>
      </c>
      <c r="AN15" s="12">
        <v>14379.431455916118</v>
      </c>
      <c r="AO15" s="12">
        <v>14553.020133160651</v>
      </c>
      <c r="AP15" s="12">
        <v>14728.704375098399</v>
      </c>
      <c r="AQ15" s="12">
        <v>14906.509479412674</v>
      </c>
      <c r="AR15" s="12">
        <v>15086.461049180736</v>
      </c>
      <c r="AS15" s="12">
        <v>15268.584996560521</v>
      </c>
      <c r="AT15" s="12">
        <v>15452.907546521858</v>
      </c>
      <c r="AU15" s="12">
        <v>15639.455240622739</v>
      </c>
      <c r="AV15" s="12">
        <v>15828.254940831181</v>
      </c>
      <c r="AW15" s="12">
        <v>16019.333833393219</v>
      </c>
      <c r="AX15" s="12">
        <v>16212.719432747586</v>
      </c>
      <c r="AY15" s="12">
        <v>16408.439585487664</v>
      </c>
      <c r="AZ15" s="12">
        <v>16606.522474371275</v>
      </c>
      <c r="BA15" s="12">
        <v>16806.996622378825</v>
      </c>
      <c r="BB15" s="12">
        <v>17009.890896820514</v>
      </c>
      <c r="BC15" s="12">
        <v>17215.234513493069</v>
      </c>
      <c r="BD15" s="12">
        <v>17423.057040886684</v>
      </c>
      <c r="BE15" s="12">
        <v>17633.388404442736</v>
      </c>
      <c r="BF15" s="12">
        <v>17846.258890862904</v>
      </c>
      <c r="BG15" s="12">
        <v>18061.699152470315</v>
      </c>
      <c r="BH15" s="12">
        <v>18279.740211623324</v>
      </c>
    </row>
    <row r="19" spans="1:1">
      <c r="A19" t="s">
        <v>417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FF0000"/>
  </sheetPr>
  <dimension ref="A1:BH65536"/>
  <sheetViews>
    <sheetView topLeftCell="A4" zoomScale="70" zoomScaleNormal="70" workbookViewId="0">
      <selection activeCell="J71" sqref="J71"/>
    </sheetView>
  </sheetViews>
  <sheetFormatPr defaultColWidth="9.1328125" defaultRowHeight="14.25"/>
  <cols>
    <col min="1" max="1" width="38.53125" style="78" bestFit="1" customWidth="1"/>
    <col min="2" max="2" width="22.265625" style="78" customWidth="1"/>
    <col min="3" max="3" width="13.53125" style="78" bestFit="1" customWidth="1"/>
    <col min="4" max="4" width="9.1328125" style="78"/>
    <col min="5" max="15" width="11.53125" style="78" bestFit="1" customWidth="1"/>
    <col min="16" max="59" width="10.53125" style="78" bestFit="1" customWidth="1"/>
    <col min="60" max="16384" width="9.1328125" style="78"/>
  </cols>
  <sheetData>
    <row r="1" spans="2:59">
      <c r="B1" s="168" t="s">
        <v>0</v>
      </c>
      <c r="C1" s="168" t="s">
        <v>75</v>
      </c>
      <c r="D1" s="168">
        <v>2005</v>
      </c>
      <c r="E1" s="168">
        <f>D1+1</f>
        <v>2006</v>
      </c>
      <c r="F1" s="168">
        <f t="shared" ref="F1:BG1" si="0">E1+1</f>
        <v>2007</v>
      </c>
      <c r="G1" s="168">
        <f t="shared" si="0"/>
        <v>2008</v>
      </c>
      <c r="H1" s="168">
        <f t="shared" si="0"/>
        <v>2009</v>
      </c>
      <c r="I1" s="168">
        <f t="shared" si="0"/>
        <v>2010</v>
      </c>
      <c r="J1" s="168">
        <f t="shared" si="0"/>
        <v>2011</v>
      </c>
      <c r="K1" s="168">
        <f t="shared" si="0"/>
        <v>2012</v>
      </c>
      <c r="L1" s="168">
        <f t="shared" si="0"/>
        <v>2013</v>
      </c>
      <c r="M1" s="168">
        <f t="shared" si="0"/>
        <v>2014</v>
      </c>
      <c r="N1" s="168">
        <f t="shared" si="0"/>
        <v>2015</v>
      </c>
      <c r="O1" s="168">
        <f t="shared" si="0"/>
        <v>2016</v>
      </c>
      <c r="P1" s="168">
        <f t="shared" si="0"/>
        <v>2017</v>
      </c>
      <c r="Q1" s="168">
        <f t="shared" si="0"/>
        <v>2018</v>
      </c>
      <c r="R1" s="168">
        <f t="shared" si="0"/>
        <v>2019</v>
      </c>
      <c r="S1" s="168">
        <f t="shared" si="0"/>
        <v>2020</v>
      </c>
      <c r="T1" s="168">
        <f t="shared" si="0"/>
        <v>2021</v>
      </c>
      <c r="U1" s="168">
        <f t="shared" si="0"/>
        <v>2022</v>
      </c>
      <c r="V1" s="168">
        <f t="shared" si="0"/>
        <v>2023</v>
      </c>
      <c r="W1" s="168">
        <f t="shared" si="0"/>
        <v>2024</v>
      </c>
      <c r="X1" s="168">
        <f t="shared" si="0"/>
        <v>2025</v>
      </c>
      <c r="Y1" s="168">
        <f t="shared" si="0"/>
        <v>2026</v>
      </c>
      <c r="Z1" s="168">
        <f t="shared" si="0"/>
        <v>2027</v>
      </c>
      <c r="AA1" s="168">
        <f t="shared" si="0"/>
        <v>2028</v>
      </c>
      <c r="AB1" s="168">
        <f t="shared" si="0"/>
        <v>2029</v>
      </c>
      <c r="AC1" s="168">
        <f t="shared" si="0"/>
        <v>2030</v>
      </c>
      <c r="AD1" s="168">
        <f t="shared" si="0"/>
        <v>2031</v>
      </c>
      <c r="AE1" s="168">
        <f t="shared" si="0"/>
        <v>2032</v>
      </c>
      <c r="AF1" s="168">
        <f t="shared" si="0"/>
        <v>2033</v>
      </c>
      <c r="AG1" s="168">
        <f t="shared" si="0"/>
        <v>2034</v>
      </c>
      <c r="AH1" s="168">
        <f t="shared" si="0"/>
        <v>2035</v>
      </c>
      <c r="AI1" s="168">
        <f t="shared" si="0"/>
        <v>2036</v>
      </c>
      <c r="AJ1" s="168">
        <f t="shared" si="0"/>
        <v>2037</v>
      </c>
      <c r="AK1" s="168">
        <f t="shared" si="0"/>
        <v>2038</v>
      </c>
      <c r="AL1" s="168">
        <f t="shared" si="0"/>
        <v>2039</v>
      </c>
      <c r="AM1" s="168">
        <f t="shared" si="0"/>
        <v>2040</v>
      </c>
      <c r="AN1" s="168">
        <f t="shared" si="0"/>
        <v>2041</v>
      </c>
      <c r="AO1" s="168">
        <f t="shared" si="0"/>
        <v>2042</v>
      </c>
      <c r="AP1" s="168">
        <f t="shared" si="0"/>
        <v>2043</v>
      </c>
      <c r="AQ1" s="168">
        <f t="shared" si="0"/>
        <v>2044</v>
      </c>
      <c r="AR1" s="168">
        <f t="shared" si="0"/>
        <v>2045</v>
      </c>
      <c r="AS1" s="168">
        <f t="shared" si="0"/>
        <v>2046</v>
      </c>
      <c r="AT1" s="168">
        <f t="shared" si="0"/>
        <v>2047</v>
      </c>
      <c r="AU1" s="168">
        <f t="shared" si="0"/>
        <v>2048</v>
      </c>
      <c r="AV1" s="168">
        <f t="shared" si="0"/>
        <v>2049</v>
      </c>
      <c r="AW1" s="168">
        <f t="shared" si="0"/>
        <v>2050</v>
      </c>
      <c r="AX1" s="168">
        <f t="shared" si="0"/>
        <v>2051</v>
      </c>
      <c r="AY1" s="168">
        <f t="shared" si="0"/>
        <v>2052</v>
      </c>
      <c r="AZ1" s="168">
        <f t="shared" si="0"/>
        <v>2053</v>
      </c>
      <c r="BA1" s="168">
        <f t="shared" si="0"/>
        <v>2054</v>
      </c>
      <c r="BB1" s="168">
        <f t="shared" si="0"/>
        <v>2055</v>
      </c>
      <c r="BC1" s="168">
        <f t="shared" si="0"/>
        <v>2056</v>
      </c>
      <c r="BD1" s="168">
        <f t="shared" si="0"/>
        <v>2057</v>
      </c>
      <c r="BE1" s="168">
        <f t="shared" si="0"/>
        <v>2058</v>
      </c>
      <c r="BF1" s="168">
        <f t="shared" si="0"/>
        <v>2059</v>
      </c>
      <c r="BG1" s="168">
        <f t="shared" si="0"/>
        <v>2060</v>
      </c>
    </row>
    <row r="2" spans="2:59">
      <c r="B2" s="78" t="s">
        <v>150</v>
      </c>
      <c r="C2" s="78" t="s">
        <v>154</v>
      </c>
      <c r="D2" s="88">
        <v>1</v>
      </c>
      <c r="E2" s="88">
        <f>(1+E$27*UCC_Elasdatinc!D60)^1</f>
        <v>1.0485869979586029</v>
      </c>
      <c r="F2" s="88">
        <f>(1+F$27*UCC_Elasdatinc!E60)^1</f>
        <v>1.0452687055997334</v>
      </c>
      <c r="G2" s="88">
        <f>(1+G$27*UCC_Elasdatinc!F60)^1</f>
        <v>0.99815301472687035</v>
      </c>
      <c r="H2" s="88">
        <f>(1+H$27*UCC_Elasdatinc!G60)^1</f>
        <v>0.90500064425777071</v>
      </c>
      <c r="I2" s="88">
        <f>(1+I$27*UCC_Elasdatinc!H60)^1</f>
        <v>0.91339811047343966</v>
      </c>
      <c r="J2" s="88">
        <f>(1+J$27*UCC_Elasdatinc!I60)^1</f>
        <v>1.0466048281999702</v>
      </c>
      <c r="K2" s="88">
        <f>(1+K$27*UCC_Elasdatinc!J60)^1</f>
        <v>1.0338726928948914</v>
      </c>
      <c r="L2" s="88">
        <f>(1+L$27*UCC_Elasdatinc!K60)^1</f>
        <v>1.0147687413927191</v>
      </c>
      <c r="M2" s="88">
        <f>(1+M$27*UCC_Elasdatinc!L60)^1</f>
        <v>1.0300570010069212</v>
      </c>
      <c r="N2" s="88">
        <f>(1+N$27*UCC_Elasdatinc!M60)^1</f>
        <v>1.0215303939524671</v>
      </c>
      <c r="O2" s="88">
        <f>(1+O$27*UCC_Elasdatinc!N60)^1</f>
        <v>1.0200676606414085</v>
      </c>
      <c r="P2" s="88">
        <f>(1+P$27*UCC_Elasdatinc!O60)^1</f>
        <v>1.0189500902955708</v>
      </c>
      <c r="Q2" s="88">
        <f>(1+Q$27*UCC_Elasdatinc!P60)^1</f>
        <v>1.0152738295657635</v>
      </c>
      <c r="R2" s="88">
        <f>(1+R$27*UCC_Elasdatinc!Q60)^1</f>
        <v>1.0124572125074254</v>
      </c>
      <c r="S2" s="88">
        <f>(1+S$27*UCC_Elasdatinc!R60)^1</f>
        <v>1.0119834170127393</v>
      </c>
      <c r="T2" s="88">
        <f>(1+T$27*UCC_Elasdatinc!S60)^1</f>
        <v>1.0064847815898927</v>
      </c>
      <c r="U2" s="88">
        <f>(1+U$27*UCC_Elasdatinc!T60)^1</f>
        <v>1.0064152072094887</v>
      </c>
      <c r="V2" s="88">
        <f>(1+V$27*UCC_Elasdatinc!U60)^1</f>
        <v>1.0037976901231183</v>
      </c>
      <c r="W2" s="88">
        <f>(1+W$27*UCC_Elasdatinc!V60)^1</f>
        <v>1.0025634445521343</v>
      </c>
      <c r="X2" s="88">
        <f>(1+X$27*UCC_Elasdatinc!W60)^1</f>
        <v>1.0025751528423892</v>
      </c>
      <c r="Y2" s="88">
        <f>(1+Y$27*UCC_Elasdatinc!X60)^1</f>
        <v>1.0054676756882666</v>
      </c>
      <c r="Z2" s="88">
        <f>(1+Z$27*UCC_Elasdatinc!Y60)^1</f>
        <v>1.0051352678846752</v>
      </c>
      <c r="AA2" s="88">
        <f>(1+AA$27*UCC_Elasdatinc!Z60)^1</f>
        <v>1.0048478816354096</v>
      </c>
      <c r="AB2" s="88">
        <f>(1+AB$27*UCC_Elasdatinc!AA60)^1</f>
        <v>1.0051145856087607</v>
      </c>
      <c r="AC2" s="88">
        <f>(1+AC$27*UCC_Elasdatinc!AB60)^1</f>
        <v>1.0053873599107792</v>
      </c>
      <c r="AD2" s="88">
        <f>(1+AD$27*UCC_Elasdatinc!AC60)^1</f>
        <v>1.0036216037701502</v>
      </c>
      <c r="AE2" s="88">
        <f>(1+AE$27*UCC_Elasdatinc!AD60)^1</f>
        <v>1.0036216037701502</v>
      </c>
      <c r="AF2" s="88">
        <f>(1+AF$27*UCC_Elasdatinc!AE60)^1</f>
        <v>1.0036216037701502</v>
      </c>
      <c r="AG2" s="88">
        <f>(1+AG$27*UCC_Elasdatinc!AF60)^1</f>
        <v>1.0036216037701502</v>
      </c>
      <c r="AH2" s="88">
        <f>(1+AH$27*UCC_Elasdatinc!AG60)^1</f>
        <v>1.0036216037701502</v>
      </c>
      <c r="AI2" s="88">
        <f>(1+AI$27*UCC_Elasdatinc!AH60)^1</f>
        <v>1.0036216037701502</v>
      </c>
      <c r="AJ2" s="88">
        <f>(1+AJ$27*UCC_Elasdatinc!AI60)^1</f>
        <v>1.0036216037701502</v>
      </c>
      <c r="AK2" s="88">
        <f>(1+AK$27*UCC_Elasdatinc!AJ60)^1</f>
        <v>1.0036216037701502</v>
      </c>
      <c r="AL2" s="88">
        <f>(1+AL$27*UCC_Elasdatinc!AK60)^1</f>
        <v>1.0036216037701502</v>
      </c>
      <c r="AM2" s="88">
        <f>(1+AM$27*UCC_Elasdatinc!AL60)^1</f>
        <v>1.0036216037701502</v>
      </c>
      <c r="AN2" s="88">
        <f>(1+AN$27*UCC_Elasdatinc!AM60)^1</f>
        <v>1.0036216037701502</v>
      </c>
      <c r="AO2" s="88">
        <f>(1+AO$27*UCC_Elasdatinc!AN60)^1</f>
        <v>1.0036216037701502</v>
      </c>
      <c r="AP2" s="88">
        <f>(1+AP$27*UCC_Elasdatinc!AO60)^1</f>
        <v>1.0036216037701502</v>
      </c>
      <c r="AQ2" s="88">
        <f>(1+AQ$27*UCC_Elasdatinc!AP60)^1</f>
        <v>1.0036216037701502</v>
      </c>
      <c r="AR2" s="88">
        <f>(1+AR$27*UCC_Elasdatinc!AQ60)^1</f>
        <v>1.0036216037701502</v>
      </c>
      <c r="AS2" s="88">
        <f>(1+AS$27*UCC_Elasdatinc!AR60)^1</f>
        <v>1.0036216037701502</v>
      </c>
      <c r="AT2" s="88">
        <f>(1+AT$27*UCC_Elasdatinc!AS60)^1</f>
        <v>1.0036216037701502</v>
      </c>
      <c r="AU2" s="88">
        <f>(1+AU$27*UCC_Elasdatinc!AT60)^1</f>
        <v>1.0036216037701502</v>
      </c>
      <c r="AV2" s="88">
        <f>(1+AV$27*UCC_Elasdatinc!AU60)^1</f>
        <v>1.0036216037701502</v>
      </c>
      <c r="AW2" s="88">
        <f>(1+AW$27*UCC_Elasdatinc!AV60)^1</f>
        <v>1.0036216037701502</v>
      </c>
      <c r="AX2" s="88">
        <f>(1+AX$27*UCC_Elasdatinc!AW60)^1</f>
        <v>1.0036216037701502</v>
      </c>
      <c r="AY2" s="88">
        <f>(1+AY$27*UCC_Elasdatinc!AX60)^1</f>
        <v>1.00362160377015</v>
      </c>
      <c r="AZ2" s="88">
        <f>(1+AZ$27*UCC_Elasdatinc!AY60)^1</f>
        <v>1.0036216037701502</v>
      </c>
      <c r="BA2" s="88">
        <f>(1+BA$27*UCC_Elasdatinc!AZ60)^1</f>
        <v>1.0036216037701502</v>
      </c>
      <c r="BB2" s="88">
        <f>(1+BB$27*UCC_Elasdatinc!BA60)^1</f>
        <v>1.0036216037701502</v>
      </c>
      <c r="BC2" s="88">
        <f>(1+BC$27*UCC_Elasdatinc!BB60)^1</f>
        <v>1.0036216037701502</v>
      </c>
      <c r="BD2" s="88">
        <f>(1+BD$27*UCC_Elasdatinc!BC60)^1</f>
        <v>1.0036216037701502</v>
      </c>
      <c r="BE2" s="88">
        <f>(1+BE$27*UCC_Elasdatinc!BD60)^1</f>
        <v>1.0036216037701502</v>
      </c>
      <c r="BF2" s="88">
        <f>(1+BF$27*UCC_Elasdatinc!BE60)^1</f>
        <v>1.0036216037701502</v>
      </c>
      <c r="BG2" s="88">
        <f>(1+BG$27*UCC_Elasdatinc!BF60)^1</f>
        <v>1.0036216037701502</v>
      </c>
    </row>
    <row r="3" spans="2:59">
      <c r="B3" s="78" t="s">
        <v>150</v>
      </c>
      <c r="C3" s="78" t="s">
        <v>155</v>
      </c>
      <c r="D3" s="88">
        <v>1</v>
      </c>
      <c r="E3" s="88">
        <f>(1+E$27*UCC_Elasdatinc!D61)^1</f>
        <v>1.0485869979586029</v>
      </c>
      <c r="F3" s="88">
        <f>(1+F$27*UCC_Elasdatinc!E61)^1</f>
        <v>1.0452687055997334</v>
      </c>
      <c r="G3" s="88">
        <f>(1+G$27*UCC_Elasdatinc!F61)^1</f>
        <v>0.99815301472687035</v>
      </c>
      <c r="H3" s="88">
        <f>(1+H$27*UCC_Elasdatinc!G61)^1</f>
        <v>0.90500064425777071</v>
      </c>
      <c r="I3" s="88">
        <f>(1+I$27*UCC_Elasdatinc!H61)^1</f>
        <v>0.91339811047343966</v>
      </c>
      <c r="J3" s="88">
        <f>(1+J$27*UCC_Elasdatinc!I61)^1</f>
        <v>1.0466048281999702</v>
      </c>
      <c r="K3" s="88">
        <f>(1+K$27*UCC_Elasdatinc!J61)^1</f>
        <v>1.0338726928948914</v>
      </c>
      <c r="L3" s="88">
        <f>(1+L$27*UCC_Elasdatinc!K61)^1</f>
        <v>1.0147687413927191</v>
      </c>
      <c r="M3" s="88">
        <f>(1+M$27*UCC_Elasdatinc!L61)^1</f>
        <v>1.0300570010069212</v>
      </c>
      <c r="N3" s="88">
        <f>(1+N$27*UCC_Elasdatinc!M61)^1</f>
        <v>1.0382762559154972</v>
      </c>
      <c r="O3" s="88">
        <f>(1+O$27*UCC_Elasdatinc!N61)^1</f>
        <v>1.0372685126197585</v>
      </c>
      <c r="P3" s="88">
        <f>(1+P$27*UCC_Elasdatinc!O61)^1</f>
        <v>1.0369283810888046</v>
      </c>
      <c r="Q3" s="88">
        <f>(1+Q$27*UCC_Elasdatinc!P61)^1</f>
        <v>1.0313962052185137</v>
      </c>
      <c r="R3" s="88">
        <f>(1+R$27*UCC_Elasdatinc!Q61)^1</f>
        <v>1.0271793727434737</v>
      </c>
      <c r="S3" s="88">
        <f>(1+S$27*UCC_Elasdatinc!R61)^1</f>
        <v>1.0279613063630586</v>
      </c>
      <c r="T3" s="88">
        <f>(1+T$27*UCC_Elasdatinc!S61)^1</f>
        <v>1.0151311570430832</v>
      </c>
      <c r="U3" s="88">
        <f>(1+U$27*UCC_Elasdatinc!T61)^1</f>
        <v>1.0149688168221402</v>
      </c>
      <c r="V3" s="88">
        <f>(1+V$27*UCC_Elasdatinc!U61)^1</f>
        <v>1.0088612769539425</v>
      </c>
      <c r="W3" s="88">
        <f>(1+W$27*UCC_Elasdatinc!V61)^1</f>
        <v>1.0059813706216469</v>
      </c>
      <c r="X3" s="88">
        <f>(1+X$27*UCC_Elasdatinc!W61)^1</f>
        <v>1.0060086899655747</v>
      </c>
      <c r="Y3" s="88">
        <f>(1+Y$27*UCC_Elasdatinc!X61)^1</f>
        <v>1.0127579099392885</v>
      </c>
      <c r="Z3" s="88">
        <f>(1+Z$27*UCC_Elasdatinc!Y61)^1</f>
        <v>1.0119822917309089</v>
      </c>
      <c r="AA3" s="88">
        <f>(1+AA$27*UCC_Elasdatinc!Z61)^1</f>
        <v>1.0113117238159559</v>
      </c>
      <c r="AB3" s="88">
        <f>(1+AB$27*UCC_Elasdatinc!AA61)^1</f>
        <v>1.0119340330871085</v>
      </c>
      <c r="AC3" s="88">
        <f>(1+AC$27*UCC_Elasdatinc!AB61)^1</f>
        <v>1.0125705064584849</v>
      </c>
      <c r="AD3" s="88">
        <f>(1+AD$27*UCC_Elasdatinc!AC61)^1</f>
        <v>1.008450408797017</v>
      </c>
      <c r="AE3" s="88">
        <f>(1+AE$27*UCC_Elasdatinc!AD61)^1</f>
        <v>1.008450408797017</v>
      </c>
      <c r="AF3" s="88">
        <f>(1+AF$27*UCC_Elasdatinc!AE61)^1</f>
        <v>1.008450408797017</v>
      </c>
      <c r="AG3" s="88">
        <f>(1+AG$27*UCC_Elasdatinc!AF61)^1</f>
        <v>1.008450408797017</v>
      </c>
      <c r="AH3" s="88">
        <f>(1+AH$27*UCC_Elasdatinc!AG61)^1</f>
        <v>1.008450408797017</v>
      </c>
      <c r="AI3" s="88">
        <f>(1+AI$27*UCC_Elasdatinc!AH61)^1</f>
        <v>1.008450408797017</v>
      </c>
      <c r="AJ3" s="88">
        <f>(1+AJ$27*UCC_Elasdatinc!AI61)^1</f>
        <v>1.008450408797017</v>
      </c>
      <c r="AK3" s="88">
        <f>(1+AK$27*UCC_Elasdatinc!AJ61)^1</f>
        <v>1.008450408797017</v>
      </c>
      <c r="AL3" s="88">
        <f>(1+AL$27*UCC_Elasdatinc!AK61)^1</f>
        <v>1.008450408797017</v>
      </c>
      <c r="AM3" s="88">
        <f>(1+AM$27*UCC_Elasdatinc!AL61)^1</f>
        <v>1.008450408797017</v>
      </c>
      <c r="AN3" s="88">
        <f>(1+AN$27*UCC_Elasdatinc!AM61)^1</f>
        <v>1.008450408797017</v>
      </c>
      <c r="AO3" s="88">
        <f>(1+AO$27*UCC_Elasdatinc!AN61)^1</f>
        <v>1.008450408797017</v>
      </c>
      <c r="AP3" s="88">
        <f>(1+AP$27*UCC_Elasdatinc!AO61)^1</f>
        <v>1.008450408797017</v>
      </c>
      <c r="AQ3" s="88">
        <f>(1+AQ$27*UCC_Elasdatinc!AP61)^1</f>
        <v>1.008450408797017</v>
      </c>
      <c r="AR3" s="88">
        <f>(1+AR$27*UCC_Elasdatinc!AQ61)^1</f>
        <v>1.008450408797017</v>
      </c>
      <c r="AS3" s="88">
        <f>(1+AS$27*UCC_Elasdatinc!AR61)^1</f>
        <v>1.008450408797017</v>
      </c>
      <c r="AT3" s="88">
        <f>(1+AT$27*UCC_Elasdatinc!AS61)^1</f>
        <v>1.008450408797017</v>
      </c>
      <c r="AU3" s="88">
        <f>(1+AU$27*UCC_Elasdatinc!AT61)^1</f>
        <v>1.008450408797017</v>
      </c>
      <c r="AV3" s="88">
        <f>(1+AV$27*UCC_Elasdatinc!AU61)^1</f>
        <v>1.008450408797017</v>
      </c>
      <c r="AW3" s="88">
        <f>(1+AW$27*UCC_Elasdatinc!AV61)^1</f>
        <v>1.008450408797017</v>
      </c>
      <c r="AX3" s="88">
        <f>(1+AX$27*UCC_Elasdatinc!AW61)^1</f>
        <v>1.008450408797017</v>
      </c>
      <c r="AY3" s="88">
        <f>(1+AY$27*UCC_Elasdatinc!AX61)^1</f>
        <v>1.0084504087970168</v>
      </c>
      <c r="AZ3" s="88">
        <f>(1+AZ$27*UCC_Elasdatinc!AY61)^1</f>
        <v>1.008450408797017</v>
      </c>
      <c r="BA3" s="88">
        <f>(1+BA$27*UCC_Elasdatinc!AZ61)^1</f>
        <v>1.008450408797017</v>
      </c>
      <c r="BB3" s="88">
        <f>(1+BB$27*UCC_Elasdatinc!BA61)^1</f>
        <v>1.008450408797017</v>
      </c>
      <c r="BC3" s="88">
        <f>(1+BC$27*UCC_Elasdatinc!BB61)^1</f>
        <v>1.008450408797017</v>
      </c>
      <c r="BD3" s="88">
        <f>(1+BD$27*UCC_Elasdatinc!BC61)^1</f>
        <v>1.008450408797017</v>
      </c>
      <c r="BE3" s="88">
        <f>(1+BE$27*UCC_Elasdatinc!BD61)^1</f>
        <v>1.008450408797017</v>
      </c>
      <c r="BF3" s="88">
        <f>(1+BF$27*UCC_Elasdatinc!BE61)^1</f>
        <v>1.008450408797017</v>
      </c>
      <c r="BG3" s="88">
        <f>(1+BG$27*UCC_Elasdatinc!BF61)^1</f>
        <v>1.008450408797017</v>
      </c>
    </row>
    <row r="4" spans="2:59">
      <c r="B4" s="78" t="s">
        <v>151</v>
      </c>
      <c r="C4" s="78" t="s">
        <v>156</v>
      </c>
      <c r="D4" s="88">
        <v>1</v>
      </c>
      <c r="E4" s="88">
        <f>(1+E$25*UCC_Elasdatinc!D62)^1</f>
        <v>1.0238987929514796</v>
      </c>
      <c r="F4" s="88">
        <f>(1+F$25*UCC_Elasdatinc!E62)^1</f>
        <v>1.0337593611934222</v>
      </c>
      <c r="G4" s="88">
        <f>(1+G$25*UCC_Elasdatinc!F62)^1</f>
        <v>1.0249782896818744</v>
      </c>
      <c r="H4" s="88">
        <f>(1+H$25*UCC_Elasdatinc!G62)^1</f>
        <v>1.010791286703423</v>
      </c>
      <c r="I4" s="88">
        <f>(1+I$25*UCC_Elasdatinc!H62)^1</f>
        <v>1.0046762986677344</v>
      </c>
      <c r="J4" s="88">
        <f>(1+J$25*UCC_Elasdatinc!I62)^1</f>
        <v>1.0073445012817153</v>
      </c>
      <c r="K4" s="88">
        <f>(1+K$25*UCC_Elasdatinc!J62)^1</f>
        <v>0.99931301317826871</v>
      </c>
      <c r="L4" s="88">
        <f>(1+L$25*UCC_Elasdatinc!K62)^1</f>
        <v>1.0020338232814805</v>
      </c>
      <c r="M4" s="88">
        <f>(1+M$25*UCC_Elasdatinc!L62)^1</f>
        <v>1.0047052853816287</v>
      </c>
      <c r="N4" s="88">
        <f>(1+N$25*UCC_Elasdatinc!M62)^1</f>
        <v>1.0053642824264286</v>
      </c>
      <c r="O4" s="88">
        <f>(1+O$25*UCC_Elasdatinc!N62)^1</f>
        <v>1.007982782449913</v>
      </c>
      <c r="P4" s="88">
        <f>(1+P$25*UCC_Elasdatinc!O62)^1</f>
        <v>1.0076445389564841</v>
      </c>
      <c r="Q4" s="88">
        <f>(1+Q$25*UCC_Elasdatinc!P62)^1</f>
        <v>1.007262917145344</v>
      </c>
      <c r="R4" s="88">
        <f>(1+R$25*UCC_Elasdatinc!Q62)^1</f>
        <v>1.0068495461063309</v>
      </c>
      <c r="S4" s="88">
        <f>(1+S$25*UCC_Elasdatinc!R62)^1</f>
        <v>1.0064410139220215</v>
      </c>
      <c r="T4" s="88">
        <f>(1+T$25*UCC_Elasdatinc!S62)^1</f>
        <v>1.0069974390497973</v>
      </c>
      <c r="U4" s="88">
        <f>(1+U$25*UCC_Elasdatinc!T62)^1</f>
        <v>1.0066223513054791</v>
      </c>
      <c r="V4" s="88">
        <f>(1+V$25*UCC_Elasdatinc!U62)^1</f>
        <v>1.0063367869171209</v>
      </c>
      <c r="W4" s="88">
        <f>(1+W$25*UCC_Elasdatinc!V62)^1</f>
        <v>1.0060535657248566</v>
      </c>
      <c r="X4" s="88">
        <f>(1+X$25*UCC_Elasdatinc!W62)^1</f>
        <v>1.0058149516285786</v>
      </c>
      <c r="Y4" s="88">
        <f>(1+Y$25*UCC_Elasdatinc!X62)^1</f>
        <v>1.0055702742254145</v>
      </c>
      <c r="Z4" s="88">
        <f>(1+Z$25*UCC_Elasdatinc!Y62)^1</f>
        <v>1.0054072651390438</v>
      </c>
      <c r="AA4" s="88">
        <f>(1+AA$25*UCC_Elasdatinc!Z62)^1</f>
        <v>1.0053266583493525</v>
      </c>
      <c r="AB4" s="88">
        <f>(1+AB$25*UCC_Elasdatinc!AA62)^1</f>
        <v>1.0052926772486992</v>
      </c>
      <c r="AC4" s="88">
        <f>(1+AC$25*UCC_Elasdatinc!AB62)^1</f>
        <v>1.0052556829054262</v>
      </c>
      <c r="AD4" s="88">
        <f>(1+AD$25*UCC_Elasdatinc!AC62)^1</f>
        <v>1.0052256751659134</v>
      </c>
      <c r="AE4" s="88">
        <f>(1+AE$25*UCC_Elasdatinc!AD62)^1</f>
        <v>1.0052134909885435</v>
      </c>
      <c r="AF4" s="88">
        <f>(1+AF$25*UCC_Elasdatinc!AE62)^1</f>
        <v>1.0052373284984231</v>
      </c>
      <c r="AG4" s="88">
        <f>(1+AG$25*UCC_Elasdatinc!AF62)^1</f>
        <v>1.0052838050161368</v>
      </c>
      <c r="AH4" s="88">
        <f>(1+AH$25*UCC_Elasdatinc!AG62)^1</f>
        <v>1.0053030427681717</v>
      </c>
      <c r="AI4" s="88">
        <f>(1+AI$25*UCC_Elasdatinc!AH62)^1</f>
        <v>1.0052946479076774</v>
      </c>
      <c r="AJ4" s="88">
        <f>(1+AJ$25*UCC_Elasdatinc!AI62)^1</f>
        <v>1.0052645235728463</v>
      </c>
      <c r="AK4" s="88">
        <f>(1+AK$25*UCC_Elasdatinc!AJ62)^1</f>
        <v>1.005229478841404</v>
      </c>
      <c r="AL4" s="88">
        <f>(1+AL$25*UCC_Elasdatinc!AK62)^1</f>
        <v>1.0051810308614471</v>
      </c>
      <c r="AM4" s="88">
        <f>(1+AM$25*UCC_Elasdatinc!AL62)^1</f>
        <v>1.0051157671493356</v>
      </c>
      <c r="AN4" s="88">
        <f>(1+AN$25*UCC_Elasdatinc!AM62)^1</f>
        <v>1.0050306567387248</v>
      </c>
      <c r="AO4" s="88">
        <f>(1+AO$25*UCC_Elasdatinc!AN62)^1</f>
        <v>1.0049151129039433</v>
      </c>
      <c r="AP4" s="88">
        <f>(1+AP$25*UCC_Elasdatinc!AO62)^1</f>
        <v>1.0047623621860142</v>
      </c>
      <c r="AQ4" s="88">
        <f>(1+AQ$25*UCC_Elasdatinc!AP62)^1</f>
        <v>1.0045933915872101</v>
      </c>
      <c r="AR4" s="88">
        <f>(1+AR$25*UCC_Elasdatinc!AQ62)^1</f>
        <v>1.0044212765800551</v>
      </c>
      <c r="AS4" s="88">
        <f>(1+AS$25*UCC_Elasdatinc!AR62)^1</f>
        <v>1.0042392130744233</v>
      </c>
      <c r="AT4" s="88">
        <f>(1+AT$25*UCC_Elasdatinc!AS62)^1</f>
        <v>1.0040405487140771</v>
      </c>
      <c r="AU4" s="88">
        <f>(1+AU$25*UCC_Elasdatinc!AT62)^1</f>
        <v>1.0038120639553176</v>
      </c>
      <c r="AV4" s="88">
        <f>(1+AV$25*UCC_Elasdatinc!AU62)^1</f>
        <v>1.0035830929002874</v>
      </c>
      <c r="AW4" s="88">
        <f>(1+AW$25*UCC_Elasdatinc!AV62)^1</f>
        <v>1.0033557261607442</v>
      </c>
      <c r="AX4" s="88">
        <f>(1+AX$25*UCC_Elasdatinc!AW62)^1</f>
        <v>1.0031256293072193</v>
      </c>
      <c r="AY4" s="88">
        <f>(1+AY$25*UCC_Elasdatinc!AX62)^1</f>
        <v>1.0028982447709849</v>
      </c>
      <c r="AZ4" s="88">
        <f>(1+AZ$25*UCC_Elasdatinc!AY62)^1</f>
        <v>1.0026779710234199</v>
      </c>
      <c r="BA4" s="88">
        <f>(1+BA$25*UCC_Elasdatinc!AZ62)^1</f>
        <v>1.0024768567791094</v>
      </c>
      <c r="BB4" s="88">
        <f>(1+BB$25*UCC_Elasdatinc!BA62)^1</f>
        <v>1.0022933238898808</v>
      </c>
      <c r="BC4" s="88">
        <f>(1+BC$25*UCC_Elasdatinc!BB62)^1</f>
        <v>1.0021256090649335</v>
      </c>
      <c r="BD4" s="88">
        <f>(1+BD$25*UCC_Elasdatinc!BC62)^1</f>
        <v>1.0019751742585632</v>
      </c>
      <c r="BE4" s="88">
        <f>(1+BE$25*UCC_Elasdatinc!BD62)^1</f>
        <v>1.0018440790800569</v>
      </c>
      <c r="BF4" s="88">
        <f>(1+BF$25*UCC_Elasdatinc!BE62)^1</f>
        <v>1.0017408308003302</v>
      </c>
      <c r="BG4" s="88">
        <f>(1+BG$25*UCC_Elasdatinc!BF62)^1</f>
        <v>1.0016631256152662</v>
      </c>
    </row>
    <row r="5" spans="2:59">
      <c r="B5" s="78" t="s">
        <v>151</v>
      </c>
      <c r="C5" s="78" t="s">
        <v>157</v>
      </c>
      <c r="D5" s="88">
        <v>1</v>
      </c>
      <c r="E5" s="88">
        <f>(1+E$25*UCC_Elasdatinc!D63)^1</f>
        <v>1.0238987929514796</v>
      </c>
      <c r="F5" s="88">
        <f>(1+F$25*UCC_Elasdatinc!E63)^1</f>
        <v>1.0337593611934222</v>
      </c>
      <c r="G5" s="88">
        <f>(1+G$25*UCC_Elasdatinc!F63)^1</f>
        <v>1.0249782896818744</v>
      </c>
      <c r="H5" s="88">
        <f>(1+H$25*UCC_Elasdatinc!G63)^1</f>
        <v>1.010791286703423</v>
      </c>
      <c r="I5" s="88">
        <f>(1+I$25*UCC_Elasdatinc!H63)^1</f>
        <v>1.0046762986677344</v>
      </c>
      <c r="J5" s="88">
        <f>(1+J$25*UCC_Elasdatinc!I63)^1</f>
        <v>1.0073445012817153</v>
      </c>
      <c r="K5" s="88">
        <f>(1+K$25*UCC_Elasdatinc!J63)^1</f>
        <v>0.99931301317826871</v>
      </c>
      <c r="L5" s="88">
        <f>(1+L$25*UCC_Elasdatinc!K63)^1</f>
        <v>1.0020338232814805</v>
      </c>
      <c r="M5" s="88">
        <f>(1+M$25*UCC_Elasdatinc!L63)^1</f>
        <v>1.0047052853816287</v>
      </c>
      <c r="N5" s="88">
        <f>(1+N$25*UCC_Elasdatinc!M63)^1</f>
        <v>1.0053642824264286</v>
      </c>
      <c r="O5" s="88">
        <f>(1+O$25*UCC_Elasdatinc!N63)^1</f>
        <v>1.007982782449913</v>
      </c>
      <c r="P5" s="88">
        <f>(1+P$25*UCC_Elasdatinc!O63)^1</f>
        <v>1.0076445389564841</v>
      </c>
      <c r="Q5" s="88">
        <f>(1+Q$25*UCC_Elasdatinc!P63)^1</f>
        <v>1.007262917145344</v>
      </c>
      <c r="R5" s="88">
        <f>(1+R$25*UCC_Elasdatinc!Q63)^1</f>
        <v>1.0068495461063309</v>
      </c>
      <c r="S5" s="88">
        <f>(1+S$25*UCC_Elasdatinc!R63)^1</f>
        <v>1.0064410139220215</v>
      </c>
      <c r="T5" s="88">
        <f>(1+T$25*UCC_Elasdatinc!S63)^1</f>
        <v>1.0069974390497973</v>
      </c>
      <c r="U5" s="88">
        <f>(1+U$25*UCC_Elasdatinc!T63)^1</f>
        <v>1.0066223513054791</v>
      </c>
      <c r="V5" s="88">
        <f>(1+V$25*UCC_Elasdatinc!U63)^1</f>
        <v>1.0063367869171209</v>
      </c>
      <c r="W5" s="88">
        <f>(1+W$25*UCC_Elasdatinc!V63)^1</f>
        <v>1.0060535657248566</v>
      </c>
      <c r="X5" s="88">
        <f>(1+X$25*UCC_Elasdatinc!W63)^1</f>
        <v>1.0058149516285786</v>
      </c>
      <c r="Y5" s="88">
        <f>(1+Y$25*UCC_Elasdatinc!X63)^1</f>
        <v>1.0055702742254145</v>
      </c>
      <c r="Z5" s="88">
        <f>(1+Z$25*UCC_Elasdatinc!Y63)^1</f>
        <v>1.0054072651390438</v>
      </c>
      <c r="AA5" s="88">
        <f>(1+AA$25*UCC_Elasdatinc!Z63)^1</f>
        <v>1.0053266583493525</v>
      </c>
      <c r="AB5" s="88">
        <f>(1+AB$25*UCC_Elasdatinc!AA63)^1</f>
        <v>1.0052926772486992</v>
      </c>
      <c r="AC5" s="88">
        <f>(1+AC$25*UCC_Elasdatinc!AB63)^1</f>
        <v>1.0052556829054262</v>
      </c>
      <c r="AD5" s="88">
        <f>(1+AD$25*UCC_Elasdatinc!AC63)^1</f>
        <v>1.0052256751659134</v>
      </c>
      <c r="AE5" s="88">
        <f>(1+AE$25*UCC_Elasdatinc!AD63)^1</f>
        <v>1.0052134909885435</v>
      </c>
      <c r="AF5" s="88">
        <f>(1+AF$25*UCC_Elasdatinc!AE63)^1</f>
        <v>1.0052373284984231</v>
      </c>
      <c r="AG5" s="88">
        <f>(1+AG$25*UCC_Elasdatinc!AF63)^1</f>
        <v>1.0052838050161368</v>
      </c>
      <c r="AH5" s="88">
        <f>(1+AH$25*UCC_Elasdatinc!AG63)^1</f>
        <v>1.0053030427681717</v>
      </c>
      <c r="AI5" s="88">
        <f>(1+AI$25*UCC_Elasdatinc!AH63)^1</f>
        <v>1.0052946479076774</v>
      </c>
      <c r="AJ5" s="88">
        <f>(1+AJ$25*UCC_Elasdatinc!AI63)^1</f>
        <v>1.0052645235728463</v>
      </c>
      <c r="AK5" s="88">
        <f>(1+AK$25*UCC_Elasdatinc!AJ63)^1</f>
        <v>1.005229478841404</v>
      </c>
      <c r="AL5" s="88">
        <f>(1+AL$25*UCC_Elasdatinc!AK63)^1</f>
        <v>1.0051810308614471</v>
      </c>
      <c r="AM5" s="88">
        <f>(1+AM$25*UCC_Elasdatinc!AL63)^1</f>
        <v>1.0051157671493356</v>
      </c>
      <c r="AN5" s="88">
        <f>(1+AN$25*UCC_Elasdatinc!AM63)^1</f>
        <v>1.0050306567387248</v>
      </c>
      <c r="AO5" s="88">
        <f>(1+AO$25*UCC_Elasdatinc!AN63)^1</f>
        <v>1.0049151129039433</v>
      </c>
      <c r="AP5" s="88">
        <f>(1+AP$25*UCC_Elasdatinc!AO63)^1</f>
        <v>1.0047623621860142</v>
      </c>
      <c r="AQ5" s="88">
        <f>(1+AQ$25*UCC_Elasdatinc!AP63)^1</f>
        <v>1.0045933915872101</v>
      </c>
      <c r="AR5" s="88">
        <f>(1+AR$25*UCC_Elasdatinc!AQ63)^1</f>
        <v>1.0044212765800551</v>
      </c>
      <c r="AS5" s="88">
        <f>(1+AS$25*UCC_Elasdatinc!AR63)^1</f>
        <v>1.0042392130744233</v>
      </c>
      <c r="AT5" s="88">
        <f>(1+AT$25*UCC_Elasdatinc!AS63)^1</f>
        <v>1.0040405487140771</v>
      </c>
      <c r="AU5" s="88">
        <f>(1+AU$25*UCC_Elasdatinc!AT63)^1</f>
        <v>1.0038120639553176</v>
      </c>
      <c r="AV5" s="88">
        <f>(1+AV$25*UCC_Elasdatinc!AU63)^1</f>
        <v>1.0035830929002874</v>
      </c>
      <c r="AW5" s="88">
        <f>(1+AW$25*UCC_Elasdatinc!AV63)^1</f>
        <v>1.0033557261607442</v>
      </c>
      <c r="AX5" s="88">
        <f>(1+AX$25*UCC_Elasdatinc!AW63)^1</f>
        <v>1.0031256293072193</v>
      </c>
      <c r="AY5" s="88">
        <f>(1+AY$25*UCC_Elasdatinc!AX63)^1</f>
        <v>1.0028982447709849</v>
      </c>
      <c r="AZ5" s="88">
        <f>(1+AZ$25*UCC_Elasdatinc!AY63)^1</f>
        <v>1.0026779710234199</v>
      </c>
      <c r="BA5" s="88">
        <f>(1+BA$25*UCC_Elasdatinc!AZ63)^1</f>
        <v>1.0024768567791094</v>
      </c>
      <c r="BB5" s="88">
        <f>(1+BB$25*UCC_Elasdatinc!BA63)^1</f>
        <v>1.0022933238898808</v>
      </c>
      <c r="BC5" s="88">
        <f>(1+BC$25*UCC_Elasdatinc!BB63)^1</f>
        <v>1.0021256090649335</v>
      </c>
      <c r="BD5" s="88">
        <f>(1+BD$25*UCC_Elasdatinc!BC63)^1</f>
        <v>1.0019751742585632</v>
      </c>
      <c r="BE5" s="88">
        <f>(1+BE$25*UCC_Elasdatinc!BD63)^1</f>
        <v>1.0018440790800569</v>
      </c>
      <c r="BF5" s="88">
        <f>(1+BF$25*UCC_Elasdatinc!BE63)^1</f>
        <v>1.0017408308003302</v>
      </c>
      <c r="BG5" s="88">
        <f>(1+BG$25*UCC_Elasdatinc!BF63)^1</f>
        <v>1.0016631256152662</v>
      </c>
    </row>
    <row r="6" spans="2:59">
      <c r="B6" s="78" t="s">
        <v>152</v>
      </c>
      <c r="C6" s="78" t="s">
        <v>158</v>
      </c>
      <c r="D6" s="88">
        <v>1</v>
      </c>
      <c r="E6" s="88">
        <f>(1+E$26*UCC_Elasdatinc!D64)^1</f>
        <v>1.0481908078276456</v>
      </c>
      <c r="F6" s="88">
        <f>(1+F$26*UCC_Elasdatinc!E64)^1</f>
        <v>1.009081977720504</v>
      </c>
      <c r="G6" s="88">
        <f>(1+G$26*UCC_Elasdatinc!F64)^1</f>
        <v>0.98724421428372489</v>
      </c>
      <c r="H6" s="88">
        <f>(1+H$26*UCC_Elasdatinc!G64)^1</f>
        <v>0.97221174158369517</v>
      </c>
      <c r="I6" s="88">
        <f>(1+I$26*UCC_Elasdatinc!H64)^1</f>
        <v>1.0023350275276814</v>
      </c>
      <c r="J6" s="88">
        <f>(1+J$26*UCC_Elasdatinc!I64)^1</f>
        <v>0.96526930706330505</v>
      </c>
      <c r="K6" s="88">
        <f>(1+K$26*UCC_Elasdatinc!J64)^1</f>
        <v>1.0403829130080668</v>
      </c>
      <c r="L6" s="88">
        <f>(1+L$26*UCC_Elasdatinc!K64)^1</f>
        <v>1.0110473085759584</v>
      </c>
      <c r="M6" s="88">
        <f>(1+M$26*UCC_Elasdatinc!L64)^1</f>
        <v>0.99958448939353528</v>
      </c>
      <c r="N6" s="88">
        <f>(1+N$26*UCC_Elasdatinc!M64)^1</f>
        <v>1.0363086950498515</v>
      </c>
      <c r="O6" s="88">
        <f>(1+O$26*UCC_Elasdatinc!N64)^1</f>
        <v>1.0261235600087928</v>
      </c>
      <c r="P6" s="88">
        <f>(1+P$26*UCC_Elasdatinc!O64)^1</f>
        <v>1.0302384625644276</v>
      </c>
      <c r="Q6" s="88">
        <f>(1+Q$26*UCC_Elasdatinc!P64)^1</f>
        <v>1.0240560285694229</v>
      </c>
      <c r="R6" s="88">
        <f>(1+R$26*UCC_Elasdatinc!Q64)^1</f>
        <v>1.0230396797224131</v>
      </c>
      <c r="S6" s="88">
        <f>(1+S$26*UCC_Elasdatinc!R64)^1</f>
        <v>1.0265870573374052</v>
      </c>
      <c r="T6" s="88">
        <f>(1+T$26*UCC_Elasdatinc!S64)^1</f>
        <v>1.0204219830484267</v>
      </c>
      <c r="U6" s="88">
        <f>(1+U$26*UCC_Elasdatinc!T64)^1</f>
        <v>1.0157444864932985</v>
      </c>
      <c r="V6" s="88">
        <f>(1+V$26*UCC_Elasdatinc!U64)^1</f>
        <v>1.0116056711210519</v>
      </c>
      <c r="W6" s="88">
        <f>(1+W$26*UCC_Elasdatinc!V64)^1</f>
        <v>1.0098185569147788</v>
      </c>
      <c r="X6" s="88">
        <f>(1+X$26*UCC_Elasdatinc!W64)^1</f>
        <v>1.0116101873968875</v>
      </c>
      <c r="Y6" s="88">
        <f>(1+Y$26*UCC_Elasdatinc!X64)^1</f>
        <v>1.0180525856426275</v>
      </c>
      <c r="Z6" s="88">
        <f>(1+Z$26*UCC_Elasdatinc!Y64)^1</f>
        <v>1.014745507848732</v>
      </c>
      <c r="AA6" s="88">
        <f>(1+AA$26*UCC_Elasdatinc!Z64)^1</f>
        <v>1.0146348102383806</v>
      </c>
      <c r="AB6" s="88">
        <f>(1+AB$26*UCC_Elasdatinc!AA64)^1</f>
        <v>1.0155458906155952</v>
      </c>
      <c r="AC6" s="88">
        <f>(1+AC$26*UCC_Elasdatinc!AB64)^1</f>
        <v>1.0167530291531124</v>
      </c>
      <c r="AD6" s="88">
        <f>(1+AD$26*UCC_Elasdatinc!AC64)^1</f>
        <v>1.0070706209163374</v>
      </c>
      <c r="AE6" s="88">
        <f>(1+AE$26*UCC_Elasdatinc!AD64)^1</f>
        <v>1.0070706209163374</v>
      </c>
      <c r="AF6" s="88">
        <f>(1+AF$26*UCC_Elasdatinc!AE64)^1</f>
        <v>1.0070706209163367</v>
      </c>
      <c r="AG6" s="88">
        <f>(1+AG$26*UCC_Elasdatinc!AF64)^1</f>
        <v>1.0070706209163374</v>
      </c>
      <c r="AH6" s="88">
        <f>(1+AH$26*UCC_Elasdatinc!AG64)^1</f>
        <v>1.0070706209163369</v>
      </c>
      <c r="AI6" s="88">
        <f>(1+AI$26*UCC_Elasdatinc!AH64)^1</f>
        <v>1.0070706209163378</v>
      </c>
      <c r="AJ6" s="88">
        <f>(1+AJ$26*UCC_Elasdatinc!AI64)^1</f>
        <v>1.0070706209163367</v>
      </c>
      <c r="AK6" s="88">
        <f>(1+AK$26*UCC_Elasdatinc!AJ64)^1</f>
        <v>1.0070706209163374</v>
      </c>
      <c r="AL6" s="88">
        <f>(1+AL$26*UCC_Elasdatinc!AK64)^1</f>
        <v>1.0070706209163374</v>
      </c>
      <c r="AM6" s="88">
        <f>(1+AM$26*UCC_Elasdatinc!AL64)^1</f>
        <v>1.0070706209163367</v>
      </c>
      <c r="AN6" s="88">
        <f>(1+AN$26*UCC_Elasdatinc!AM64)^1</f>
        <v>1.0070706209163374</v>
      </c>
      <c r="AO6" s="88">
        <f>(1+AO$26*UCC_Elasdatinc!AN64)^1</f>
        <v>1.0070706209163367</v>
      </c>
      <c r="AP6" s="88">
        <f>(1+AP$26*UCC_Elasdatinc!AO64)^1</f>
        <v>1.0070706209163374</v>
      </c>
      <c r="AQ6" s="88">
        <f>(1+AQ$26*UCC_Elasdatinc!AP64)^1</f>
        <v>1.0070706209163374</v>
      </c>
      <c r="AR6" s="88">
        <f>(1+AR$26*UCC_Elasdatinc!AQ64)^1</f>
        <v>1.0070706209163374</v>
      </c>
      <c r="AS6" s="88">
        <f>(1+AS$26*UCC_Elasdatinc!AR64)^1</f>
        <v>1.0070706209163374</v>
      </c>
      <c r="AT6" s="88">
        <f>(1+AT$26*UCC_Elasdatinc!AS64)^1</f>
        <v>1.0070706209163367</v>
      </c>
      <c r="AU6" s="88">
        <f>(1+AU$26*UCC_Elasdatinc!AT64)^1</f>
        <v>1.0070706209163374</v>
      </c>
      <c r="AV6" s="88">
        <f>(1+AV$26*UCC_Elasdatinc!AU64)^1</f>
        <v>1.0070706209163367</v>
      </c>
      <c r="AW6" s="88">
        <f>(1+AW$26*UCC_Elasdatinc!AV64)^1</f>
        <v>1.0070706209163374</v>
      </c>
      <c r="AX6" s="88">
        <f>(1+AX$26*UCC_Elasdatinc!AW64)^1</f>
        <v>1.0070706209163374</v>
      </c>
      <c r="AY6" s="88">
        <f>(1+AY$26*UCC_Elasdatinc!AX64)^1</f>
        <v>1.0070706209163369</v>
      </c>
      <c r="AZ6" s="88">
        <f>(1+AZ$26*UCC_Elasdatinc!AY64)^1</f>
        <v>1.0070706209163374</v>
      </c>
      <c r="BA6" s="88">
        <f>(1+BA$26*UCC_Elasdatinc!AZ64)^1</f>
        <v>1.0070706209163374</v>
      </c>
      <c r="BB6" s="88">
        <f>(1+BB$26*UCC_Elasdatinc!BA64)^1</f>
        <v>1.0070706209163367</v>
      </c>
      <c r="BC6" s="88">
        <f>(1+BC$26*UCC_Elasdatinc!BB64)^1</f>
        <v>1.0070706209163374</v>
      </c>
      <c r="BD6" s="88">
        <f>(1+BD$26*UCC_Elasdatinc!BC64)^1</f>
        <v>1.0070706209163374</v>
      </c>
      <c r="BE6" s="88">
        <f>(1+BE$26*UCC_Elasdatinc!BD64)^1</f>
        <v>1.0070706209163374</v>
      </c>
      <c r="BF6" s="88">
        <f>(1+BF$26*UCC_Elasdatinc!BE64)^1</f>
        <v>1.0070706209163367</v>
      </c>
      <c r="BG6" s="88">
        <f>(1+BG$26*UCC_Elasdatinc!BF64)^1</f>
        <v>1.0070706209163374</v>
      </c>
    </row>
    <row r="7" spans="2:59">
      <c r="B7" s="78" t="s">
        <v>152</v>
      </c>
      <c r="C7" s="78" t="s">
        <v>159</v>
      </c>
      <c r="D7" s="88">
        <v>1</v>
      </c>
      <c r="E7" s="88">
        <f>(1+E$26*UCC_Elasdatinc!D65)^1</f>
        <v>1.0507271661343638</v>
      </c>
      <c r="F7" s="88">
        <f>(1+F$26*UCC_Elasdatinc!E65)^1</f>
        <v>1.0095599765478989</v>
      </c>
      <c r="G7" s="88">
        <f>(1+G$26*UCC_Elasdatinc!F65)^1</f>
        <v>0.98724421428372489</v>
      </c>
      <c r="H7" s="88">
        <f>(1+H$26*UCC_Elasdatinc!G65)^1</f>
        <v>0.97221174158369517</v>
      </c>
      <c r="I7" s="88">
        <f>(1+I$26*UCC_Elasdatinc!H65)^1</f>
        <v>1.0023350275276814</v>
      </c>
      <c r="J7" s="88">
        <f>(1+J$26*UCC_Elasdatinc!I65)^1</f>
        <v>0.96526930706330505</v>
      </c>
      <c r="K7" s="88">
        <f>(1+K$26*UCC_Elasdatinc!J65)^1</f>
        <v>1.0403829130080668</v>
      </c>
      <c r="L7" s="88">
        <f>(1+L$26*UCC_Elasdatinc!K65)^1</f>
        <v>1.0110473085759584</v>
      </c>
      <c r="M7" s="88">
        <f>(1+M$26*UCC_Elasdatinc!L65)^1</f>
        <v>0.99958448939353528</v>
      </c>
      <c r="N7" s="88">
        <f>(1+N$26*UCC_Elasdatinc!M65)^1</f>
        <v>1.0363086950498515</v>
      </c>
      <c r="O7" s="88">
        <f>(1+O$26*UCC_Elasdatinc!N65)^1</f>
        <v>1.0261235600087928</v>
      </c>
      <c r="P7" s="88">
        <f>(1+P$26*UCC_Elasdatinc!O65)^1</f>
        <v>1.0302384625644276</v>
      </c>
      <c r="Q7" s="88">
        <f>(1+Q$26*UCC_Elasdatinc!P65)^1</f>
        <v>1.0240560285694229</v>
      </c>
      <c r="R7" s="88">
        <f>(1+R$26*UCC_Elasdatinc!Q65)^1</f>
        <v>1.0230396797224131</v>
      </c>
      <c r="S7" s="88">
        <f>(1+S$26*UCC_Elasdatinc!R65)^1</f>
        <v>1.0265870573374052</v>
      </c>
      <c r="T7" s="88">
        <f>(1+T$26*UCC_Elasdatinc!S65)^1</f>
        <v>1.0204219830484267</v>
      </c>
      <c r="U7" s="88">
        <f>(1+U$26*UCC_Elasdatinc!T65)^1</f>
        <v>1.0157444864932985</v>
      </c>
      <c r="V7" s="88">
        <f>(1+V$26*UCC_Elasdatinc!U65)^1</f>
        <v>1.0116056711210519</v>
      </c>
      <c r="W7" s="88">
        <f>(1+W$26*UCC_Elasdatinc!V65)^1</f>
        <v>1.0098185569147788</v>
      </c>
      <c r="X7" s="88">
        <f>(1+X$26*UCC_Elasdatinc!W65)^1</f>
        <v>1.0116101873968875</v>
      </c>
      <c r="Y7" s="88">
        <f>(1+Y$26*UCC_Elasdatinc!X65)^1</f>
        <v>1.0180525856426275</v>
      </c>
      <c r="Z7" s="88">
        <f>(1+Z$26*UCC_Elasdatinc!Y65)^1</f>
        <v>1.014745507848732</v>
      </c>
      <c r="AA7" s="88">
        <f>(1+AA$26*UCC_Elasdatinc!Z65)^1</f>
        <v>1.0146348102383806</v>
      </c>
      <c r="AB7" s="88">
        <f>(1+AB$26*UCC_Elasdatinc!AA65)^1</f>
        <v>1.0155458906155952</v>
      </c>
      <c r="AC7" s="88">
        <f>(1+AC$26*UCC_Elasdatinc!AB65)^1</f>
        <v>1.0167530291531124</v>
      </c>
      <c r="AD7" s="88">
        <f>(1+AD$26*UCC_Elasdatinc!AC65)^1</f>
        <v>1.0070706209163374</v>
      </c>
      <c r="AE7" s="88">
        <f>(1+AE$26*UCC_Elasdatinc!AD65)^1</f>
        <v>1.0070706209163374</v>
      </c>
      <c r="AF7" s="88">
        <f>(1+AF$26*UCC_Elasdatinc!AE65)^1</f>
        <v>1.0070706209163367</v>
      </c>
      <c r="AG7" s="88">
        <f>(1+AG$26*UCC_Elasdatinc!AF65)^1</f>
        <v>1.0070706209163374</v>
      </c>
      <c r="AH7" s="88">
        <f>(1+AH$26*UCC_Elasdatinc!AG65)^1</f>
        <v>1.0070706209163369</v>
      </c>
      <c r="AI7" s="88">
        <f>(1+AI$26*UCC_Elasdatinc!AH65)^1</f>
        <v>1.0070706209163378</v>
      </c>
      <c r="AJ7" s="88">
        <f>(1+AJ$26*UCC_Elasdatinc!AI65)^1</f>
        <v>1.0070706209163367</v>
      </c>
      <c r="AK7" s="88">
        <f>(1+AK$26*UCC_Elasdatinc!AJ65)^1</f>
        <v>1.0070706209163374</v>
      </c>
      <c r="AL7" s="88">
        <f>(1+AL$26*UCC_Elasdatinc!AK65)^1</f>
        <v>1.0070706209163374</v>
      </c>
      <c r="AM7" s="88">
        <f>(1+AM$26*UCC_Elasdatinc!AL65)^1</f>
        <v>1.0070706209163367</v>
      </c>
      <c r="AN7" s="88">
        <f>(1+AN$26*UCC_Elasdatinc!AM65)^1</f>
        <v>1.0070706209163374</v>
      </c>
      <c r="AO7" s="88">
        <f>(1+AO$26*UCC_Elasdatinc!AN65)^1</f>
        <v>1.0070706209163367</v>
      </c>
      <c r="AP7" s="88">
        <f>(1+AP$26*UCC_Elasdatinc!AO65)^1</f>
        <v>1.0070706209163374</v>
      </c>
      <c r="AQ7" s="88">
        <f>(1+AQ$26*UCC_Elasdatinc!AP65)^1</f>
        <v>1.0070706209163374</v>
      </c>
      <c r="AR7" s="88">
        <f>(1+AR$26*UCC_Elasdatinc!AQ65)^1</f>
        <v>1.0070706209163374</v>
      </c>
      <c r="AS7" s="88">
        <f>(1+AS$26*UCC_Elasdatinc!AR65)^1</f>
        <v>1.0070706209163374</v>
      </c>
      <c r="AT7" s="88">
        <f>(1+AT$26*UCC_Elasdatinc!AS65)^1</f>
        <v>1.0070706209163367</v>
      </c>
      <c r="AU7" s="88">
        <f>(1+AU$26*UCC_Elasdatinc!AT65)^1</f>
        <v>1.0070706209163374</v>
      </c>
      <c r="AV7" s="88">
        <f>(1+AV$26*UCC_Elasdatinc!AU65)^1</f>
        <v>1.0070706209163367</v>
      </c>
      <c r="AW7" s="88">
        <f>(1+AW$26*UCC_Elasdatinc!AV65)^1</f>
        <v>1.0070706209163374</v>
      </c>
      <c r="AX7" s="88">
        <f>(1+AX$26*UCC_Elasdatinc!AW65)^1</f>
        <v>1.0070706209163374</v>
      </c>
      <c r="AY7" s="88">
        <f>(1+AY$26*UCC_Elasdatinc!AX65)^1</f>
        <v>1.0070706209163369</v>
      </c>
      <c r="AZ7" s="88">
        <f>(1+AZ$26*UCC_Elasdatinc!AY65)^1</f>
        <v>1.0070706209163374</v>
      </c>
      <c r="BA7" s="88">
        <f>(1+BA$26*UCC_Elasdatinc!AZ65)^1</f>
        <v>1.0070706209163374</v>
      </c>
      <c r="BB7" s="88">
        <f>(1+BB$26*UCC_Elasdatinc!BA65)^1</f>
        <v>1.0070706209163367</v>
      </c>
      <c r="BC7" s="88">
        <f>(1+BC$26*UCC_Elasdatinc!BB65)^1</f>
        <v>1.0070706209163374</v>
      </c>
      <c r="BD7" s="88">
        <f>(1+BD$26*UCC_Elasdatinc!BC65)^1</f>
        <v>1.0070706209163374</v>
      </c>
      <c r="BE7" s="88">
        <f>(1+BE$26*UCC_Elasdatinc!BD65)^1</f>
        <v>1.0070706209163374</v>
      </c>
      <c r="BF7" s="88">
        <f>(1+BF$26*UCC_Elasdatinc!BE65)^1</f>
        <v>1.0070706209163367</v>
      </c>
      <c r="BG7" s="88">
        <f>(1+BG$26*UCC_Elasdatinc!BF65)^1</f>
        <v>1.0070706209163374</v>
      </c>
    </row>
    <row r="8" spans="2:59">
      <c r="B8" s="78" t="s">
        <v>150</v>
      </c>
      <c r="C8" s="78" t="s">
        <v>160</v>
      </c>
      <c r="D8" s="88">
        <v>1</v>
      </c>
      <c r="E8" s="88">
        <f>(1+E$27*UCC_Elasdatinc!D66)^1</f>
        <v>1.0404891649655024</v>
      </c>
      <c r="F8" s="88">
        <f>(1+F$27*UCC_Elasdatinc!E66)^1</f>
        <v>1.0377239213331111</v>
      </c>
      <c r="G8" s="88">
        <f>(1+G$27*UCC_Elasdatinc!F66)^1</f>
        <v>0.99861476104515279</v>
      </c>
      <c r="H8" s="88">
        <f>(1+H$27*UCC_Elasdatinc!G66)^1</f>
        <v>0.92875048319332809</v>
      </c>
      <c r="I8" s="88">
        <f>(1+I$27*UCC_Elasdatinc!H66)^1</f>
        <v>0.92783175872786638</v>
      </c>
      <c r="J8" s="88">
        <f>(1+J$27*UCC_Elasdatinc!I66)^1</f>
        <v>1.0388373568333085</v>
      </c>
      <c r="K8" s="88">
        <f>(1+K$27*UCC_Elasdatinc!J66)^1</f>
        <v>1.0282272440790761</v>
      </c>
      <c r="L8" s="88">
        <f>(1+L$27*UCC_Elasdatinc!K66)^1</f>
        <v>1.0184609267408988</v>
      </c>
      <c r="M8" s="88">
        <f>(1+M$27*UCC_Elasdatinc!L66)^1</f>
        <v>1.0300570010069212</v>
      </c>
      <c r="N8" s="88">
        <f>(1+N$27*UCC_Elasdatinc!M66)^1</f>
        <v>1.0358839899207788</v>
      </c>
      <c r="O8" s="88">
        <f>(1+O$27*UCC_Elasdatinc!N66)^1</f>
        <v>1.0353573068443862</v>
      </c>
      <c r="P8" s="88">
        <f>(1+P$27*UCC_Elasdatinc!O66)^1</f>
        <v>1.0354706818352992</v>
      </c>
      <c r="Q8" s="88">
        <f>(1+Q$27*UCC_Elasdatinc!P66)^1</f>
        <v>1.0305476591315268</v>
      </c>
      <c r="R8" s="88">
        <f>(1+R$27*UCC_Elasdatinc!Q66)^1</f>
        <v>1.0268018814553699</v>
      </c>
      <c r="S8" s="88">
        <f>(1+S$27*UCC_Elasdatinc!R66)^1</f>
        <v>1.0279613063630586</v>
      </c>
      <c r="T8" s="88">
        <f>(1+T$27*UCC_Elasdatinc!S66)^1</f>
        <v>1.0151311570430832</v>
      </c>
      <c r="U8" s="88">
        <f>(1+U$27*UCC_Elasdatinc!T66)^1</f>
        <v>1.0149688168221402</v>
      </c>
      <c r="V8" s="88">
        <f>(1+V$27*UCC_Elasdatinc!U66)^1</f>
        <v>1.0088612769539425</v>
      </c>
      <c r="W8" s="88">
        <f>(1+W$27*UCC_Elasdatinc!V66)^1</f>
        <v>1.0059813706216469</v>
      </c>
      <c r="X8" s="88">
        <f>(1+X$27*UCC_Elasdatinc!W66)^1</f>
        <v>1.0060086899655747</v>
      </c>
      <c r="Y8" s="88">
        <f>(1+Y$27*UCC_Elasdatinc!X66)^1</f>
        <v>1.0127579099392885</v>
      </c>
      <c r="Z8" s="88">
        <f>(1+Z$27*UCC_Elasdatinc!Y66)^1</f>
        <v>1.0119822917309089</v>
      </c>
      <c r="AA8" s="88">
        <f>(1+AA$27*UCC_Elasdatinc!Z66)^1</f>
        <v>1.0113117238159559</v>
      </c>
      <c r="AB8" s="88">
        <f>(1+AB$27*UCC_Elasdatinc!AA66)^1</f>
        <v>1.0119340330871085</v>
      </c>
      <c r="AC8" s="88">
        <f>(1+AC$27*UCC_Elasdatinc!AB66)^1</f>
        <v>1.0125705064584849</v>
      </c>
      <c r="AD8" s="88">
        <f>(1+AD$27*UCC_Elasdatinc!AC66)^1</f>
        <v>1.008450408797017</v>
      </c>
      <c r="AE8" s="88">
        <f>(1+AE$27*UCC_Elasdatinc!AD66)^1</f>
        <v>1.008450408797017</v>
      </c>
      <c r="AF8" s="88">
        <f>(1+AF$27*UCC_Elasdatinc!AE66)^1</f>
        <v>1.008450408797017</v>
      </c>
      <c r="AG8" s="88">
        <f>(1+AG$27*UCC_Elasdatinc!AF66)^1</f>
        <v>1.008450408797017</v>
      </c>
      <c r="AH8" s="88">
        <f>(1+AH$27*UCC_Elasdatinc!AG66)^1</f>
        <v>1.008450408797017</v>
      </c>
      <c r="AI8" s="88">
        <f>(1+AI$27*UCC_Elasdatinc!AH66)^1</f>
        <v>1.008450408797017</v>
      </c>
      <c r="AJ8" s="88">
        <f>(1+AJ$27*UCC_Elasdatinc!AI66)^1</f>
        <v>1.008450408797017</v>
      </c>
      <c r="AK8" s="88">
        <f>(1+AK$27*UCC_Elasdatinc!AJ66)^1</f>
        <v>1.008450408797017</v>
      </c>
      <c r="AL8" s="88">
        <f>(1+AL$27*UCC_Elasdatinc!AK66)^1</f>
        <v>1.008450408797017</v>
      </c>
      <c r="AM8" s="88">
        <f>(1+AM$27*UCC_Elasdatinc!AL66)^1</f>
        <v>1.008450408797017</v>
      </c>
      <c r="AN8" s="88">
        <f>(1+AN$27*UCC_Elasdatinc!AM66)^1</f>
        <v>1.008450408797017</v>
      </c>
      <c r="AO8" s="88">
        <f>(1+AO$27*UCC_Elasdatinc!AN66)^1</f>
        <v>1.008450408797017</v>
      </c>
      <c r="AP8" s="88">
        <f>(1+AP$27*UCC_Elasdatinc!AO66)^1</f>
        <v>1.008450408797017</v>
      </c>
      <c r="AQ8" s="88">
        <f>(1+AQ$27*UCC_Elasdatinc!AP66)^1</f>
        <v>1.008450408797017</v>
      </c>
      <c r="AR8" s="88">
        <f>(1+AR$27*UCC_Elasdatinc!AQ66)^1</f>
        <v>1.008450408797017</v>
      </c>
      <c r="AS8" s="88">
        <f>(1+AS$27*UCC_Elasdatinc!AR66)^1</f>
        <v>1.008450408797017</v>
      </c>
      <c r="AT8" s="88">
        <f>(1+AT$27*UCC_Elasdatinc!AS66)^1</f>
        <v>1.008450408797017</v>
      </c>
      <c r="AU8" s="88">
        <f>(1+AU$27*UCC_Elasdatinc!AT66)^1</f>
        <v>1.008450408797017</v>
      </c>
      <c r="AV8" s="88">
        <f>(1+AV$27*UCC_Elasdatinc!AU66)^1</f>
        <v>1.008450408797017</v>
      </c>
      <c r="AW8" s="88">
        <f>(1+AW$27*UCC_Elasdatinc!AV66)^1</f>
        <v>1.008450408797017</v>
      </c>
      <c r="AX8" s="88">
        <f>(1+AX$27*UCC_Elasdatinc!AW66)^1</f>
        <v>1.008450408797017</v>
      </c>
      <c r="AY8" s="88">
        <f>(1+AY$27*UCC_Elasdatinc!AX66)^1</f>
        <v>1.0084504087970168</v>
      </c>
      <c r="AZ8" s="88">
        <f>(1+AZ$27*UCC_Elasdatinc!AY66)^1</f>
        <v>1.008450408797017</v>
      </c>
      <c r="BA8" s="88">
        <f>(1+BA$27*UCC_Elasdatinc!AZ66)^1</f>
        <v>1.008450408797017</v>
      </c>
      <c r="BB8" s="88">
        <f>(1+BB$27*UCC_Elasdatinc!BA66)^1</f>
        <v>1.008450408797017</v>
      </c>
      <c r="BC8" s="88">
        <f>(1+BC$27*UCC_Elasdatinc!BB66)^1</f>
        <v>1.008450408797017</v>
      </c>
      <c r="BD8" s="88">
        <f>(1+BD$27*UCC_Elasdatinc!BC66)^1</f>
        <v>1.008450408797017</v>
      </c>
      <c r="BE8" s="88">
        <f>(1+BE$27*UCC_Elasdatinc!BD66)^1</f>
        <v>1.008450408797017</v>
      </c>
      <c r="BF8" s="88">
        <f>(1+BF$27*UCC_Elasdatinc!BE66)^1</f>
        <v>1.008450408797017</v>
      </c>
      <c r="BG8" s="88">
        <f>(1+BG$27*UCC_Elasdatinc!BF66)^1</f>
        <v>1.008450408797017</v>
      </c>
    </row>
    <row r="9" spans="2:59">
      <c r="B9" s="78" t="s">
        <v>153</v>
      </c>
      <c r="C9" s="78" t="s">
        <v>161</v>
      </c>
      <c r="D9" s="88">
        <v>1</v>
      </c>
      <c r="E9" s="88">
        <f>(1+E$24*UCC_Elasdatinc!D67)^1</f>
        <v>1.0315807076461407</v>
      </c>
      <c r="F9" s="88">
        <f>(1+F$24*UCC_Elasdatinc!E67)^1</f>
        <v>1.0206330812963458</v>
      </c>
      <c r="G9" s="88">
        <f>(1+G$24*UCC_Elasdatinc!F67)^1</f>
        <v>0.99246267961057655</v>
      </c>
      <c r="H9" s="88">
        <f>(1+H$24*UCC_Elasdatinc!G67)^1</f>
        <v>0.97063128608346083</v>
      </c>
      <c r="I9" s="88">
        <f>(1+I$24*UCC_Elasdatinc!H67)^1</f>
        <v>1.0040751505214309</v>
      </c>
      <c r="J9" s="88">
        <f>(1+J$24*UCC_Elasdatinc!I67)^1</f>
        <v>0.98882218277301193</v>
      </c>
      <c r="K9" s="88">
        <f>(1+K$24*UCC_Elasdatinc!J67)^1</f>
        <v>1.0166156186419777</v>
      </c>
      <c r="L9" s="88">
        <f>(1+L$24*UCC_Elasdatinc!K67)^1</f>
        <v>1.0048601297352322</v>
      </c>
      <c r="M9" s="88">
        <f>(1+M$24*UCC_Elasdatinc!L67)^1</f>
        <v>1.0014493099460449</v>
      </c>
      <c r="N9" s="88">
        <f>(1+N$24*UCC_Elasdatinc!M67)^1</f>
        <v>1.0128352260001949</v>
      </c>
      <c r="O9" s="88">
        <f>(1+O$24*UCC_Elasdatinc!N67)^1</f>
        <v>1.0114690256293106</v>
      </c>
      <c r="P9" s="88">
        <f>(1+P$24*UCC_Elasdatinc!O67)^1</f>
        <v>1.0136362303425843</v>
      </c>
      <c r="Q9" s="88">
        <f>(1+Q$24*UCC_Elasdatinc!P67)^1</f>
        <v>1.0120893613022048</v>
      </c>
      <c r="R9" s="88">
        <f>(1+R$24*UCC_Elasdatinc!Q67)^1</f>
        <v>1.0123044170023796</v>
      </c>
      <c r="S9" s="88">
        <f>(1+S$24*UCC_Elasdatinc!R67)^1</f>
        <v>1.0144465473676825</v>
      </c>
      <c r="T9" s="88">
        <f>(1+T$24*UCC_Elasdatinc!S67)^1</f>
        <v>1.0120223905602601</v>
      </c>
      <c r="U9" s="88">
        <f>(1+U$24*UCC_Elasdatinc!T67)^1</f>
        <v>1.0098169240331007</v>
      </c>
      <c r="V9" s="88">
        <f>(1+V$24*UCC_Elasdatinc!U67)^1</f>
        <v>1.0078850447380863</v>
      </c>
      <c r="W9" s="88">
        <f>(1+W$24*UCC_Elasdatinc!V67)^1</f>
        <v>1.0069786161378635</v>
      </c>
      <c r="X9" s="88">
        <f>(1+X$24*UCC_Elasdatinc!W67)^1</f>
        <v>1.0076521670207308</v>
      </c>
      <c r="Y9" s="88">
        <f>(1+Y$24*UCC_Elasdatinc!X67)^1</f>
        <v>1.0103447916927917</v>
      </c>
      <c r="Z9" s="88">
        <f>(1+Z$24*UCC_Elasdatinc!Y67)^1</f>
        <v>1.008833210705893</v>
      </c>
      <c r="AA9" s="88">
        <f>(1+AA$24*UCC_Elasdatinc!Z67)^1</f>
        <v>1.0087486651975688</v>
      </c>
      <c r="AB9" s="88">
        <f>(1+AB$24*UCC_Elasdatinc!AA67)^1</f>
        <v>1.0091295284988611</v>
      </c>
      <c r="AC9" s="88">
        <f>(1+AC$24*UCC_Elasdatinc!AB67)^1</f>
        <v>1.009637555754624</v>
      </c>
      <c r="AD9" s="88">
        <f>(1+AD$24*UCC_Elasdatinc!AC67)^1</f>
        <v>1.0048288050268668</v>
      </c>
      <c r="AE9" s="88">
        <f>(1+AE$24*UCC_Elasdatinc!AD67)^1</f>
        <v>1.0048288050268668</v>
      </c>
      <c r="AF9" s="88">
        <f>(1+AF$24*UCC_Elasdatinc!AE67)^1</f>
        <v>1.0048288050268668</v>
      </c>
      <c r="AG9" s="88">
        <f>(1+AG$24*UCC_Elasdatinc!AF67)^1</f>
        <v>1.0048288050268668</v>
      </c>
      <c r="AH9" s="88">
        <f>(1+AH$24*UCC_Elasdatinc!AG67)^1</f>
        <v>1.0048288050268668</v>
      </c>
      <c r="AI9" s="88">
        <f>(1+AI$24*UCC_Elasdatinc!AH67)^1</f>
        <v>1.0048288050268668</v>
      </c>
      <c r="AJ9" s="88">
        <f>(1+AJ$24*UCC_Elasdatinc!AI67)^1</f>
        <v>1.0048288050268668</v>
      </c>
      <c r="AK9" s="88">
        <f>(1+AK$24*UCC_Elasdatinc!AJ67)^1</f>
        <v>1.0048288050268668</v>
      </c>
      <c r="AL9" s="88">
        <f>(1+AL$24*UCC_Elasdatinc!AK67)^1</f>
        <v>1.0048288050268668</v>
      </c>
      <c r="AM9" s="88">
        <f>(1+AM$24*UCC_Elasdatinc!AL67)^1</f>
        <v>1.0048288050268668</v>
      </c>
      <c r="AN9" s="88">
        <f>(1+AN$24*UCC_Elasdatinc!AM67)^1</f>
        <v>1.0048288050268668</v>
      </c>
      <c r="AO9" s="88">
        <f>(1+AO$24*UCC_Elasdatinc!AN67)^1</f>
        <v>1.0048288050268668</v>
      </c>
      <c r="AP9" s="88">
        <f>(1+AP$24*UCC_Elasdatinc!AO67)^1</f>
        <v>1.0048288050268668</v>
      </c>
      <c r="AQ9" s="88">
        <f>(1+AQ$24*UCC_Elasdatinc!AP67)^1</f>
        <v>1.0048288050268668</v>
      </c>
      <c r="AR9" s="88">
        <f>(1+AR$24*UCC_Elasdatinc!AQ67)^1</f>
        <v>1.0048288050268668</v>
      </c>
      <c r="AS9" s="88">
        <f>(1+AS$24*UCC_Elasdatinc!AR67)^1</f>
        <v>1.0048288050268668</v>
      </c>
      <c r="AT9" s="88">
        <f>(1+AT$24*UCC_Elasdatinc!AS67)^1</f>
        <v>1.0048288050268668</v>
      </c>
      <c r="AU9" s="88">
        <f>(1+AU$24*UCC_Elasdatinc!AT67)^1</f>
        <v>1.0048288050268668</v>
      </c>
      <c r="AV9" s="88">
        <f>(1+AV$24*UCC_Elasdatinc!AU67)^1</f>
        <v>1.0048288050268668</v>
      </c>
      <c r="AW9" s="88">
        <f>(1+AW$24*UCC_Elasdatinc!AV67)^1</f>
        <v>1.0048288050268668</v>
      </c>
      <c r="AX9" s="88">
        <f>(1+AX$24*UCC_Elasdatinc!AW67)^1</f>
        <v>1.0048288050268668</v>
      </c>
      <c r="AY9" s="88">
        <f>(1+AY$24*UCC_Elasdatinc!AX67)^1</f>
        <v>1.0048288050268668</v>
      </c>
      <c r="AZ9" s="88">
        <f>(1+AZ$24*UCC_Elasdatinc!AY67)^1</f>
        <v>1.0048288050268668</v>
      </c>
      <c r="BA9" s="88">
        <f>(1+BA$24*UCC_Elasdatinc!AZ67)^1</f>
        <v>1.0048288050268668</v>
      </c>
      <c r="BB9" s="88">
        <f>(1+BB$24*UCC_Elasdatinc!BA67)^1</f>
        <v>1.0048288050268668</v>
      </c>
      <c r="BC9" s="88">
        <f>(1+BC$24*UCC_Elasdatinc!BB67)^1</f>
        <v>1.0048288050268668</v>
      </c>
      <c r="BD9" s="88">
        <f>(1+BD$24*UCC_Elasdatinc!BC67)^1</f>
        <v>1.0048288050268668</v>
      </c>
      <c r="BE9" s="88">
        <f>(1+BE$24*UCC_Elasdatinc!BD67)^1</f>
        <v>1.0048288050268668</v>
      </c>
      <c r="BF9" s="88">
        <f>(1+BF$24*UCC_Elasdatinc!BE67)^1</f>
        <v>1.0048288050268668</v>
      </c>
      <c r="BG9" s="88">
        <f>(1+BG$24*UCC_Elasdatinc!BF67)^1</f>
        <v>1.0048288050268668</v>
      </c>
    </row>
    <row r="10" spans="2:59">
      <c r="B10" s="78" t="s">
        <v>150</v>
      </c>
      <c r="C10" s="78" t="s">
        <v>162</v>
      </c>
      <c r="D10" s="88">
        <v>1</v>
      </c>
      <c r="E10" s="88">
        <f>(1+E$27*UCC_Elasdatinc!D68)^1</f>
        <v>1.0384647067172272</v>
      </c>
      <c r="F10" s="88">
        <f>(1+F$27*UCC_Elasdatinc!E68)^1</f>
        <v>1.0358377252664555</v>
      </c>
      <c r="G10" s="88">
        <f>(1+G$27*UCC_Elasdatinc!F68)^1</f>
        <v>0.99861476104515279</v>
      </c>
      <c r="H10" s="88">
        <f>(1+H$27*UCC_Elasdatinc!G68)^1</f>
        <v>0.92875048319332809</v>
      </c>
      <c r="I10" s="88">
        <f>(1+I$27*UCC_Elasdatinc!H68)^1</f>
        <v>0.93504858285507975</v>
      </c>
      <c r="J10" s="88">
        <f>(1+J$27*UCC_Elasdatinc!I68)^1</f>
        <v>1.0349536211499777</v>
      </c>
      <c r="K10" s="88">
        <f>(1+K$27*UCC_Elasdatinc!J68)^1</f>
        <v>1.0254045196711685</v>
      </c>
      <c r="L10" s="88">
        <f>(1+L$27*UCC_Elasdatinc!K68)^1</f>
        <v>1.0138456950556742</v>
      </c>
      <c r="M10" s="88">
        <f>(1+M$27*UCC_Elasdatinc!L68)^1</f>
        <v>1.026299875881056</v>
      </c>
      <c r="N10" s="88">
        <f>(1+N$27*UCC_Elasdatinc!M68)^1</f>
        <v>1.0310994579313415</v>
      </c>
      <c r="O10" s="88">
        <f>(1+O$27*UCC_Elasdatinc!N68)^1</f>
        <v>1.0315348952936418</v>
      </c>
      <c r="P10" s="88">
        <f>(1+P$27*UCC_Elasdatinc!O68)^1</f>
        <v>1.0325552833282883</v>
      </c>
      <c r="Q10" s="88">
        <f>(1+Q$27*UCC_Elasdatinc!P68)^1</f>
        <v>1.0288505669575532</v>
      </c>
      <c r="R10" s="88">
        <f>(1+R$27*UCC_Elasdatinc!Q68)^1</f>
        <v>1.0260468988791622</v>
      </c>
      <c r="S10" s="88">
        <f>(1+S$27*UCC_Elasdatinc!R68)^1</f>
        <v>1.0279613063630586</v>
      </c>
      <c r="T10" s="88">
        <f>(1+T$27*UCC_Elasdatinc!S68)^1</f>
        <v>1.0151311570430832</v>
      </c>
      <c r="U10" s="88">
        <f>(1+U$27*UCC_Elasdatinc!T68)^1</f>
        <v>1.0149688168221402</v>
      </c>
      <c r="V10" s="88">
        <f>(1+V$27*UCC_Elasdatinc!U68)^1</f>
        <v>1.0088612769539425</v>
      </c>
      <c r="W10" s="88">
        <f>(1+W$27*UCC_Elasdatinc!V68)^1</f>
        <v>1.0059813706216469</v>
      </c>
      <c r="X10" s="88">
        <f>(1+X$27*UCC_Elasdatinc!W68)^1</f>
        <v>1.0060086899655747</v>
      </c>
      <c r="Y10" s="88">
        <f>(1+Y$27*UCC_Elasdatinc!X68)^1</f>
        <v>1.0127579099392885</v>
      </c>
      <c r="Z10" s="88">
        <f>(1+Z$27*UCC_Elasdatinc!Y68)^1</f>
        <v>1.0119822917309089</v>
      </c>
      <c r="AA10" s="88">
        <f>(1+AA$27*UCC_Elasdatinc!Z68)^1</f>
        <v>1.0113117238159559</v>
      </c>
      <c r="AB10" s="88">
        <f>(1+AB$27*UCC_Elasdatinc!AA68)^1</f>
        <v>1.0119340330871085</v>
      </c>
      <c r="AC10" s="88">
        <f>(1+AC$27*UCC_Elasdatinc!AB68)^1</f>
        <v>1.0125705064584849</v>
      </c>
      <c r="AD10" s="88">
        <f>(1+AD$27*UCC_Elasdatinc!AC68)^1</f>
        <v>1.008450408797017</v>
      </c>
      <c r="AE10" s="88">
        <f>(1+AE$27*UCC_Elasdatinc!AD68)^1</f>
        <v>1.008450408797017</v>
      </c>
      <c r="AF10" s="88">
        <f>(1+AF$27*UCC_Elasdatinc!AE68)^1</f>
        <v>1.008450408797017</v>
      </c>
      <c r="AG10" s="88">
        <f>(1+AG$27*UCC_Elasdatinc!AF68)^1</f>
        <v>1.008450408797017</v>
      </c>
      <c r="AH10" s="88">
        <f>(1+AH$27*UCC_Elasdatinc!AG68)^1</f>
        <v>1.008450408797017</v>
      </c>
      <c r="AI10" s="88">
        <f>(1+AI$27*UCC_Elasdatinc!AH68)^1</f>
        <v>1.008450408797017</v>
      </c>
      <c r="AJ10" s="88">
        <f>(1+AJ$27*UCC_Elasdatinc!AI68)^1</f>
        <v>1.008450408797017</v>
      </c>
      <c r="AK10" s="88">
        <f>(1+AK$27*UCC_Elasdatinc!AJ68)^1</f>
        <v>1.008450408797017</v>
      </c>
      <c r="AL10" s="88">
        <f>(1+AL$27*UCC_Elasdatinc!AK68)^1</f>
        <v>1.008450408797017</v>
      </c>
      <c r="AM10" s="88">
        <f>(1+AM$27*UCC_Elasdatinc!AL68)^1</f>
        <v>1.008450408797017</v>
      </c>
      <c r="AN10" s="88">
        <f>(1+AN$27*UCC_Elasdatinc!AM68)^1</f>
        <v>1.008450408797017</v>
      </c>
      <c r="AO10" s="88">
        <f>(1+AO$27*UCC_Elasdatinc!AN68)^1</f>
        <v>1.008450408797017</v>
      </c>
      <c r="AP10" s="88">
        <f>(1+AP$27*UCC_Elasdatinc!AO68)^1</f>
        <v>1.008450408797017</v>
      </c>
      <c r="AQ10" s="88">
        <f>(1+AQ$27*UCC_Elasdatinc!AP68)^1</f>
        <v>1.008450408797017</v>
      </c>
      <c r="AR10" s="88">
        <f>(1+AR$27*UCC_Elasdatinc!AQ68)^1</f>
        <v>1.008450408797017</v>
      </c>
      <c r="AS10" s="88">
        <f>(1+AS$27*UCC_Elasdatinc!AR68)^1</f>
        <v>1.008450408797017</v>
      </c>
      <c r="AT10" s="88">
        <f>(1+AT$27*UCC_Elasdatinc!AS68)^1</f>
        <v>1.008450408797017</v>
      </c>
      <c r="AU10" s="88">
        <f>(1+AU$27*UCC_Elasdatinc!AT68)^1</f>
        <v>1.008450408797017</v>
      </c>
      <c r="AV10" s="88">
        <f>(1+AV$27*UCC_Elasdatinc!AU68)^1</f>
        <v>1.008450408797017</v>
      </c>
      <c r="AW10" s="88">
        <f>(1+AW$27*UCC_Elasdatinc!AV68)^1</f>
        <v>1.008450408797017</v>
      </c>
      <c r="AX10" s="88">
        <f>(1+AX$27*UCC_Elasdatinc!AW68)^1</f>
        <v>1.008450408797017</v>
      </c>
      <c r="AY10" s="88">
        <f>(1+AY$27*UCC_Elasdatinc!AX68)^1</f>
        <v>1.0084504087970168</v>
      </c>
      <c r="AZ10" s="88">
        <f>(1+AZ$27*UCC_Elasdatinc!AY68)^1</f>
        <v>1.008450408797017</v>
      </c>
      <c r="BA10" s="88">
        <f>(1+BA$27*UCC_Elasdatinc!AZ68)^1</f>
        <v>1.008450408797017</v>
      </c>
      <c r="BB10" s="88">
        <f>(1+BB$27*UCC_Elasdatinc!BA68)^1</f>
        <v>1.008450408797017</v>
      </c>
      <c r="BC10" s="88">
        <f>(1+BC$27*UCC_Elasdatinc!BB68)^1</f>
        <v>1.008450408797017</v>
      </c>
      <c r="BD10" s="88">
        <f>(1+BD$27*UCC_Elasdatinc!BC68)^1</f>
        <v>1.008450408797017</v>
      </c>
      <c r="BE10" s="88">
        <f>(1+BE$27*UCC_Elasdatinc!BD68)^1</f>
        <v>1.008450408797017</v>
      </c>
      <c r="BF10" s="88">
        <f>(1+BF$27*UCC_Elasdatinc!BE68)^1</f>
        <v>1.008450408797017</v>
      </c>
      <c r="BG10" s="88">
        <f>(1+BG$27*UCC_Elasdatinc!BF68)^1</f>
        <v>1.008450408797017</v>
      </c>
    </row>
    <row r="11" spans="2:59">
      <c r="B11" s="78" t="s">
        <v>150</v>
      </c>
      <c r="C11" s="78" t="s">
        <v>163</v>
      </c>
      <c r="D11" s="88">
        <v>1</v>
      </c>
      <c r="E11" s="88">
        <f>(1+E$27*UCC_Elasdatinc!D69)^1</f>
        <v>1.0384647067172272</v>
      </c>
      <c r="F11" s="88">
        <f>(1+F$27*UCC_Elasdatinc!E69)^1</f>
        <v>1.0358377252664555</v>
      </c>
      <c r="G11" s="88">
        <f>(1+G$27*UCC_Elasdatinc!F69)^1</f>
        <v>0.99861476104515279</v>
      </c>
      <c r="H11" s="88">
        <f>(1+H$27*UCC_Elasdatinc!G69)^1</f>
        <v>0.92875048319332809</v>
      </c>
      <c r="I11" s="88">
        <f>(1+I$27*UCC_Elasdatinc!H69)^1</f>
        <v>0.93504858285507975</v>
      </c>
      <c r="J11" s="88">
        <f>(1+J$27*UCC_Elasdatinc!I69)^1</f>
        <v>1.0349536211499777</v>
      </c>
      <c r="K11" s="88">
        <f>(1+K$27*UCC_Elasdatinc!J69)^1</f>
        <v>1.0254045196711685</v>
      </c>
      <c r="L11" s="88">
        <f>(1+L$27*UCC_Elasdatinc!K69)^1</f>
        <v>1.0138456950556742</v>
      </c>
      <c r="M11" s="88">
        <f>(1+M$27*UCC_Elasdatinc!L69)^1</f>
        <v>1.026299875881056</v>
      </c>
      <c r="N11" s="88">
        <f>(1+N$27*UCC_Elasdatinc!M69)^1</f>
        <v>1.0310994579313415</v>
      </c>
      <c r="O11" s="88">
        <f>(1+O$27*UCC_Elasdatinc!N69)^1</f>
        <v>1.0315348952936418</v>
      </c>
      <c r="P11" s="88">
        <f>(1+P$27*UCC_Elasdatinc!O69)^1</f>
        <v>1.0325552833282883</v>
      </c>
      <c r="Q11" s="88">
        <f>(1+Q$27*UCC_Elasdatinc!P69)^1</f>
        <v>1.0288505669575532</v>
      </c>
      <c r="R11" s="88">
        <f>(1+R$27*UCC_Elasdatinc!Q69)^1</f>
        <v>1.0260468988791622</v>
      </c>
      <c r="S11" s="88">
        <f>(1+S$27*UCC_Elasdatinc!R69)^1</f>
        <v>1.0279613063630586</v>
      </c>
      <c r="T11" s="88">
        <f>(1+T$27*UCC_Elasdatinc!S69)^1</f>
        <v>1.0151311570430832</v>
      </c>
      <c r="U11" s="88">
        <f>(1+U$27*UCC_Elasdatinc!T69)^1</f>
        <v>1.0149688168221402</v>
      </c>
      <c r="V11" s="88">
        <f>(1+V$27*UCC_Elasdatinc!U69)^1</f>
        <v>1.0088612769539425</v>
      </c>
      <c r="W11" s="88">
        <f>(1+W$27*UCC_Elasdatinc!V69)^1</f>
        <v>1.0059813706216469</v>
      </c>
      <c r="X11" s="88">
        <f>(1+X$27*UCC_Elasdatinc!W69)^1</f>
        <v>1.0060086899655747</v>
      </c>
      <c r="Y11" s="88">
        <f>(1+Y$27*UCC_Elasdatinc!X69)^1</f>
        <v>1.0127579099392885</v>
      </c>
      <c r="Z11" s="88">
        <f>(1+Z$27*UCC_Elasdatinc!Y69)^1</f>
        <v>1.0119822917309089</v>
      </c>
      <c r="AA11" s="88">
        <f>(1+AA$27*UCC_Elasdatinc!Z69)^1</f>
        <v>1.0113117238159559</v>
      </c>
      <c r="AB11" s="88">
        <f>(1+AB$27*UCC_Elasdatinc!AA69)^1</f>
        <v>1.0119340330871085</v>
      </c>
      <c r="AC11" s="88">
        <f>(1+AC$27*UCC_Elasdatinc!AB69)^1</f>
        <v>1.0125705064584849</v>
      </c>
      <c r="AD11" s="88">
        <f>(1+AD$27*UCC_Elasdatinc!AC69)^1</f>
        <v>1.008450408797017</v>
      </c>
      <c r="AE11" s="88">
        <f>(1+AE$27*UCC_Elasdatinc!AD69)^1</f>
        <v>1.008450408797017</v>
      </c>
      <c r="AF11" s="88">
        <f>(1+AF$27*UCC_Elasdatinc!AE69)^1</f>
        <v>1.008450408797017</v>
      </c>
      <c r="AG11" s="88">
        <f>(1+AG$27*UCC_Elasdatinc!AF69)^1</f>
        <v>1.008450408797017</v>
      </c>
      <c r="AH11" s="88">
        <f>(1+AH$27*UCC_Elasdatinc!AG69)^1</f>
        <v>1.008450408797017</v>
      </c>
      <c r="AI11" s="88">
        <f>(1+AI$27*UCC_Elasdatinc!AH69)^1</f>
        <v>1.008450408797017</v>
      </c>
      <c r="AJ11" s="88">
        <f>(1+AJ$27*UCC_Elasdatinc!AI69)^1</f>
        <v>1.008450408797017</v>
      </c>
      <c r="AK11" s="88">
        <f>(1+AK$27*UCC_Elasdatinc!AJ69)^1</f>
        <v>1.008450408797017</v>
      </c>
      <c r="AL11" s="88">
        <f>(1+AL$27*UCC_Elasdatinc!AK69)^1</f>
        <v>1.008450408797017</v>
      </c>
      <c r="AM11" s="88">
        <f>(1+AM$27*UCC_Elasdatinc!AL69)^1</f>
        <v>1.008450408797017</v>
      </c>
      <c r="AN11" s="88">
        <f>(1+AN$27*UCC_Elasdatinc!AM69)^1</f>
        <v>1.008450408797017</v>
      </c>
      <c r="AO11" s="88">
        <f>(1+AO$27*UCC_Elasdatinc!AN69)^1</f>
        <v>1.008450408797017</v>
      </c>
      <c r="AP11" s="88">
        <f>(1+AP$27*UCC_Elasdatinc!AO69)^1</f>
        <v>1.008450408797017</v>
      </c>
      <c r="AQ11" s="88">
        <f>(1+AQ$27*UCC_Elasdatinc!AP69)^1</f>
        <v>1.008450408797017</v>
      </c>
      <c r="AR11" s="88">
        <f>(1+AR$27*UCC_Elasdatinc!AQ69)^1</f>
        <v>1.008450408797017</v>
      </c>
      <c r="AS11" s="88">
        <f>(1+AS$27*UCC_Elasdatinc!AR69)^1</f>
        <v>1.008450408797017</v>
      </c>
      <c r="AT11" s="88">
        <f>(1+AT$27*UCC_Elasdatinc!AS69)^1</f>
        <v>1.008450408797017</v>
      </c>
      <c r="AU11" s="88">
        <f>(1+AU$27*UCC_Elasdatinc!AT69)^1</f>
        <v>1.008450408797017</v>
      </c>
      <c r="AV11" s="88">
        <f>(1+AV$27*UCC_Elasdatinc!AU69)^1</f>
        <v>1.008450408797017</v>
      </c>
      <c r="AW11" s="88">
        <f>(1+AW$27*UCC_Elasdatinc!AV69)^1</f>
        <v>1.008450408797017</v>
      </c>
      <c r="AX11" s="88">
        <f>(1+AX$27*UCC_Elasdatinc!AW69)^1</f>
        <v>1.008450408797017</v>
      </c>
      <c r="AY11" s="88">
        <f>(1+AY$27*UCC_Elasdatinc!AX69)^1</f>
        <v>1.0084504087970168</v>
      </c>
      <c r="AZ11" s="88">
        <f>(1+AZ$27*UCC_Elasdatinc!AY69)^1</f>
        <v>1.008450408797017</v>
      </c>
      <c r="BA11" s="88">
        <f>(1+BA$27*UCC_Elasdatinc!AZ69)^1</f>
        <v>1.008450408797017</v>
      </c>
      <c r="BB11" s="88">
        <f>(1+BB$27*UCC_Elasdatinc!BA69)^1</f>
        <v>1.008450408797017</v>
      </c>
      <c r="BC11" s="88">
        <f>(1+BC$27*UCC_Elasdatinc!BB69)^1</f>
        <v>1.008450408797017</v>
      </c>
      <c r="BD11" s="88">
        <f>(1+BD$27*UCC_Elasdatinc!BC69)^1</f>
        <v>1.008450408797017</v>
      </c>
      <c r="BE11" s="88">
        <f>(1+BE$27*UCC_Elasdatinc!BD69)^1</f>
        <v>1.008450408797017</v>
      </c>
      <c r="BF11" s="88">
        <f>(1+BF$27*UCC_Elasdatinc!BE69)^1</f>
        <v>1.008450408797017</v>
      </c>
      <c r="BG11" s="88">
        <f>(1+BG$27*UCC_Elasdatinc!BF69)^1</f>
        <v>1.008450408797017</v>
      </c>
    </row>
    <row r="12" spans="2:59">
      <c r="B12" s="78" t="s">
        <v>150</v>
      </c>
      <c r="C12" s="78" t="s">
        <v>164</v>
      </c>
      <c r="D12" s="88">
        <v>1</v>
      </c>
      <c r="E12" s="88">
        <f>(1+E$27*UCC_Elasdatinc!D70)^1</f>
        <v>1.0384647067172272</v>
      </c>
      <c r="F12" s="88">
        <f>(1+F$27*UCC_Elasdatinc!E70)^1</f>
        <v>1.0358377252664555</v>
      </c>
      <c r="G12" s="88">
        <f>(1+G$27*UCC_Elasdatinc!F70)^1</f>
        <v>0.99861476104515279</v>
      </c>
      <c r="H12" s="88">
        <f>(1+H$27*UCC_Elasdatinc!G70)^1</f>
        <v>0.92875048319332809</v>
      </c>
      <c r="I12" s="88">
        <f>(1+I$27*UCC_Elasdatinc!H70)^1</f>
        <v>0.93504858285507975</v>
      </c>
      <c r="J12" s="88">
        <f>(1+J$27*UCC_Elasdatinc!I70)^1</f>
        <v>1.0349536211499777</v>
      </c>
      <c r="K12" s="88">
        <f>(1+K$27*UCC_Elasdatinc!J70)^1</f>
        <v>1.0254045196711685</v>
      </c>
      <c r="L12" s="88">
        <f>(1+L$27*UCC_Elasdatinc!K70)^1</f>
        <v>1.0138456950556742</v>
      </c>
      <c r="M12" s="88">
        <f>(1+M$27*UCC_Elasdatinc!L70)^1</f>
        <v>1.026299875881056</v>
      </c>
      <c r="N12" s="88">
        <f>(1+N$27*UCC_Elasdatinc!M70)^1</f>
        <v>1.0310994579313415</v>
      </c>
      <c r="O12" s="88">
        <f>(1+O$27*UCC_Elasdatinc!N70)^1</f>
        <v>1.0315348952936418</v>
      </c>
      <c r="P12" s="88">
        <f>(1+P$27*UCC_Elasdatinc!O70)^1</f>
        <v>1.0325552833282883</v>
      </c>
      <c r="Q12" s="88">
        <f>(1+Q$27*UCC_Elasdatinc!P70)^1</f>
        <v>1.0288505669575532</v>
      </c>
      <c r="R12" s="88">
        <f>(1+R$27*UCC_Elasdatinc!Q70)^1</f>
        <v>1.0260468988791622</v>
      </c>
      <c r="S12" s="88">
        <f>(1+S$27*UCC_Elasdatinc!R70)^1</f>
        <v>1.0279613063630586</v>
      </c>
      <c r="T12" s="88">
        <f>(1+T$27*UCC_Elasdatinc!S70)^1</f>
        <v>1.0151311570430832</v>
      </c>
      <c r="U12" s="88">
        <f>(1+U$27*UCC_Elasdatinc!T70)^1</f>
        <v>1.0149688168221402</v>
      </c>
      <c r="V12" s="88">
        <f>(1+V$27*UCC_Elasdatinc!U70)^1</f>
        <v>1.0088612769539425</v>
      </c>
      <c r="W12" s="88">
        <f>(1+W$27*UCC_Elasdatinc!V70)^1</f>
        <v>1.0059813706216469</v>
      </c>
      <c r="X12" s="88">
        <f>(1+X$27*UCC_Elasdatinc!W70)^1</f>
        <v>1.0060086899655747</v>
      </c>
      <c r="Y12" s="88">
        <f>(1+Y$27*UCC_Elasdatinc!X70)^1</f>
        <v>1.0127579099392885</v>
      </c>
      <c r="Z12" s="88">
        <f>(1+Z$27*UCC_Elasdatinc!Y70)^1</f>
        <v>1.0119822917309089</v>
      </c>
      <c r="AA12" s="88">
        <f>(1+AA$27*UCC_Elasdatinc!Z70)^1</f>
        <v>1.0113117238159559</v>
      </c>
      <c r="AB12" s="88">
        <f>(1+AB$27*UCC_Elasdatinc!AA70)^1</f>
        <v>1.0119340330871085</v>
      </c>
      <c r="AC12" s="88">
        <f>(1+AC$27*UCC_Elasdatinc!AB70)^1</f>
        <v>1.0125705064584849</v>
      </c>
      <c r="AD12" s="88">
        <f>(1+AD$27*UCC_Elasdatinc!AC70)^1</f>
        <v>1.008450408797017</v>
      </c>
      <c r="AE12" s="88">
        <f>(1+AE$27*UCC_Elasdatinc!AD70)^1</f>
        <v>1.008450408797017</v>
      </c>
      <c r="AF12" s="88">
        <f>(1+AF$27*UCC_Elasdatinc!AE70)^1</f>
        <v>1.008450408797017</v>
      </c>
      <c r="AG12" s="88">
        <f>(1+AG$27*UCC_Elasdatinc!AF70)^1</f>
        <v>1.008450408797017</v>
      </c>
      <c r="AH12" s="88">
        <f>(1+AH$27*UCC_Elasdatinc!AG70)^1</f>
        <v>1.008450408797017</v>
      </c>
      <c r="AI12" s="88">
        <f>(1+AI$27*UCC_Elasdatinc!AH70)^1</f>
        <v>1.008450408797017</v>
      </c>
      <c r="AJ12" s="88">
        <f>(1+AJ$27*UCC_Elasdatinc!AI70)^1</f>
        <v>1.008450408797017</v>
      </c>
      <c r="AK12" s="88">
        <f>(1+AK$27*UCC_Elasdatinc!AJ70)^1</f>
        <v>1.008450408797017</v>
      </c>
      <c r="AL12" s="88">
        <f>(1+AL$27*UCC_Elasdatinc!AK70)^1</f>
        <v>1.008450408797017</v>
      </c>
      <c r="AM12" s="88">
        <f>(1+AM$27*UCC_Elasdatinc!AL70)^1</f>
        <v>1.008450408797017</v>
      </c>
      <c r="AN12" s="88">
        <f>(1+AN$27*UCC_Elasdatinc!AM70)^1</f>
        <v>1.008450408797017</v>
      </c>
      <c r="AO12" s="88">
        <f>(1+AO$27*UCC_Elasdatinc!AN70)^1</f>
        <v>1.008450408797017</v>
      </c>
      <c r="AP12" s="88">
        <f>(1+AP$27*UCC_Elasdatinc!AO70)^1</f>
        <v>1.008450408797017</v>
      </c>
      <c r="AQ12" s="88">
        <f>(1+AQ$27*UCC_Elasdatinc!AP70)^1</f>
        <v>1.008450408797017</v>
      </c>
      <c r="AR12" s="88">
        <f>(1+AR$27*UCC_Elasdatinc!AQ70)^1</f>
        <v>1.008450408797017</v>
      </c>
      <c r="AS12" s="88">
        <f>(1+AS$27*UCC_Elasdatinc!AR70)^1</f>
        <v>1.008450408797017</v>
      </c>
      <c r="AT12" s="88">
        <f>(1+AT$27*UCC_Elasdatinc!AS70)^1</f>
        <v>1.008450408797017</v>
      </c>
      <c r="AU12" s="88">
        <f>(1+AU$27*UCC_Elasdatinc!AT70)^1</f>
        <v>1.008450408797017</v>
      </c>
      <c r="AV12" s="88">
        <f>(1+AV$27*UCC_Elasdatinc!AU70)^1</f>
        <v>1.008450408797017</v>
      </c>
      <c r="AW12" s="88">
        <f>(1+AW$27*UCC_Elasdatinc!AV70)^1</f>
        <v>1.008450408797017</v>
      </c>
      <c r="AX12" s="88">
        <f>(1+AX$27*UCC_Elasdatinc!AW70)^1</f>
        <v>1.008450408797017</v>
      </c>
      <c r="AY12" s="88">
        <f>(1+AY$27*UCC_Elasdatinc!AX70)^1</f>
        <v>1.0084504087970168</v>
      </c>
      <c r="AZ12" s="88">
        <f>(1+AZ$27*UCC_Elasdatinc!AY70)^1</f>
        <v>1.008450408797017</v>
      </c>
      <c r="BA12" s="88">
        <f>(1+BA$27*UCC_Elasdatinc!AZ70)^1</f>
        <v>1.008450408797017</v>
      </c>
      <c r="BB12" s="88">
        <f>(1+BB$27*UCC_Elasdatinc!BA70)^1</f>
        <v>1.008450408797017</v>
      </c>
      <c r="BC12" s="88">
        <f>(1+BC$27*UCC_Elasdatinc!BB70)^1</f>
        <v>1.008450408797017</v>
      </c>
      <c r="BD12" s="88">
        <f>(1+BD$27*UCC_Elasdatinc!BC70)^1</f>
        <v>1.008450408797017</v>
      </c>
      <c r="BE12" s="88">
        <f>(1+BE$27*UCC_Elasdatinc!BD70)^1</f>
        <v>1.008450408797017</v>
      </c>
      <c r="BF12" s="88">
        <f>(1+BF$27*UCC_Elasdatinc!BE70)^1</f>
        <v>1.008450408797017</v>
      </c>
      <c r="BG12" s="88">
        <f>(1+BG$27*UCC_Elasdatinc!BF70)^1</f>
        <v>1.008450408797017</v>
      </c>
    </row>
    <row r="13" spans="2:59">
      <c r="B13" s="78" t="s">
        <v>151</v>
      </c>
      <c r="C13" s="78" t="s">
        <v>165</v>
      </c>
      <c r="D13" s="88">
        <v>1</v>
      </c>
      <c r="E13" s="88">
        <f>(1+E$25*UCC_Elasdatinc!D71)^1</f>
        <v>1.0238987929514796</v>
      </c>
      <c r="F13" s="88">
        <f>(1+F$25*UCC_Elasdatinc!E71)^1</f>
        <v>1.0337593611934222</v>
      </c>
      <c r="G13" s="88">
        <f>(1+G$25*UCC_Elasdatinc!F71)^1</f>
        <v>1.0249782896818744</v>
      </c>
      <c r="H13" s="88">
        <f>(1+H$25*UCC_Elasdatinc!G71)^1</f>
        <v>1.010791286703423</v>
      </c>
      <c r="I13" s="88">
        <f>(1+I$25*UCC_Elasdatinc!H71)^1</f>
        <v>1.0046762986677344</v>
      </c>
      <c r="J13" s="88">
        <f>(1+J$25*UCC_Elasdatinc!I71)^1</f>
        <v>1.0073445012817153</v>
      </c>
      <c r="K13" s="88">
        <f>(1+K$25*UCC_Elasdatinc!J71)^1</f>
        <v>0.99931301317826871</v>
      </c>
      <c r="L13" s="88">
        <f>(1+L$25*UCC_Elasdatinc!K71)^1</f>
        <v>1.0020338232814805</v>
      </c>
      <c r="M13" s="88">
        <f>(1+M$25*UCC_Elasdatinc!L71)^1</f>
        <v>1.0047052853816287</v>
      </c>
      <c r="N13" s="88">
        <f>(1+N$25*UCC_Elasdatinc!M71)^1</f>
        <v>1.0053642824264286</v>
      </c>
      <c r="O13" s="88">
        <f>(1+O$25*UCC_Elasdatinc!N71)^1</f>
        <v>1.007982782449913</v>
      </c>
      <c r="P13" s="88">
        <f>(1+P$25*UCC_Elasdatinc!O71)^1</f>
        <v>1.0076445389564841</v>
      </c>
      <c r="Q13" s="88">
        <f>(1+Q$25*UCC_Elasdatinc!P71)^1</f>
        <v>1.007262917145344</v>
      </c>
      <c r="R13" s="88">
        <f>(1+R$25*UCC_Elasdatinc!Q71)^1</f>
        <v>1.0068495461063309</v>
      </c>
      <c r="S13" s="88">
        <f>(1+S$25*UCC_Elasdatinc!R71)^1</f>
        <v>1.0064410139220215</v>
      </c>
      <c r="T13" s="88">
        <f>(1+T$25*UCC_Elasdatinc!S71)^1</f>
        <v>1.0069974390497973</v>
      </c>
      <c r="U13" s="88">
        <f>(1+U$25*UCC_Elasdatinc!T71)^1</f>
        <v>1.0066223513054791</v>
      </c>
      <c r="V13" s="88">
        <f>(1+V$25*UCC_Elasdatinc!U71)^1</f>
        <v>1.0063367869171209</v>
      </c>
      <c r="W13" s="88">
        <f>(1+W$25*UCC_Elasdatinc!V71)^1</f>
        <v>1.0060535657248566</v>
      </c>
      <c r="X13" s="88">
        <f>(1+X$25*UCC_Elasdatinc!W71)^1</f>
        <v>1.0058149516285786</v>
      </c>
      <c r="Y13" s="88">
        <f>(1+Y$25*UCC_Elasdatinc!X71)^1</f>
        <v>1.0055702742254145</v>
      </c>
      <c r="Z13" s="88">
        <f>(1+Z$25*UCC_Elasdatinc!Y71)^1</f>
        <v>1.0054072651390438</v>
      </c>
      <c r="AA13" s="88">
        <f>(1+AA$25*UCC_Elasdatinc!Z71)^1</f>
        <v>1.0053266583493525</v>
      </c>
      <c r="AB13" s="88">
        <f>(1+AB$25*UCC_Elasdatinc!AA71)^1</f>
        <v>1.0052926772486992</v>
      </c>
      <c r="AC13" s="88">
        <f>(1+AC$25*UCC_Elasdatinc!AB71)^1</f>
        <v>1.0052556829054262</v>
      </c>
      <c r="AD13" s="88">
        <f>(1+AD$25*UCC_Elasdatinc!AC71)^1</f>
        <v>1.0052256751659134</v>
      </c>
      <c r="AE13" s="88">
        <f>(1+AE$25*UCC_Elasdatinc!AD71)^1</f>
        <v>1.0052134909885435</v>
      </c>
      <c r="AF13" s="88">
        <f>(1+AF$25*UCC_Elasdatinc!AE71)^1</f>
        <v>1.0052373284984231</v>
      </c>
      <c r="AG13" s="88">
        <f>(1+AG$25*UCC_Elasdatinc!AF71)^1</f>
        <v>1.0052838050161368</v>
      </c>
      <c r="AH13" s="88">
        <f>(1+AH$25*UCC_Elasdatinc!AG71)^1</f>
        <v>1.0053030427681717</v>
      </c>
      <c r="AI13" s="88">
        <f>(1+AI$25*UCC_Elasdatinc!AH71)^1</f>
        <v>1.0052946479076774</v>
      </c>
      <c r="AJ13" s="88">
        <f>(1+AJ$25*UCC_Elasdatinc!AI71)^1</f>
        <v>1.0052645235728463</v>
      </c>
      <c r="AK13" s="88">
        <f>(1+AK$25*UCC_Elasdatinc!AJ71)^1</f>
        <v>1.005229478841404</v>
      </c>
      <c r="AL13" s="88">
        <f>(1+AL$25*UCC_Elasdatinc!AK71)^1</f>
        <v>1.0051810308614471</v>
      </c>
      <c r="AM13" s="88">
        <f>(1+AM$25*UCC_Elasdatinc!AL71)^1</f>
        <v>1.0051157671493356</v>
      </c>
      <c r="AN13" s="88">
        <f>(1+AN$25*UCC_Elasdatinc!AM71)^1</f>
        <v>1.0050306567387248</v>
      </c>
      <c r="AO13" s="88">
        <f>(1+AO$25*UCC_Elasdatinc!AN71)^1</f>
        <v>1.0049151129039433</v>
      </c>
      <c r="AP13" s="88">
        <f>(1+AP$25*UCC_Elasdatinc!AO71)^1</f>
        <v>1.0047623621860142</v>
      </c>
      <c r="AQ13" s="88">
        <f>(1+AQ$25*UCC_Elasdatinc!AP71)^1</f>
        <v>1.0045933915872101</v>
      </c>
      <c r="AR13" s="88">
        <f>(1+AR$25*UCC_Elasdatinc!AQ71)^1</f>
        <v>1.0044212765800551</v>
      </c>
      <c r="AS13" s="88">
        <f>(1+AS$25*UCC_Elasdatinc!AR71)^1</f>
        <v>1.0042392130744233</v>
      </c>
      <c r="AT13" s="88">
        <f>(1+AT$25*UCC_Elasdatinc!AS71)^1</f>
        <v>1.0040405487140771</v>
      </c>
      <c r="AU13" s="88">
        <f>(1+AU$25*UCC_Elasdatinc!AT71)^1</f>
        <v>1.0038120639553176</v>
      </c>
      <c r="AV13" s="88">
        <f>(1+AV$25*UCC_Elasdatinc!AU71)^1</f>
        <v>1.0035830929002874</v>
      </c>
      <c r="AW13" s="88">
        <f>(1+AW$25*UCC_Elasdatinc!AV71)^1</f>
        <v>1.0033557261607442</v>
      </c>
      <c r="AX13" s="88">
        <f>(1+AX$25*UCC_Elasdatinc!AW71)^1</f>
        <v>1.0031256293072193</v>
      </c>
      <c r="AY13" s="88">
        <f>(1+AY$25*UCC_Elasdatinc!AX71)^1</f>
        <v>1.0028982447709849</v>
      </c>
      <c r="AZ13" s="88">
        <f>(1+AZ$25*UCC_Elasdatinc!AY71)^1</f>
        <v>1.0026779710234199</v>
      </c>
      <c r="BA13" s="88">
        <f>(1+BA$25*UCC_Elasdatinc!AZ71)^1</f>
        <v>1.0024768567791094</v>
      </c>
      <c r="BB13" s="88">
        <f>(1+BB$25*UCC_Elasdatinc!BA71)^1</f>
        <v>1.0022933238898808</v>
      </c>
      <c r="BC13" s="88">
        <f>(1+BC$25*UCC_Elasdatinc!BB71)^1</f>
        <v>1.0021256090649335</v>
      </c>
      <c r="BD13" s="88">
        <f>(1+BD$25*UCC_Elasdatinc!BC71)^1</f>
        <v>1.0019751742585632</v>
      </c>
      <c r="BE13" s="88">
        <f>(1+BE$25*UCC_Elasdatinc!BD71)^1</f>
        <v>1.0018440790800569</v>
      </c>
      <c r="BF13" s="88">
        <f>(1+BF$25*UCC_Elasdatinc!BE71)^1</f>
        <v>1.0017408308003302</v>
      </c>
      <c r="BG13" s="88">
        <f>(1+BG$25*UCC_Elasdatinc!BF71)^1</f>
        <v>1.0016631256152662</v>
      </c>
    </row>
    <row r="14" spans="2:59">
      <c r="B14" s="78" t="s">
        <v>151</v>
      </c>
      <c r="C14" s="78" t="s">
        <v>166</v>
      </c>
      <c r="D14" s="88">
        <v>1</v>
      </c>
      <c r="E14" s="88">
        <f>(1+E$25*UCC_Elasdatinc!D72)^1</f>
        <v>1.0238987929514796</v>
      </c>
      <c r="F14" s="88">
        <f>(1+F$25*UCC_Elasdatinc!E72)^1</f>
        <v>1.0337593611934222</v>
      </c>
      <c r="G14" s="88">
        <f>(1+G$25*UCC_Elasdatinc!F72)^1</f>
        <v>1.0249782896818744</v>
      </c>
      <c r="H14" s="88">
        <f>(1+H$25*UCC_Elasdatinc!G72)^1</f>
        <v>1.010791286703423</v>
      </c>
      <c r="I14" s="88">
        <f>(1+I$25*UCC_Elasdatinc!H72)^1</f>
        <v>1.0046762986677344</v>
      </c>
      <c r="J14" s="88">
        <f>(1+J$25*UCC_Elasdatinc!I72)^1</f>
        <v>1.0073445012817153</v>
      </c>
      <c r="K14" s="88">
        <f>(1+K$25*UCC_Elasdatinc!J72)^1</f>
        <v>0.99931301317826871</v>
      </c>
      <c r="L14" s="88">
        <f>(1+L$25*UCC_Elasdatinc!K72)^1</f>
        <v>1.0020338232814805</v>
      </c>
      <c r="M14" s="88">
        <f>(1+M$25*UCC_Elasdatinc!L72)^1</f>
        <v>1.0047052853816287</v>
      </c>
      <c r="N14" s="88">
        <f>(1+N$25*UCC_Elasdatinc!M72)^1</f>
        <v>1.0053642824264286</v>
      </c>
      <c r="O14" s="88">
        <f>(1+O$25*UCC_Elasdatinc!N72)^1</f>
        <v>1.007982782449913</v>
      </c>
      <c r="P14" s="88">
        <f>(1+P$25*UCC_Elasdatinc!O72)^1</f>
        <v>1.0076445389564841</v>
      </c>
      <c r="Q14" s="88">
        <f>(1+Q$25*UCC_Elasdatinc!P72)^1</f>
        <v>1.007262917145344</v>
      </c>
      <c r="R14" s="88">
        <f>(1+R$25*UCC_Elasdatinc!Q72)^1</f>
        <v>1.0068495461063309</v>
      </c>
      <c r="S14" s="88">
        <f>(1+S$25*UCC_Elasdatinc!R72)^1</f>
        <v>1.0064410139220215</v>
      </c>
      <c r="T14" s="88">
        <f>(1+T$25*UCC_Elasdatinc!S72)^1</f>
        <v>1.0069974390497973</v>
      </c>
      <c r="U14" s="88">
        <f>(1+U$25*UCC_Elasdatinc!T72)^1</f>
        <v>1.0066223513054791</v>
      </c>
      <c r="V14" s="88">
        <f>(1+V$25*UCC_Elasdatinc!U72)^1</f>
        <v>1.0063367869171209</v>
      </c>
      <c r="W14" s="88">
        <f>(1+W$25*UCC_Elasdatinc!V72)^1</f>
        <v>1.0060535657248566</v>
      </c>
      <c r="X14" s="88">
        <f>(1+X$25*UCC_Elasdatinc!W72)^1</f>
        <v>1.0058149516285786</v>
      </c>
      <c r="Y14" s="88">
        <f>(1+Y$25*UCC_Elasdatinc!X72)^1</f>
        <v>1.0055702742254145</v>
      </c>
      <c r="Z14" s="88">
        <f>(1+Z$25*UCC_Elasdatinc!Y72)^1</f>
        <v>1.0054072651390438</v>
      </c>
      <c r="AA14" s="88">
        <f>(1+AA$25*UCC_Elasdatinc!Z72)^1</f>
        <v>1.0053266583493525</v>
      </c>
      <c r="AB14" s="88">
        <f>(1+AB$25*UCC_Elasdatinc!AA72)^1</f>
        <v>1.0052926772486992</v>
      </c>
      <c r="AC14" s="88">
        <f>(1+AC$25*UCC_Elasdatinc!AB72)^1</f>
        <v>1.0052556829054262</v>
      </c>
      <c r="AD14" s="88">
        <f>(1+AD$25*UCC_Elasdatinc!AC72)^1</f>
        <v>1.0052256751659134</v>
      </c>
      <c r="AE14" s="88">
        <f>(1+AE$25*UCC_Elasdatinc!AD72)^1</f>
        <v>1.0052134909885435</v>
      </c>
      <c r="AF14" s="88">
        <f>(1+AF$25*UCC_Elasdatinc!AE72)^1</f>
        <v>1.0052373284984231</v>
      </c>
      <c r="AG14" s="88">
        <f>(1+AG$25*UCC_Elasdatinc!AF72)^1</f>
        <v>1.0052838050161368</v>
      </c>
      <c r="AH14" s="88">
        <f>(1+AH$25*UCC_Elasdatinc!AG72)^1</f>
        <v>1.0053030427681717</v>
      </c>
      <c r="AI14" s="88">
        <f>(1+AI$25*UCC_Elasdatinc!AH72)^1</f>
        <v>1.0052946479076774</v>
      </c>
      <c r="AJ14" s="88">
        <f>(1+AJ$25*UCC_Elasdatinc!AI72)^1</f>
        <v>1.0052645235728463</v>
      </c>
      <c r="AK14" s="88">
        <f>(1+AK$25*UCC_Elasdatinc!AJ72)^1</f>
        <v>1.005229478841404</v>
      </c>
      <c r="AL14" s="88">
        <f>(1+AL$25*UCC_Elasdatinc!AK72)^1</f>
        <v>1.0051810308614471</v>
      </c>
      <c r="AM14" s="88">
        <f>(1+AM$25*UCC_Elasdatinc!AL72)^1</f>
        <v>1.0051157671493356</v>
      </c>
      <c r="AN14" s="88">
        <f>(1+AN$25*UCC_Elasdatinc!AM72)^1</f>
        <v>1.0050306567387248</v>
      </c>
      <c r="AO14" s="88">
        <f>(1+AO$25*UCC_Elasdatinc!AN72)^1</f>
        <v>1.0049151129039433</v>
      </c>
      <c r="AP14" s="88">
        <f>(1+AP$25*UCC_Elasdatinc!AO72)^1</f>
        <v>1.0047623621860142</v>
      </c>
      <c r="AQ14" s="88">
        <f>(1+AQ$25*UCC_Elasdatinc!AP72)^1</f>
        <v>1.0045933915872101</v>
      </c>
      <c r="AR14" s="88">
        <f>(1+AR$25*UCC_Elasdatinc!AQ72)^1</f>
        <v>1.0044212765800551</v>
      </c>
      <c r="AS14" s="88">
        <f>(1+AS$25*UCC_Elasdatinc!AR72)^1</f>
        <v>1.0042392130744233</v>
      </c>
      <c r="AT14" s="88">
        <f>(1+AT$25*UCC_Elasdatinc!AS72)^1</f>
        <v>1.0040405487140771</v>
      </c>
      <c r="AU14" s="88">
        <f>(1+AU$25*UCC_Elasdatinc!AT72)^1</f>
        <v>1.0038120639553176</v>
      </c>
      <c r="AV14" s="88">
        <f>(1+AV$25*UCC_Elasdatinc!AU72)^1</f>
        <v>1.0035830929002874</v>
      </c>
      <c r="AW14" s="88">
        <f>(1+AW$25*UCC_Elasdatinc!AV72)^1</f>
        <v>1.0033557261607442</v>
      </c>
      <c r="AX14" s="88">
        <f>(1+AX$25*UCC_Elasdatinc!AW72)^1</f>
        <v>1.0031256293072193</v>
      </c>
      <c r="AY14" s="88">
        <f>(1+AY$25*UCC_Elasdatinc!AX72)^1</f>
        <v>1.0028982447709849</v>
      </c>
      <c r="AZ14" s="88">
        <f>(1+AZ$25*UCC_Elasdatinc!AY72)^1</f>
        <v>1.0026779710234199</v>
      </c>
      <c r="BA14" s="88">
        <f>(1+BA$25*UCC_Elasdatinc!AZ72)^1</f>
        <v>1.0024768567791094</v>
      </c>
      <c r="BB14" s="88">
        <f>(1+BB$25*UCC_Elasdatinc!BA72)^1</f>
        <v>1.0022933238898808</v>
      </c>
      <c r="BC14" s="88">
        <f>(1+BC$25*UCC_Elasdatinc!BB72)^1</f>
        <v>1.0021256090649335</v>
      </c>
      <c r="BD14" s="88">
        <f>(1+BD$25*UCC_Elasdatinc!BC72)^1</f>
        <v>1.0019751742585632</v>
      </c>
      <c r="BE14" s="88">
        <f>(1+BE$25*UCC_Elasdatinc!BD72)^1</f>
        <v>1.0018440790800569</v>
      </c>
      <c r="BF14" s="88">
        <f>(1+BF$25*UCC_Elasdatinc!BE72)^1</f>
        <v>1.0017408308003302</v>
      </c>
      <c r="BG14" s="88">
        <f>(1+BG$25*UCC_Elasdatinc!BF72)^1</f>
        <v>1.0016631256152662</v>
      </c>
    </row>
    <row r="18" spans="1:60" ht="28.5" customHeight="1">
      <c r="A18" s="89" t="str">
        <f>Input_Drivers!A2</f>
        <v>Source:</v>
      </c>
      <c r="B18" s="89" t="str">
        <f>Input_Drivers!B2</f>
        <v>Summary120921_For Irish TIMES - Scenario: Recovery</v>
      </c>
      <c r="C18" s="89"/>
      <c r="D18" s="90">
        <v>2005</v>
      </c>
      <c r="E18" s="90">
        <v>2006</v>
      </c>
      <c r="F18" s="90">
        <v>2007</v>
      </c>
      <c r="G18" s="90">
        <v>2008</v>
      </c>
      <c r="H18" s="90">
        <v>2009</v>
      </c>
      <c r="I18" s="90">
        <v>2010</v>
      </c>
      <c r="J18" s="90">
        <v>2011</v>
      </c>
      <c r="K18" s="90">
        <v>2012</v>
      </c>
      <c r="L18" s="90">
        <v>2013</v>
      </c>
      <c r="M18" s="90">
        <v>2014</v>
      </c>
      <c r="N18" s="90">
        <v>2015</v>
      </c>
      <c r="O18" s="90">
        <v>2016</v>
      </c>
      <c r="P18" s="90">
        <v>2017</v>
      </c>
      <c r="Q18" s="90">
        <v>2018</v>
      </c>
      <c r="R18" s="90">
        <v>2019</v>
      </c>
      <c r="S18" s="90">
        <v>2020</v>
      </c>
      <c r="T18" s="90">
        <v>2021</v>
      </c>
      <c r="U18" s="90">
        <v>2022</v>
      </c>
      <c r="V18" s="90">
        <v>2023</v>
      </c>
      <c r="W18" s="90">
        <v>2024</v>
      </c>
      <c r="X18" s="90">
        <v>2025</v>
      </c>
      <c r="Y18" s="90">
        <v>2026</v>
      </c>
      <c r="Z18" s="90">
        <v>2027</v>
      </c>
      <c r="AA18" s="90">
        <v>2028</v>
      </c>
      <c r="AB18" s="90">
        <v>2029</v>
      </c>
      <c r="AC18" s="90">
        <v>2030</v>
      </c>
      <c r="AD18" s="90">
        <v>2031</v>
      </c>
      <c r="AE18" s="90">
        <v>2032</v>
      </c>
      <c r="AF18" s="90">
        <v>2033</v>
      </c>
      <c r="AG18" s="90">
        <v>2034</v>
      </c>
      <c r="AH18" s="90">
        <v>2035</v>
      </c>
      <c r="AI18" s="90">
        <v>2036</v>
      </c>
      <c r="AJ18" s="90">
        <v>2037</v>
      </c>
      <c r="AK18" s="90">
        <v>2038</v>
      </c>
      <c r="AL18" s="90">
        <v>2039</v>
      </c>
      <c r="AM18" s="90">
        <v>2040</v>
      </c>
      <c r="AN18" s="90">
        <v>2041</v>
      </c>
      <c r="AO18" s="90">
        <v>2042</v>
      </c>
      <c r="AP18" s="90">
        <v>2043</v>
      </c>
      <c r="AQ18" s="90">
        <v>2044</v>
      </c>
      <c r="AR18" s="90">
        <v>2045</v>
      </c>
      <c r="AS18" s="90">
        <v>2046</v>
      </c>
      <c r="AT18" s="90">
        <v>2047</v>
      </c>
      <c r="AU18" s="90">
        <v>2048</v>
      </c>
      <c r="AV18" s="90">
        <v>2049</v>
      </c>
      <c r="AW18" s="90">
        <v>2050</v>
      </c>
      <c r="AX18" s="90">
        <v>2051</v>
      </c>
      <c r="AY18" s="90">
        <v>2052</v>
      </c>
      <c r="AZ18" s="90">
        <v>2053</v>
      </c>
      <c r="BA18" s="90">
        <v>2054</v>
      </c>
      <c r="BB18" s="90">
        <v>2055</v>
      </c>
      <c r="BC18" s="90">
        <v>2056</v>
      </c>
      <c r="BD18" s="90">
        <v>2057</v>
      </c>
      <c r="BE18" s="90">
        <v>2058</v>
      </c>
      <c r="BF18" s="90">
        <v>2059</v>
      </c>
      <c r="BG18" s="90">
        <v>2060</v>
      </c>
      <c r="BH18" s="90">
        <v>2061</v>
      </c>
    </row>
    <row r="19" spans="1:60">
      <c r="A19" s="78" t="s">
        <v>167</v>
      </c>
      <c r="B19" s="78" t="s">
        <v>153</v>
      </c>
      <c r="D19" s="91">
        <f>Input_Drivers!D5</f>
        <v>135830.35110949201</v>
      </c>
      <c r="E19" s="91">
        <f>Input_Drivers!E5</f>
        <v>144409.58832521501</v>
      </c>
      <c r="F19" s="91">
        <f>Input_Drivers!F5</f>
        <v>150368.81787698701</v>
      </c>
      <c r="G19" s="91">
        <f>Input_Drivers!G5</f>
        <v>146590.89135392799</v>
      </c>
      <c r="H19" s="91">
        <f>Input_Drivers!H5</f>
        <v>132240.27151744801</v>
      </c>
      <c r="I19" s="91">
        <f>Input_Drivers!I5</f>
        <v>134036.60155554299</v>
      </c>
      <c r="J19" s="91">
        <f>Input_Drivers!J5</f>
        <v>131040.128287714</v>
      </c>
      <c r="K19" s="91">
        <f>Input_Drivers!K5</f>
        <v>135394.75388456299</v>
      </c>
      <c r="L19" s="91">
        <f>Input_Drivers!L5</f>
        <v>137039.844057935</v>
      </c>
      <c r="M19" s="91">
        <f>Input_Drivers!M5</f>
        <v>137701.88808792699</v>
      </c>
      <c r="N19" s="91">
        <f>Input_Drivers!N5</f>
        <v>143593.33760213401</v>
      </c>
      <c r="O19" s="91">
        <f>Input_Drivers!O5</f>
        <v>148739.82406824999</v>
      </c>
      <c r="P19" s="91">
        <f>Input_Drivers!P5</f>
        <v>154705.26672151501</v>
      </c>
      <c r="Q19" s="91">
        <f>Input_Drivers!Q5</f>
        <v>159900.51079026601</v>
      </c>
      <c r="R19" s="91">
        <f>Input_Drivers!R5</f>
        <v>165078.09648410001</v>
      </c>
      <c r="S19" s="91">
        <f>Input_Drivers!S5</f>
        <v>171040.11783466101</v>
      </c>
      <c r="T19" s="91">
        <f>Input_Drivers!T5</f>
        <v>176180.89557986401</v>
      </c>
      <c r="U19" s="91">
        <f>Input_Drivers!U5</f>
        <v>180504.78174984199</v>
      </c>
      <c r="V19" s="91">
        <f>Input_Drivers!V5</f>
        <v>184063.002448682</v>
      </c>
      <c r="W19" s="91">
        <f>Input_Drivers!W5</f>
        <v>187274.26504686201</v>
      </c>
      <c r="X19" s="91">
        <f>Input_Drivers!X5</f>
        <v>190856.89993392001</v>
      </c>
      <c r="Y19" s="91">
        <f>Input_Drivers!Y5</f>
        <v>195792.83711629099</v>
      </c>
      <c r="Z19" s="91">
        <f>Input_Drivers!Z5</f>
        <v>200116.53557867301</v>
      </c>
      <c r="AA19" s="91">
        <f>Input_Drivers!AA5</f>
        <v>204493.41700436099</v>
      </c>
      <c r="AB19" s="91">
        <f>Input_Drivers!AB5</f>
        <v>209160.738200288</v>
      </c>
      <c r="AC19" s="91">
        <f>Input_Drivers!AC5</f>
        <v>214200.23389049701</v>
      </c>
      <c r="AD19" s="91">
        <f>Input_Drivers!AD5</f>
        <v>216786.0618059132</v>
      </c>
      <c r="AE19" s="91">
        <f>Input_Drivers!AE5</f>
        <v>219403.1058684208</v>
      </c>
      <c r="AF19" s="91">
        <f>Input_Drivers!AF5</f>
        <v>222051.74291973983</v>
      </c>
      <c r="AG19" s="91">
        <f>Input_Drivers!AG5</f>
        <v>224732.35435082825</v>
      </c>
      <c r="AH19" s="91">
        <f>Input_Drivers!AH5</f>
        <v>227445.32615680047</v>
      </c>
      <c r="AI19" s="91">
        <f>Input_Drivers!AI5</f>
        <v>230191.04899250876</v>
      </c>
      <c r="AJ19" s="91">
        <f>Input_Drivers!AJ5</f>
        <v>232969.91822879566</v>
      </c>
      <c r="AK19" s="91">
        <f>Input_Drivers!AK5</f>
        <v>235782.33400942554</v>
      </c>
      <c r="AL19" s="91">
        <f>Input_Drivers!AL5</f>
        <v>238628.70130870328</v>
      </c>
      <c r="AM19" s="91">
        <f>Input_Drivers!AM5</f>
        <v>241509.42998978868</v>
      </c>
      <c r="AN19" s="91">
        <f>Input_Drivers!AN5</f>
        <v>244424.93486371473</v>
      </c>
      <c r="AO19" s="91">
        <f>Input_Drivers!AO5</f>
        <v>247375.63574911846</v>
      </c>
      <c r="AP19" s="91">
        <f>Input_Drivers!AP5</f>
        <v>250361.95753269273</v>
      </c>
      <c r="AQ19" s="91">
        <f>Input_Drivers!AQ5</f>
        <v>253384.33023036792</v>
      </c>
      <c r="AR19" s="91">
        <f>Input_Drivers!AR5</f>
        <v>256443.18904923211</v>
      </c>
      <c r="AS19" s="91">
        <f>Input_Drivers!AS5</f>
        <v>259538.97445019882</v>
      </c>
      <c r="AT19" s="91">
        <f>Input_Drivers!AT5</f>
        <v>262672.13221143122</v>
      </c>
      <c r="AU19" s="91">
        <f>Input_Drivers!AU5</f>
        <v>265843.11349253217</v>
      </c>
      <c r="AV19" s="91">
        <f>Input_Drivers!AV5</f>
        <v>269052.37489950878</v>
      </c>
      <c r="AW19" s="91">
        <f>Input_Drivers!AW5</f>
        <v>272300.37855052174</v>
      </c>
      <c r="AX19" s="91">
        <f>Input_Drivers!AX5</f>
        <v>275587.59214242798</v>
      </c>
      <c r="AY19" s="91">
        <f>Input_Drivers!AY5</f>
        <v>278914.48901812662</v>
      </c>
      <c r="AZ19" s="91">
        <f>Input_Drivers!AZ5</f>
        <v>282281.54823471839</v>
      </c>
      <c r="BA19" s="91">
        <f>Input_Drivers!BA5</f>
        <v>285689.25463248725</v>
      </c>
      <c r="BB19" s="91">
        <f>Input_Drivers!BB5</f>
        <v>289138.09890471521</v>
      </c>
      <c r="BC19" s="91">
        <f>Input_Drivers!BC5</f>
        <v>292628.57766833971</v>
      </c>
      <c r="BD19" s="91">
        <f>Input_Drivers!BD5</f>
        <v>296161.19353546412</v>
      </c>
      <c r="BE19" s="91">
        <f>Input_Drivers!BE5</f>
        <v>299736.45518573141</v>
      </c>
      <c r="BF19" s="91">
        <f>Input_Drivers!BF5</f>
        <v>303354.8774395716</v>
      </c>
      <c r="BG19" s="91">
        <f>Input_Drivers!BG5</f>
        <v>307016.98133233353</v>
      </c>
      <c r="BH19" s="91">
        <f>Input_Drivers!BH5</f>
        <v>310723.2941893111</v>
      </c>
    </row>
    <row r="20" spans="1:60">
      <c r="A20" s="78" t="s">
        <v>168</v>
      </c>
      <c r="B20" s="78" t="s">
        <v>151</v>
      </c>
      <c r="D20" s="91">
        <f>Input_Drivers!D6</f>
        <v>4134.0999999865498</v>
      </c>
      <c r="E20" s="91">
        <f>Input_Drivers!E6</f>
        <v>4232.8999999269399</v>
      </c>
      <c r="F20" s="91">
        <f>Input_Drivers!F6</f>
        <v>4375.7999999201102</v>
      </c>
      <c r="G20" s="91">
        <f>Input_Drivers!G6</f>
        <v>4485.0999999080605</v>
      </c>
      <c r="H20" s="91">
        <f>Input_Drivers!H6</f>
        <v>4533.4999999005904</v>
      </c>
      <c r="I20" s="91">
        <f>Input_Drivers!I6</f>
        <v>4554.6999999103</v>
      </c>
      <c r="J20" s="91">
        <f>Input_Drivers!J6</f>
        <v>4588.15199989747</v>
      </c>
      <c r="K20" s="91">
        <f>Input_Drivers!K6</f>
        <v>4584.9999999374404</v>
      </c>
      <c r="L20" s="91">
        <f>Input_Drivers!L6</f>
        <v>4595.3611996546197</v>
      </c>
      <c r="M20" s="91">
        <f>Input_Drivers!M6</f>
        <v>4619.3861839613301</v>
      </c>
      <c r="N20" s="91">
        <f>Input_Drivers!N6</f>
        <v>4646.9191752141196</v>
      </c>
      <c r="O20" s="91">
        <f>Input_Drivers!O6</f>
        <v>4688.1362250341899</v>
      </c>
      <c r="P20" s="91">
        <f>Input_Drivers!P6</f>
        <v>4727.9569361514996</v>
      </c>
      <c r="Q20" s="91">
        <f>Input_Drivers!Q6</f>
        <v>4766.1111133670802</v>
      </c>
      <c r="R20" s="91">
        <f>Input_Drivers!R6</f>
        <v>4802.3841109436398</v>
      </c>
      <c r="S20" s="91">
        <f>Input_Drivers!S6</f>
        <v>4836.7532475186199</v>
      </c>
      <c r="T20" s="91">
        <f>Input_Drivers!T6</f>
        <v>4874.3586764613101</v>
      </c>
      <c r="U20" s="91">
        <f>Input_Drivers!U6</f>
        <v>4910.2250270662398</v>
      </c>
      <c r="V20" s="91">
        <f>Input_Drivers!V6</f>
        <v>4944.7973045236104</v>
      </c>
      <c r="W20" s="91">
        <f>Input_Drivers!W6</f>
        <v>4978.0569217225302</v>
      </c>
      <c r="X20" s="91">
        <f>Input_Drivers!X6</f>
        <v>5010.22043306045</v>
      </c>
      <c r="Y20" s="91">
        <f>Input_Drivers!Y6</f>
        <v>5041.2296572181403</v>
      </c>
      <c r="Z20" s="91">
        <f>Input_Drivers!Z6</f>
        <v>5071.5177298663502</v>
      </c>
      <c r="AA20" s="91">
        <f>Input_Drivers!AA6</f>
        <v>5101.5335545993303</v>
      </c>
      <c r="AB20" s="91">
        <f>Input_Drivers!AB6</f>
        <v>5131.5344107970004</v>
      </c>
      <c r="AC20" s="91">
        <f>Input_Drivers!AC6</f>
        <v>5161.5007637763701</v>
      </c>
      <c r="AD20" s="91">
        <f>Input_Drivers!AD6</f>
        <v>5191.470015287603</v>
      </c>
      <c r="AE20" s="91">
        <f>Input_Drivers!AE6</f>
        <v>5221.5429954453766</v>
      </c>
      <c r="AF20" s="91">
        <f>Input_Drivers!AF6</f>
        <v>5251.9284798184735</v>
      </c>
      <c r="AG20" s="91">
        <f>Input_Drivers!AG6</f>
        <v>5282.7619976474252</v>
      </c>
      <c r="AH20" s="91">
        <f>Input_Drivers!AH6</f>
        <v>5313.8894563225331</v>
      </c>
      <c r="AI20" s="91">
        <f>Input_Drivers!AI6</f>
        <v>5345.1507604242524</v>
      </c>
      <c r="AJ20" s="91">
        <f>Input_Drivers!AJ6</f>
        <v>5376.4170628449983</v>
      </c>
      <c r="AK20" s="91">
        <f>Input_Drivers!AK6</f>
        <v>5407.6569064813448</v>
      </c>
      <c r="AL20" s="91">
        <f>Input_Drivers!AL6</f>
        <v>5438.7871701708982</v>
      </c>
      <c r="AM20" s="91">
        <f>Input_Drivers!AM6</f>
        <v>5469.702246545774</v>
      </c>
      <c r="AN20" s="91">
        <f>Input_Drivers!AN6</f>
        <v>5500.2757959517776</v>
      </c>
      <c r="AO20" s="91">
        <f>Input_Drivers!AO6</f>
        <v>5530.3141032183657</v>
      </c>
      <c r="AP20" s="91">
        <f>Input_Drivers!AP6</f>
        <v>5559.5778351760855</v>
      </c>
      <c r="AQ20" s="91">
        <f>Input_Drivers!AQ6</f>
        <v>5587.9526330166818</v>
      </c>
      <c r="AR20" s="91">
        <f>Input_Drivers!AR6</f>
        <v>5615.4036153575862</v>
      </c>
      <c r="AS20" s="91">
        <f>Input_Drivers!AS6</f>
        <v>5641.8534958291284</v>
      </c>
      <c r="AT20" s="91">
        <f>Input_Drivers!AT6</f>
        <v>5667.1825890375549</v>
      </c>
      <c r="AU20" s="91">
        <f>Input_Drivers!AU6</f>
        <v>5691.1866584551926</v>
      </c>
      <c r="AV20" s="91">
        <f>Input_Drivers!AV6</f>
        <v>5713.844492355327</v>
      </c>
      <c r="AW20" s="91">
        <f>Input_Drivers!AW6</f>
        <v>5735.1490450680167</v>
      </c>
      <c r="AX20" s="91">
        <f>Input_Drivers!AX6</f>
        <v>5755.0667672197224</v>
      </c>
      <c r="AY20" s="91">
        <f>Input_Drivers!AY6</f>
        <v>5773.5996474027925</v>
      </c>
      <c r="AZ20" s="91">
        <f>Input_Drivers!AZ6</f>
        <v>5790.7791280212068</v>
      </c>
      <c r="BA20" s="91">
        <f>Input_Drivers!BA6</f>
        <v>5806.7157175096108</v>
      </c>
      <c r="BB20" s="91">
        <f>Input_Drivers!BB6</f>
        <v>5821.512028483734</v>
      </c>
      <c r="BC20" s="91">
        <f>Input_Drivers!BC6</f>
        <v>5835.2612048608053</v>
      </c>
      <c r="BD20" s="91">
        <f>Input_Drivers!BD6</f>
        <v>5848.0674912206196</v>
      </c>
      <c r="BE20" s="91">
        <f>Input_Drivers!BE6</f>
        <v>5860.0500455754209</v>
      </c>
      <c r="BF20" s="91">
        <f>Input_Drivers!BF6</f>
        <v>5871.3848851429921</v>
      </c>
      <c r="BG20" s="91">
        <f>Input_Drivers!BG6</f>
        <v>5882.2347191425115</v>
      </c>
      <c r="BH20" s="91">
        <f>Input_Drivers!BH6</f>
        <v>5892.7522330926386</v>
      </c>
    </row>
    <row r="21" spans="1:60">
      <c r="A21" s="78" t="s">
        <v>169</v>
      </c>
      <c r="B21" s="78" t="s">
        <v>152</v>
      </c>
      <c r="D21" s="91">
        <f>Input_Drivers!D8</f>
        <v>98.707428314534312</v>
      </c>
      <c r="E21" s="91">
        <f>Input_Drivers!E8</f>
        <v>103.71457642934149</v>
      </c>
      <c r="F21" s="91">
        <f>Input_Drivers!F8</f>
        <v>104.70608534768127</v>
      </c>
      <c r="G21" s="91">
        <f>Input_Drivers!G8</f>
        <v>98.02804340825611</v>
      </c>
      <c r="H21" s="91">
        <f>Input_Drivers!H8</f>
        <v>84.407900396889247</v>
      </c>
      <c r="I21" s="91">
        <f>Input_Drivers!I8</f>
        <v>85.393374251791911</v>
      </c>
      <c r="J21" s="91">
        <f>Input_Drivers!J8</f>
        <v>82.098073074050518</v>
      </c>
      <c r="K21" s="91">
        <f>Input_Drivers!K8</f>
        <v>85.781805677471965</v>
      </c>
      <c r="L21" s="91">
        <f>Input_Drivers!L8</f>
        <v>86.896697533380106</v>
      </c>
      <c r="M21" s="91">
        <f>Input_Drivers!M8</f>
        <v>86.851564409015253</v>
      </c>
      <c r="N21" s="91">
        <f>Input_Drivers!N8</f>
        <v>91.056187031321201</v>
      </c>
      <c r="O21" s="91">
        <f>Input_Drivers!O8</f>
        <v>94.270662390894955</v>
      </c>
      <c r="P21" s="91">
        <f>Input_Drivers!P8</f>
        <v>98.175593754772876</v>
      </c>
      <c r="Q21" s="91">
        <f>Input_Drivers!Q8</f>
        <v>101.45575332169631</v>
      </c>
      <c r="R21" s="91">
        <f>Input_Drivers!R8</f>
        <v>104.74801819849637</v>
      </c>
      <c r="S21" s="91">
        <f>Input_Drivers!S8</f>
        <v>108.72650614967205</v>
      </c>
      <c r="T21" s="91">
        <f>Input_Drivers!T8</f>
        <v>111.89852167181955</v>
      </c>
      <c r="U21" s="91">
        <f>Input_Drivers!U8</f>
        <v>114.41535704765101</v>
      </c>
      <c r="V21" s="91">
        <f>Input_Drivers!V8</f>
        <v>116.31230991206928</v>
      </c>
      <c r="W21" s="91">
        <f>Input_Drivers!W8</f>
        <v>117.94376567601363</v>
      </c>
      <c r="X21" s="91">
        <f>Input_Drivers!X8</f>
        <v>119.89997885000375</v>
      </c>
      <c r="Y21" s="91">
        <f>Input_Drivers!Y8</f>
        <v>122.99212833105933</v>
      </c>
      <c r="Z21" s="91">
        <f>Input_Drivers!Z8</f>
        <v>125.58295889339917</v>
      </c>
      <c r="AA21" s="91">
        <f>Input_Drivers!AA8</f>
        <v>128.20850571136953</v>
      </c>
      <c r="AB21" s="91">
        <f>Input_Drivers!AB8</f>
        <v>131.05581343390935</v>
      </c>
      <c r="AC21" s="91">
        <f>Input_Drivers!AC8</f>
        <v>134.19235895268528</v>
      </c>
      <c r="AD21" s="91">
        <f>Input_Drivers!AD8</f>
        <v>135.54782080986172</v>
      </c>
      <c r="AE21" s="91">
        <f>Input_Drivers!AE8</f>
        <v>136.91697403412195</v>
      </c>
      <c r="AF21" s="91">
        <f>Input_Drivers!AF8</f>
        <v>138.29995692041794</v>
      </c>
      <c r="AG21" s="91">
        <f>Input_Drivers!AG8</f>
        <v>139.69690916060372</v>
      </c>
      <c r="AH21" s="91">
        <f>Input_Drivers!AH8</f>
        <v>141.10797185754453</v>
      </c>
      <c r="AI21" s="91">
        <f>Input_Drivers!AI8</f>
        <v>142.53328753937021</v>
      </c>
      <c r="AJ21" s="91">
        <f>Input_Drivers!AJ8</f>
        <v>143.97300017387036</v>
      </c>
      <c r="AK21" s="91">
        <f>Input_Drivers!AK8</f>
        <v>145.4272551830378</v>
      </c>
      <c r="AL21" s="91">
        <f>Input_Drivers!AL8</f>
        <v>146.89619945775596</v>
      </c>
      <c r="AM21" s="91">
        <f>Input_Drivers!AM8</f>
        <v>148.37998137263648</v>
      </c>
      <c r="AN21" s="91">
        <f>Input_Drivers!AN8</f>
        <v>149.87875080100665</v>
      </c>
      <c r="AO21" s="91">
        <f>Input_Drivers!AO8</f>
        <v>151.39265913004667</v>
      </c>
      <c r="AP21" s="91">
        <f>Input_Drivers!AP8</f>
        <v>152.92185927608213</v>
      </c>
      <c r="AQ21" s="91">
        <f>Input_Drivers!AQ8</f>
        <v>154.46650570002879</v>
      </c>
      <c r="AR21" s="91">
        <f>Input_Drivers!AR8</f>
        <v>156.02675442299474</v>
      </c>
      <c r="AS21" s="91">
        <f>Input_Drivers!AS8</f>
        <v>157.60276304203967</v>
      </c>
      <c r="AT21" s="91">
        <f>Input_Drivers!AT8</f>
        <v>159.19469074609324</v>
      </c>
      <c r="AU21" s="91">
        <f>Input_Drivers!AU8</f>
        <v>160.80269833203494</v>
      </c>
      <c r="AV21" s="91">
        <f>Input_Drivers!AV8</f>
        <v>162.42694822093475</v>
      </c>
      <c r="AW21" s="91">
        <f>Input_Drivers!AW8</f>
        <v>164.06760447446015</v>
      </c>
      <c r="AX21" s="91">
        <f>Input_Drivers!AX8</f>
        <v>165.72483281144653</v>
      </c>
      <c r="AY21" s="91">
        <f>Input_Drivers!AY8</f>
        <v>167.39880062463658</v>
      </c>
      <c r="AZ21" s="91">
        <f>Input_Drivers!AZ8</f>
        <v>169.08967699758847</v>
      </c>
      <c r="BA21" s="91">
        <f>Input_Drivers!BA8</f>
        <v>170.79763272175401</v>
      </c>
      <c r="BB21" s="91">
        <f>Input_Drivers!BB8</f>
        <v>172.52284031373006</v>
      </c>
      <c r="BC21" s="91">
        <f>Input_Drivers!BC8</f>
        <v>174.26547403268461</v>
      </c>
      <c r="BD21" s="91">
        <f>Input_Drivers!BD8</f>
        <v>176.02570989795737</v>
      </c>
      <c r="BE21" s="91">
        <f>Input_Drivers!BE8</f>
        <v>177.80372570683969</v>
      </c>
      <c r="BF21" s="91">
        <f>Input_Drivers!BF8</f>
        <v>179.59970105253308</v>
      </c>
      <c r="BG21" s="91">
        <f>Input_Drivers!BG8</f>
        <v>181.41381734229017</v>
      </c>
      <c r="BH21" s="91">
        <f>Input_Drivers!BH8</f>
        <v>183.24625781573732</v>
      </c>
    </row>
    <row r="22" spans="1:60">
      <c r="A22" s="78" t="s">
        <v>170</v>
      </c>
      <c r="B22" s="78" t="s">
        <v>150</v>
      </c>
      <c r="D22" s="91">
        <f>Input_Drivers!D15</f>
        <v>8356.3315010683109</v>
      </c>
      <c r="E22" s="91">
        <f>Input_Drivers!E15</f>
        <v>8694.6723857214893</v>
      </c>
      <c r="F22" s="91">
        <f>Input_Drivers!F15</f>
        <v>9022.6695228176195</v>
      </c>
      <c r="G22" s="91">
        <f>Input_Drivers!G15</f>
        <v>9001.8386006514193</v>
      </c>
      <c r="H22" s="91">
        <f>Input_Drivers!H15</f>
        <v>7932.8775162046504</v>
      </c>
      <c r="I22" s="91">
        <f>Input_Drivers!I15</f>
        <v>7360.3756976329096</v>
      </c>
      <c r="J22" s="91">
        <f>Input_Drivers!J15</f>
        <v>7646.2332350290899</v>
      </c>
      <c r="K22" s="91">
        <f>Input_Drivers!K15</f>
        <v>7862.0653268398</v>
      </c>
      <c r="L22" s="91">
        <f>Input_Drivers!L15</f>
        <v>8007.2063388707502</v>
      </c>
      <c r="M22" s="91">
        <f>Input_Drivers!M15</f>
        <v>8308.0471001083297</v>
      </c>
      <c r="N22" s="91">
        <f>Input_Drivers!N15</f>
        <v>8705.5482713105193</v>
      </c>
      <c r="O22" s="91">
        <f>Input_Drivers!O15</f>
        <v>9121.5006246582798</v>
      </c>
      <c r="P22" s="91">
        <f>Input_Drivers!P15</f>
        <v>9564.7141130387408</v>
      </c>
      <c r="Q22" s="91">
        <f>Input_Drivers!Q15</f>
        <v>9970.5191497270898</v>
      </c>
      <c r="R22" s="91">
        <f>Input_Drivers!R15</f>
        <v>10346.897561416499</v>
      </c>
      <c r="S22" s="91">
        <f>Input_Drivers!S15</f>
        <v>10760.201522305</v>
      </c>
      <c r="T22" s="91">
        <f>Input_Drivers!T15</f>
        <v>10992.7933780896</v>
      </c>
      <c r="U22" s="91">
        <f>Input_Drivers!U15</f>
        <v>11227.863535861399</v>
      </c>
      <c r="V22" s="91">
        <f>Input_Drivers!V15</f>
        <v>11369.9966907076</v>
      </c>
      <c r="W22" s="91">
        <f>Input_Drivers!W15</f>
        <v>11467.151210956201</v>
      </c>
      <c r="X22" s="91">
        <f>Input_Drivers!X15</f>
        <v>11565.5834344062</v>
      </c>
      <c r="Y22" s="91">
        <f>Input_Drivers!Y15</f>
        <v>11776.372965622601</v>
      </c>
      <c r="Z22" s="91">
        <f>Input_Drivers!Z15</f>
        <v>11977.955731917</v>
      </c>
      <c r="AA22" s="91">
        <f>Input_Drivers!AA15</f>
        <v>12171.514770658699</v>
      </c>
      <c r="AB22" s="91">
        <f>Input_Drivers!AB15</f>
        <v>12379.022284934799</v>
      </c>
      <c r="AC22" s="91">
        <f>Input_Drivers!AC15</f>
        <v>12601.3231129098</v>
      </c>
      <c r="AD22" s="91">
        <f>Input_Drivers!AD15</f>
        <v>12753.44644389178</v>
      </c>
      <c r="AE22" s="91">
        <f>Input_Drivers!AE15</f>
        <v>12907.406209637133</v>
      </c>
      <c r="AF22" s="91">
        <f>Input_Drivers!AF15</f>
        <v>13063.224579609399</v>
      </c>
      <c r="AG22" s="91">
        <f>Input_Drivers!AG15</f>
        <v>13220.923990902169</v>
      </c>
      <c r="AH22" s="91">
        <f>Input_Drivers!AH15</f>
        <v>13380.5271514699</v>
      </c>
      <c r="AI22" s="91">
        <f>Input_Drivers!AI15</f>
        <v>13542.057043397763</v>
      </c>
      <c r="AJ22" s="91">
        <f>Input_Drivers!AJ15</f>
        <v>13705.536926210953</v>
      </c>
      <c r="AK22" s="91">
        <f>Input_Drivers!AK15</f>
        <v>13870.990340223943</v>
      </c>
      <c r="AL22" s="91">
        <f>Input_Drivers!AL15</f>
        <v>14038.44110993018</v>
      </c>
      <c r="AM22" s="91">
        <f>Input_Drivers!AM15</f>
        <v>14207.91334743269</v>
      </c>
      <c r="AN22" s="91">
        <f>Input_Drivers!AN15</f>
        <v>14379.431455916118</v>
      </c>
      <c r="AO22" s="91">
        <f>Input_Drivers!AO15</f>
        <v>14553.020133160651</v>
      </c>
      <c r="AP22" s="91">
        <f>Input_Drivers!AP15</f>
        <v>14728.704375098399</v>
      </c>
      <c r="AQ22" s="91">
        <f>Input_Drivers!AQ15</f>
        <v>14906.509479412674</v>
      </c>
      <c r="AR22" s="91">
        <f>Input_Drivers!AR15</f>
        <v>15086.461049180736</v>
      </c>
      <c r="AS22" s="91">
        <f>Input_Drivers!AS15</f>
        <v>15268.584996560521</v>
      </c>
      <c r="AT22" s="91">
        <f>Input_Drivers!AT15</f>
        <v>15452.907546521858</v>
      </c>
      <c r="AU22" s="91">
        <f>Input_Drivers!AU15</f>
        <v>15639.455240622739</v>
      </c>
      <c r="AV22" s="91">
        <f>Input_Drivers!AV15</f>
        <v>15828.254940831181</v>
      </c>
      <c r="AW22" s="91">
        <f>Input_Drivers!AW15</f>
        <v>16019.333833393219</v>
      </c>
      <c r="AX22" s="91">
        <f>Input_Drivers!AX15</f>
        <v>16212.719432747586</v>
      </c>
      <c r="AY22" s="91">
        <f>Input_Drivers!AY15</f>
        <v>16408.439585487664</v>
      </c>
      <c r="AZ22" s="91">
        <f>Input_Drivers!AZ15</f>
        <v>16606.522474371275</v>
      </c>
      <c r="BA22" s="91">
        <f>Input_Drivers!BA15</f>
        <v>16806.996622378825</v>
      </c>
      <c r="BB22" s="91">
        <f>Input_Drivers!BB15</f>
        <v>17009.890896820514</v>
      </c>
      <c r="BC22" s="91">
        <f>Input_Drivers!BC15</f>
        <v>17215.234513493069</v>
      </c>
      <c r="BD22" s="91">
        <f>Input_Drivers!BD15</f>
        <v>17423.057040886684</v>
      </c>
      <c r="BE22" s="91">
        <f>Input_Drivers!BE15</f>
        <v>17633.388404442736</v>
      </c>
      <c r="BF22" s="91">
        <f>Input_Drivers!BF15</f>
        <v>17846.258890862904</v>
      </c>
      <c r="BG22" s="91">
        <f>Input_Drivers!BG15</f>
        <v>18061.699152470315</v>
      </c>
      <c r="BH22" s="91">
        <f>Input_Drivers!BH15</f>
        <v>18279.740211623324</v>
      </c>
    </row>
    <row r="23" spans="1:60">
      <c r="A23" s="92"/>
      <c r="B23" s="90" t="s">
        <v>95</v>
      </c>
      <c r="C23" s="90"/>
      <c r="D23" s="90">
        <v>2005</v>
      </c>
      <c r="E23" s="90">
        <v>2006</v>
      </c>
      <c r="F23" s="90">
        <v>2007</v>
      </c>
      <c r="G23" s="90">
        <v>2008</v>
      </c>
      <c r="H23" s="90">
        <v>2009</v>
      </c>
      <c r="I23" s="90">
        <v>2010</v>
      </c>
      <c r="J23" s="90">
        <v>2011</v>
      </c>
      <c r="K23" s="90">
        <v>2012</v>
      </c>
      <c r="L23" s="90">
        <v>2013</v>
      </c>
      <c r="M23" s="90">
        <v>2014</v>
      </c>
      <c r="N23" s="90">
        <v>2015</v>
      </c>
      <c r="O23" s="90">
        <v>2016</v>
      </c>
      <c r="P23" s="90">
        <v>2017</v>
      </c>
      <c r="Q23" s="90">
        <v>2018</v>
      </c>
      <c r="R23" s="90">
        <v>2019</v>
      </c>
      <c r="S23" s="90">
        <v>2020</v>
      </c>
      <c r="T23" s="90">
        <v>2021</v>
      </c>
      <c r="U23" s="90">
        <v>2022</v>
      </c>
      <c r="V23" s="90">
        <v>2023</v>
      </c>
      <c r="W23" s="90">
        <v>2024</v>
      </c>
      <c r="X23" s="90">
        <v>2025</v>
      </c>
      <c r="Y23" s="90">
        <v>2026</v>
      </c>
      <c r="Z23" s="90">
        <v>2027</v>
      </c>
      <c r="AA23" s="90">
        <v>2028</v>
      </c>
      <c r="AB23" s="90">
        <v>2029</v>
      </c>
      <c r="AC23" s="90">
        <v>2030</v>
      </c>
      <c r="AD23" s="90">
        <v>2031</v>
      </c>
      <c r="AE23" s="90">
        <v>2032</v>
      </c>
      <c r="AF23" s="90">
        <v>2033</v>
      </c>
      <c r="AG23" s="90">
        <v>2034</v>
      </c>
      <c r="AH23" s="90">
        <v>2035</v>
      </c>
      <c r="AI23" s="90">
        <v>2036</v>
      </c>
      <c r="AJ23" s="90">
        <v>2037</v>
      </c>
      <c r="AK23" s="90">
        <v>2038</v>
      </c>
      <c r="AL23" s="90">
        <v>2039</v>
      </c>
      <c r="AM23" s="90">
        <v>2040</v>
      </c>
      <c r="AN23" s="90">
        <v>2041</v>
      </c>
      <c r="AO23" s="90">
        <v>2042</v>
      </c>
      <c r="AP23" s="90">
        <v>2043</v>
      </c>
      <c r="AQ23" s="90">
        <v>2044</v>
      </c>
      <c r="AR23" s="90">
        <v>2045</v>
      </c>
      <c r="AS23" s="90">
        <v>2046</v>
      </c>
      <c r="AT23" s="90">
        <v>2047</v>
      </c>
      <c r="AU23" s="90">
        <v>2048</v>
      </c>
      <c r="AV23" s="90">
        <v>2049</v>
      </c>
      <c r="AW23" s="90">
        <v>2050</v>
      </c>
      <c r="AX23" s="90">
        <v>2051</v>
      </c>
      <c r="AY23" s="90">
        <v>2052</v>
      </c>
      <c r="AZ23" s="90">
        <v>2053</v>
      </c>
      <c r="BA23" s="90">
        <v>2054</v>
      </c>
      <c r="BB23" s="90">
        <v>2055</v>
      </c>
      <c r="BC23" s="90">
        <v>2056</v>
      </c>
      <c r="BD23" s="90">
        <v>2057</v>
      </c>
      <c r="BE23" s="90">
        <v>2058</v>
      </c>
      <c r="BF23" s="90">
        <v>2059</v>
      </c>
      <c r="BG23" s="90">
        <v>2060</v>
      </c>
      <c r="BH23" s="90">
        <v>2061</v>
      </c>
    </row>
    <row r="24" spans="1:60">
      <c r="A24" s="78" t="str">
        <f t="shared" ref="A24:B27" si="1">A19</f>
        <v xml:space="preserve">Private Income </v>
      </c>
      <c r="B24" s="78" t="str">
        <f t="shared" si="1"/>
        <v>RSD</v>
      </c>
      <c r="E24" s="93">
        <f>(E19/D19) - 1</f>
        <v>6.3161415292281253E-2</v>
      </c>
      <c r="F24" s="93">
        <f>(F19/E19) - 1</f>
        <v>4.126616259269178E-2</v>
      </c>
      <c r="G24" s="93">
        <f t="shared" ref="G24:BH25" si="2">(G19/F19) - 1</f>
        <v>-2.5124401298078025E-2</v>
      </c>
      <c r="H24" s="93">
        <f t="shared" si="2"/>
        <v>-9.7895713055130673E-2</v>
      </c>
      <c r="I24" s="93">
        <f>(I19/H19) - 1</f>
        <v>1.3583835071436345E-2</v>
      </c>
      <c r="J24" s="93">
        <f t="shared" si="2"/>
        <v>-2.2355634453976259E-2</v>
      </c>
      <c r="K24" s="93">
        <f t="shared" si="2"/>
        <v>3.3231237283955384E-2</v>
      </c>
      <c r="L24" s="93">
        <f t="shared" si="2"/>
        <v>1.2150324338080276E-2</v>
      </c>
      <c r="M24" s="93">
        <f t="shared" si="2"/>
        <v>4.8310331534826556E-3</v>
      </c>
      <c r="N24" s="93">
        <f t="shared" si="2"/>
        <v>4.2784086667316812E-2</v>
      </c>
      <c r="O24" s="93">
        <f t="shared" si="2"/>
        <v>3.5840705091595426E-2</v>
      </c>
      <c r="P24" s="93">
        <f t="shared" si="2"/>
        <v>4.0106559831130095E-2</v>
      </c>
      <c r="Q24" s="93">
        <f t="shared" si="2"/>
        <v>3.3581559172791264E-2</v>
      </c>
      <c r="R24" s="93">
        <f t="shared" si="2"/>
        <v>3.2380044743103964E-2</v>
      </c>
      <c r="S24" s="93">
        <f t="shared" si="2"/>
        <v>3.6116368419206069E-2</v>
      </c>
      <c r="T24" s="93">
        <f t="shared" si="2"/>
        <v>3.0055976400650275E-2</v>
      </c>
      <c r="U24" s="93">
        <f t="shared" si="2"/>
        <v>2.4542310082751984E-2</v>
      </c>
      <c r="V24" s="93">
        <f t="shared" si="2"/>
        <v>1.9712611845215777E-2</v>
      </c>
      <c r="W24" s="93">
        <f t="shared" si="2"/>
        <v>1.7446540344659089E-2</v>
      </c>
      <c r="X24" s="93">
        <f t="shared" si="2"/>
        <v>1.9130417551826984E-2</v>
      </c>
      <c r="Y24" s="93">
        <f t="shared" si="2"/>
        <v>2.5861979231979193E-2</v>
      </c>
      <c r="Z24" s="93">
        <f t="shared" si="2"/>
        <v>2.2083026764732727E-2</v>
      </c>
      <c r="AA24" s="93">
        <f t="shared" si="2"/>
        <v>2.1871662993922181E-2</v>
      </c>
      <c r="AB24" s="93">
        <f t="shared" si="2"/>
        <v>2.2823821247152765E-2</v>
      </c>
      <c r="AC24" s="93">
        <f t="shared" si="2"/>
        <v>2.4093889386560097E-2</v>
      </c>
      <c r="AD24" s="93">
        <f t="shared" si="2"/>
        <v>1.2072012567166945E-2</v>
      </c>
      <c r="AE24" s="93">
        <f t="shared" si="2"/>
        <v>1.2072012567166945E-2</v>
      </c>
      <c r="AF24" s="93">
        <f t="shared" si="2"/>
        <v>1.2072012567166945E-2</v>
      </c>
      <c r="AG24" s="93">
        <f t="shared" si="2"/>
        <v>1.2072012567166945E-2</v>
      </c>
      <c r="AH24" s="93">
        <f t="shared" si="2"/>
        <v>1.2072012567166945E-2</v>
      </c>
      <c r="AI24" s="93">
        <f t="shared" si="2"/>
        <v>1.2072012567166945E-2</v>
      </c>
      <c r="AJ24" s="93">
        <f t="shared" si="2"/>
        <v>1.2072012567166945E-2</v>
      </c>
      <c r="AK24" s="93">
        <f t="shared" si="2"/>
        <v>1.2072012567166945E-2</v>
      </c>
      <c r="AL24" s="93">
        <f t="shared" si="2"/>
        <v>1.2072012567166945E-2</v>
      </c>
      <c r="AM24" s="93">
        <f t="shared" si="2"/>
        <v>1.2072012567166945E-2</v>
      </c>
      <c r="AN24" s="93">
        <f t="shared" si="2"/>
        <v>1.2072012567166945E-2</v>
      </c>
      <c r="AO24" s="93">
        <f t="shared" si="2"/>
        <v>1.2072012567166945E-2</v>
      </c>
      <c r="AP24" s="93">
        <f t="shared" si="2"/>
        <v>1.2072012567166945E-2</v>
      </c>
      <c r="AQ24" s="93">
        <f t="shared" si="2"/>
        <v>1.2072012567166945E-2</v>
      </c>
      <c r="AR24" s="93">
        <f t="shared" si="2"/>
        <v>1.2072012567166945E-2</v>
      </c>
      <c r="AS24" s="93">
        <f t="shared" si="2"/>
        <v>1.2072012567166945E-2</v>
      </c>
      <c r="AT24" s="93">
        <f t="shared" si="2"/>
        <v>1.2072012567166945E-2</v>
      </c>
      <c r="AU24" s="93">
        <f t="shared" si="2"/>
        <v>1.2072012567166945E-2</v>
      </c>
      <c r="AV24" s="93">
        <f t="shared" si="2"/>
        <v>1.2072012567166945E-2</v>
      </c>
      <c r="AW24" s="93">
        <f t="shared" si="2"/>
        <v>1.2072012567166945E-2</v>
      </c>
      <c r="AX24" s="93">
        <f t="shared" si="2"/>
        <v>1.2072012567166945E-2</v>
      </c>
      <c r="AY24" s="93">
        <f t="shared" si="2"/>
        <v>1.2072012567166945E-2</v>
      </c>
      <c r="AZ24" s="93">
        <f t="shared" si="2"/>
        <v>1.2072012567166945E-2</v>
      </c>
      <c r="BA24" s="93">
        <f t="shared" si="2"/>
        <v>1.2072012567166945E-2</v>
      </c>
      <c r="BB24" s="93">
        <f t="shared" si="2"/>
        <v>1.2072012567166945E-2</v>
      </c>
      <c r="BC24" s="93">
        <f t="shared" si="2"/>
        <v>1.2072012567166945E-2</v>
      </c>
      <c r="BD24" s="93">
        <f t="shared" si="2"/>
        <v>1.2072012567166945E-2</v>
      </c>
      <c r="BE24" s="93">
        <f t="shared" si="2"/>
        <v>1.2072012567166945E-2</v>
      </c>
      <c r="BF24" s="93">
        <f t="shared" si="2"/>
        <v>1.2072012567166945E-2</v>
      </c>
      <c r="BG24" s="93">
        <f t="shared" si="2"/>
        <v>1.2072012567166945E-2</v>
      </c>
      <c r="BH24" s="93">
        <f t="shared" si="2"/>
        <v>1.2072012567166945E-2</v>
      </c>
    </row>
    <row r="25" spans="1:60">
      <c r="A25" s="78" t="str">
        <f t="shared" si="1"/>
        <v>Population</v>
      </c>
      <c r="B25" s="78" t="str">
        <f t="shared" si="1"/>
        <v>POP</v>
      </c>
      <c r="E25" s="93">
        <f>(E20/D20) - 1</f>
        <v>2.3898792951479564E-2</v>
      </c>
      <c r="F25" s="93">
        <f t="shared" ref="F25:AC25" si="3">(F20/E20) - 1</f>
        <v>3.3759361193422155E-2</v>
      </c>
      <c r="G25" s="93">
        <f t="shared" si="3"/>
        <v>2.4978289681874433E-2</v>
      </c>
      <c r="H25" s="93">
        <f t="shared" si="3"/>
        <v>1.0791286703422998E-2</v>
      </c>
      <c r="I25" s="93">
        <f t="shared" si="3"/>
        <v>4.6762986677344465E-3</v>
      </c>
      <c r="J25" s="93">
        <f t="shared" si="3"/>
        <v>7.3445012817152655E-3</v>
      </c>
      <c r="K25" s="93">
        <f t="shared" si="3"/>
        <v>-6.8698682173129466E-4</v>
      </c>
      <c r="L25" s="93">
        <f t="shared" si="3"/>
        <v>2.2598036460894644E-3</v>
      </c>
      <c r="M25" s="93">
        <f t="shared" si="3"/>
        <v>5.2280948684764184E-3</v>
      </c>
      <c r="N25" s="93">
        <f t="shared" si="3"/>
        <v>5.9603138071429029E-3</v>
      </c>
      <c r="O25" s="93">
        <f t="shared" si="3"/>
        <v>8.8697582776811057E-3</v>
      </c>
      <c r="P25" s="93">
        <f t="shared" si="3"/>
        <v>8.4939321738712881E-3</v>
      </c>
      <c r="Q25" s="93">
        <f t="shared" si="3"/>
        <v>8.0699079392709816E-3</v>
      </c>
      <c r="R25" s="93">
        <f t="shared" si="3"/>
        <v>7.6106067848120684E-3</v>
      </c>
      <c r="S25" s="93">
        <f t="shared" si="3"/>
        <v>7.1566821355792953E-3</v>
      </c>
      <c r="T25" s="93">
        <f t="shared" si="3"/>
        <v>7.7749322775526597E-3</v>
      </c>
      <c r="U25" s="93">
        <f t="shared" si="3"/>
        <v>7.3581681171990265E-3</v>
      </c>
      <c r="V25" s="93">
        <f t="shared" si="3"/>
        <v>7.0408743523566741E-3</v>
      </c>
      <c r="W25" s="93">
        <f t="shared" si="3"/>
        <v>6.7261841387296073E-3</v>
      </c>
      <c r="X25" s="93">
        <f t="shared" si="3"/>
        <v>6.461057365087397E-3</v>
      </c>
      <c r="Y25" s="93">
        <f t="shared" si="3"/>
        <v>6.1891935837938838E-3</v>
      </c>
      <c r="Z25" s="93">
        <f t="shared" si="3"/>
        <v>6.008072376715301E-3</v>
      </c>
      <c r="AA25" s="93">
        <f t="shared" si="3"/>
        <v>5.9185092770583925E-3</v>
      </c>
      <c r="AB25" s="93">
        <f t="shared" si="3"/>
        <v>5.8807524985546866E-3</v>
      </c>
      <c r="AC25" s="93">
        <f t="shared" si="3"/>
        <v>5.8396476726958468E-3</v>
      </c>
      <c r="AD25" s="93">
        <f t="shared" si="2"/>
        <v>5.8063057399038165E-3</v>
      </c>
      <c r="AE25" s="93">
        <f t="shared" si="2"/>
        <v>5.7927677650484455E-3</v>
      </c>
      <c r="AF25" s="93">
        <f t="shared" si="2"/>
        <v>5.8192538871366661E-3</v>
      </c>
      <c r="AG25" s="93">
        <f t="shared" si="2"/>
        <v>5.8708944623742099E-3</v>
      </c>
      <c r="AH25" s="93">
        <f t="shared" si="2"/>
        <v>5.892269742413081E-3</v>
      </c>
      <c r="AI25" s="93">
        <f t="shared" si="2"/>
        <v>5.8829421196415765E-3</v>
      </c>
      <c r="AJ25" s="93">
        <f t="shared" si="2"/>
        <v>5.8494706364959903E-3</v>
      </c>
      <c r="AK25" s="93">
        <f t="shared" si="2"/>
        <v>5.8105320460044574E-3</v>
      </c>
      <c r="AL25" s="93">
        <f t="shared" si="2"/>
        <v>5.7567009571635186E-3</v>
      </c>
      <c r="AM25" s="93">
        <f t="shared" si="2"/>
        <v>5.6841857214839919E-3</v>
      </c>
      <c r="AN25" s="93">
        <f t="shared" si="2"/>
        <v>5.5896185985830904E-3</v>
      </c>
      <c r="AO25" s="93">
        <f t="shared" si="2"/>
        <v>5.4612365599369106E-3</v>
      </c>
      <c r="AP25" s="93">
        <f t="shared" si="2"/>
        <v>5.2915135400157798E-3</v>
      </c>
      <c r="AQ25" s="93">
        <f t="shared" si="2"/>
        <v>5.103768430233302E-3</v>
      </c>
      <c r="AR25" s="93">
        <f t="shared" si="2"/>
        <v>4.9125295333944941E-3</v>
      </c>
      <c r="AS25" s="93">
        <f t="shared" si="2"/>
        <v>4.7102367493592201E-3</v>
      </c>
      <c r="AT25" s="93">
        <f t="shared" si="2"/>
        <v>4.4894985711967372E-3</v>
      </c>
      <c r="AU25" s="93">
        <f t="shared" si="2"/>
        <v>4.2356266170195944E-3</v>
      </c>
      <c r="AV25" s="93">
        <f t="shared" si="2"/>
        <v>3.9812143336526162E-3</v>
      </c>
      <c r="AW25" s="93">
        <f t="shared" si="2"/>
        <v>3.728584623049036E-3</v>
      </c>
      <c r="AX25" s="93">
        <f t="shared" si="2"/>
        <v>3.4729214524658047E-3</v>
      </c>
      <c r="AY25" s="93">
        <f t="shared" si="2"/>
        <v>3.2202719677609792E-3</v>
      </c>
      <c r="AZ25" s="93">
        <f t="shared" si="2"/>
        <v>2.9755233593555808E-3</v>
      </c>
      <c r="BA25" s="93">
        <f t="shared" si="2"/>
        <v>2.7520630878992147E-3</v>
      </c>
      <c r="BB25" s="93">
        <f t="shared" si="2"/>
        <v>2.548137655423055E-3</v>
      </c>
      <c r="BC25" s="93">
        <f t="shared" si="2"/>
        <v>2.3617878499260225E-3</v>
      </c>
      <c r="BD25" s="93">
        <f t="shared" si="2"/>
        <v>2.1946380650701425E-3</v>
      </c>
      <c r="BE25" s="93">
        <f t="shared" si="2"/>
        <v>2.0489767556188809E-3</v>
      </c>
      <c r="BF25" s="93">
        <f t="shared" si="2"/>
        <v>1.9342564448112665E-3</v>
      </c>
      <c r="BG25" s="93">
        <f t="shared" si="2"/>
        <v>1.8479173502956581E-3</v>
      </c>
      <c r="BH25" s="93">
        <f t="shared" si="2"/>
        <v>1.7880133065584225E-3</v>
      </c>
    </row>
    <row r="26" spans="1:60">
      <c r="A26" s="78" t="str">
        <f t="shared" si="1"/>
        <v>Transport demand by Households (by car)</v>
      </c>
      <c r="B26" s="78" t="str">
        <f t="shared" si="1"/>
        <v>TRAc</v>
      </c>
      <c r="E26" s="93">
        <f>(E21/D21)-1</f>
        <v>5.0727166134363788E-2</v>
      </c>
      <c r="F26" s="93">
        <f t="shared" ref="F26:BH26" si="4">(F21/E21)-1</f>
        <v>9.559976547898863E-3</v>
      </c>
      <c r="G26" s="93">
        <f t="shared" si="4"/>
        <v>-6.3778928581375349E-2</v>
      </c>
      <c r="H26" s="93">
        <f t="shared" si="4"/>
        <v>-0.13894129208152439</v>
      </c>
      <c r="I26" s="93">
        <f t="shared" si="4"/>
        <v>1.167513763840744E-2</v>
      </c>
      <c r="J26" s="93">
        <f t="shared" si="4"/>
        <v>-3.8589658818549921E-2</v>
      </c>
      <c r="K26" s="93">
        <f t="shared" si="4"/>
        <v>4.4869903342296569E-2</v>
      </c>
      <c r="L26" s="93">
        <f t="shared" si="4"/>
        <v>1.2996833618774462E-2</v>
      </c>
      <c r="M26" s="93">
        <f t="shared" si="4"/>
        <v>-5.1938825808095501E-4</v>
      </c>
      <c r="N26" s="93">
        <f t="shared" si="4"/>
        <v>4.8411593399801944E-2</v>
      </c>
      <c r="O26" s="93">
        <f t="shared" si="4"/>
        <v>3.5302108119990239E-2</v>
      </c>
      <c r="P26" s="93">
        <f t="shared" si="4"/>
        <v>4.1422551458120127E-2</v>
      </c>
      <c r="Q26" s="93">
        <f t="shared" si="4"/>
        <v>3.3411150790865207E-2</v>
      </c>
      <c r="R26" s="93">
        <f t="shared" si="4"/>
        <v>3.2450253130159368E-2</v>
      </c>
      <c r="S26" s="93">
        <f t="shared" si="4"/>
        <v>3.7981510482007375E-2</v>
      </c>
      <c r="T26" s="93">
        <f t="shared" si="4"/>
        <v>2.9174261497752374E-2</v>
      </c>
      <c r="U26" s="93">
        <f t="shared" si="4"/>
        <v>2.2492123561854926E-2</v>
      </c>
      <c r="V26" s="93">
        <f t="shared" si="4"/>
        <v>1.6579530172931456E-2</v>
      </c>
      <c r="W26" s="93">
        <f t="shared" si="4"/>
        <v>1.4026509878255489E-2</v>
      </c>
      <c r="X26" s="93">
        <f t="shared" si="4"/>
        <v>1.6585981995553389E-2</v>
      </c>
      <c r="Y26" s="93">
        <f t="shared" si="4"/>
        <v>2.5789408060896246E-2</v>
      </c>
      <c r="Z26" s="93">
        <f t="shared" si="4"/>
        <v>2.1065011212474172E-2</v>
      </c>
      <c r="AA26" s="93">
        <f t="shared" si="4"/>
        <v>2.090687176911521E-2</v>
      </c>
      <c r="AB26" s="93">
        <f t="shared" si="4"/>
        <v>2.2208415165136053E-2</v>
      </c>
      <c r="AC26" s="93">
        <f t="shared" si="4"/>
        <v>2.3932898790160584E-2</v>
      </c>
      <c r="AD26" s="93">
        <f t="shared" si="4"/>
        <v>1.0100887023339E-2</v>
      </c>
      <c r="AE26" s="93">
        <f t="shared" si="4"/>
        <v>1.0100887023339222E-2</v>
      </c>
      <c r="AF26" s="93">
        <f t="shared" si="4"/>
        <v>1.0100887023338112E-2</v>
      </c>
      <c r="AG26" s="93">
        <f t="shared" si="4"/>
        <v>1.0100887023339E-2</v>
      </c>
      <c r="AH26" s="93">
        <f t="shared" si="4"/>
        <v>1.0100887023338334E-2</v>
      </c>
      <c r="AI26" s="93">
        <f t="shared" si="4"/>
        <v>1.0100887023339888E-2</v>
      </c>
      <c r="AJ26" s="93">
        <f t="shared" si="4"/>
        <v>1.0100887023338112E-2</v>
      </c>
      <c r="AK26" s="93">
        <f t="shared" si="4"/>
        <v>1.0100887023339E-2</v>
      </c>
      <c r="AL26" s="93">
        <f t="shared" si="4"/>
        <v>1.0100887023339E-2</v>
      </c>
      <c r="AM26" s="93">
        <f t="shared" si="4"/>
        <v>1.0100887023338112E-2</v>
      </c>
      <c r="AN26" s="93">
        <f t="shared" si="4"/>
        <v>1.0100887023339222E-2</v>
      </c>
      <c r="AO26" s="93">
        <f t="shared" si="4"/>
        <v>1.0100887023338112E-2</v>
      </c>
      <c r="AP26" s="93">
        <f t="shared" si="4"/>
        <v>1.0100887023339E-2</v>
      </c>
      <c r="AQ26" s="93">
        <f t="shared" si="4"/>
        <v>1.0100887023339E-2</v>
      </c>
      <c r="AR26" s="93">
        <f t="shared" si="4"/>
        <v>1.0100887023339E-2</v>
      </c>
      <c r="AS26" s="93">
        <f t="shared" si="4"/>
        <v>1.0100887023339E-2</v>
      </c>
      <c r="AT26" s="93">
        <f t="shared" si="4"/>
        <v>1.0100887023338112E-2</v>
      </c>
      <c r="AU26" s="93">
        <f t="shared" si="4"/>
        <v>1.0100887023339E-2</v>
      </c>
      <c r="AV26" s="93">
        <f t="shared" si="4"/>
        <v>1.0100887023338112E-2</v>
      </c>
      <c r="AW26" s="93">
        <f t="shared" si="4"/>
        <v>1.0100887023339E-2</v>
      </c>
      <c r="AX26" s="93">
        <f t="shared" si="4"/>
        <v>1.0100887023339E-2</v>
      </c>
      <c r="AY26" s="93">
        <f t="shared" si="4"/>
        <v>1.0100887023338334E-2</v>
      </c>
      <c r="AZ26" s="93">
        <f t="shared" si="4"/>
        <v>1.0100887023339E-2</v>
      </c>
      <c r="BA26" s="93">
        <f t="shared" si="4"/>
        <v>1.0100887023339222E-2</v>
      </c>
      <c r="BB26" s="93">
        <f t="shared" si="4"/>
        <v>1.0100887023338112E-2</v>
      </c>
      <c r="BC26" s="93">
        <f t="shared" si="4"/>
        <v>1.0100887023339E-2</v>
      </c>
      <c r="BD26" s="93">
        <f t="shared" si="4"/>
        <v>1.0100887023339E-2</v>
      </c>
      <c r="BE26" s="93">
        <f t="shared" si="4"/>
        <v>1.0100887023339E-2</v>
      </c>
      <c r="BF26" s="93">
        <f t="shared" si="4"/>
        <v>1.0100887023338112E-2</v>
      </c>
      <c r="BG26" s="93">
        <f t="shared" si="4"/>
        <v>1.0100887023339E-2</v>
      </c>
      <c r="BH26" s="93">
        <f t="shared" si="4"/>
        <v>1.0100887023339E-2</v>
      </c>
    </row>
    <row r="27" spans="1:60">
      <c r="A27" s="78" t="str">
        <f t="shared" si="1"/>
        <v>Transport sector</v>
      </c>
      <c r="B27" s="78" t="str">
        <f t="shared" si="1"/>
        <v>TRA</v>
      </c>
      <c r="E27" s="93">
        <f>(E22/D22) - 1</f>
        <v>4.0489164965502367E-2</v>
      </c>
      <c r="F27" s="93">
        <f t="shared" ref="F27:BH27" si="5">(F22/E22) - 1</f>
        <v>3.7723921333111088E-2</v>
      </c>
      <c r="G27" s="93">
        <f t="shared" si="5"/>
        <v>-2.3087315914120943E-3</v>
      </c>
      <c r="H27" s="93">
        <f t="shared" si="5"/>
        <v>-0.11874919467778655</v>
      </c>
      <c r="I27" s="93">
        <f t="shared" si="5"/>
        <v>-7.2168241272133615E-2</v>
      </c>
      <c r="J27" s="93">
        <f t="shared" si="5"/>
        <v>3.8837356833308467E-2</v>
      </c>
      <c r="K27" s="93">
        <f t="shared" si="5"/>
        <v>2.8227244079076064E-2</v>
      </c>
      <c r="L27" s="93">
        <f t="shared" si="5"/>
        <v>1.8460926740898831E-2</v>
      </c>
      <c r="M27" s="93">
        <f t="shared" si="5"/>
        <v>3.7571251258651461E-2</v>
      </c>
      <c r="N27" s="93">
        <f t="shared" si="5"/>
        <v>4.7845319894371574E-2</v>
      </c>
      <c r="O27" s="93">
        <f t="shared" si="5"/>
        <v>4.7780144384305778E-2</v>
      </c>
      <c r="P27" s="93">
        <f t="shared" si="5"/>
        <v>4.858997511684815E-2</v>
      </c>
      <c r="Q27" s="93">
        <f t="shared" si="5"/>
        <v>4.2427304349342831E-2</v>
      </c>
      <c r="R27" s="93">
        <f t="shared" si="5"/>
        <v>3.7749128810380173E-2</v>
      </c>
      <c r="S27" s="93">
        <f t="shared" si="5"/>
        <v>3.9944723375797908E-2</v>
      </c>
      <c r="T27" s="93">
        <f t="shared" si="5"/>
        <v>2.1615938632975951E-2</v>
      </c>
      <c r="U27" s="93">
        <f t="shared" si="5"/>
        <v>2.1384024031628979E-2</v>
      </c>
      <c r="V27" s="93">
        <f t="shared" si="5"/>
        <v>1.2658967077060712E-2</v>
      </c>
      <c r="W27" s="93">
        <f t="shared" si="5"/>
        <v>8.5448151737812506E-3</v>
      </c>
      <c r="X27" s="93">
        <f t="shared" si="5"/>
        <v>8.5838428079638707E-3</v>
      </c>
      <c r="Y27" s="93">
        <f t="shared" si="5"/>
        <v>1.822558562755483E-2</v>
      </c>
      <c r="Z27" s="93">
        <f t="shared" si="5"/>
        <v>1.7117559615584144E-2</v>
      </c>
      <c r="AA27" s="93">
        <f t="shared" si="5"/>
        <v>1.6159605451365522E-2</v>
      </c>
      <c r="AB27" s="93">
        <f t="shared" si="5"/>
        <v>1.7048618695869155E-2</v>
      </c>
      <c r="AC27" s="93">
        <f t="shared" si="5"/>
        <v>1.7957866369264108E-2</v>
      </c>
      <c r="AD27" s="93">
        <f t="shared" si="5"/>
        <v>1.2072012567167167E-2</v>
      </c>
      <c r="AE27" s="93">
        <f t="shared" si="5"/>
        <v>1.2072012567166945E-2</v>
      </c>
      <c r="AF27" s="93">
        <f t="shared" si="5"/>
        <v>1.2072012567166945E-2</v>
      </c>
      <c r="AG27" s="93">
        <f t="shared" si="5"/>
        <v>1.2072012567166945E-2</v>
      </c>
      <c r="AH27" s="93">
        <f t="shared" si="5"/>
        <v>1.2072012567166945E-2</v>
      </c>
      <c r="AI27" s="93">
        <f t="shared" si="5"/>
        <v>1.2072012567166945E-2</v>
      </c>
      <c r="AJ27" s="93">
        <f t="shared" si="5"/>
        <v>1.2072012567166945E-2</v>
      </c>
      <c r="AK27" s="93">
        <f t="shared" si="5"/>
        <v>1.2072012567167167E-2</v>
      </c>
      <c r="AL27" s="93">
        <f t="shared" si="5"/>
        <v>1.2072012567167167E-2</v>
      </c>
      <c r="AM27" s="93">
        <f t="shared" si="5"/>
        <v>1.2072012567166945E-2</v>
      </c>
      <c r="AN27" s="93">
        <f t="shared" si="5"/>
        <v>1.2072012567166945E-2</v>
      </c>
      <c r="AO27" s="93">
        <f t="shared" si="5"/>
        <v>1.2072012567166945E-2</v>
      </c>
      <c r="AP27" s="93">
        <f t="shared" si="5"/>
        <v>1.2072012567166945E-2</v>
      </c>
      <c r="AQ27" s="93">
        <f t="shared" si="5"/>
        <v>1.2072012567166945E-2</v>
      </c>
      <c r="AR27" s="93">
        <f t="shared" si="5"/>
        <v>1.2072012567166945E-2</v>
      </c>
      <c r="AS27" s="93">
        <f t="shared" si="5"/>
        <v>1.2072012567166945E-2</v>
      </c>
      <c r="AT27" s="93">
        <f t="shared" si="5"/>
        <v>1.2072012567166945E-2</v>
      </c>
      <c r="AU27" s="93">
        <f t="shared" si="5"/>
        <v>1.2072012567166945E-2</v>
      </c>
      <c r="AV27" s="93">
        <f t="shared" si="5"/>
        <v>1.2072012567166945E-2</v>
      </c>
      <c r="AW27" s="93">
        <f t="shared" si="5"/>
        <v>1.2072012567167167E-2</v>
      </c>
      <c r="AX27" s="93">
        <f t="shared" si="5"/>
        <v>1.2072012567167167E-2</v>
      </c>
      <c r="AY27" s="93">
        <f t="shared" si="5"/>
        <v>1.2072012567166723E-2</v>
      </c>
      <c r="AZ27" s="93">
        <f t="shared" si="5"/>
        <v>1.2072012567167167E-2</v>
      </c>
      <c r="BA27" s="93">
        <f t="shared" si="5"/>
        <v>1.2072012567166945E-2</v>
      </c>
      <c r="BB27" s="93">
        <f t="shared" si="5"/>
        <v>1.2072012567166945E-2</v>
      </c>
      <c r="BC27" s="93">
        <f t="shared" si="5"/>
        <v>1.2072012567166945E-2</v>
      </c>
      <c r="BD27" s="93">
        <f t="shared" si="5"/>
        <v>1.2072012567166945E-2</v>
      </c>
      <c r="BE27" s="93">
        <f t="shared" si="5"/>
        <v>1.2072012567166945E-2</v>
      </c>
      <c r="BF27" s="93">
        <f t="shared" si="5"/>
        <v>1.2072012567166945E-2</v>
      </c>
      <c r="BG27" s="93">
        <f t="shared" si="5"/>
        <v>1.2072012567166945E-2</v>
      </c>
      <c r="BH27" s="93">
        <f t="shared" si="5"/>
        <v>1.2072012567166945E-2</v>
      </c>
    </row>
    <row r="30" spans="1:60">
      <c r="C30" s="87" t="s">
        <v>171</v>
      </c>
      <c r="D30" s="87">
        <v>2005</v>
      </c>
      <c r="E30" s="87">
        <f>D30+1</f>
        <v>2006</v>
      </c>
      <c r="F30" s="87">
        <f t="shared" ref="F30:BG30" si="6">E30+1</f>
        <v>2007</v>
      </c>
      <c r="G30" s="87">
        <f t="shared" si="6"/>
        <v>2008</v>
      </c>
      <c r="H30" s="87">
        <f t="shared" si="6"/>
        <v>2009</v>
      </c>
      <c r="I30" s="87">
        <f t="shared" si="6"/>
        <v>2010</v>
      </c>
      <c r="J30" s="87">
        <f t="shared" si="6"/>
        <v>2011</v>
      </c>
      <c r="K30" s="87">
        <f t="shared" si="6"/>
        <v>2012</v>
      </c>
      <c r="L30" s="87">
        <f t="shared" si="6"/>
        <v>2013</v>
      </c>
      <c r="M30" s="87">
        <f t="shared" si="6"/>
        <v>2014</v>
      </c>
      <c r="N30" s="87">
        <f t="shared" si="6"/>
        <v>2015</v>
      </c>
      <c r="O30" s="87">
        <f t="shared" si="6"/>
        <v>2016</v>
      </c>
      <c r="P30" s="87">
        <f t="shared" si="6"/>
        <v>2017</v>
      </c>
      <c r="Q30" s="87">
        <f t="shared" si="6"/>
        <v>2018</v>
      </c>
      <c r="R30" s="87">
        <f t="shared" si="6"/>
        <v>2019</v>
      </c>
      <c r="S30" s="87">
        <f t="shared" si="6"/>
        <v>2020</v>
      </c>
      <c r="T30" s="87">
        <f t="shared" si="6"/>
        <v>2021</v>
      </c>
      <c r="U30" s="87">
        <f t="shared" si="6"/>
        <v>2022</v>
      </c>
      <c r="V30" s="87">
        <f t="shared" si="6"/>
        <v>2023</v>
      </c>
      <c r="W30" s="87">
        <f t="shared" si="6"/>
        <v>2024</v>
      </c>
      <c r="X30" s="87">
        <f t="shared" si="6"/>
        <v>2025</v>
      </c>
      <c r="Y30" s="87">
        <f t="shared" si="6"/>
        <v>2026</v>
      </c>
      <c r="Z30" s="87">
        <f t="shared" si="6"/>
        <v>2027</v>
      </c>
      <c r="AA30" s="87">
        <f t="shared" si="6"/>
        <v>2028</v>
      </c>
      <c r="AB30" s="87">
        <f t="shared" si="6"/>
        <v>2029</v>
      </c>
      <c r="AC30" s="87">
        <f t="shared" si="6"/>
        <v>2030</v>
      </c>
      <c r="AD30" s="87">
        <f t="shared" si="6"/>
        <v>2031</v>
      </c>
      <c r="AE30" s="87">
        <f t="shared" si="6"/>
        <v>2032</v>
      </c>
      <c r="AF30" s="87">
        <f t="shared" si="6"/>
        <v>2033</v>
      </c>
      <c r="AG30" s="87">
        <f t="shared" si="6"/>
        <v>2034</v>
      </c>
      <c r="AH30" s="87">
        <f t="shared" si="6"/>
        <v>2035</v>
      </c>
      <c r="AI30" s="87">
        <f t="shared" si="6"/>
        <v>2036</v>
      </c>
      <c r="AJ30" s="87">
        <f t="shared" si="6"/>
        <v>2037</v>
      </c>
      <c r="AK30" s="87">
        <f t="shared" si="6"/>
        <v>2038</v>
      </c>
      <c r="AL30" s="87">
        <f t="shared" si="6"/>
        <v>2039</v>
      </c>
      <c r="AM30" s="87">
        <f t="shared" si="6"/>
        <v>2040</v>
      </c>
      <c r="AN30" s="87">
        <f t="shared" si="6"/>
        <v>2041</v>
      </c>
      <c r="AO30" s="87">
        <f t="shared" si="6"/>
        <v>2042</v>
      </c>
      <c r="AP30" s="87">
        <f t="shared" si="6"/>
        <v>2043</v>
      </c>
      <c r="AQ30" s="87">
        <f t="shared" si="6"/>
        <v>2044</v>
      </c>
      <c r="AR30" s="87">
        <f t="shared" si="6"/>
        <v>2045</v>
      </c>
      <c r="AS30" s="87">
        <f t="shared" si="6"/>
        <v>2046</v>
      </c>
      <c r="AT30" s="87">
        <f t="shared" si="6"/>
        <v>2047</v>
      </c>
      <c r="AU30" s="87">
        <f t="shared" si="6"/>
        <v>2048</v>
      </c>
      <c r="AV30" s="87">
        <f t="shared" si="6"/>
        <v>2049</v>
      </c>
      <c r="AW30" s="87">
        <f t="shared" si="6"/>
        <v>2050</v>
      </c>
      <c r="AX30" s="87">
        <f t="shared" si="6"/>
        <v>2051</v>
      </c>
      <c r="AY30" s="87">
        <f t="shared" si="6"/>
        <v>2052</v>
      </c>
      <c r="AZ30" s="87">
        <f t="shared" si="6"/>
        <v>2053</v>
      </c>
      <c r="BA30" s="87">
        <f t="shared" si="6"/>
        <v>2054</v>
      </c>
      <c r="BB30" s="87">
        <f t="shared" si="6"/>
        <v>2055</v>
      </c>
      <c r="BC30" s="87">
        <f t="shared" si="6"/>
        <v>2056</v>
      </c>
      <c r="BD30" s="87">
        <f t="shared" si="6"/>
        <v>2057</v>
      </c>
      <c r="BE30" s="87">
        <f t="shared" si="6"/>
        <v>2058</v>
      </c>
      <c r="BF30" s="87">
        <f t="shared" si="6"/>
        <v>2059</v>
      </c>
      <c r="BG30" s="87">
        <f t="shared" si="6"/>
        <v>2060</v>
      </c>
    </row>
    <row r="31" spans="1:60">
      <c r="C31" s="78" t="s">
        <v>172</v>
      </c>
      <c r="E31" s="94">
        <f>'TAI-TAV'!C5</f>
        <v>39.272184000000003</v>
      </c>
      <c r="F31" s="94">
        <f>'TAI-TAV'!D5</f>
        <v>41.491188000000001</v>
      </c>
      <c r="G31" s="94">
        <f>'TAI-TAV'!E5</f>
        <v>38.895372000000002</v>
      </c>
      <c r="H31" s="94">
        <f>'TAI-TAV'!F5</f>
        <v>30.77298</v>
      </c>
      <c r="I31" s="94">
        <f>'TAI-TAV'!G5</f>
        <v>32.405832000000004</v>
      </c>
      <c r="J31" s="94">
        <f>'TAI-TAV'!H5</f>
        <v>29.056392000000002</v>
      </c>
      <c r="K31" s="94">
        <f>'TAI-TAV'!I5</f>
        <v>37.441236548571425</v>
      </c>
      <c r="L31" s="94">
        <f>'TAI-TAV'!J5</f>
        <v>39.848766171428572</v>
      </c>
      <c r="M31" s="94">
        <f>'TAI-TAV'!K5</f>
        <v>42.25629579428572</v>
      </c>
      <c r="N31" s="94">
        <f>'TAI-TAV'!L5</f>
        <v>44.622316285714291</v>
      </c>
      <c r="O31" s="94">
        <f>'TAI-TAV'!M5</f>
        <v>47.029845908571431</v>
      </c>
      <c r="P31" s="94">
        <f>'TAI-TAV'!N5</f>
        <v>49.437375531428579</v>
      </c>
      <c r="Q31" s="94">
        <f>'TAI-TAV'!O5</f>
        <v>51.80339602285715</v>
      </c>
      <c r="R31" s="94">
        <f>'TAI-TAV'!P5</f>
        <v>54.210925645714291</v>
      </c>
      <c r="S31" s="94">
        <f>'TAI-TAV'!Q5</f>
        <v>56.618455268571431</v>
      </c>
      <c r="T31" s="94">
        <f>'TAI-TAV'!R5</f>
        <v>56.985613584945227</v>
      </c>
      <c r="U31" s="94">
        <f>'TAI-TAV'!S5</f>
        <v>57.351188104052504</v>
      </c>
      <c r="V31" s="94">
        <f>'TAI-TAV'!T5</f>
        <v>57.568990144664362</v>
      </c>
      <c r="W31" s="94">
        <f>'TAI-TAV'!U5</f>
        <v>57.716565058822574</v>
      </c>
      <c r="X31" s="94">
        <f>'TAI-TAV'!V5</f>
        <v>57.865194035386743</v>
      </c>
      <c r="Y31" s="94">
        <f>'TAI-TAV'!W5</f>
        <v>58.181582150010854</v>
      </c>
      <c r="Z31" s="94">
        <f>'TAI-TAV'!X5</f>
        <v>58.480360160305395</v>
      </c>
      <c r="AA31" s="94">
        <f>'TAI-TAV'!Y5</f>
        <v>58.763866024358677</v>
      </c>
      <c r="AB31" s="94">
        <f>'TAI-TAV'!Z5</f>
        <v>59.064418847841999</v>
      </c>
      <c r="AC31" s="94">
        <f>'TAI-TAV'!AA5</f>
        <v>59.382620130096335</v>
      </c>
      <c r="AD31" s="94">
        <f>'TAI-TAV'!AB5</f>
        <v>59.597680451040887</v>
      </c>
      <c r="AE31" s="94">
        <f>'TAI-TAV'!AC5</f>
        <v>59.813519635254586</v>
      </c>
      <c r="AF31" s="94">
        <f>'TAI-TAV'!AD5</f>
        <v>60.030140503471578</v>
      </c>
      <c r="AG31" s="94">
        <f>'TAI-TAV'!AE5</f>
        <v>60.247545886641596</v>
      </c>
      <c r="AH31" s="94">
        <f>'TAI-TAV'!AF5</f>
        <v>60.465738625966956</v>
      </c>
      <c r="AI31" s="94">
        <f>'TAI-TAV'!AG5</f>
        <v>60.684721572939672</v>
      </c>
      <c r="AJ31" s="94">
        <f>'TAI-TAV'!AH5</f>
        <v>60.904497589378742</v>
      </c>
      <c r="AK31" s="94">
        <f>'TAI-TAV'!AI5</f>
        <v>61.12506954746754</v>
      </c>
      <c r="AL31" s="94">
        <f>'TAI-TAV'!AJ5</f>
        <v>61.346440329791342</v>
      </c>
      <c r="AM31" s="94">
        <f>'TAI-TAV'!AK5</f>
        <v>61.568612829375006</v>
      </c>
      <c r="AN31" s="94">
        <f>'TAI-TAV'!AL5</f>
        <v>61.791589949720787</v>
      </c>
      <c r="AO31" s="94">
        <f>'TAI-TAV'!AM5</f>
        <v>62.015374604846272</v>
      </c>
      <c r="AP31" s="94">
        <f>'TAI-TAV'!AN5</f>
        <v>62.23996971932246</v>
      </c>
      <c r="AQ31" s="94">
        <f>'TAI-TAV'!AO5</f>
        <v>62.465378228311991</v>
      </c>
      <c r="AR31" s="94">
        <f>'TAI-TAV'!AP5</f>
        <v>62.691603077607503</v>
      </c>
      <c r="AS31" s="94">
        <f>'TAI-TAV'!AQ5</f>
        <v>62.918647223670128</v>
      </c>
      <c r="AT31" s="94">
        <f>'TAI-TAV'!AR5</f>
        <v>63.146513633668121</v>
      </c>
      <c r="AU31" s="94">
        <f>'TAI-TAV'!AS5</f>
        <v>63.375205285515655</v>
      </c>
      <c r="AV31" s="94">
        <f>'TAI-TAV'!AT5</f>
        <v>63.604725167911724</v>
      </c>
      <c r="AW31" s="94">
        <f>'TAI-TAV'!AU5</f>
        <v>63.835076280379198</v>
      </c>
      <c r="AX31" s="94">
        <f>'TAI-TAV'!AV5</f>
        <v>64.066261633304038</v>
      </c>
      <c r="AY31" s="94">
        <f>'TAI-TAV'!AW5</f>
        <v>64.298284247974621</v>
      </c>
      <c r="AZ31" s="94">
        <f>'TAI-TAV'!AX5</f>
        <v>64.531147156621273</v>
      </c>
      <c r="BA31" s="94">
        <f>'TAI-TAV'!AY5</f>
        <v>64.764853402455813</v>
      </c>
      <c r="BB31" s="94">
        <f>'TAI-TAV'!AZ5</f>
        <v>64.999406039711374</v>
      </c>
      <c r="BC31" s="94">
        <f>'TAI-TAV'!BA5</f>
        <v>65.234808133682321</v>
      </c>
      <c r="BD31" s="94">
        <f>'TAI-TAV'!BB5</f>
        <v>65.471062760764283</v>
      </c>
      <c r="BE31" s="94">
        <f>'TAI-TAV'!BC5</f>
        <v>65.708173008494413</v>
      </c>
      <c r="BF31" s="94">
        <f>'TAI-TAV'!BD5</f>
        <v>65.946141975591658</v>
      </c>
      <c r="BG31" s="94">
        <f>'TAI-TAV'!BE5</f>
        <v>66.184972771997323</v>
      </c>
    </row>
    <row r="32" spans="1:60">
      <c r="C32" s="78" t="s">
        <v>173</v>
      </c>
      <c r="E32" s="94">
        <f>'TAI-TAV'!C6</f>
        <v>2.1352679999999999</v>
      </c>
      <c r="F32" s="94">
        <f>'TAI-TAV'!D6</f>
        <v>2.260872</v>
      </c>
      <c r="G32" s="94">
        <f>'TAI-TAV'!E6</f>
        <v>1.800324</v>
      </c>
      <c r="H32" s="94">
        <f>'TAI-TAV'!F6</f>
        <v>1.3816440000000001</v>
      </c>
      <c r="I32" s="94">
        <f>'TAI-TAV'!G6</f>
        <v>0.58615200000000001</v>
      </c>
      <c r="J32" s="94">
        <f>'TAI-TAV'!H6</f>
        <v>0.25120799999999999</v>
      </c>
      <c r="K32" s="94">
        <f>'TAI-TAV'!I6</f>
        <v>0.32092488470204078</v>
      </c>
      <c r="L32" s="94">
        <f>'TAI-TAV'!J6</f>
        <v>0.34156085289795923</v>
      </c>
      <c r="M32" s="94">
        <f>'TAI-TAV'!K6</f>
        <v>0.36219682109387763</v>
      </c>
      <c r="N32" s="94">
        <f>'TAI-TAV'!L6</f>
        <v>0.38247699673469393</v>
      </c>
      <c r="O32" s="94">
        <f>'TAI-TAV'!M6</f>
        <v>0.40311296493061227</v>
      </c>
      <c r="P32" s="94">
        <f>'TAI-TAV'!N6</f>
        <v>0.42374893312653067</v>
      </c>
      <c r="Q32" s="94">
        <f>'TAI-TAV'!O6</f>
        <v>0.44402910876734702</v>
      </c>
      <c r="R32" s="94">
        <f>'TAI-TAV'!P6</f>
        <v>0.46466507696326537</v>
      </c>
      <c r="S32" s="94">
        <f>'TAI-TAV'!Q6</f>
        <v>0.48530104515918371</v>
      </c>
      <c r="T32" s="94">
        <f>'TAI-TAV'!R6</f>
        <v>0.49264421148665971</v>
      </c>
      <c r="U32" s="94">
        <f>'TAI-TAV'!S6</f>
        <v>0.50001851244689122</v>
      </c>
      <c r="V32" s="94">
        <f>'TAI-TAV'!T6</f>
        <v>0.50444931496778145</v>
      </c>
      <c r="W32" s="94">
        <f>'TAI-TAV'!U6</f>
        <v>0.50746661328043963</v>
      </c>
      <c r="X32" s="94">
        <f>'TAI-TAV'!V6</f>
        <v>0.51051582282752195</v>
      </c>
      <c r="Y32" s="94">
        <f>'TAI-TAV'!W6</f>
        <v>0.51702893771773728</v>
      </c>
      <c r="Z32" s="94">
        <f>'TAI-TAV'!X6</f>
        <v>0.52322412928279316</v>
      </c>
      <c r="AA32" s="94">
        <f>'TAI-TAV'!Y6</f>
        <v>0.52914269612708409</v>
      </c>
      <c r="AB32" s="94">
        <f>'TAI-TAV'!Z6</f>
        <v>0.53545750257046654</v>
      </c>
      <c r="AC32" s="94">
        <f>'TAI-TAV'!AA6</f>
        <v>0.54218847456477282</v>
      </c>
      <c r="AD32" s="94">
        <f>'TAI-TAV'!AB6</f>
        <v>0.54677018881987616</v>
      </c>
      <c r="AE32" s="94">
        <f>'TAI-TAV'!AC6</f>
        <v>0.55139062043342624</v>
      </c>
      <c r="AF32" s="94">
        <f>'TAI-TAV'!AD6</f>
        <v>0.55605009658292948</v>
      </c>
      <c r="AG32" s="94">
        <f>'TAI-TAV'!AE6</f>
        <v>0.56074894721067603</v>
      </c>
      <c r="AH32" s="94">
        <f>'TAI-TAV'!AF6</f>
        <v>0.5654875050471031</v>
      </c>
      <c r="AI32" s="94">
        <f>'TAI-TAV'!AG6</f>
        <v>0.57026610563435631</v>
      </c>
      <c r="AJ32" s="94">
        <f>'TAI-TAV'!AH6</f>
        <v>0.57508508735004948</v>
      </c>
      <c r="AK32" s="94">
        <f>'TAI-TAV'!AI6</f>
        <v>0.57994479143122557</v>
      </c>
      <c r="AL32" s="94">
        <f>'TAI-TAV'!AJ6</f>
        <v>0.58484556199852022</v>
      </c>
      <c r="AM32" s="94">
        <f>'TAI-TAV'!AK6</f>
        <v>0.58978774608052886</v>
      </c>
      <c r="AN32" s="94">
        <f>'TAI-TAV'!AL6</f>
        <v>0.59477169363838056</v>
      </c>
      <c r="AO32" s="94">
        <f>'TAI-TAV'!AM6</f>
        <v>0.59979775759051901</v>
      </c>
      <c r="AP32" s="94">
        <f>'TAI-TAV'!AN6</f>
        <v>0.60486629383769297</v>
      </c>
      <c r="AQ32" s="94">
        <f>'TAI-TAV'!AO6</f>
        <v>0.60997766128815811</v>
      </c>
      <c r="AR32" s="94">
        <f>'TAI-TAV'!AP6</f>
        <v>0.61513222188309136</v>
      </c>
      <c r="AS32" s="94">
        <f>'TAI-TAV'!AQ6</f>
        <v>0.62033034062222081</v>
      </c>
      <c r="AT32" s="94">
        <f>'TAI-TAV'!AR6</f>
        <v>0.62557238558967132</v>
      </c>
      <c r="AU32" s="94">
        <f>'TAI-TAV'!AS6</f>
        <v>0.63085872798002918</v>
      </c>
      <c r="AV32" s="94">
        <f>'TAI-TAV'!AT6</f>
        <v>0.63618974212462653</v>
      </c>
      <c r="AW32" s="94">
        <f>'TAI-TAV'!AU6</f>
        <v>0.64156580551804843</v>
      </c>
      <c r="AX32" s="94">
        <f>'TAI-TAV'!AV6</f>
        <v>0.64698729884486339</v>
      </c>
      <c r="AY32" s="94">
        <f>'TAI-TAV'!AW6</f>
        <v>0.65245460600658012</v>
      </c>
      <c r="AZ32" s="94">
        <f>'TAI-TAV'!AX6</f>
        <v>0.65796811414883238</v>
      </c>
      <c r="BA32" s="94">
        <f>'TAI-TAV'!AY6</f>
        <v>0.66352821368879233</v>
      </c>
      <c r="BB32" s="94">
        <f>'TAI-TAV'!AZ6</f>
        <v>0.66913529834281704</v>
      </c>
      <c r="BC32" s="94">
        <f>'TAI-TAV'!BA6</f>
        <v>0.67478976515432776</v>
      </c>
      <c r="BD32" s="94">
        <f>'TAI-TAV'!BB6</f>
        <v>0.68049201452192487</v>
      </c>
      <c r="BE32" s="94">
        <f>'TAI-TAV'!BC6</f>
        <v>0.68624245022774077</v>
      </c>
      <c r="BF32" s="94">
        <f>'TAI-TAV'!BD6</f>
        <v>0.69204147946603178</v>
      </c>
      <c r="BG32" s="94">
        <f>'TAI-TAV'!BE6</f>
        <v>0.69788951287201217</v>
      </c>
    </row>
    <row r="33" spans="3:59">
      <c r="C33" s="78" t="s">
        <v>174</v>
      </c>
      <c r="E33" s="85">
        <f>'FillTable_B-Y_DemData'!R5*E4</f>
        <v>5004.8172999468325</v>
      </c>
      <c r="F33" s="85">
        <f>E33*F4</f>
        <v>5173.7767348828256</v>
      </c>
      <c r="G33" s="85">
        <f t="shared" ref="F33:BG35" si="7">F33*G4</f>
        <v>5303.0088289160713</v>
      </c>
      <c r="H33" s="85">
        <f t="shared" si="7"/>
        <v>5360.2351175796884</v>
      </c>
      <c r="I33" s="85">
        <f t="shared" si="7"/>
        <v>5385.30117791877</v>
      </c>
      <c r="J33" s="85">
        <f t="shared" si="7"/>
        <v>5424.8535293224168</v>
      </c>
      <c r="K33" s="85">
        <f t="shared" si="7"/>
        <v>5421.1267264379494</v>
      </c>
      <c r="L33" s="85">
        <f t="shared" si="7"/>
        <v>5432.152340186035</v>
      </c>
      <c r="M33" s="85">
        <f t="shared" si="7"/>
        <v>5457.7121671830928</v>
      </c>
      <c r="N33" s="85">
        <f t="shared" si="7"/>
        <v>5486.9888766500189</v>
      </c>
      <c r="O33" s="85">
        <f t="shared" si="7"/>
        <v>5530.7903151574083</v>
      </c>
      <c r="P33" s="85">
        <f t="shared" si="7"/>
        <v>5573.0706571817736</v>
      </c>
      <c r="Q33" s="85">
        <f t="shared" si="7"/>
        <v>5613.5474076100327</v>
      </c>
      <c r="R33" s="85">
        <f t="shared" si="7"/>
        <v>5651.9976593985321</v>
      </c>
      <c r="S33" s="85">
        <f t="shared" si="7"/>
        <v>5688.4022550099507</v>
      </c>
      <c r="T33" s="85">
        <f t="shared" si="7"/>
        <v>5728.2065030801123</v>
      </c>
      <c r="U33" s="85">
        <f t="shared" si="7"/>
        <v>5766.1406988938388</v>
      </c>
      <c r="V33" s="85">
        <f t="shared" si="7"/>
        <v>5802.6795038368682</v>
      </c>
      <c r="W33" s="85">
        <f t="shared" si="7"/>
        <v>5837.8064055936229</v>
      </c>
      <c r="X33" s="85">
        <f t="shared" si="7"/>
        <v>5871.752967459156</v>
      </c>
      <c r="Y33" s="85">
        <f t="shared" si="7"/>
        <v>5904.4602416717944</v>
      </c>
      <c r="Z33" s="85">
        <f t="shared" si="7"/>
        <v>5936.3872237014566</v>
      </c>
      <c r="AA33" s="85">
        <f t="shared" si="7"/>
        <v>5968.0083302715757</v>
      </c>
      <c r="AB33" s="85">
        <f t="shared" si="7"/>
        <v>5999.5950721812515</v>
      </c>
      <c r="AC33" s="85">
        <f t="shared" si="7"/>
        <v>6031.127041441594</v>
      </c>
      <c r="AD33" s="85">
        <f t="shared" si="7"/>
        <v>6062.643752244524</v>
      </c>
      <c r="AE33" s="85">
        <f t="shared" si="7"/>
        <v>6094.2512908136005</v>
      </c>
      <c r="AF33" s="85">
        <f t="shared" si="7"/>
        <v>6126.1688867755302</v>
      </c>
      <c r="AG33" s="85">
        <f t="shared" si="7"/>
        <v>6158.5383686691757</v>
      </c>
      <c r="AH33" s="85">
        <f t="shared" si="7"/>
        <v>6191.1973610276546</v>
      </c>
      <c r="AI33" s="85">
        <f t="shared" si="7"/>
        <v>6223.9775711812372</v>
      </c>
      <c r="AJ33" s="85">
        <f t="shared" si="7"/>
        <v>6256.7438478215881</v>
      </c>
      <c r="AK33" s="85">
        <f t="shared" si="7"/>
        <v>6289.4633573898554</v>
      </c>
      <c r="AL33" s="85">
        <f t="shared" si="7"/>
        <v>6322.0492611464324</v>
      </c>
      <c r="AM33" s="85">
        <f t="shared" si="7"/>
        <v>6354.3913930730869</v>
      </c>
      <c r="AN33" s="85">
        <f t="shared" si="7"/>
        <v>6386.3581549551454</v>
      </c>
      <c r="AO33" s="85">
        <f t="shared" si="7"/>
        <v>6417.7478263317689</v>
      </c>
      <c r="AP33" s="85">
        <f t="shared" si="7"/>
        <v>6448.3114658992663</v>
      </c>
      <c r="AQ33" s="85">
        <f t="shared" si="7"/>
        <v>6477.9310855384383</v>
      </c>
      <c r="AR33" s="85">
        <f t="shared" si="7"/>
        <v>6506.5718105341402</v>
      </c>
      <c r="AS33" s="85">
        <f t="shared" si="7"/>
        <v>6534.1545548230306</v>
      </c>
      <c r="AT33" s="85">
        <f t="shared" si="7"/>
        <v>6560.556124607102</v>
      </c>
      <c r="AU33" s="85">
        <f t="shared" si="7"/>
        <v>6585.5653841365547</v>
      </c>
      <c r="AV33" s="85">
        <f t="shared" si="7"/>
        <v>6609.1620767088325</v>
      </c>
      <c r="AW33" s="85">
        <f t="shared" si="7"/>
        <v>6631.3406147902424</v>
      </c>
      <c r="AX33" s="85">
        <f t="shared" si="7"/>
        <v>6652.067727361984</v>
      </c>
      <c r="AY33" s="85">
        <f t="shared" si="7"/>
        <v>6671.3470478690479</v>
      </c>
      <c r="AZ33" s="85">
        <f t="shared" si="7"/>
        <v>6689.2127219504191</v>
      </c>
      <c r="BA33" s="85">
        <f t="shared" si="7"/>
        <v>6705.7809438276863</v>
      </c>
      <c r="BB33" s="85">
        <f t="shared" si="7"/>
        <v>6721.1594714664734</v>
      </c>
      <c r="BC33" s="85">
        <f t="shared" si="7"/>
        <v>6735.4460289658864</v>
      </c>
      <c r="BD33" s="85">
        <f t="shared" si="7"/>
        <v>6748.7497085822415</v>
      </c>
      <c r="BE33" s="85">
        <f t="shared" si="7"/>
        <v>6761.1949367363777</v>
      </c>
      <c r="BF33" s="85">
        <f t="shared" si="7"/>
        <v>6772.9650331292851</v>
      </c>
      <c r="BG33" s="85">
        <f t="shared" si="7"/>
        <v>6784.2293247671842</v>
      </c>
    </row>
    <row r="34" spans="3:59">
      <c r="C34" s="78" t="s">
        <v>175</v>
      </c>
      <c r="E34" s="85">
        <f>'FillTable_B-Y_DemData'!R6*E5</f>
        <v>1251.2043249867081</v>
      </c>
      <c r="F34" s="85">
        <f t="shared" si="7"/>
        <v>1293.4441837207064</v>
      </c>
      <c r="G34" s="85">
        <f t="shared" si="7"/>
        <v>1325.7522072290178</v>
      </c>
      <c r="H34" s="85">
        <f t="shared" si="7"/>
        <v>1340.0587793949221</v>
      </c>
      <c r="I34" s="85">
        <f t="shared" si="7"/>
        <v>1346.3252944796925</v>
      </c>
      <c r="J34" s="85">
        <f t="shared" si="7"/>
        <v>1356.2133823306042</v>
      </c>
      <c r="K34" s="85">
        <f t="shared" si="7"/>
        <v>1355.2816816094874</v>
      </c>
      <c r="L34" s="85">
        <f t="shared" si="7"/>
        <v>1358.0380850465087</v>
      </c>
      <c r="M34" s="85">
        <f t="shared" si="7"/>
        <v>1364.4280417957732</v>
      </c>
      <c r="N34" s="85">
        <f t="shared" si="7"/>
        <v>1371.7472191625047</v>
      </c>
      <c r="O34" s="85">
        <f t="shared" si="7"/>
        <v>1382.6975787893521</v>
      </c>
      <c r="P34" s="85">
        <f t="shared" si="7"/>
        <v>1393.2676642954434</v>
      </c>
      <c r="Q34" s="85">
        <f t="shared" si="7"/>
        <v>1403.3868519025082</v>
      </c>
      <c r="R34" s="85">
        <f t="shared" si="7"/>
        <v>1412.999414849633</v>
      </c>
      <c r="S34" s="85">
        <f t="shared" si="7"/>
        <v>1422.1005637524877</v>
      </c>
      <c r="T34" s="85">
        <f t="shared" si="7"/>
        <v>1432.0516257700281</v>
      </c>
      <c r="U34" s="85">
        <f t="shared" si="7"/>
        <v>1441.5351747234597</v>
      </c>
      <c r="V34" s="85">
        <f t="shared" si="7"/>
        <v>1450.6698759592171</v>
      </c>
      <c r="W34" s="85">
        <f t="shared" si="7"/>
        <v>1459.4516013984057</v>
      </c>
      <c r="X34" s="85">
        <f t="shared" si="7"/>
        <v>1467.938241864789</v>
      </c>
      <c r="Y34" s="85">
        <f t="shared" si="7"/>
        <v>1476.1150604179486</v>
      </c>
      <c r="Z34" s="85">
        <f t="shared" si="7"/>
        <v>1484.0968059253642</v>
      </c>
      <c r="AA34" s="85">
        <f t="shared" si="7"/>
        <v>1492.0020825678939</v>
      </c>
      <c r="AB34" s="85">
        <f t="shared" si="7"/>
        <v>1499.8987680453129</v>
      </c>
      <c r="AC34" s="85">
        <f t="shared" si="7"/>
        <v>1507.7817603603985</v>
      </c>
      <c r="AD34" s="85">
        <f t="shared" si="7"/>
        <v>1515.660938061131</v>
      </c>
      <c r="AE34" s="85">
        <f t="shared" si="7"/>
        <v>1523.5628227034001</v>
      </c>
      <c r="AF34" s="85">
        <f t="shared" si="7"/>
        <v>1531.5422216938825</v>
      </c>
      <c r="AG34" s="85">
        <f t="shared" si="7"/>
        <v>1539.6345921672939</v>
      </c>
      <c r="AH34" s="85">
        <f t="shared" si="7"/>
        <v>1547.7993402569136</v>
      </c>
      <c r="AI34" s="85">
        <f t="shared" si="7"/>
        <v>1555.9943927953093</v>
      </c>
      <c r="AJ34" s="85">
        <f t="shared" si="7"/>
        <v>1564.185961955397</v>
      </c>
      <c r="AK34" s="85">
        <f t="shared" si="7"/>
        <v>1572.3658393474639</v>
      </c>
      <c r="AL34" s="85">
        <f t="shared" si="7"/>
        <v>1580.5123152866081</v>
      </c>
      <c r="AM34" s="85">
        <f t="shared" si="7"/>
        <v>1588.5978482682717</v>
      </c>
      <c r="AN34" s="85">
        <f t="shared" si="7"/>
        <v>1596.5895387387864</v>
      </c>
      <c r="AO34" s="85">
        <f t="shared" si="7"/>
        <v>1604.4369565829422</v>
      </c>
      <c r="AP34" s="85">
        <f t="shared" si="7"/>
        <v>1612.0778664748166</v>
      </c>
      <c r="AQ34" s="85">
        <f t="shared" si="7"/>
        <v>1619.4827713846096</v>
      </c>
      <c r="AR34" s="85">
        <f t="shared" si="7"/>
        <v>1626.6429526335351</v>
      </c>
      <c r="AS34" s="85">
        <f t="shared" si="7"/>
        <v>1633.5386387057576</v>
      </c>
      <c r="AT34" s="85">
        <f t="shared" si="7"/>
        <v>1640.1390311517755</v>
      </c>
      <c r="AU34" s="85">
        <f t="shared" si="7"/>
        <v>1646.3913460341387</v>
      </c>
      <c r="AV34" s="85">
        <f t="shared" si="7"/>
        <v>1652.2905191772081</v>
      </c>
      <c r="AW34" s="85">
        <f t="shared" si="7"/>
        <v>1657.8351536975606</v>
      </c>
      <c r="AX34" s="85">
        <f t="shared" si="7"/>
        <v>1663.016931840496</v>
      </c>
      <c r="AY34" s="85">
        <f t="shared" si="7"/>
        <v>1667.836761967262</v>
      </c>
      <c r="AZ34" s="85">
        <f t="shared" si="7"/>
        <v>1672.3031804876048</v>
      </c>
      <c r="BA34" s="85">
        <f t="shared" si="7"/>
        <v>1676.4452359569216</v>
      </c>
      <c r="BB34" s="85">
        <f t="shared" si="7"/>
        <v>1680.2898678666184</v>
      </c>
      <c r="BC34" s="85">
        <f t="shared" si="7"/>
        <v>1683.8615072414716</v>
      </c>
      <c r="BD34" s="85">
        <f t="shared" si="7"/>
        <v>1687.1874271455604</v>
      </c>
      <c r="BE34" s="85">
        <f t="shared" si="7"/>
        <v>1690.2987341840944</v>
      </c>
      <c r="BF34" s="85">
        <f t="shared" si="7"/>
        <v>1693.2412582823213</v>
      </c>
      <c r="BG34" s="85">
        <f t="shared" si="7"/>
        <v>1696.057331191796</v>
      </c>
    </row>
    <row r="35" spans="3:59">
      <c r="C35" s="78" t="s">
        <v>176</v>
      </c>
      <c r="E35" s="85">
        <f>'FillTable_B-Y_DemData'!R7*E6</f>
        <v>38628.766202710663</v>
      </c>
      <c r="F35" s="85">
        <f>E35*F6</f>
        <v>38979.591796734239</v>
      </c>
      <c r="G35" s="85">
        <f t="shared" si="7"/>
        <v>38482.376476467223</v>
      </c>
      <c r="H35" s="85">
        <f t="shared" si="7"/>
        <v>37413.01825446562</v>
      </c>
      <c r="I35" s="85">
        <f t="shared" si="7"/>
        <v>37500.378681983442</v>
      </c>
      <c r="J35" s="85">
        <f t="shared" si="7"/>
        <v>36197.964544969691</v>
      </c>
      <c r="K35" s="85">
        <f t="shared" si="7"/>
        <v>37659.743798258292</v>
      </c>
      <c r="L35" s="85">
        <f t="shared" si="7"/>
        <v>38075.782608889189</v>
      </c>
      <c r="M35" s="85">
        <f t="shared" si="7"/>
        <v>38059.961717365753</v>
      </c>
      <c r="N35" s="85">
        <f t="shared" si="7"/>
        <v>39441.869260970605</v>
      </c>
      <c r="O35" s="85">
        <f t="shared" si="7"/>
        <v>40472.231299468527</v>
      </c>
      <c r="P35" s="85">
        <f t="shared" si="7"/>
        <v>41696.049350516361</v>
      </c>
      <c r="Q35" s="85">
        <f t="shared" si="7"/>
        <v>42699.090704924449</v>
      </c>
      <c r="R35" s="85">
        <f t="shared" si="7"/>
        <v>43682.86407920417</v>
      </c>
      <c r="S35" s="85">
        <f t="shared" si="7"/>
        <v>44844.262891140046</v>
      </c>
      <c r="T35" s="85">
        <f t="shared" si="7"/>
        <v>45760.071667722099</v>
      </c>
      <c r="U35" s="85">
        <f t="shared" si="7"/>
        <v>46480.540498026923</v>
      </c>
      <c r="V35" s="85">
        <f t="shared" si="7"/>
        <v>47019.978364575756</v>
      </c>
      <c r="W35" s="85">
        <f t="shared" si="7"/>
        <v>47481.646698280012</v>
      </c>
      <c r="X35" s="85">
        <f t="shared" si="7"/>
        <v>48032.917514359848</v>
      </c>
      <c r="Y35" s="85">
        <f t="shared" si="7"/>
        <v>48900.035871453088</v>
      </c>
      <c r="Z35" s="85">
        <f t="shared" si="7"/>
        <v>49621.091734198875</v>
      </c>
      <c r="AA35" s="85">
        <f t="shared" si="7"/>
        <v>50347.286995550152</v>
      </c>
      <c r="AB35" s="85">
        <f t="shared" si="7"/>
        <v>51129.980411974953</v>
      </c>
      <c r="AC35" s="85">
        <f t="shared" si="7"/>
        <v>51986.562464414834</v>
      </c>
      <c r="AD35" s="85">
        <f t="shared" si="7"/>
        <v>52354.139740344202</v>
      </c>
      <c r="AE35" s="85">
        <f t="shared" si="7"/>
        <v>52724.31601584913</v>
      </c>
      <c r="AF35" s="85">
        <f t="shared" si="7"/>
        <v>53097.109667470337</v>
      </c>
      <c r="AG35" s="85">
        <f t="shared" si="7"/>
        <v>53472.539201682208</v>
      </c>
      <c r="AH35" s="85">
        <f t="shared" si="7"/>
        <v>53850.623255811268</v>
      </c>
      <c r="AI35" s="85">
        <f t="shared" si="7"/>
        <v>54231.380598961638</v>
      </c>
      <c r="AJ35" s="85">
        <f t="shared" si="7"/>
        <v>54614.830132946474</v>
      </c>
      <c r="AK35" s="85">
        <f t="shared" si="7"/>
        <v>55000.990893226699</v>
      </c>
      <c r="AL35" s="85">
        <f t="shared" si="7"/>
        <v>55389.882049855631</v>
      </c>
      <c r="AM35" s="85">
        <f t="shared" si="7"/>
        <v>55781.522908430765</v>
      </c>
      <c r="AN35" s="85">
        <f t="shared" si="7"/>
        <v>56175.932911052267</v>
      </c>
      <c r="AO35" s="85">
        <f t="shared" si="7"/>
        <v>56573.131637287879</v>
      </c>
      <c r="AP35" s="85">
        <f t="shared" si="7"/>
        <v>56973.138805145194</v>
      </c>
      <c r="AQ35" s="85">
        <f t="shared" si="7"/>
        <v>57375.974272050247</v>
      </c>
      <c r="AR35" s="85">
        <f t="shared" si="7"/>
        <v>57781.658035833439</v>
      </c>
      <c r="AS35" s="85">
        <f t="shared" si="7"/>
        <v>58190.210235722254</v>
      </c>
      <c r="AT35" s="85">
        <f t="shared" si="7"/>
        <v>58601.651153340979</v>
      </c>
      <c r="AU35" s="85">
        <f t="shared" si="7"/>
        <v>59016.001213717696</v>
      </c>
      <c r="AV35" s="85">
        <f t="shared" si="7"/>
        <v>59433.280986297963</v>
      </c>
      <c r="AW35" s="85">
        <f t="shared" si="7"/>
        <v>59853.511185966236</v>
      </c>
      <c r="AX35" s="85">
        <f t="shared" si="7"/>
        <v>60276.712674073962</v>
      </c>
      <c r="AY35" s="85">
        <f t="shared" si="7"/>
        <v>60702.9064594753</v>
      </c>
      <c r="AZ35" s="85">
        <f t="shared" si="7"/>
        <v>61132.113699570138</v>
      </c>
      <c r="BA35" s="85">
        <f t="shared" si="7"/>
        <v>61564.35570135423</v>
      </c>
      <c r="BB35" s="85">
        <f t="shared" si="7"/>
        <v>61999.653922477017</v>
      </c>
      <c r="BC35" s="85">
        <f t="shared" si="7"/>
        <v>62438.029972306962</v>
      </c>
      <c r="BD35" s="85">
        <f t="shared" si="7"/>
        <v>62879.505613004054</v>
      </c>
      <c r="BE35" s="85">
        <f t="shared" si="7"/>
        <v>63324.102760600312</v>
      </c>
      <c r="BF35" s="85">
        <f t="shared" si="7"/>
        <v>63771.843486087666</v>
      </c>
      <c r="BG35" s="85">
        <f t="shared" si="7"/>
        <v>64222.75001651379</v>
      </c>
    </row>
    <row r="36" spans="3:59">
      <c r="C36" s="78" t="s">
        <v>177</v>
      </c>
      <c r="E36" s="85">
        <f>'FillTable_B-Y_DemData'!R8*E7</f>
        <v>9680.5595270291215</v>
      </c>
      <c r="F36" s="85">
        <f t="shared" ref="F36:BG42" si="8">E36*F7</f>
        <v>9773.1054490780589</v>
      </c>
      <c r="G36" s="85">
        <f t="shared" si="8"/>
        <v>9648.4418101870579</v>
      </c>
      <c r="H36" s="85">
        <f t="shared" si="8"/>
        <v>9380.3284158508995</v>
      </c>
      <c r="I36" s="85">
        <f t="shared" si="8"/>
        <v>9402.2317409206044</v>
      </c>
      <c r="J36" s="85">
        <f t="shared" si="8"/>
        <v>9075.6857174070446</v>
      </c>
      <c r="K36" s="85">
        <f t="shared" si="8"/>
        <v>9442.1883442216476</v>
      </c>
      <c r="L36" s="85">
        <f t="shared" si="8"/>
        <v>9546.4991124925818</v>
      </c>
      <c r="M36" s="85">
        <f t="shared" si="8"/>
        <v>9542.5324408567358</v>
      </c>
      <c r="N36" s="85">
        <f t="shared" si="8"/>
        <v>9889.0093412551178</v>
      </c>
      <c r="O36" s="85">
        <f t="shared" si="8"/>
        <v>10147.345470208907</v>
      </c>
      <c r="P36" s="85">
        <f t="shared" si="8"/>
        <v>10454.185596338133</v>
      </c>
      <c r="Q36" s="85">
        <f t="shared" si="8"/>
        <v>10705.671783713693</v>
      </c>
      <c r="R36" s="85">
        <f t="shared" si="8"/>
        <v>10952.32703282373</v>
      </c>
      <c r="S36" s="85">
        <f t="shared" si="8"/>
        <v>11243.517179623428</v>
      </c>
      <c r="T36" s="85">
        <f t="shared" si="8"/>
        <v>11473.132096870391</v>
      </c>
      <c r="U36" s="85">
        <f t="shared" si="8"/>
        <v>11653.770670205397</v>
      </c>
      <c r="V36" s="85">
        <f t="shared" si="8"/>
        <v>11789.020499923961</v>
      </c>
      <c r="W36" s="85">
        <f t="shared" si="8"/>
        <v>11904.77166867196</v>
      </c>
      <c r="X36" s="85">
        <f t="shared" si="8"/>
        <v>12042.988298662398</v>
      </c>
      <c r="Y36" s="85">
        <f t="shared" si="8"/>
        <v>12260.395376317161</v>
      </c>
      <c r="Z36" s="85">
        <f t="shared" si="8"/>
        <v>12441.181132567202</v>
      </c>
      <c r="AA36" s="85">
        <f t="shared" si="8"/>
        <v>12623.255457583646</v>
      </c>
      <c r="AB36" s="85">
        <f t="shared" si="8"/>
        <v>12819.495206139956</v>
      </c>
      <c r="AC36" s="85">
        <f t="shared" si="8"/>
        <v>13034.260583056603</v>
      </c>
      <c r="AD36" s="85">
        <f t="shared" si="8"/>
        <v>13126.420898564154</v>
      </c>
      <c r="AE36" s="85">
        <f t="shared" si="8"/>
        <v>13219.23284472619</v>
      </c>
      <c r="AF36" s="85">
        <f t="shared" si="8"/>
        <v>13312.701028976036</v>
      </c>
      <c r="AG36" s="85">
        <f t="shared" si="8"/>
        <v>13406.83009132446</v>
      </c>
      <c r="AH36" s="85">
        <f t="shared" si="8"/>
        <v>13501.624704589954</v>
      </c>
      <c r="AI36" s="85">
        <f t="shared" si="8"/>
        <v>13597.089574630772</v>
      </c>
      <c r="AJ36" s="85">
        <f t="shared" si="8"/>
        <v>13693.22944057846</v>
      </c>
      <c r="AK36" s="85">
        <f t="shared" si="8"/>
        <v>13790.049075073221</v>
      </c>
      <c r="AL36" s="85">
        <f t="shared" si="8"/>
        <v>13887.553284500753</v>
      </c>
      <c r="AM36" s="85">
        <f t="shared" si="8"/>
        <v>13985.746909230884</v>
      </c>
      <c r="AN36" s="85">
        <f t="shared" si="8"/>
        <v>14084.634823857892</v>
      </c>
      <c r="AO36" s="85">
        <f t="shared" si="8"/>
        <v>14184.221937442426</v>
      </c>
      <c r="AP36" s="85">
        <f t="shared" si="8"/>
        <v>14284.513193755278</v>
      </c>
      <c r="AQ36" s="85">
        <f t="shared" si="8"/>
        <v>14385.513571522741</v>
      </c>
      <c r="AR36" s="85">
        <f t="shared" si="8"/>
        <v>14487.228084673805</v>
      </c>
      <c r="AS36" s="85">
        <f t="shared" si="8"/>
        <v>14589.66178258905</v>
      </c>
      <c r="AT36" s="85">
        <f t="shared" si="8"/>
        <v>14692.819750351302</v>
      </c>
      <c r="AU36" s="85">
        <f t="shared" si="8"/>
        <v>14796.707108998111</v>
      </c>
      <c r="AV36" s="85">
        <f t="shared" si="8"/>
        <v>14901.3290157759</v>
      </c>
      <c r="AW36" s="85">
        <f t="shared" si="8"/>
        <v>15006.69066439607</v>
      </c>
      <c r="AX36" s="85">
        <f t="shared" si="8"/>
        <v>15112.797285292754</v>
      </c>
      <c r="AY36" s="85">
        <f t="shared" si="8"/>
        <v>15219.654145882505</v>
      </c>
      <c r="AZ36" s="85">
        <f t="shared" si="8"/>
        <v>15327.266550825803</v>
      </c>
      <c r="BA36" s="85">
        <f t="shared" si="8"/>
        <v>15435.639842290349</v>
      </c>
      <c r="BB36" s="85">
        <f t="shared" si="8"/>
        <v>15544.779400216288</v>
      </c>
      <c r="BC36" s="85">
        <f t="shared" si="8"/>
        <v>15654.690642583308</v>
      </c>
      <c r="BD36" s="85">
        <f t="shared" si="8"/>
        <v>15765.379025679547</v>
      </c>
      <c r="BE36" s="85">
        <f t="shared" si="8"/>
        <v>15876.850044372504</v>
      </c>
      <c r="BF36" s="85">
        <f t="shared" si="8"/>
        <v>15989.109232381787</v>
      </c>
      <c r="BG36" s="85">
        <f t="shared" si="8"/>
        <v>16102.162162553868</v>
      </c>
    </row>
    <row r="37" spans="3:59">
      <c r="C37" s="78" t="s">
        <v>178</v>
      </c>
      <c r="E37" s="85">
        <f>'FillTable_B-Y_DemData'!R9*E8</f>
        <v>18540.476430520288</v>
      </c>
      <c r="F37" s="85">
        <f t="shared" si="8"/>
        <v>19239.895904863635</v>
      </c>
      <c r="G37" s="85">
        <f t="shared" si="8"/>
        <v>19213.244051569014</v>
      </c>
      <c r="H37" s="85">
        <f t="shared" si="8"/>
        <v>17844.309696606058</v>
      </c>
      <c r="I37" s="85">
        <f t="shared" si="8"/>
        <v>16556.517249086719</v>
      </c>
      <c r="J37" s="85">
        <f t="shared" si="8"/>
        <v>17199.528617406326</v>
      </c>
      <c r="K37" s="85">
        <f t="shared" si="8"/>
        <v>17685.023909734908</v>
      </c>
      <c r="L37" s="85">
        <f t="shared" si="8"/>
        <v>18011.505840543567</v>
      </c>
      <c r="M37" s="85">
        <f t="shared" si="8"/>
        <v>18552.877689728954</v>
      </c>
      <c r="N37" s="85">
        <f t="shared" si="8"/>
        <v>19218.62896574863</v>
      </c>
      <c r="O37" s="85">
        <f t="shared" si="8"/>
        <v>19898.147927219012</v>
      </c>
      <c r="P37" s="85">
        <f t="shared" si="8"/>
        <v>20603.948801457114</v>
      </c>
      <c r="Q37" s="85">
        <f t="shared" si="8"/>
        <v>21233.351206207455</v>
      </c>
      <c r="R37" s="85">
        <f t="shared" si="8"/>
        <v>21802.444968136464</v>
      </c>
      <c r="S37" s="85">
        <f t="shared" si="8"/>
        <v>22412.069811354253</v>
      </c>
      <c r="T37" s="85">
        <f t="shared" si="8"/>
        <v>22751.190359330398</v>
      </c>
      <c r="U37" s="85">
        <f t="shared" si="8"/>
        <v>23091.748760304858</v>
      </c>
      <c r="V37" s="85">
        <f t="shared" si="8"/>
        <v>23296.371141420776</v>
      </c>
      <c r="W37" s="85">
        <f t="shared" si="8"/>
        <v>23435.715371357055</v>
      </c>
      <c r="X37" s="85">
        <f t="shared" si="8"/>
        <v>23576.533319144994</v>
      </c>
      <c r="Y37" s="85">
        <f t="shared" si="8"/>
        <v>23877.320607911279</v>
      </c>
      <c r="Z37" s="85">
        <f t="shared" si="8"/>
        <v>24163.425629187714</v>
      </c>
      <c r="AA37" s="85">
        <f t="shared" si="8"/>
        <v>24436.755626352475</v>
      </c>
      <c r="AB37" s="85">
        <f t="shared" si="8"/>
        <v>24728.38467653895</v>
      </c>
      <c r="AC37" s="85">
        <f t="shared" si="8"/>
        <v>25039.23299582328</v>
      </c>
      <c r="AD37" s="85">
        <f t="shared" si="8"/>
        <v>25250.824750601743</v>
      </c>
      <c r="AE37" s="85">
        <f t="shared" si="8"/>
        <v>25464.204542206164</v>
      </c>
      <c r="AF37" s="85">
        <f t="shared" si="8"/>
        <v>25679.387480278663</v>
      </c>
      <c r="AG37" s="85">
        <f t="shared" si="8"/>
        <v>25896.388802144018</v>
      </c>
      <c r="AH37" s="85">
        <f t="shared" si="8"/>
        <v>26115.223873888626</v>
      </c>
      <c r="AI37" s="85">
        <f t="shared" si="8"/>
        <v>26335.908191448601</v>
      </c>
      <c r="AJ37" s="85">
        <f t="shared" si="8"/>
        <v>26558.457381707049</v>
      </c>
      <c r="AK37" s="85">
        <f t="shared" si="8"/>
        <v>26782.887203600625</v>
      </c>
      <c r="AL37" s="85">
        <f t="shared" si="8"/>
        <v>27009.213549235446</v>
      </c>
      <c r="AM37" s="85">
        <f t="shared" si="8"/>
        <v>27237.452445012415</v>
      </c>
      <c r="AN37" s="85">
        <f t="shared" si="8"/>
        <v>27467.620052762079</v>
      </c>
      <c r="AO37" s="85">
        <f t="shared" si="8"/>
        <v>27699.732670889058</v>
      </c>
      <c r="AP37" s="85">
        <f t="shared" si="8"/>
        <v>27933.806735526156</v>
      </c>
      <c r="AQ37" s="85">
        <f t="shared" si="8"/>
        <v>28169.858821698217</v>
      </c>
      <c r="AR37" s="85">
        <f t="shared" si="8"/>
        <v>28407.905644495822</v>
      </c>
      <c r="AS37" s="85">
        <f t="shared" si="8"/>
        <v>28647.964060258899</v>
      </c>
      <c r="AT37" s="85">
        <f t="shared" si="8"/>
        <v>28890.051067770335</v>
      </c>
      <c r="AU37" s="85">
        <f t="shared" si="8"/>
        <v>29134.18380945969</v>
      </c>
      <c r="AV37" s="85">
        <f t="shared" si="8"/>
        <v>29380.379572617057</v>
      </c>
      <c r="AW37" s="85">
        <f t="shared" si="8"/>
        <v>29628.655790617198</v>
      </c>
      <c r="AX37" s="85">
        <f t="shared" si="8"/>
        <v>29879.030044154017</v>
      </c>
      <c r="AY37" s="85">
        <f t="shared" si="8"/>
        <v>30131.520062485462</v>
      </c>
      <c r="AZ37" s="85">
        <f t="shared" si="8"/>
        <v>30386.143724688984</v>
      </c>
      <c r="BA37" s="85">
        <f t="shared" si="8"/>
        <v>30642.919060927517</v>
      </c>
      <c r="BB37" s="85">
        <f t="shared" si="8"/>
        <v>30901.864253726257</v>
      </c>
      <c r="BC37" s="85">
        <f t="shared" si="8"/>
        <v>31162.997639260171</v>
      </c>
      <c r="BD37" s="85">
        <f t="shared" si="8"/>
        <v>31426.337708652394</v>
      </c>
      <c r="BE37" s="85">
        <f t="shared" si="8"/>
        <v>31691.903109283616</v>
      </c>
      <c r="BF37" s="85">
        <f t="shared" si="8"/>
        <v>31959.712646112515</v>
      </c>
      <c r="BG37" s="85">
        <f t="shared" si="8"/>
        <v>32229.785283007361</v>
      </c>
    </row>
    <row r="38" spans="3:59">
      <c r="C38" s="78" t="s">
        <v>179</v>
      </c>
      <c r="E38" s="85">
        <f>'FillTable_B-Y_DemData'!R10*E9</f>
        <v>484.84293259368616</v>
      </c>
      <c r="F38" s="85">
        <f t="shared" si="8"/>
        <v>494.84673623785039</v>
      </c>
      <c r="G38" s="85">
        <f t="shared" si="8"/>
        <v>491.1169178431652</v>
      </c>
      <c r="H38" s="85">
        <f t="shared" si="8"/>
        <v>476.69344558345682</v>
      </c>
      <c r="I38" s="85">
        <f t="shared" si="8"/>
        <v>478.63604312678893</v>
      </c>
      <c r="J38" s="85">
        <f t="shared" si="8"/>
        <v>473.28593691846891</v>
      </c>
      <c r="K38" s="85">
        <f t="shared" si="8"/>
        <v>481.14987555491729</v>
      </c>
      <c r="L38" s="85">
        <f t="shared" si="8"/>
        <v>483.48832637220499</v>
      </c>
      <c r="M38" s="85">
        <f t="shared" si="8"/>
        <v>484.1890508124128</v>
      </c>
      <c r="N38" s="85">
        <f t="shared" si="8"/>
        <v>490.40372670641</v>
      </c>
      <c r="O38" s="85">
        <f t="shared" si="8"/>
        <v>496.02817961671525</v>
      </c>
      <c r="P38" s="85">
        <f t="shared" si="8"/>
        <v>502.79213413038156</v>
      </c>
      <c r="Q38" s="85">
        <f t="shared" si="8"/>
        <v>508.87056989979038</v>
      </c>
      <c r="R38" s="85">
        <f t="shared" si="8"/>
        <v>515.13192559207596</v>
      </c>
      <c r="S38" s="85">
        <f t="shared" si="8"/>
        <v>522.57380335574737</v>
      </c>
      <c r="T38" s="85">
        <f t="shared" si="8"/>
        <v>528.85638971625076</v>
      </c>
      <c r="U38" s="85">
        <f t="shared" si="8"/>
        <v>534.04813271851515</v>
      </c>
      <c r="V38" s="85">
        <f t="shared" si="8"/>
        <v>538.25912613729213</v>
      </c>
      <c r="W38" s="85">
        <f t="shared" si="8"/>
        <v>542.01542996130615</v>
      </c>
      <c r="X38" s="85">
        <f t="shared" si="8"/>
        <v>546.16302255918333</v>
      </c>
      <c r="Y38" s="85">
        <f t="shared" si="8"/>
        <v>551.81296525786354</v>
      </c>
      <c r="Z38" s="85">
        <f t="shared" si="8"/>
        <v>556.68724545022985</v>
      </c>
      <c r="AA38" s="85">
        <f t="shared" si="8"/>
        <v>561.55751578043066</v>
      </c>
      <c r="AB38" s="85">
        <f t="shared" si="8"/>
        <v>566.68427112449774</v>
      </c>
      <c r="AC38" s="85">
        <f t="shared" si="8"/>
        <v>572.14572238272854</v>
      </c>
      <c r="AD38" s="85">
        <f t="shared" si="8"/>
        <v>574.90850252307052</v>
      </c>
      <c r="AE38" s="85">
        <f t="shared" si="8"/>
        <v>577.68462359004241</v>
      </c>
      <c r="AF38" s="85">
        <f t="shared" si="8"/>
        <v>580.47415000437763</v>
      </c>
      <c r="AG38" s="85">
        <f t="shared" si="8"/>
        <v>583.27714649788504</v>
      </c>
      <c r="AH38" s="85">
        <f t="shared" si="8"/>
        <v>586.09367811495054</v>
      </c>
      <c r="AI38" s="85">
        <f t="shared" si="8"/>
        <v>588.92381021404685</v>
      </c>
      <c r="AJ38" s="85">
        <f t="shared" si="8"/>
        <v>591.76760846925004</v>
      </c>
      <c r="AK38" s="85">
        <f t="shared" si="8"/>
        <v>594.62513887176328</v>
      </c>
      <c r="AL38" s="85">
        <f t="shared" si="8"/>
        <v>597.49646773144866</v>
      </c>
      <c r="AM38" s="85">
        <f t="shared" si="8"/>
        <v>600.38166167836539</v>
      </c>
      <c r="AN38" s="85">
        <f t="shared" si="8"/>
        <v>603.28078766431656</v>
      </c>
      <c r="AO38" s="85">
        <f t="shared" si="8"/>
        <v>606.19391296440222</v>
      </c>
      <c r="AP38" s="85">
        <f t="shared" si="8"/>
        <v>609.12110517858082</v>
      </c>
      <c r="AQ38" s="85">
        <f t="shared" si="8"/>
        <v>612.06243223323781</v>
      </c>
      <c r="AR38" s="85">
        <f t="shared" si="8"/>
        <v>615.01796238276199</v>
      </c>
      <c r="AS38" s="85">
        <f t="shared" si="8"/>
        <v>617.98776421112927</v>
      </c>
      <c r="AT38" s="85">
        <f t="shared" si="8"/>
        <v>620.97190663349409</v>
      </c>
      <c r="AU38" s="85">
        <f t="shared" si="8"/>
        <v>623.97045889778894</v>
      </c>
      <c r="AV38" s="85">
        <f t="shared" si="8"/>
        <v>626.98349058633096</v>
      </c>
      <c r="AW38" s="85">
        <f t="shared" si="8"/>
        <v>630.01107161743676</v>
      </c>
      <c r="AX38" s="85">
        <f t="shared" si="8"/>
        <v>633.05327224704479</v>
      </c>
      <c r="AY38" s="85">
        <f t="shared" si="8"/>
        <v>636.11016307034583</v>
      </c>
      <c r="AZ38" s="85">
        <f t="shared" si="8"/>
        <v>639.181815023421</v>
      </c>
      <c r="BA38" s="85">
        <f t="shared" si="8"/>
        <v>642.26829938488788</v>
      </c>
      <c r="BB38" s="85">
        <f t="shared" si="8"/>
        <v>645.36968777755476</v>
      </c>
      <c r="BC38" s="85">
        <f t="shared" si="8"/>
        <v>648.48605217008242</v>
      </c>
      <c r="BD38" s="85">
        <f t="shared" si="8"/>
        <v>651.61746487865435</v>
      </c>
      <c r="BE38" s="85">
        <f t="shared" si="8"/>
        <v>654.76399856865453</v>
      </c>
      <c r="BF38" s="85">
        <f t="shared" si="8"/>
        <v>657.92572625635421</v>
      </c>
      <c r="BG38" s="85">
        <f t="shared" si="8"/>
        <v>661.10272131060583</v>
      </c>
    </row>
    <row r="39" spans="3:59">
      <c r="C39" s="84" t="s">
        <v>180</v>
      </c>
      <c r="D39" s="84"/>
      <c r="E39" s="95">
        <f>0.99*(903+80)*0.041868</f>
        <v>40.744681560000004</v>
      </c>
      <c r="F39" s="95">
        <f>0.99*(633+410)*0.041868</f>
        <v>43.231640759999998</v>
      </c>
      <c r="G39" s="95">
        <f>0.99*(640+384)*0.041868</f>
        <v>42.444103680000005</v>
      </c>
      <c r="H39" s="95">
        <f>0.99*((670*0.041868)+H62)</f>
        <v>32.827861440000007</v>
      </c>
      <c r="I39" s="95">
        <f>0.99*((623*0.041868)+I62)</f>
        <v>38.630766240000007</v>
      </c>
      <c r="J39" s="95">
        <f t="shared" ref="J39:BG39" si="9">((I39-I62)*J10)+J62</f>
        <v>39.361377000901371</v>
      </c>
      <c r="K39" s="95">
        <f t="shared" si="9"/>
        <v>27.267184766179344</v>
      </c>
      <c r="L39" s="95">
        <f>((K39-K62)*L10)+L62</f>
        <v>27.644717891478589</v>
      </c>
      <c r="M39" s="95">
        <f>((L39-L62)*M10)+M62</f>
        <v>28.371770540791282</v>
      </c>
      <c r="N39" s="95">
        <f t="shared" si="9"/>
        <v>29.254117225162293</v>
      </c>
      <c r="O39" s="95">
        <f t="shared" si="9"/>
        <v>30.176642748765712</v>
      </c>
      <c r="P39" s="95">
        <f t="shared" si="9"/>
        <v>31.159051903348317</v>
      </c>
      <c r="Q39" s="95">
        <f t="shared" si="9"/>
        <v>32.05800821661974</v>
      </c>
      <c r="R39" s="95">
        <f t="shared" si="9"/>
        <v>32.893019914905388</v>
      </c>
      <c r="S39" s="95">
        <f t="shared" si="9"/>
        <v>33.812751721952246</v>
      </c>
      <c r="T39" s="95">
        <f t="shared" si="9"/>
        <v>34.324377778315885</v>
      </c>
      <c r="U39" s="95">
        <f t="shared" si="9"/>
        <v>34.838173101813439</v>
      </c>
      <c r="V39" s="95">
        <f t="shared" si="9"/>
        <v>35.146883802237994</v>
      </c>
      <c r="W39" s="95">
        <f t="shared" si="9"/>
        <v>35.357110340455137</v>
      </c>
      <c r="X39" s="95">
        <f t="shared" si="9"/>
        <v>35.569560254569545</v>
      </c>
      <c r="Y39" s="95">
        <f t="shared" si="9"/>
        <v>36.023353500877441</v>
      </c>
      <c r="Z39" s="95">
        <f t="shared" si="9"/>
        <v>36.454995831650614</v>
      </c>
      <c r="AA39" s="95">
        <f t="shared" si="9"/>
        <v>36.867364676210066</v>
      </c>
      <c r="AB39" s="95">
        <f t="shared" si="9"/>
        <v>37.307341026090455</v>
      </c>
      <c r="AC39" s="95">
        <f t="shared" si="9"/>
        <v>37.776313197407823</v>
      </c>
      <c r="AD39" s="95">
        <f t="shared" si="9"/>
        <v>38.095538486770067</v>
      </c>
      <c r="AE39" s="95">
        <f t="shared" si="9"/>
        <v>38.417461360325767</v>
      </c>
      <c r="AF39" s="95">
        <f t="shared" si="9"/>
        <v>38.74210461376412</v>
      </c>
      <c r="AG39" s="95">
        <f t="shared" si="9"/>
        <v>39.069491235407227</v>
      </c>
      <c r="AH39" s="95">
        <f t="shared" si="9"/>
        <v>39.39964440783789</v>
      </c>
      <c r="AI39" s="95">
        <f t="shared" si="9"/>
        <v>39.732587509541226</v>
      </c>
      <c r="AJ39" s="95">
        <f t="shared" si="9"/>
        <v>40.068344116560098</v>
      </c>
      <c r="AK39" s="95">
        <f t="shared" si="9"/>
        <v>40.40693800416458</v>
      </c>
      <c r="AL39" s="95">
        <f t="shared" si="9"/>
        <v>40.748393148535492</v>
      </c>
      <c r="AM39" s="95">
        <f t="shared" si="9"/>
        <v>41.092733728462179</v>
      </c>
      <c r="AN39" s="95">
        <f t="shared" si="9"/>
        <v>41.43998412705465</v>
      </c>
      <c r="AO39" s="95">
        <f t="shared" si="9"/>
        <v>41.790168933470156</v>
      </c>
      <c r="AP39" s="95">
        <f t="shared" si="9"/>
        <v>42.143312944654376</v>
      </c>
      <c r="AQ39" s="95">
        <f t="shared" si="9"/>
        <v>42.499441167097324</v>
      </c>
      <c r="AR39" s="95">
        <f t="shared" si="9"/>
        <v>42.858578818604066</v>
      </c>
      <c r="AS39" s="95">
        <f t="shared" si="9"/>
        <v>43.220751330080446</v>
      </c>
      <c r="AT39" s="95">
        <f t="shared" si="9"/>
        <v>43.585984347333842</v>
      </c>
      <c r="AU39" s="95">
        <f t="shared" si="9"/>
        <v>43.954303732889194</v>
      </c>
      <c r="AV39" s="95">
        <f t="shared" si="9"/>
        <v>44.32573556782036</v>
      </c>
      <c r="AW39" s="95">
        <f t="shared" si="9"/>
        <v>44.70030615359692</v>
      </c>
      <c r="AX39" s="95">
        <f t="shared" si="9"/>
        <v>45.078042013946629</v>
      </c>
      <c r="AY39" s="95">
        <f t="shared" si="9"/>
        <v>45.458969896733571</v>
      </c>
      <c r="AZ39" s="95">
        <f t="shared" si="9"/>
        <v>45.843116775852259</v>
      </c>
      <c r="BA39" s="95">
        <f t="shared" si="9"/>
        <v>46.230509853137598</v>
      </c>
      <c r="BB39" s="95">
        <f t="shared" si="9"/>
        <v>46.621176560291133</v>
      </c>
      <c r="BC39" s="95">
        <f t="shared" si="9"/>
        <v>47.015144560823501</v>
      </c>
      <c r="BD39" s="95">
        <f t="shared" si="9"/>
        <v>47.412441752013308</v>
      </c>
      <c r="BE39" s="95">
        <f t="shared" si="9"/>
        <v>47.813096266882575</v>
      </c>
      <c r="BF39" s="95">
        <f t="shared" si="9"/>
        <v>48.217136476188855</v>
      </c>
      <c r="BG39" s="95">
        <f t="shared" si="9"/>
        <v>48.624590990434207</v>
      </c>
    </row>
    <row r="40" spans="3:59">
      <c r="C40" s="84" t="s">
        <v>181</v>
      </c>
      <c r="D40" s="84"/>
      <c r="E40" s="95">
        <f>130*0.041868</f>
        <v>5.4428400000000003</v>
      </c>
      <c r="F40" s="95">
        <f>114*0.041868</f>
        <v>4.7729520000000001</v>
      </c>
      <c r="G40" s="95">
        <f>68*0.041868</f>
        <v>2.8470240000000002</v>
      </c>
      <c r="H40" s="95">
        <f>G40</f>
        <v>2.8470240000000002</v>
      </c>
      <c r="I40" s="95">
        <f t="shared" ref="I40:BG40" si="10">H40</f>
        <v>2.8470240000000002</v>
      </c>
      <c r="J40" s="95">
        <f t="shared" si="10"/>
        <v>2.8470240000000002</v>
      </c>
      <c r="K40" s="95">
        <f t="shared" si="10"/>
        <v>2.8470240000000002</v>
      </c>
      <c r="L40" s="95">
        <f t="shared" si="10"/>
        <v>2.8470240000000002</v>
      </c>
      <c r="M40" s="95">
        <f t="shared" si="10"/>
        <v>2.8470240000000002</v>
      </c>
      <c r="N40" s="95">
        <f t="shared" si="10"/>
        <v>2.8470240000000002</v>
      </c>
      <c r="O40" s="95">
        <f t="shared" si="10"/>
        <v>2.8470240000000002</v>
      </c>
      <c r="P40" s="95">
        <f t="shared" si="10"/>
        <v>2.8470240000000002</v>
      </c>
      <c r="Q40" s="95">
        <f t="shared" si="10"/>
        <v>2.8470240000000002</v>
      </c>
      <c r="R40" s="95">
        <f t="shared" si="10"/>
        <v>2.8470240000000002</v>
      </c>
      <c r="S40" s="95">
        <f t="shared" si="10"/>
        <v>2.8470240000000002</v>
      </c>
      <c r="T40" s="95">
        <f t="shared" si="10"/>
        <v>2.8470240000000002</v>
      </c>
      <c r="U40" s="95">
        <f t="shared" si="10"/>
        <v>2.8470240000000002</v>
      </c>
      <c r="V40" s="95">
        <f t="shared" si="10"/>
        <v>2.8470240000000002</v>
      </c>
      <c r="W40" s="95">
        <f t="shared" si="10"/>
        <v>2.8470240000000002</v>
      </c>
      <c r="X40" s="95">
        <f t="shared" si="10"/>
        <v>2.8470240000000002</v>
      </c>
      <c r="Y40" s="95">
        <f t="shared" si="10"/>
        <v>2.8470240000000002</v>
      </c>
      <c r="Z40" s="95">
        <f t="shared" si="10"/>
        <v>2.8470240000000002</v>
      </c>
      <c r="AA40" s="95">
        <f t="shared" si="10"/>
        <v>2.8470240000000002</v>
      </c>
      <c r="AB40" s="95">
        <f t="shared" si="10"/>
        <v>2.8470240000000002</v>
      </c>
      <c r="AC40" s="95">
        <f t="shared" si="10"/>
        <v>2.8470240000000002</v>
      </c>
      <c r="AD40" s="95">
        <f t="shared" si="10"/>
        <v>2.8470240000000002</v>
      </c>
      <c r="AE40" s="95">
        <f t="shared" si="10"/>
        <v>2.8470240000000002</v>
      </c>
      <c r="AF40" s="95">
        <f t="shared" si="10"/>
        <v>2.8470240000000002</v>
      </c>
      <c r="AG40" s="95">
        <f t="shared" si="10"/>
        <v>2.8470240000000002</v>
      </c>
      <c r="AH40" s="95">
        <f t="shared" si="10"/>
        <v>2.8470240000000002</v>
      </c>
      <c r="AI40" s="95">
        <f t="shared" si="10"/>
        <v>2.8470240000000002</v>
      </c>
      <c r="AJ40" s="95">
        <f t="shared" si="10"/>
        <v>2.8470240000000002</v>
      </c>
      <c r="AK40" s="95">
        <f t="shared" si="10"/>
        <v>2.8470240000000002</v>
      </c>
      <c r="AL40" s="95">
        <f t="shared" si="10"/>
        <v>2.8470240000000002</v>
      </c>
      <c r="AM40" s="95">
        <f t="shared" si="10"/>
        <v>2.8470240000000002</v>
      </c>
      <c r="AN40" s="95">
        <f t="shared" si="10"/>
        <v>2.8470240000000002</v>
      </c>
      <c r="AO40" s="95">
        <f t="shared" si="10"/>
        <v>2.8470240000000002</v>
      </c>
      <c r="AP40" s="95">
        <f t="shared" si="10"/>
        <v>2.8470240000000002</v>
      </c>
      <c r="AQ40" s="95">
        <f t="shared" si="10"/>
        <v>2.8470240000000002</v>
      </c>
      <c r="AR40" s="95">
        <f t="shared" si="10"/>
        <v>2.8470240000000002</v>
      </c>
      <c r="AS40" s="95">
        <f t="shared" si="10"/>
        <v>2.8470240000000002</v>
      </c>
      <c r="AT40" s="95">
        <f t="shared" si="10"/>
        <v>2.8470240000000002</v>
      </c>
      <c r="AU40" s="95">
        <f t="shared" si="10"/>
        <v>2.8470240000000002</v>
      </c>
      <c r="AV40" s="95">
        <f t="shared" si="10"/>
        <v>2.8470240000000002</v>
      </c>
      <c r="AW40" s="95">
        <f t="shared" si="10"/>
        <v>2.8470240000000002</v>
      </c>
      <c r="AX40" s="95">
        <f t="shared" si="10"/>
        <v>2.8470240000000002</v>
      </c>
      <c r="AY40" s="95">
        <f t="shared" si="10"/>
        <v>2.8470240000000002</v>
      </c>
      <c r="AZ40" s="95">
        <f t="shared" si="10"/>
        <v>2.8470240000000002</v>
      </c>
      <c r="BA40" s="95">
        <f t="shared" si="10"/>
        <v>2.8470240000000002</v>
      </c>
      <c r="BB40" s="95">
        <f t="shared" si="10"/>
        <v>2.8470240000000002</v>
      </c>
      <c r="BC40" s="95">
        <f t="shared" si="10"/>
        <v>2.8470240000000002</v>
      </c>
      <c r="BD40" s="95">
        <f t="shared" si="10"/>
        <v>2.8470240000000002</v>
      </c>
      <c r="BE40" s="95">
        <f t="shared" si="10"/>
        <v>2.8470240000000002</v>
      </c>
      <c r="BF40" s="95">
        <f t="shared" si="10"/>
        <v>2.8470240000000002</v>
      </c>
      <c r="BG40" s="95">
        <f t="shared" si="10"/>
        <v>2.8470240000000002</v>
      </c>
    </row>
    <row r="41" spans="3:59">
      <c r="C41" s="78" t="s">
        <v>182</v>
      </c>
      <c r="E41" s="85">
        <f>'FillTable_B-Y_DemData'!R13*E12</f>
        <v>314.65480613531986</v>
      </c>
      <c r="F41" s="85">
        <f t="shared" si="8"/>
        <v>325.93131863136728</v>
      </c>
      <c r="G41" s="85">
        <f t="shared" si="8"/>
        <v>325.4798258721944</v>
      </c>
      <c r="H41" s="85">
        <f t="shared" si="8"/>
        <v>302.28954554848082</v>
      </c>
      <c r="I41" s="85">
        <f t="shared" si="8"/>
        <v>282.65541117701309</v>
      </c>
      <c r="J41" s="85">
        <f t="shared" si="8"/>
        <v>292.5352413352856</v>
      </c>
      <c r="K41" s="85">
        <f t="shared" si="8"/>
        <v>299.9669586282979</v>
      </c>
      <c r="L41" s="85">
        <f t="shared" si="8"/>
        <v>304.12020966424336</v>
      </c>
      <c r="M41" s="85">
        <f t="shared" si="8"/>
        <v>312.11853343133367</v>
      </c>
      <c r="N41" s="85">
        <f t="shared" si="8"/>
        <v>321.82525063137342</v>
      </c>
      <c r="O41" s="85">
        <f t="shared" si="8"/>
        <v>331.97397621288383</v>
      </c>
      <c r="P41" s="85">
        <f t="shared" si="8"/>
        <v>342.78148306611268</v>
      </c>
      <c r="Q41" s="85">
        <f t="shared" si="8"/>
        <v>352.67092319512096</v>
      </c>
      <c r="R41" s="85">
        <f t="shared" si="8"/>
        <v>361.85690706920508</v>
      </c>
      <c r="S41" s="85">
        <f t="shared" si="8"/>
        <v>371.97489890735596</v>
      </c>
      <c r="T41" s="85">
        <f t="shared" si="8"/>
        <v>377.60330951880815</v>
      </c>
      <c r="U41" s="85">
        <f t="shared" si="8"/>
        <v>383.25558429042911</v>
      </c>
      <c r="V41" s="85">
        <f t="shared" si="8"/>
        <v>386.65171816697165</v>
      </c>
      <c r="W41" s="85">
        <f t="shared" si="8"/>
        <v>388.9644253948249</v>
      </c>
      <c r="X41" s="85">
        <f t="shared" si="8"/>
        <v>391.3015920346603</v>
      </c>
      <c r="Y41" s="85">
        <f t="shared" si="8"/>
        <v>396.29378250493869</v>
      </c>
      <c r="Z41" s="85">
        <f t="shared" si="8"/>
        <v>401.04229021805821</v>
      </c>
      <c r="AA41" s="85">
        <f t="shared" si="8"/>
        <v>405.57876984352333</v>
      </c>
      <c r="AB41" s="85">
        <f t="shared" si="8"/>
        <v>410.41896030226468</v>
      </c>
      <c r="AC41" s="85">
        <f t="shared" si="8"/>
        <v>415.57813449342893</v>
      </c>
      <c r="AD41" s="85">
        <f t="shared" si="8"/>
        <v>419.08993961700008</v>
      </c>
      <c r="AE41" s="85">
        <f t="shared" si="8"/>
        <v>422.6314209294809</v>
      </c>
      <c r="AF41" s="85">
        <f t="shared" si="8"/>
        <v>426.20282920679915</v>
      </c>
      <c r="AG41" s="85">
        <f t="shared" si="8"/>
        <v>429.80441734404184</v>
      </c>
      <c r="AH41" s="85">
        <f t="shared" si="8"/>
        <v>433.4364403733627</v>
      </c>
      <c r="AI41" s="85">
        <f t="shared" si="8"/>
        <v>437.09915548204151</v>
      </c>
      <c r="AJ41" s="85">
        <f t="shared" si="8"/>
        <v>440.79282203069562</v>
      </c>
      <c r="AK41" s="85">
        <f t="shared" si="8"/>
        <v>444.51770157164577</v>
      </c>
      <c r="AL41" s="85">
        <f t="shared" si="8"/>
        <v>448.27405786743657</v>
      </c>
      <c r="AM41" s="85">
        <f t="shared" si="8"/>
        <v>452.06215690951404</v>
      </c>
      <c r="AN41" s="85">
        <f t="shared" si="8"/>
        <v>455.88226693706065</v>
      </c>
      <c r="AO41" s="85">
        <f t="shared" si="8"/>
        <v>459.73465845598963</v>
      </c>
      <c r="AP41" s="85">
        <f t="shared" si="8"/>
        <v>463.61960425809974</v>
      </c>
      <c r="AQ41" s="85">
        <f t="shared" si="8"/>
        <v>467.53737944039193</v>
      </c>
      <c r="AR41" s="85">
        <f t="shared" si="8"/>
        <v>471.48826142454931</v>
      </c>
      <c r="AS41" s="85">
        <f t="shared" si="8"/>
        <v>475.47252997658154</v>
      </c>
      <c r="AT41" s="85">
        <f t="shared" si="8"/>
        <v>479.49046722663559</v>
      </c>
      <c r="AU41" s="85">
        <f t="shared" si="8"/>
        <v>483.54235768897331</v>
      </c>
      <c r="AV41" s="85">
        <f t="shared" si="8"/>
        <v>487.62848828211855</v>
      </c>
      <c r="AW41" s="85">
        <f t="shared" si="8"/>
        <v>491.74914834917388</v>
      </c>
      <c r="AX41" s="85">
        <f t="shared" si="8"/>
        <v>495.90462967830933</v>
      </c>
      <c r="AY41" s="85">
        <f t="shared" si="8"/>
        <v>500.09522652342423</v>
      </c>
      <c r="AZ41" s="85">
        <f t="shared" si="8"/>
        <v>504.32123562498396</v>
      </c>
      <c r="BA41" s="85">
        <f t="shared" si="8"/>
        <v>508.5829562310318</v>
      </c>
      <c r="BB41" s="85">
        <f t="shared" si="8"/>
        <v>512.88069011837945</v>
      </c>
      <c r="BC41" s="85">
        <f t="shared" si="8"/>
        <v>517.21474161397589</v>
      </c>
      <c r="BD41" s="85">
        <f t="shared" si="8"/>
        <v>521.58541761645745</v>
      </c>
      <c r="BE41" s="85">
        <f t="shared" si="8"/>
        <v>525.99302761787931</v>
      </c>
      <c r="BF41" s="85">
        <f t="shared" si="8"/>
        <v>530.43788372563108</v>
      </c>
      <c r="BG41" s="85">
        <f t="shared" si="8"/>
        <v>534.92030068453721</v>
      </c>
    </row>
    <row r="42" spans="3:59">
      <c r="C42" s="78" t="s">
        <v>183</v>
      </c>
      <c r="E42" s="85">
        <f>'FillTable_B-Y_DemData'!R14*E13</f>
        <v>112.62886722466276</v>
      </c>
      <c r="F42" s="85">
        <f t="shared" si="8"/>
        <v>116.43114583410613</v>
      </c>
      <c r="G42" s="85">
        <f t="shared" si="8"/>
        <v>119.339396722743</v>
      </c>
      <c r="H42" s="85">
        <f t="shared" si="8"/>
        <v>120.62722236779166</v>
      </c>
      <c r="I42" s="85">
        <f t="shared" si="8"/>
        <v>121.19131128704267</v>
      </c>
      <c r="J42" s="85">
        <f t="shared" si="8"/>
        <v>122.08140102812311</v>
      </c>
      <c r="K42" s="85">
        <f t="shared" si="8"/>
        <v>121.99753271443829</v>
      </c>
      <c r="L42" s="85">
        <f t="shared" si="8"/>
        <v>122.2456541367561</v>
      </c>
      <c r="M42" s="85">
        <f t="shared" si="8"/>
        <v>122.82085482613343</v>
      </c>
      <c r="N42" s="85">
        <f t="shared" si="8"/>
        <v>123.4797005792762</v>
      </c>
      <c r="O42" s="85">
        <f t="shared" si="8"/>
        <v>124.46541216598096</v>
      </c>
      <c r="P42" s="85">
        <f t="shared" si="8"/>
        <v>125.41689285801866</v>
      </c>
      <c r="Q42" s="85">
        <f t="shared" si="8"/>
        <v>126.32778535947293</v>
      </c>
      <c r="R42" s="85">
        <f t="shared" si="8"/>
        <v>127.19307334980331</v>
      </c>
      <c r="S42" s="85">
        <f t="shared" si="8"/>
        <v>128.01232570603409</v>
      </c>
      <c r="T42" s="85">
        <f t="shared" si="8"/>
        <v>128.90808415278488</v>
      </c>
      <c r="U42" s="85">
        <f t="shared" si="8"/>
        <v>129.76175877216087</v>
      </c>
      <c r="V42" s="85">
        <f t="shared" si="8"/>
        <v>130.58403138749091</v>
      </c>
      <c r="W42" s="85">
        <f t="shared" si="8"/>
        <v>131.37453040411182</v>
      </c>
      <c r="X42" s="85">
        <f t="shared" si="8"/>
        <v>132.13846694363897</v>
      </c>
      <c r="Y42" s="85">
        <f t="shared" si="8"/>
        <v>132.87451444024092</v>
      </c>
      <c r="Z42" s="85">
        <f t="shared" si="8"/>
        <v>133.59300217004099</v>
      </c>
      <c r="AA42" s="85">
        <f t="shared" si="8"/>
        <v>134.30460645046512</v>
      </c>
      <c r="AB42" s="85">
        <f t="shared" si="8"/>
        <v>135.015437385421</v>
      </c>
      <c r="AC42" s="85">
        <f t="shared" si="8"/>
        <v>135.7250357116562</v>
      </c>
      <c r="AD42" s="85">
        <f t="shared" si="8"/>
        <v>136.43429066016731</v>
      </c>
      <c r="AE42" s="85">
        <f t="shared" si="8"/>
        <v>137.14558960505241</v>
      </c>
      <c r="AF42" s="85">
        <f t="shared" si="8"/>
        <v>137.86386610992398</v>
      </c>
      <c r="AG42" s="85">
        <f t="shared" si="8"/>
        <v>138.59231189721962</v>
      </c>
      <c r="AH42" s="85">
        <f t="shared" si="8"/>
        <v>139.32727285455036</v>
      </c>
      <c r="AI42" s="85">
        <f t="shared" si="8"/>
        <v>140.0649617082521</v>
      </c>
      <c r="AJ42" s="85">
        <f t="shared" si="8"/>
        <v>140.80233700089502</v>
      </c>
      <c r="AK42" s="85">
        <f t="shared" si="8"/>
        <v>141.53865984306145</v>
      </c>
      <c r="AL42" s="85">
        <f t="shared" si="8"/>
        <v>142.27197600779621</v>
      </c>
      <c r="AM42" s="85">
        <f t="shared" si="8"/>
        <v>142.99980630892796</v>
      </c>
      <c r="AN42" s="85">
        <f t="shared" si="8"/>
        <v>143.71918924817231</v>
      </c>
      <c r="AO42" s="85">
        <f t="shared" si="8"/>
        <v>144.42558528979026</v>
      </c>
      <c r="AP42" s="85">
        <f t="shared" si="8"/>
        <v>145.11339223586734</v>
      </c>
      <c r="AQ42" s="85">
        <f t="shared" si="8"/>
        <v>145.77995487095509</v>
      </c>
      <c r="AR42" s="85">
        <f t="shared" si="8"/>
        <v>146.42448837126753</v>
      </c>
      <c r="AS42" s="85">
        <f t="shared" ref="AM42:BG43" si="11">AR42*AS13</f>
        <v>147.04521297678676</v>
      </c>
      <c r="AT42" s="85">
        <f t="shared" si="11"/>
        <v>147.63935632299132</v>
      </c>
      <c r="AU42" s="85">
        <f t="shared" si="11"/>
        <v>148.20216699161648</v>
      </c>
      <c r="AV42" s="85">
        <f t="shared" si="11"/>
        <v>148.73318912397133</v>
      </c>
      <c r="AW42" s="85">
        <f t="shared" si="11"/>
        <v>149.23229697768556</v>
      </c>
      <c r="AX42" s="85">
        <f t="shared" si="11"/>
        <v>149.69874181870267</v>
      </c>
      <c r="AY42" s="85">
        <f t="shared" si="11"/>
        <v>150.13260541440175</v>
      </c>
      <c r="AZ42" s="85">
        <f t="shared" si="11"/>
        <v>150.53465618137207</v>
      </c>
      <c r="BA42" s="85">
        <f t="shared" si="11"/>
        <v>150.90750896502581</v>
      </c>
      <c r="BB42" s="85">
        <f t="shared" si="11"/>
        <v>151.25358876049771</v>
      </c>
      <c r="BC42" s="85">
        <f t="shared" si="11"/>
        <v>151.57509475987075</v>
      </c>
      <c r="BD42" s="85">
        <f t="shared" si="11"/>
        <v>151.87448198527971</v>
      </c>
      <c r="BE42" s="85">
        <f t="shared" si="11"/>
        <v>152.15455054030326</v>
      </c>
      <c r="BF42" s="85">
        <f t="shared" si="11"/>
        <v>152.41942586829421</v>
      </c>
      <c r="BG42" s="85">
        <f t="shared" si="11"/>
        <v>152.67291851971993</v>
      </c>
    </row>
    <row r="43" spans="3:59">
      <c r="C43" s="78" t="s">
        <v>184</v>
      </c>
      <c r="E43" s="85">
        <f>'FillTable_B-Y_DemData'!R15*E14</f>
        <v>1709.9109842289708</v>
      </c>
      <c r="F43" s="85">
        <f t="shared" ref="F43:AL43" si="12">E43*F14</f>
        <v>1767.6364867541567</v>
      </c>
      <c r="G43" s="85">
        <f t="shared" si="12"/>
        <v>1811.7890229725529</v>
      </c>
      <c r="H43" s="85">
        <f t="shared" si="12"/>
        <v>1831.3405577655642</v>
      </c>
      <c r="I43" s="85">
        <f t="shared" si="12"/>
        <v>1839.9044531760114</v>
      </c>
      <c r="J43" s="85">
        <f t="shared" si="12"/>
        <v>1853.4176337905963</v>
      </c>
      <c r="K43" s="85">
        <f t="shared" si="12"/>
        <v>1852.1443603010177</v>
      </c>
      <c r="L43" s="85">
        <f t="shared" si="12"/>
        <v>1855.9112946216608</v>
      </c>
      <c r="M43" s="85">
        <f t="shared" si="12"/>
        <v>1864.6438869058438</v>
      </c>
      <c r="N43" s="85">
        <f t="shared" si="12"/>
        <v>1874.6463633399203</v>
      </c>
      <c r="O43" s="85">
        <f t="shared" si="12"/>
        <v>1889.6112574289834</v>
      </c>
      <c r="P43" s="85">
        <f t="shared" si="12"/>
        <v>1904.0564642990103</v>
      </c>
      <c r="Q43" s="85">
        <f t="shared" si="12"/>
        <v>1917.8854686392706</v>
      </c>
      <c r="R43" s="85">
        <f t="shared" si="12"/>
        <v>1931.0221135833774</v>
      </c>
      <c r="S43" s="85">
        <f t="shared" si="12"/>
        <v>1943.4598539006993</v>
      </c>
      <c r="T43" s="85">
        <f t="shared" si="12"/>
        <v>1957.0590957740974</v>
      </c>
      <c r="U43" s="85">
        <f t="shared" si="12"/>
        <v>1970.0194286318967</v>
      </c>
      <c r="V43" s="85">
        <f t="shared" si="12"/>
        <v>1982.5030219737255</v>
      </c>
      <c r="W43" s="85">
        <f t="shared" si="12"/>
        <v>1994.5042343169703</v>
      </c>
      <c r="X43" s="85">
        <f t="shared" si="12"/>
        <v>2006.1021799625187</v>
      </c>
      <c r="Y43" s="85">
        <f t="shared" si="12"/>
        <v>2017.2767192291117</v>
      </c>
      <c r="Z43" s="85">
        <f t="shared" si="12"/>
        <v>2028.1846693088039</v>
      </c>
      <c r="AA43" s="85">
        <f t="shared" si="12"/>
        <v>2038.9881161116064</v>
      </c>
      <c r="AB43" s="85">
        <f t="shared" si="12"/>
        <v>2049.7798221241183</v>
      </c>
      <c r="AC43" s="85">
        <f t="shared" si="12"/>
        <v>2060.5528148951435</v>
      </c>
      <c r="AD43" s="85">
        <f t="shared" si="12"/>
        <v>2071.3205945679942</v>
      </c>
      <c r="AE43" s="85">
        <f t="shared" si="12"/>
        <v>2082.119405822159</v>
      </c>
      <c r="AF43" s="85">
        <f t="shared" si="12"/>
        <v>2093.024149123391</v>
      </c>
      <c r="AG43" s="85">
        <f t="shared" si="12"/>
        <v>2104.0832806214248</v>
      </c>
      <c r="AH43" s="85">
        <f t="shared" si="12"/>
        <v>2115.2413242463554</v>
      </c>
      <c r="AI43" s="85">
        <f t="shared" si="12"/>
        <v>2126.4407822980093</v>
      </c>
      <c r="AJ43" s="85">
        <f t="shared" si="12"/>
        <v>2137.6354799226788</v>
      </c>
      <c r="AK43" s="85">
        <f t="shared" si="12"/>
        <v>2148.8141994355688</v>
      </c>
      <c r="AL43" s="85">
        <f t="shared" si="12"/>
        <v>2159.9472721183602</v>
      </c>
      <c r="AM43" s="85">
        <f t="shared" si="11"/>
        <v>2170.9970594173601</v>
      </c>
      <c r="AN43" s="85">
        <f t="shared" si="11"/>
        <v>2181.9186004040698</v>
      </c>
      <c r="AO43" s="85">
        <f t="shared" si="11"/>
        <v>2192.6429766722699</v>
      </c>
      <c r="AP43" s="85">
        <f t="shared" si="11"/>
        <v>2203.0851366718034</v>
      </c>
      <c r="AQ43" s="85">
        <f t="shared" si="11"/>
        <v>2213.2047694044991</v>
      </c>
      <c r="AR43" s="85">
        <f t="shared" si="11"/>
        <v>2222.9899598183333</v>
      </c>
      <c r="AS43" s="85">
        <f t="shared" si="11"/>
        <v>2232.413687920307</v>
      </c>
      <c r="AT43" s="85">
        <f t="shared" si="11"/>
        <v>2241.4338641763215</v>
      </c>
      <c r="AU43" s="85">
        <f t="shared" si="11"/>
        <v>2249.9783534181765</v>
      </c>
      <c r="AV43" s="85">
        <f t="shared" si="11"/>
        <v>2258.0402348821094</v>
      </c>
      <c r="AW43" s="85">
        <f t="shared" si="11"/>
        <v>2265.6175995703161</v>
      </c>
      <c r="AX43" s="85">
        <f t="shared" si="11"/>
        <v>2272.6990803384847</v>
      </c>
      <c r="AY43" s="85">
        <f t="shared" si="11"/>
        <v>2279.2859185640978</v>
      </c>
      <c r="AZ43" s="85">
        <f t="shared" si="11"/>
        <v>2285.3897802081015</v>
      </c>
      <c r="BA43" s="85">
        <f t="shared" si="11"/>
        <v>2291.0503633781173</v>
      </c>
      <c r="BB43" s="85">
        <f t="shared" si="11"/>
        <v>2296.3044839093723</v>
      </c>
      <c r="BC43" s="85">
        <f t="shared" si="11"/>
        <v>2301.1855295362175</v>
      </c>
      <c r="BD43" s="85">
        <f t="shared" si="11"/>
        <v>2305.7307719583355</v>
      </c>
      <c r="BE43" s="85">
        <f t="shared" si="11"/>
        <v>2309.9827218391474</v>
      </c>
      <c r="BF43" s="85">
        <f t="shared" si="11"/>
        <v>2314.0040109095553</v>
      </c>
      <c r="BG43" s="85">
        <f t="shared" si="11"/>
        <v>2317.8524902539275</v>
      </c>
    </row>
    <row r="45" spans="3:59">
      <c r="C45" s="87" t="s">
        <v>185</v>
      </c>
      <c r="D45" s="87">
        <v>2005</v>
      </c>
      <c r="E45" s="87">
        <v>2006</v>
      </c>
      <c r="F45" s="87">
        <v>2010</v>
      </c>
      <c r="G45" s="87">
        <v>2015</v>
      </c>
      <c r="H45" s="87">
        <v>2020</v>
      </c>
      <c r="I45" s="87">
        <v>2025</v>
      </c>
      <c r="J45" s="87">
        <v>2030</v>
      </c>
      <c r="K45" s="87">
        <v>2035</v>
      </c>
      <c r="L45" s="87">
        <v>2040</v>
      </c>
      <c r="M45" s="87">
        <v>2045</v>
      </c>
      <c r="N45" s="87">
        <v>2050</v>
      </c>
      <c r="O45" s="87">
        <v>2055</v>
      </c>
    </row>
    <row r="46" spans="3:59">
      <c r="C46" s="78" t="s">
        <v>172</v>
      </c>
      <c r="E46" s="85">
        <f>AVERAGE(E31:F31)</f>
        <v>40.381686000000002</v>
      </c>
      <c r="F46" s="85">
        <f>AVERAGE(G31:K31)</f>
        <v>33.714362509714292</v>
      </c>
      <c r="G46" s="85">
        <f>AVERAGE(L31:P31)</f>
        <v>44.638919938285724</v>
      </c>
      <c r="H46" s="85">
        <f>AVERAGE(Q31:U31)</f>
        <v>55.393915725228112</v>
      </c>
      <c r="I46" s="85">
        <f>AVERAGE(V31:Z31)</f>
        <v>57.962538309837988</v>
      </c>
      <c r="J46" s="85">
        <f>AVERAGE(AA31:AE31)</f>
        <v>59.3244210177185</v>
      </c>
      <c r="K46" s="85">
        <f>AVERAGE(AF31:AJ31)</f>
        <v>60.466528835679711</v>
      </c>
      <c r="L46" s="85">
        <f>AVERAGE(AK31:AO31)</f>
        <v>61.569417452240188</v>
      </c>
      <c r="M46" s="85">
        <f>AVERAGE(AP31:AT31)</f>
        <v>62.692422376516035</v>
      </c>
      <c r="N46" s="85">
        <f>AVERAGE(AU31:AY31)</f>
        <v>63.835910523017048</v>
      </c>
      <c r="O46" s="85">
        <f>AVERAGE(AZ31:BD31)</f>
        <v>65.000255498647022</v>
      </c>
    </row>
    <row r="47" spans="3:59">
      <c r="C47" s="78" t="s">
        <v>173</v>
      </c>
      <c r="E47" s="85">
        <f>AVERAGE(E32:F32)</f>
        <v>2.19807</v>
      </c>
      <c r="F47" s="85">
        <f>AVERAGE(G32:K32)</f>
        <v>0.86805057694040832</v>
      </c>
      <c r="G47" s="85">
        <f>AVERAGE(L32:P32)</f>
        <v>0.38261931375673475</v>
      </c>
      <c r="H47" s="85">
        <f>AVERAGE(Q32:U32)</f>
        <v>0.47733159096466943</v>
      </c>
      <c r="I47" s="85">
        <f>AVERAGE(V32:Z32)</f>
        <v>0.51253696361525469</v>
      </c>
      <c r="J47" s="85">
        <f>AVERAGE(AA32:AE32)</f>
        <v>0.54098989650312512</v>
      </c>
      <c r="K47" s="85">
        <f>AVERAGE(AF32:AJ32)</f>
        <v>0.56552754836502284</v>
      </c>
      <c r="L47" s="85">
        <f>AVERAGE(AK32:AO32)</f>
        <v>0.5898295101478348</v>
      </c>
      <c r="M47" s="85">
        <f>AVERAGE(AP32:AT32)</f>
        <v>0.61517578064416689</v>
      </c>
      <c r="N47" s="85">
        <f>AVERAGE(AU32:AY32)</f>
        <v>0.64161123609482951</v>
      </c>
      <c r="O47" s="85">
        <f>AVERAGE(AZ32:BD32)</f>
        <v>0.66918268117133883</v>
      </c>
    </row>
    <row r="48" spans="3:59">
      <c r="C48" s="78" t="s">
        <v>174</v>
      </c>
      <c r="E48" s="85">
        <f>AVERAGE(E33:F33)</f>
        <v>5089.2970174148286</v>
      </c>
      <c r="F48" s="85">
        <f>AVERAGE(G33:K33)</f>
        <v>5378.9050760349792</v>
      </c>
      <c r="G48" s="85">
        <f>AVERAGE(L33:P33)</f>
        <v>5496.1428712716661</v>
      </c>
      <c r="H48" s="85">
        <f>AVERAGE(Q33:U33)</f>
        <v>5689.6589047984944</v>
      </c>
      <c r="I48" s="85">
        <f>AVERAGE(V33:Z33)</f>
        <v>5870.6172684525791</v>
      </c>
      <c r="J48" s="85">
        <f>AVERAGE(AA33:AE33)</f>
        <v>6031.1250973905089</v>
      </c>
      <c r="K48" s="85">
        <f>AVERAGE(AF33:AJ33)</f>
        <v>6191.3252070950375</v>
      </c>
      <c r="L48" s="85">
        <f>AVERAGE(AK33:AO33)</f>
        <v>6354.0019985792578</v>
      </c>
      <c r="M48" s="85">
        <f>AVERAGE(AP33:AT33)</f>
        <v>6505.5050082803955</v>
      </c>
      <c r="N48" s="85">
        <f>AVERAGE(AU33:AY33)</f>
        <v>6629.8965701733323</v>
      </c>
      <c r="O48" s="85">
        <f>AVERAGE(AZ33:BD33)</f>
        <v>6720.0697749585406</v>
      </c>
    </row>
    <row r="49" spans="3:59">
      <c r="C49" s="78" t="s">
        <v>175</v>
      </c>
      <c r="E49" s="85">
        <f>AVERAGE(E34:F34)</f>
        <v>1272.3242543537071</v>
      </c>
      <c r="F49" s="85">
        <f>AVERAGE(G34:K34)</f>
        <v>1344.7262690087448</v>
      </c>
      <c r="G49" s="85">
        <f>AVERAGE(L34:P34)</f>
        <v>1374.0357178179165</v>
      </c>
      <c r="H49" s="85">
        <f>AVERAGE(Q34:U34)</f>
        <v>1422.4147261996236</v>
      </c>
      <c r="I49" s="85">
        <f>AVERAGE(V34:Z34)</f>
        <v>1467.6543171131448</v>
      </c>
      <c r="J49" s="85">
        <f>AVERAGE(AA34:AE34)</f>
        <v>1507.7812743476272</v>
      </c>
      <c r="K49" s="85">
        <f>AVERAGE(AF34:AJ34)</f>
        <v>1547.8313017737594</v>
      </c>
      <c r="L49" s="85">
        <f>AVERAGE(AK34:AO34)</f>
        <v>1588.5004996448145</v>
      </c>
      <c r="M49" s="85">
        <f>AVERAGE(AP34:AT34)</f>
        <v>1626.3762520700989</v>
      </c>
      <c r="N49" s="85">
        <f>AVERAGE(AU34:AY34)</f>
        <v>1657.4741425433331</v>
      </c>
      <c r="O49" s="85">
        <f>AVERAGE(AZ34:BD34)</f>
        <v>1680.0174437396352</v>
      </c>
    </row>
    <row r="50" spans="3:59">
      <c r="C50" s="78" t="s">
        <v>176</v>
      </c>
      <c r="E50" s="85">
        <f>AVERAGE(E35:F35)</f>
        <v>38804.178999722455</v>
      </c>
      <c r="F50" s="85">
        <f>AVERAGE(G35:K35)</f>
        <v>37450.696351228849</v>
      </c>
      <c r="G50" s="85">
        <f>AVERAGE(L35:P35)</f>
        <v>39549.17884744209</v>
      </c>
      <c r="H50" s="85">
        <f>AVERAGE(Q35:U35)</f>
        <v>44693.365968203536</v>
      </c>
      <c r="I50" s="85">
        <f>AVERAGE(V35:Z35)</f>
        <v>48211.134036573516</v>
      </c>
      <c r="J50" s="85">
        <f>AVERAGE(AA35:AE35)</f>
        <v>51708.45712562665</v>
      </c>
      <c r="K50" s="85">
        <f>AVERAGE(AF35:AJ35)</f>
        <v>53853.296571374383</v>
      </c>
      <c r="L50" s="85">
        <f>AVERAGE(AK35:AO35)</f>
        <v>55784.292079970633</v>
      </c>
      <c r="M50" s="85">
        <f>AVERAGE(AP35:AT35)</f>
        <v>57784.526500418418</v>
      </c>
      <c r="N50" s="85">
        <f>AVERAGE(AU35:AY35)</f>
        <v>59856.482503906227</v>
      </c>
      <c r="O50" s="85">
        <f>AVERAGE(AZ35:BD35)</f>
        <v>62002.731781742477</v>
      </c>
    </row>
    <row r="51" spans="3:59">
      <c r="C51" s="78" t="s">
        <v>177</v>
      </c>
      <c r="E51" s="85">
        <f t="shared" ref="E51:E58" si="13">AVERAGE(E36:F36)</f>
        <v>9726.8324880535911</v>
      </c>
      <c r="F51" s="85">
        <f t="shared" ref="F51:F58" si="14">AVERAGE(G36:K36)</f>
        <v>9389.7752057174512</v>
      </c>
      <c r="G51" s="85">
        <f t="shared" ref="G51:G58" si="15">AVERAGE(L36:P36)</f>
        <v>9915.9143922302937</v>
      </c>
      <c r="H51" s="85">
        <f t="shared" ref="H51:H58" si="16">AVERAGE(Q36:U36)</f>
        <v>11205.683752647328</v>
      </c>
      <c r="I51" s="85">
        <f t="shared" ref="I51:I58" si="17">AVERAGE(V36:Z36)</f>
        <v>12087.671395228537</v>
      </c>
      <c r="J51" s="85">
        <f t="shared" ref="J51:J58" si="18">AVERAGE(AA36:AE36)</f>
        <v>12964.532998014109</v>
      </c>
      <c r="K51" s="85">
        <f t="shared" ref="K51:K58" si="19">AVERAGE(AF36:AJ36)</f>
        <v>13502.294968019934</v>
      </c>
      <c r="L51" s="85">
        <f t="shared" ref="L51:L58" si="20">AVERAGE(AK36:AO36)</f>
        <v>13986.441206021036</v>
      </c>
      <c r="M51" s="85">
        <f t="shared" ref="M51:M58" si="21">AVERAGE(AP36:AT36)</f>
        <v>14487.947276578436</v>
      </c>
      <c r="N51" s="85">
        <f t="shared" ref="N51:N58" si="22">AVERAGE(AU36:AY36)</f>
        <v>15007.43564406907</v>
      </c>
      <c r="O51" s="85">
        <f t="shared" ref="O51:O58" si="23">AVERAGE(AZ36:BD36)</f>
        <v>15545.551092319056</v>
      </c>
    </row>
    <row r="52" spans="3:59">
      <c r="C52" s="78" t="s">
        <v>178</v>
      </c>
      <c r="E52" s="85">
        <f t="shared" si="13"/>
        <v>18890.186167691962</v>
      </c>
      <c r="F52" s="85">
        <f t="shared" si="14"/>
        <v>17699.724704880606</v>
      </c>
      <c r="G52" s="85">
        <f t="shared" si="15"/>
        <v>19257.021844939452</v>
      </c>
      <c r="H52" s="85">
        <f t="shared" si="16"/>
        <v>22258.161021066684</v>
      </c>
      <c r="I52" s="85">
        <f t="shared" si="17"/>
        <v>23669.873213804363</v>
      </c>
      <c r="J52" s="85">
        <f t="shared" si="18"/>
        <v>24983.880518304522</v>
      </c>
      <c r="K52" s="85">
        <f t="shared" si="19"/>
        <v>26117.073145893391</v>
      </c>
      <c r="L52" s="85">
        <f t="shared" si="20"/>
        <v>27239.381184299924</v>
      </c>
      <c r="M52" s="85">
        <f t="shared" si="21"/>
        <v>28409.917265949887</v>
      </c>
      <c r="N52" s="85">
        <f t="shared" si="22"/>
        <v>29630.753855866682</v>
      </c>
      <c r="O52" s="85">
        <f t="shared" si="23"/>
        <v>30904.052477451063</v>
      </c>
    </row>
    <row r="53" spans="3:59">
      <c r="C53" s="78" t="s">
        <v>179</v>
      </c>
      <c r="E53" s="85">
        <f t="shared" si="13"/>
        <v>489.84483441576828</v>
      </c>
      <c r="F53" s="85">
        <f t="shared" si="14"/>
        <v>480.17644380535938</v>
      </c>
      <c r="G53" s="85">
        <f t="shared" si="15"/>
        <v>491.38028352762495</v>
      </c>
      <c r="H53" s="85">
        <f t="shared" si="16"/>
        <v>521.89616425647591</v>
      </c>
      <c r="I53" s="85">
        <f t="shared" si="17"/>
        <v>546.98755787317509</v>
      </c>
      <c r="J53" s="85">
        <f t="shared" si="18"/>
        <v>570.59612708015402</v>
      </c>
      <c r="K53" s="85">
        <f t="shared" si="19"/>
        <v>586.107278660102</v>
      </c>
      <c r="L53" s="85">
        <f t="shared" si="20"/>
        <v>600.39559378205922</v>
      </c>
      <c r="M53" s="85">
        <f t="shared" si="21"/>
        <v>615.03223412784087</v>
      </c>
      <c r="N53" s="85">
        <f t="shared" si="22"/>
        <v>630.02569128378946</v>
      </c>
      <c r="O53" s="85">
        <f t="shared" si="23"/>
        <v>645.38466384692003</v>
      </c>
    </row>
    <row r="54" spans="3:59">
      <c r="C54" s="78" t="s">
        <v>180</v>
      </c>
      <c r="E54" s="85">
        <f t="shared" si="13"/>
        <v>41.988161160000004</v>
      </c>
      <c r="F54" s="85">
        <f>AVERAGE(G39:K39)</f>
        <v>36.106258625416146</v>
      </c>
      <c r="G54" s="85">
        <f t="shared" si="15"/>
        <v>29.321260061909236</v>
      </c>
      <c r="H54" s="85">
        <f t="shared" si="16"/>
        <v>33.585266146721345</v>
      </c>
      <c r="I54" s="85">
        <f t="shared" si="17"/>
        <v>35.710380745958147</v>
      </c>
      <c r="J54" s="85">
        <f t="shared" si="18"/>
        <v>37.692803749360834</v>
      </c>
      <c r="K54" s="85">
        <f t="shared" si="19"/>
        <v>39.402434376622111</v>
      </c>
      <c r="L54" s="85">
        <f t="shared" si="20"/>
        <v>41.09564358833741</v>
      </c>
      <c r="M54" s="85">
        <f t="shared" si="21"/>
        <v>42.861613721554008</v>
      </c>
      <c r="N54" s="85">
        <f t="shared" si="22"/>
        <v>44.703471472997336</v>
      </c>
      <c r="O54" s="85">
        <f t="shared" si="23"/>
        <v>46.624477900423564</v>
      </c>
    </row>
    <row r="55" spans="3:59">
      <c r="C55" s="78" t="s">
        <v>181</v>
      </c>
      <c r="E55" s="85">
        <f t="shared" si="13"/>
        <v>5.1078960000000002</v>
      </c>
      <c r="F55" s="85">
        <f t="shared" si="14"/>
        <v>2.8470240000000002</v>
      </c>
      <c r="G55" s="85">
        <f t="shared" si="15"/>
        <v>2.8470240000000002</v>
      </c>
      <c r="H55" s="85">
        <f t="shared" si="16"/>
        <v>2.8470240000000002</v>
      </c>
      <c r="I55" s="85">
        <f t="shared" si="17"/>
        <v>2.8470240000000002</v>
      </c>
      <c r="J55" s="85">
        <f t="shared" si="18"/>
        <v>2.8470240000000002</v>
      </c>
      <c r="K55" s="85">
        <f t="shared" si="19"/>
        <v>2.8470240000000002</v>
      </c>
      <c r="L55" s="85">
        <f t="shared" si="20"/>
        <v>2.8470240000000002</v>
      </c>
      <c r="M55" s="85">
        <f t="shared" si="21"/>
        <v>2.8470240000000002</v>
      </c>
      <c r="N55" s="85">
        <f t="shared" si="22"/>
        <v>2.8470240000000002</v>
      </c>
      <c r="O55" s="85">
        <f t="shared" si="23"/>
        <v>2.8470240000000002</v>
      </c>
    </row>
    <row r="56" spans="3:59">
      <c r="C56" s="78" t="s">
        <v>182</v>
      </c>
      <c r="E56" s="85">
        <f t="shared" si="13"/>
        <v>320.29306238334357</v>
      </c>
      <c r="F56" s="85">
        <f t="shared" si="14"/>
        <v>300.58539651225436</v>
      </c>
      <c r="G56" s="85">
        <f t="shared" si="15"/>
        <v>322.56389060118943</v>
      </c>
      <c r="H56" s="85">
        <f t="shared" si="16"/>
        <v>369.47232459618385</v>
      </c>
      <c r="I56" s="85">
        <f t="shared" si="17"/>
        <v>392.85076166389075</v>
      </c>
      <c r="J56" s="85">
        <f t="shared" si="18"/>
        <v>414.65944503713956</v>
      </c>
      <c r="K56" s="85">
        <f t="shared" si="19"/>
        <v>433.46713288738817</v>
      </c>
      <c r="L56" s="85">
        <f t="shared" si="20"/>
        <v>452.09416834832939</v>
      </c>
      <c r="M56" s="85">
        <f t="shared" si="21"/>
        <v>471.52164846525164</v>
      </c>
      <c r="N56" s="85">
        <f t="shared" si="22"/>
        <v>491.78397010439983</v>
      </c>
      <c r="O56" s="85">
        <f t="shared" si="23"/>
        <v>512.91700824096574</v>
      </c>
    </row>
    <row r="57" spans="3:59">
      <c r="C57" s="78" t="s">
        <v>183</v>
      </c>
      <c r="E57" s="85">
        <f t="shared" si="13"/>
        <v>114.53000652938445</v>
      </c>
      <c r="F57" s="85">
        <f t="shared" si="14"/>
        <v>121.04737282402775</v>
      </c>
      <c r="G57" s="85">
        <f t="shared" si="15"/>
        <v>123.68570291323309</v>
      </c>
      <c r="H57" s="85">
        <f t="shared" si="16"/>
        <v>128.04060546805121</v>
      </c>
      <c r="I57" s="85">
        <f t="shared" si="17"/>
        <v>132.11290906910472</v>
      </c>
      <c r="J57" s="85">
        <f t="shared" si="18"/>
        <v>135.72499196255239</v>
      </c>
      <c r="K57" s="85">
        <f t="shared" si="19"/>
        <v>139.3301499141682</v>
      </c>
      <c r="L57" s="85">
        <f t="shared" si="20"/>
        <v>142.99104333954966</v>
      </c>
      <c r="M57" s="85">
        <f t="shared" si="21"/>
        <v>146.40048095557358</v>
      </c>
      <c r="N57" s="85">
        <f t="shared" si="22"/>
        <v>149.19980006527555</v>
      </c>
      <c r="O57" s="85">
        <f t="shared" si="23"/>
        <v>151.22906613040922</v>
      </c>
    </row>
    <row r="58" spans="3:59">
      <c r="C58" s="78" t="s">
        <v>184</v>
      </c>
      <c r="E58" s="85">
        <f t="shared" si="13"/>
        <v>1738.7737354915639</v>
      </c>
      <c r="F58" s="85">
        <f t="shared" si="14"/>
        <v>1837.7192056011486</v>
      </c>
      <c r="G58" s="85">
        <f t="shared" si="15"/>
        <v>1877.7738533190836</v>
      </c>
      <c r="H58" s="85">
        <f t="shared" si="16"/>
        <v>1943.8891921058682</v>
      </c>
      <c r="I58" s="85">
        <f t="shared" si="17"/>
        <v>2005.7141649582263</v>
      </c>
      <c r="J58" s="85">
        <f t="shared" si="18"/>
        <v>2060.552150704204</v>
      </c>
      <c r="K58" s="85">
        <f t="shared" si="19"/>
        <v>2115.2850032423717</v>
      </c>
      <c r="L58" s="85">
        <f t="shared" si="20"/>
        <v>2170.8640216095259</v>
      </c>
      <c r="M58" s="85">
        <f t="shared" si="21"/>
        <v>2222.6254835982531</v>
      </c>
      <c r="N58" s="85">
        <f t="shared" si="22"/>
        <v>2265.1242373546365</v>
      </c>
      <c r="O58" s="85">
        <f t="shared" si="23"/>
        <v>2295.932185798029</v>
      </c>
    </row>
    <row r="60" spans="3:59">
      <c r="G60" s="87">
        <v>2008</v>
      </c>
      <c r="H60" s="87">
        <v>2009</v>
      </c>
      <c r="I60" s="87">
        <v>2010</v>
      </c>
      <c r="J60" s="87">
        <v>2011</v>
      </c>
      <c r="K60" s="87">
        <v>2012</v>
      </c>
      <c r="L60" s="87">
        <v>2013</v>
      </c>
      <c r="M60" s="87">
        <v>2014</v>
      </c>
      <c r="N60" s="87">
        <v>2015</v>
      </c>
      <c r="O60" s="87">
        <v>2016</v>
      </c>
      <c r="P60" s="87">
        <v>2017</v>
      </c>
      <c r="Q60" s="87">
        <v>2018</v>
      </c>
      <c r="R60" s="87">
        <v>2019</v>
      </c>
      <c r="S60" s="87">
        <v>2020</v>
      </c>
      <c r="T60" s="87">
        <v>2021</v>
      </c>
      <c r="U60" s="87">
        <v>2022</v>
      </c>
      <c r="V60" s="87">
        <v>2023</v>
      </c>
      <c r="W60" s="87">
        <v>2024</v>
      </c>
      <c r="X60" s="87">
        <v>2025</v>
      </c>
      <c r="Y60" s="87">
        <v>2026</v>
      </c>
      <c r="Z60" s="87">
        <v>2027</v>
      </c>
      <c r="AA60" s="87">
        <v>2028</v>
      </c>
      <c r="AB60" s="87">
        <v>2029</v>
      </c>
      <c r="AC60" s="87">
        <v>2030</v>
      </c>
      <c r="AD60" s="87">
        <v>2031</v>
      </c>
      <c r="AE60" s="87">
        <v>2032</v>
      </c>
      <c r="AF60" s="87">
        <v>2033</v>
      </c>
      <c r="AG60" s="87">
        <v>2034</v>
      </c>
      <c r="AH60" s="87">
        <v>2035</v>
      </c>
      <c r="AI60" s="87">
        <v>2036</v>
      </c>
      <c r="AJ60" s="87">
        <v>2037</v>
      </c>
      <c r="AK60" s="87">
        <v>2038</v>
      </c>
      <c r="AL60" s="87">
        <v>2039</v>
      </c>
      <c r="AM60" s="87">
        <v>2040</v>
      </c>
      <c r="AN60" s="87">
        <v>2041</v>
      </c>
      <c r="AO60" s="87">
        <v>2042</v>
      </c>
      <c r="AP60" s="87">
        <v>2043</v>
      </c>
      <c r="AQ60" s="87">
        <v>2044</v>
      </c>
      <c r="AR60" s="87">
        <v>2045</v>
      </c>
      <c r="AS60" s="87">
        <v>2046</v>
      </c>
      <c r="AT60" s="87">
        <v>2047</v>
      </c>
      <c r="AU60" s="87">
        <v>2048</v>
      </c>
      <c r="AV60" s="87">
        <v>2049</v>
      </c>
      <c r="AW60" s="87">
        <v>2050</v>
      </c>
      <c r="AX60" s="87">
        <v>2051</v>
      </c>
      <c r="AY60" s="87">
        <v>2052</v>
      </c>
      <c r="AZ60" s="87">
        <v>2053</v>
      </c>
      <c r="BA60" s="87">
        <v>2054</v>
      </c>
      <c r="BB60" s="87">
        <v>2055</v>
      </c>
      <c r="BC60" s="87">
        <v>2056</v>
      </c>
      <c r="BD60" s="87">
        <v>2057</v>
      </c>
      <c r="BE60" s="87">
        <v>2058</v>
      </c>
      <c r="BF60" s="87">
        <v>2059</v>
      </c>
      <c r="BG60" s="87">
        <v>2060</v>
      </c>
    </row>
    <row r="61" spans="3:59">
      <c r="C61" s="96" t="s">
        <v>186</v>
      </c>
      <c r="F61" s="78" t="s">
        <v>187</v>
      </c>
      <c r="G61" s="85">
        <v>640</v>
      </c>
      <c r="H61" s="85">
        <v>122</v>
      </c>
      <c r="I61" s="85">
        <v>309</v>
      </c>
      <c r="J61" s="85">
        <v>305</v>
      </c>
      <c r="K61" s="85"/>
      <c r="L61" s="85"/>
      <c r="M61" s="85"/>
      <c r="N61" s="85"/>
      <c r="O61" s="85"/>
      <c r="P61" s="85"/>
      <c r="Q61" s="85"/>
      <c r="R61" s="85"/>
      <c r="S61" s="85"/>
    </row>
    <row r="62" spans="3:59">
      <c r="F62" s="78" t="s">
        <v>188</v>
      </c>
      <c r="G62" s="85">
        <f>G61*0.041868</f>
        <v>26.795520000000003</v>
      </c>
      <c r="H62" s="85">
        <f>H61*0.041868</f>
        <v>5.1078960000000002</v>
      </c>
      <c r="I62" s="85">
        <f>I61*0.041868</f>
        <v>12.937212000000001</v>
      </c>
      <c r="J62" s="85">
        <f>J61*0.041868</f>
        <v>12.769740000000001</v>
      </c>
      <c r="K62" s="85"/>
      <c r="L62" s="85"/>
      <c r="M62" s="85"/>
      <c r="N62" s="85"/>
      <c r="O62" s="85"/>
      <c r="P62" s="85"/>
      <c r="Q62" s="85"/>
      <c r="R62" s="85"/>
      <c r="S62" s="85"/>
    </row>
    <row r="65" spans="5:59"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</row>
    <row r="66" spans="5:59"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</row>
    <row r="65536" spans="5:5">
      <c r="E65536" s="85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0000"/>
  </sheetPr>
  <dimension ref="B2:U29"/>
  <sheetViews>
    <sheetView topLeftCell="C1" workbookViewId="0">
      <selection activeCell="P34" sqref="P34"/>
    </sheetView>
  </sheetViews>
  <sheetFormatPr defaultColWidth="9.1328125" defaultRowHeight="14.25"/>
  <cols>
    <col min="1" max="7" width="9.1328125" style="78"/>
    <col min="8" max="8" width="10.1328125" style="78" bestFit="1" customWidth="1"/>
    <col min="9" max="9" width="8.796875" style="78" bestFit="1" customWidth="1"/>
    <col min="10" max="10" width="8.73046875" style="78" bestFit="1" customWidth="1"/>
    <col min="11" max="11" width="5.1328125" style="78" bestFit="1" customWidth="1"/>
    <col min="12" max="12" width="10.73046875" style="78" customWidth="1"/>
    <col min="13" max="14" width="8.46484375" style="78" bestFit="1" customWidth="1"/>
    <col min="15" max="18" width="9.1328125" style="78"/>
    <col min="19" max="19" width="10.46484375" style="78" bestFit="1" customWidth="1"/>
    <col min="20" max="20" width="19" style="78" bestFit="1" customWidth="1"/>
    <col min="21" max="21" width="15.796875" style="78" bestFit="1" customWidth="1"/>
    <col min="22" max="16384" width="9.1328125" style="78"/>
  </cols>
  <sheetData>
    <row r="2" spans="2:21">
      <c r="H2" s="78" t="s">
        <v>189</v>
      </c>
    </row>
    <row r="4" spans="2:21">
      <c r="H4" s="79" t="s">
        <v>86</v>
      </c>
      <c r="M4" s="80"/>
      <c r="N4" s="80"/>
    </row>
    <row r="5" spans="2:21" ht="14.65" thickBot="1">
      <c r="F5" s="97" t="s">
        <v>190</v>
      </c>
      <c r="H5" s="81" t="s">
        <v>78</v>
      </c>
      <c r="I5" s="81" t="s">
        <v>79</v>
      </c>
      <c r="J5" s="81" t="s">
        <v>80</v>
      </c>
      <c r="K5" s="81" t="s">
        <v>81</v>
      </c>
      <c r="L5" s="82" t="s">
        <v>1</v>
      </c>
      <c r="M5" s="83" t="s">
        <v>147</v>
      </c>
      <c r="N5" s="83" t="s">
        <v>82</v>
      </c>
      <c r="S5" s="97" t="s">
        <v>191</v>
      </c>
      <c r="T5" s="97" t="s">
        <v>192</v>
      </c>
      <c r="U5" s="97" t="s">
        <v>193</v>
      </c>
    </row>
    <row r="6" spans="2:21">
      <c r="B6" s="78" t="s">
        <v>63</v>
      </c>
      <c r="C6" s="78">
        <v>2005</v>
      </c>
      <c r="D6" s="91">
        <f>'FillTable_B-Y_DemData'!R7</f>
        <v>36852.800000000003</v>
      </c>
      <c r="E6" s="91"/>
      <c r="F6" s="98">
        <f>D6/(D6+D18)</f>
        <v>0.8</v>
      </c>
      <c r="I6" s="78" t="s">
        <v>194</v>
      </c>
      <c r="J6" s="78" t="s">
        <v>195</v>
      </c>
      <c r="K6" s="78" t="s">
        <v>196</v>
      </c>
      <c r="L6" s="99">
        <f>F18*T6</f>
        <v>0.20200000000000001</v>
      </c>
      <c r="M6" s="78" t="s">
        <v>197</v>
      </c>
      <c r="N6" s="78" t="s">
        <v>62</v>
      </c>
      <c r="S6" s="78" t="s">
        <v>194</v>
      </c>
      <c r="T6" s="78">
        <v>1.01</v>
      </c>
    </row>
    <row r="7" spans="2:21">
      <c r="B7" s="78" t="s">
        <v>63</v>
      </c>
      <c r="C7" s="78">
        <v>2006</v>
      </c>
      <c r="D7" s="91">
        <f>TRA_Dem!H48</f>
        <v>38804.178999722455</v>
      </c>
      <c r="F7" s="98">
        <f t="shared" ref="F7:F17" si="0">D7/(D7+D19)</f>
        <v>0.79957490705703549</v>
      </c>
      <c r="I7" s="78" t="s">
        <v>194</v>
      </c>
      <c r="J7" s="78" t="s">
        <v>195</v>
      </c>
      <c r="K7" s="78" t="s">
        <v>198</v>
      </c>
      <c r="L7" s="99">
        <f>F19*T7^U7</f>
        <v>0.20242934387239411</v>
      </c>
      <c r="M7" s="78" t="s">
        <v>197</v>
      </c>
      <c r="N7" s="78" t="s">
        <v>62</v>
      </c>
      <c r="S7" s="78" t="s">
        <v>194</v>
      </c>
      <c r="T7" s="78">
        <v>1.01</v>
      </c>
      <c r="U7" s="78">
        <f>K7-K6</f>
        <v>1</v>
      </c>
    </row>
    <row r="8" spans="2:21">
      <c r="B8" s="78" t="s">
        <v>63</v>
      </c>
      <c r="C8" s="78">
        <v>2010</v>
      </c>
      <c r="D8" s="91">
        <f>TRA_Dem!H49</f>
        <v>37450.696351228849</v>
      </c>
      <c r="F8" s="98">
        <f t="shared" si="0"/>
        <v>0.79953713330358267</v>
      </c>
      <c r="I8" s="78" t="s">
        <v>194</v>
      </c>
      <c r="J8" s="78" t="s">
        <v>195</v>
      </c>
      <c r="K8" s="78" t="s">
        <v>199</v>
      </c>
      <c r="L8" s="99">
        <f t="shared" ref="L8:L17" si="1">F20*T8^U8</f>
        <v>0.21068848756979114</v>
      </c>
      <c r="M8" s="78" t="s">
        <v>197</v>
      </c>
      <c r="N8" s="78" t="s">
        <v>62</v>
      </c>
      <c r="S8" s="78" t="s">
        <v>194</v>
      </c>
      <c r="T8" s="78">
        <v>1.01</v>
      </c>
      <c r="U8" s="78">
        <f>K8-K6</f>
        <v>5</v>
      </c>
    </row>
    <row r="9" spans="2:21">
      <c r="B9" s="78" t="s">
        <v>63</v>
      </c>
      <c r="C9" s="78">
        <v>2015</v>
      </c>
      <c r="D9" s="91">
        <f>TRA_Dem!H50</f>
        <v>39549.17884744209</v>
      </c>
      <c r="F9" s="98">
        <f t="shared" si="0"/>
        <v>0.79953713330358289</v>
      </c>
      <c r="I9" s="78" t="s">
        <v>194</v>
      </c>
      <c r="J9" s="78" t="s">
        <v>195</v>
      </c>
      <c r="K9" s="78" t="s">
        <v>200</v>
      </c>
      <c r="L9" s="99">
        <f t="shared" si="1"/>
        <v>0.22143571787621943</v>
      </c>
      <c r="M9" s="78" t="s">
        <v>197</v>
      </c>
      <c r="N9" s="78" t="s">
        <v>62</v>
      </c>
      <c r="S9" s="78" t="s">
        <v>194</v>
      </c>
      <c r="T9" s="78">
        <v>1.01</v>
      </c>
      <c r="U9" s="78">
        <f>K9-K6</f>
        <v>10</v>
      </c>
    </row>
    <row r="10" spans="2:21">
      <c r="B10" s="78" t="s">
        <v>63</v>
      </c>
      <c r="C10" s="78">
        <v>2020</v>
      </c>
      <c r="D10" s="91">
        <f>TRA_Dem!H51</f>
        <v>44693.365968203536</v>
      </c>
      <c r="F10" s="98">
        <f t="shared" si="0"/>
        <v>0.79953713330358278</v>
      </c>
      <c r="I10" s="78" t="s">
        <v>194</v>
      </c>
      <c r="J10" s="78" t="s">
        <v>195</v>
      </c>
      <c r="K10" s="78" t="s">
        <v>201</v>
      </c>
      <c r="L10" s="99">
        <f t="shared" si="1"/>
        <v>0.23273116493901486</v>
      </c>
      <c r="M10" s="78" t="s">
        <v>197</v>
      </c>
      <c r="N10" s="78" t="s">
        <v>62</v>
      </c>
      <c r="S10" s="78" t="s">
        <v>194</v>
      </c>
      <c r="T10" s="78">
        <v>1.01</v>
      </c>
      <c r="U10" s="78">
        <f>K10-K6</f>
        <v>15</v>
      </c>
    </row>
    <row r="11" spans="2:21">
      <c r="B11" s="78" t="s">
        <v>63</v>
      </c>
      <c r="C11" s="78">
        <v>2025</v>
      </c>
      <c r="D11" s="91">
        <f>TRA_Dem!H52</f>
        <v>48211.134036573516</v>
      </c>
      <c r="F11" s="98">
        <f t="shared" si="0"/>
        <v>0.79953713330358278</v>
      </c>
      <c r="I11" s="78" t="s">
        <v>194</v>
      </c>
      <c r="J11" s="78" t="s">
        <v>195</v>
      </c>
      <c r="K11" s="78" t="s">
        <v>202</v>
      </c>
      <c r="L11" s="99">
        <f t="shared" si="1"/>
        <v>0.24460279332238538</v>
      </c>
      <c r="M11" s="78" t="s">
        <v>197</v>
      </c>
      <c r="N11" s="78" t="s">
        <v>62</v>
      </c>
      <c r="S11" s="78" t="s">
        <v>194</v>
      </c>
      <c r="T11" s="78">
        <v>1.01</v>
      </c>
      <c r="U11" s="78">
        <f>K11-K6</f>
        <v>20</v>
      </c>
    </row>
    <row r="12" spans="2:21">
      <c r="B12" s="78" t="s">
        <v>63</v>
      </c>
      <c r="C12" s="78">
        <v>2030</v>
      </c>
      <c r="D12" s="91">
        <f>TRA_Dem!H53</f>
        <v>51708.45712562665</v>
      </c>
      <c r="F12" s="98">
        <f t="shared" si="0"/>
        <v>0.79953713330358267</v>
      </c>
      <c r="I12" s="78" t="s">
        <v>194</v>
      </c>
      <c r="J12" s="78" t="s">
        <v>195</v>
      </c>
      <c r="K12" s="78" t="s">
        <v>203</v>
      </c>
      <c r="L12" s="99">
        <f t="shared" si="1"/>
        <v>0.25707999406436027</v>
      </c>
      <c r="M12" s="78" t="s">
        <v>197</v>
      </c>
      <c r="N12" s="78" t="s">
        <v>62</v>
      </c>
      <c r="S12" s="78" t="s">
        <v>194</v>
      </c>
      <c r="T12" s="78">
        <v>1.01</v>
      </c>
      <c r="U12" s="78">
        <f>K12-K6</f>
        <v>25</v>
      </c>
    </row>
    <row r="13" spans="2:21">
      <c r="B13" s="78" t="s">
        <v>63</v>
      </c>
      <c r="C13" s="78">
        <v>2035</v>
      </c>
      <c r="D13" s="91">
        <f>TRA_Dem!H54</f>
        <v>53853.296571374383</v>
      </c>
      <c r="F13" s="98">
        <f t="shared" si="0"/>
        <v>0.79953713330358278</v>
      </c>
      <c r="I13" s="78" t="s">
        <v>194</v>
      </c>
      <c r="J13" s="78" t="s">
        <v>195</v>
      </c>
      <c r="K13" s="78" t="s">
        <v>204</v>
      </c>
      <c r="L13" s="99">
        <f t="shared" si="1"/>
        <v>0.27019365744129104</v>
      </c>
      <c r="M13" s="78" t="s">
        <v>197</v>
      </c>
      <c r="N13" s="78" t="s">
        <v>62</v>
      </c>
      <c r="S13" s="78" t="s">
        <v>194</v>
      </c>
      <c r="T13" s="78">
        <v>1.01</v>
      </c>
      <c r="U13" s="78">
        <f>K13-K6</f>
        <v>30</v>
      </c>
    </row>
    <row r="14" spans="2:21">
      <c r="B14" s="78" t="s">
        <v>63</v>
      </c>
      <c r="C14" s="78">
        <v>2040</v>
      </c>
      <c r="D14" s="91">
        <f>TRA_Dem!H55</f>
        <v>55784.292079970633</v>
      </c>
      <c r="F14" s="98">
        <f t="shared" si="0"/>
        <v>0.79953713330358267</v>
      </c>
      <c r="I14" s="78" t="s">
        <v>194</v>
      </c>
      <c r="J14" s="78" t="s">
        <v>195</v>
      </c>
      <c r="K14" s="78" t="s">
        <v>205</v>
      </c>
      <c r="L14" s="99">
        <f t="shared" si="1"/>
        <v>0.28397624944407357</v>
      </c>
      <c r="M14" s="78" t="s">
        <v>197</v>
      </c>
      <c r="N14" s="78" t="s">
        <v>62</v>
      </c>
      <c r="S14" s="78" t="s">
        <v>194</v>
      </c>
      <c r="T14" s="78">
        <v>1.01</v>
      </c>
      <c r="U14" s="78">
        <f>K14-K6</f>
        <v>35</v>
      </c>
    </row>
    <row r="15" spans="2:21">
      <c r="B15" s="78" t="s">
        <v>63</v>
      </c>
      <c r="C15" s="78">
        <v>2045</v>
      </c>
      <c r="D15" s="91">
        <f>TRA_Dem!H56</f>
        <v>57784.526500418418</v>
      </c>
      <c r="F15" s="98">
        <f t="shared" si="0"/>
        <v>0.79953713330358278</v>
      </c>
      <c r="I15" s="78" t="s">
        <v>194</v>
      </c>
      <c r="J15" s="78" t="s">
        <v>195</v>
      </c>
      <c r="K15" s="78" t="s">
        <v>206</v>
      </c>
      <c r="L15" s="99">
        <f t="shared" si="1"/>
        <v>0.29846189215542585</v>
      </c>
      <c r="M15" s="78" t="s">
        <v>197</v>
      </c>
      <c r="N15" s="78" t="s">
        <v>62</v>
      </c>
      <c r="S15" s="78" t="s">
        <v>194</v>
      </c>
      <c r="T15" s="78">
        <v>1.01</v>
      </c>
      <c r="U15" s="78">
        <f>K15-K6</f>
        <v>40</v>
      </c>
    </row>
    <row r="16" spans="2:21">
      <c r="B16" s="78" t="s">
        <v>63</v>
      </c>
      <c r="C16" s="78">
        <v>2050</v>
      </c>
      <c r="D16" s="91">
        <f>TRA_Dem!H57</f>
        <v>59856.482503906227</v>
      </c>
      <c r="F16" s="98">
        <f t="shared" si="0"/>
        <v>0.79953713330358267</v>
      </c>
      <c r="I16" s="78" t="s">
        <v>194</v>
      </c>
      <c r="J16" s="78" t="s">
        <v>195</v>
      </c>
      <c r="K16" s="78" t="s">
        <v>207</v>
      </c>
      <c r="L16" s="99">
        <f t="shared" si="1"/>
        <v>0.31368644822721492</v>
      </c>
      <c r="M16" s="78" t="s">
        <v>197</v>
      </c>
      <c r="N16" s="78" t="s">
        <v>62</v>
      </c>
      <c r="S16" s="78" t="s">
        <v>194</v>
      </c>
      <c r="T16" s="78">
        <v>1.01</v>
      </c>
      <c r="U16" s="78">
        <f>K16-K6</f>
        <v>45</v>
      </c>
    </row>
    <row r="17" spans="2:21">
      <c r="B17" s="78" t="s">
        <v>63</v>
      </c>
      <c r="C17" s="78">
        <v>2055</v>
      </c>
      <c r="D17" s="91">
        <f>TRA_Dem!H58</f>
        <v>62002.731781742477</v>
      </c>
      <c r="F17" s="98">
        <f t="shared" si="0"/>
        <v>0.79953713330358267</v>
      </c>
      <c r="I17" s="78" t="s">
        <v>194</v>
      </c>
      <c r="J17" s="78" t="s">
        <v>195</v>
      </c>
      <c r="K17" s="78" t="s">
        <v>208</v>
      </c>
      <c r="L17" s="99">
        <f t="shared" si="1"/>
        <v>0.32968760966697624</v>
      </c>
      <c r="M17" s="78" t="s">
        <v>197</v>
      </c>
      <c r="N17" s="78" t="s">
        <v>62</v>
      </c>
      <c r="S17" s="78" t="s">
        <v>194</v>
      </c>
      <c r="T17" s="78">
        <v>1.01</v>
      </c>
      <c r="U17" s="78">
        <f>K17-K6</f>
        <v>50</v>
      </c>
    </row>
    <row r="18" spans="2:21">
      <c r="B18" s="78" t="s">
        <v>62</v>
      </c>
      <c r="C18" s="78">
        <v>2005</v>
      </c>
      <c r="D18" s="91">
        <f>'FillTable_B-Y_DemData'!R8</f>
        <v>9213.2000000000007</v>
      </c>
      <c r="F18" s="98">
        <f>D18/(D6+D18)</f>
        <v>0.2</v>
      </c>
      <c r="I18" s="78" t="s">
        <v>209</v>
      </c>
      <c r="J18" s="78" t="s">
        <v>195</v>
      </c>
      <c r="K18" s="78" t="s">
        <v>196</v>
      </c>
      <c r="L18" s="99">
        <f>F18*T18</f>
        <v>0.19800000000000001</v>
      </c>
      <c r="M18" s="78" t="s">
        <v>197</v>
      </c>
      <c r="N18" s="78" t="s">
        <v>62</v>
      </c>
      <c r="S18" s="78" t="s">
        <v>209</v>
      </c>
      <c r="T18" s="78">
        <v>0.99</v>
      </c>
    </row>
    <row r="19" spans="2:21">
      <c r="B19" s="78" t="s">
        <v>62</v>
      </c>
      <c r="C19" s="78">
        <v>2006</v>
      </c>
      <c r="D19" s="91">
        <f>TRA_Dem!H59</f>
        <v>9726.8324880535911</v>
      </c>
      <c r="F19" s="98">
        <f t="shared" ref="F19:F29" si="2">D19/(D7+D19)</f>
        <v>0.20042509294296446</v>
      </c>
      <c r="I19" s="78" t="s">
        <v>209</v>
      </c>
      <c r="J19" s="78" t="s">
        <v>195</v>
      </c>
      <c r="K19" s="78" t="s">
        <v>198</v>
      </c>
      <c r="L19" s="99">
        <f>F19*T19^U19</f>
        <v>0.1984208420135348</v>
      </c>
      <c r="M19" s="78" t="s">
        <v>197</v>
      </c>
      <c r="N19" s="78" t="s">
        <v>62</v>
      </c>
      <c r="S19" s="78" t="s">
        <v>209</v>
      </c>
      <c r="T19" s="78">
        <v>0.99</v>
      </c>
      <c r="U19" s="78">
        <f>U7</f>
        <v>1</v>
      </c>
    </row>
    <row r="20" spans="2:21">
      <c r="B20" s="78" t="s">
        <v>62</v>
      </c>
      <c r="C20" s="78">
        <v>2010</v>
      </c>
      <c r="D20" s="91">
        <f>TRA_Dem!H60</f>
        <v>9389.7752057174512</v>
      </c>
      <c r="F20" s="98">
        <f t="shared" si="2"/>
        <v>0.20046286669641727</v>
      </c>
      <c r="I20" s="78" t="s">
        <v>209</v>
      </c>
      <c r="J20" s="78" t="s">
        <v>195</v>
      </c>
      <c r="K20" s="78" t="s">
        <v>199</v>
      </c>
      <c r="L20" s="99">
        <f t="shared" ref="L20:L29" si="3">F20*T20^U20</f>
        <v>0.19063819160272288</v>
      </c>
      <c r="M20" s="78" t="s">
        <v>197</v>
      </c>
      <c r="N20" s="78" t="s">
        <v>62</v>
      </c>
      <c r="S20" s="78" t="s">
        <v>209</v>
      </c>
      <c r="T20" s="78">
        <v>0.99</v>
      </c>
      <c r="U20" s="78">
        <f t="shared" ref="U20:U29" si="4">U8</f>
        <v>5</v>
      </c>
    </row>
    <row r="21" spans="2:21">
      <c r="B21" s="78" t="s">
        <v>62</v>
      </c>
      <c r="C21" s="78">
        <v>2015</v>
      </c>
      <c r="D21" s="91">
        <f>TRA_Dem!H61</f>
        <v>9915.9143922302937</v>
      </c>
      <c r="F21" s="98">
        <f t="shared" si="2"/>
        <v>0.20046286669641725</v>
      </c>
      <c r="I21" s="78" t="s">
        <v>209</v>
      </c>
      <c r="J21" s="78" t="s">
        <v>195</v>
      </c>
      <c r="K21" s="78" t="s">
        <v>200</v>
      </c>
      <c r="L21" s="99">
        <f t="shared" si="3"/>
        <v>0.18129502334511916</v>
      </c>
      <c r="M21" s="78" t="s">
        <v>197</v>
      </c>
      <c r="N21" s="78" t="s">
        <v>62</v>
      </c>
      <c r="S21" s="78" t="s">
        <v>209</v>
      </c>
      <c r="T21" s="78">
        <v>0.99</v>
      </c>
      <c r="U21" s="78">
        <f t="shared" si="4"/>
        <v>10</v>
      </c>
    </row>
    <row r="22" spans="2:21">
      <c r="B22" s="78" t="s">
        <v>62</v>
      </c>
      <c r="C22" s="78">
        <v>2020</v>
      </c>
      <c r="D22" s="91">
        <f>TRA_Dem!H62</f>
        <v>11205.683752647328</v>
      </c>
      <c r="F22" s="98">
        <f t="shared" si="2"/>
        <v>0.2004628666964173</v>
      </c>
      <c r="I22" s="78" t="s">
        <v>209</v>
      </c>
      <c r="J22" s="78" t="s">
        <v>195</v>
      </c>
      <c r="K22" s="78" t="s">
        <v>201</v>
      </c>
      <c r="L22" s="99">
        <f t="shared" si="3"/>
        <v>0.17240976329759658</v>
      </c>
      <c r="M22" s="78" t="s">
        <v>197</v>
      </c>
      <c r="N22" s="78" t="s">
        <v>62</v>
      </c>
      <c r="S22" s="78" t="s">
        <v>209</v>
      </c>
      <c r="T22" s="78">
        <v>0.99</v>
      </c>
      <c r="U22" s="78">
        <f t="shared" si="4"/>
        <v>15</v>
      </c>
    </row>
    <row r="23" spans="2:21">
      <c r="B23" s="78" t="s">
        <v>62</v>
      </c>
      <c r="C23" s="78">
        <v>2025</v>
      </c>
      <c r="D23" s="91">
        <f>TRA_Dem!H63</f>
        <v>12087.671395228537</v>
      </c>
      <c r="F23" s="98">
        <f t="shared" si="2"/>
        <v>0.20046286669641727</v>
      </c>
      <c r="I23" s="78" t="s">
        <v>209</v>
      </c>
      <c r="J23" s="78" t="s">
        <v>195</v>
      </c>
      <c r="K23" s="78" t="s">
        <v>202</v>
      </c>
      <c r="L23" s="99">
        <f t="shared" si="3"/>
        <v>0.16395996940162852</v>
      </c>
      <c r="M23" s="78" t="s">
        <v>197</v>
      </c>
      <c r="N23" s="78" t="s">
        <v>62</v>
      </c>
      <c r="S23" s="78" t="s">
        <v>209</v>
      </c>
      <c r="T23" s="78">
        <v>0.99</v>
      </c>
      <c r="U23" s="78">
        <f t="shared" si="4"/>
        <v>20</v>
      </c>
    </row>
    <row r="24" spans="2:21">
      <c r="B24" s="78" t="s">
        <v>62</v>
      </c>
      <c r="C24" s="78">
        <v>2030</v>
      </c>
      <c r="D24" s="91">
        <f>TRA_Dem!H64</f>
        <v>12964.532998014109</v>
      </c>
      <c r="F24" s="98">
        <f t="shared" si="2"/>
        <v>0.20046286669641727</v>
      </c>
      <c r="I24" s="78" t="s">
        <v>209</v>
      </c>
      <c r="J24" s="78" t="s">
        <v>195</v>
      </c>
      <c r="K24" s="78" t="s">
        <v>203</v>
      </c>
      <c r="L24" s="99">
        <f t="shared" si="3"/>
        <v>0.15592429948285716</v>
      </c>
      <c r="M24" s="78" t="s">
        <v>197</v>
      </c>
      <c r="N24" s="78" t="s">
        <v>62</v>
      </c>
      <c r="S24" s="78" t="s">
        <v>209</v>
      </c>
      <c r="T24" s="78">
        <v>0.99</v>
      </c>
      <c r="U24" s="78">
        <f t="shared" si="4"/>
        <v>25</v>
      </c>
    </row>
    <row r="25" spans="2:21">
      <c r="B25" s="78" t="s">
        <v>62</v>
      </c>
      <c r="C25" s="78">
        <v>2035</v>
      </c>
      <c r="D25" s="91">
        <f>TRA_Dem!H65</f>
        <v>13502.294968019934</v>
      </c>
      <c r="F25" s="98">
        <f t="shared" si="2"/>
        <v>0.20046286669641727</v>
      </c>
      <c r="I25" s="78" t="s">
        <v>209</v>
      </c>
      <c r="J25" s="78" t="s">
        <v>195</v>
      </c>
      <c r="K25" s="78" t="s">
        <v>204</v>
      </c>
      <c r="L25" s="99">
        <f t="shared" si="3"/>
        <v>0.14828245734582488</v>
      </c>
      <c r="M25" s="78" t="s">
        <v>197</v>
      </c>
      <c r="N25" s="78" t="s">
        <v>62</v>
      </c>
      <c r="S25" s="78" t="s">
        <v>209</v>
      </c>
      <c r="T25" s="78">
        <v>0.99</v>
      </c>
      <c r="U25" s="78">
        <f t="shared" si="4"/>
        <v>30</v>
      </c>
    </row>
    <row r="26" spans="2:21">
      <c r="B26" s="78" t="s">
        <v>62</v>
      </c>
      <c r="C26" s="78">
        <v>2040</v>
      </c>
      <c r="D26" s="91">
        <f>TRA_Dem!H66</f>
        <v>13986.441206021036</v>
      </c>
      <c r="F26" s="98">
        <f t="shared" si="2"/>
        <v>0.20046286669641736</v>
      </c>
      <c r="I26" s="78" t="s">
        <v>209</v>
      </c>
      <c r="J26" s="78" t="s">
        <v>195</v>
      </c>
      <c r="K26" s="78" t="s">
        <v>205</v>
      </c>
      <c r="L26" s="99">
        <f t="shared" si="3"/>
        <v>0.14101514151060066</v>
      </c>
      <c r="M26" s="78" t="s">
        <v>197</v>
      </c>
      <c r="N26" s="78" t="s">
        <v>62</v>
      </c>
      <c r="S26" s="78" t="s">
        <v>209</v>
      </c>
      <c r="T26" s="78">
        <v>0.99</v>
      </c>
      <c r="U26" s="78">
        <f t="shared" si="4"/>
        <v>35</v>
      </c>
    </row>
    <row r="27" spans="2:21">
      <c r="B27" s="78" t="s">
        <v>62</v>
      </c>
      <c r="C27" s="78">
        <v>2045</v>
      </c>
      <c r="D27" s="91">
        <f>TRA_Dem!H67</f>
        <v>14487.947276578436</v>
      </c>
      <c r="F27" s="98">
        <f t="shared" si="2"/>
        <v>0.20046286669641733</v>
      </c>
      <c r="I27" s="78" t="s">
        <v>209</v>
      </c>
      <c r="J27" s="78" t="s">
        <v>195</v>
      </c>
      <c r="K27" s="78" t="s">
        <v>206</v>
      </c>
      <c r="L27" s="99">
        <f t="shared" si="3"/>
        <v>0.13410399646182164</v>
      </c>
      <c r="M27" s="78" t="s">
        <v>197</v>
      </c>
      <c r="N27" s="78" t="s">
        <v>62</v>
      </c>
      <c r="S27" s="78" t="s">
        <v>209</v>
      </c>
      <c r="T27" s="78">
        <v>0.99</v>
      </c>
      <c r="U27" s="78">
        <f t="shared" si="4"/>
        <v>40</v>
      </c>
    </row>
    <row r="28" spans="2:21">
      <c r="B28" s="78" t="s">
        <v>62</v>
      </c>
      <c r="C28" s="78">
        <v>2050</v>
      </c>
      <c r="D28" s="91">
        <f>TRA_Dem!H68</f>
        <v>15007.43564406907</v>
      </c>
      <c r="F28" s="98">
        <f t="shared" si="2"/>
        <v>0.2004628666964173</v>
      </c>
      <c r="I28" s="78" t="s">
        <v>209</v>
      </c>
      <c r="J28" s="78" t="s">
        <v>195</v>
      </c>
      <c r="K28" s="78" t="s">
        <v>207</v>
      </c>
      <c r="L28" s="99">
        <f t="shared" si="3"/>
        <v>0.12753156628701717</v>
      </c>
      <c r="M28" s="78" t="s">
        <v>197</v>
      </c>
      <c r="N28" s="78" t="s">
        <v>62</v>
      </c>
      <c r="S28" s="78" t="s">
        <v>209</v>
      </c>
      <c r="T28" s="78">
        <v>0.99</v>
      </c>
      <c r="U28" s="78">
        <f t="shared" si="4"/>
        <v>45</v>
      </c>
    </row>
    <row r="29" spans="2:21">
      <c r="B29" s="78" t="s">
        <v>62</v>
      </c>
      <c r="C29" s="78">
        <v>2055</v>
      </c>
      <c r="D29" s="91">
        <f>TRA_Dem!H69</f>
        <v>15545.551092319056</v>
      </c>
      <c r="F29" s="98">
        <f t="shared" si="2"/>
        <v>0.20046286669641727</v>
      </c>
      <c r="I29" s="78" t="s">
        <v>209</v>
      </c>
      <c r="J29" s="78" t="s">
        <v>195</v>
      </c>
      <c r="K29" s="78" t="s">
        <v>208</v>
      </c>
      <c r="L29" s="99">
        <f t="shared" si="3"/>
        <v>0.12128125058711559</v>
      </c>
      <c r="M29" s="78" t="s">
        <v>197</v>
      </c>
      <c r="N29" s="78" t="s">
        <v>62</v>
      </c>
      <c r="S29" s="78" t="s">
        <v>209</v>
      </c>
      <c r="T29" s="78">
        <v>0.99</v>
      </c>
      <c r="U29" s="78">
        <f t="shared" si="4"/>
        <v>50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rgb="FFFF0000"/>
  </sheetPr>
  <dimension ref="B3:BE90"/>
  <sheetViews>
    <sheetView topLeftCell="A22" workbookViewId="0">
      <selection activeCell="L16" sqref="L16"/>
    </sheetView>
  </sheetViews>
  <sheetFormatPr defaultColWidth="9.1328125" defaultRowHeight="14.25"/>
  <cols>
    <col min="1" max="1" width="9.1328125" style="102"/>
    <col min="2" max="2" width="15.53125" style="102" customWidth="1"/>
    <col min="3" max="16384" width="9.1328125" style="102"/>
  </cols>
  <sheetData>
    <row r="3" spans="2:57">
      <c r="B3" s="100" t="s">
        <v>210</v>
      </c>
      <c r="C3" s="101">
        <v>2006</v>
      </c>
      <c r="D3" s="101">
        <v>2007</v>
      </c>
      <c r="E3" s="101">
        <v>2008</v>
      </c>
      <c r="F3" s="101">
        <v>2009</v>
      </c>
      <c r="G3" s="101">
        <v>2010</v>
      </c>
      <c r="H3" s="101">
        <v>2011</v>
      </c>
      <c r="I3" s="101">
        <v>2012</v>
      </c>
      <c r="J3" s="101">
        <v>2013</v>
      </c>
      <c r="K3" s="101">
        <v>2014</v>
      </c>
      <c r="L3" s="101">
        <v>2015</v>
      </c>
      <c r="M3" s="101">
        <v>2016</v>
      </c>
      <c r="N3" s="101">
        <v>2017</v>
      </c>
      <c r="O3" s="101">
        <v>2018</v>
      </c>
      <c r="P3" s="101">
        <v>2019</v>
      </c>
      <c r="Q3" s="101">
        <v>2020</v>
      </c>
      <c r="R3" s="101">
        <v>2021</v>
      </c>
      <c r="S3" s="101">
        <v>2022</v>
      </c>
      <c r="T3" s="101">
        <v>2023</v>
      </c>
      <c r="U3" s="101">
        <v>2024</v>
      </c>
      <c r="V3" s="101">
        <v>2025</v>
      </c>
      <c r="W3" s="101">
        <v>2026</v>
      </c>
      <c r="X3" s="101">
        <v>2027</v>
      </c>
      <c r="Y3" s="101">
        <v>2028</v>
      </c>
      <c r="Z3" s="101">
        <v>2029</v>
      </c>
      <c r="AA3" s="101">
        <v>2030</v>
      </c>
      <c r="AB3" s="101">
        <v>2031</v>
      </c>
      <c r="AC3" s="101">
        <v>2032</v>
      </c>
      <c r="AD3" s="101">
        <v>2033</v>
      </c>
      <c r="AE3" s="101">
        <v>2034</v>
      </c>
      <c r="AF3" s="101">
        <v>2035</v>
      </c>
      <c r="AG3" s="101">
        <v>2036</v>
      </c>
      <c r="AH3" s="101">
        <v>2037</v>
      </c>
      <c r="AI3" s="101">
        <v>2038</v>
      </c>
      <c r="AJ3" s="101">
        <v>2039</v>
      </c>
      <c r="AK3" s="101">
        <v>2040</v>
      </c>
      <c r="AL3" s="101">
        <v>2041</v>
      </c>
      <c r="AM3" s="101">
        <v>2042</v>
      </c>
      <c r="AN3" s="101">
        <v>2043</v>
      </c>
      <c r="AO3" s="101">
        <v>2044</v>
      </c>
      <c r="AP3" s="101">
        <v>2045</v>
      </c>
      <c r="AQ3" s="101">
        <v>2046</v>
      </c>
      <c r="AR3" s="101">
        <v>2047</v>
      </c>
      <c r="AS3" s="101">
        <v>2048</v>
      </c>
      <c r="AT3" s="101">
        <v>2049</v>
      </c>
      <c r="AU3" s="101">
        <v>2050</v>
      </c>
      <c r="AV3" s="101">
        <v>2051</v>
      </c>
      <c r="AW3" s="101">
        <v>2052</v>
      </c>
      <c r="AX3" s="101">
        <v>2053</v>
      </c>
      <c r="AY3" s="101">
        <v>2054</v>
      </c>
      <c r="AZ3" s="101">
        <v>2055</v>
      </c>
      <c r="BA3" s="101">
        <v>2056</v>
      </c>
      <c r="BB3" s="101">
        <v>2057</v>
      </c>
      <c r="BC3" s="101">
        <v>2058</v>
      </c>
      <c r="BD3" s="101">
        <v>2059</v>
      </c>
      <c r="BE3" s="101">
        <v>2060</v>
      </c>
    </row>
    <row r="4" spans="2:57">
      <c r="B4" s="101" t="s">
        <v>211</v>
      </c>
      <c r="C4" s="103">
        <f t="shared" ref="C4:H4" si="0">SUM(C5:C6)</f>
        <v>41.407452000000006</v>
      </c>
      <c r="D4" s="103">
        <f t="shared" si="0"/>
        <v>43.75206</v>
      </c>
      <c r="E4" s="103">
        <f t="shared" si="0"/>
        <v>40.695696000000005</v>
      </c>
      <c r="F4" s="103">
        <f t="shared" si="0"/>
        <v>32.154623999999998</v>
      </c>
      <c r="G4" s="103">
        <f t="shared" si="0"/>
        <v>32.991984000000002</v>
      </c>
      <c r="H4" s="103">
        <f t="shared" si="0"/>
        <v>29.307600000000001</v>
      </c>
      <c r="I4" s="104">
        <f t="shared" ref="I4:Q4" si="1">E20*$C$11</f>
        <v>37.764935999999999</v>
      </c>
      <c r="J4" s="104">
        <f t="shared" si="1"/>
        <v>40.193280000000001</v>
      </c>
      <c r="K4" s="104">
        <f t="shared" si="1"/>
        <v>42.621624000000004</v>
      </c>
      <c r="L4" s="104">
        <f t="shared" si="1"/>
        <v>45.008100000000006</v>
      </c>
      <c r="M4" s="104">
        <f t="shared" si="1"/>
        <v>47.436444000000002</v>
      </c>
      <c r="N4" s="104">
        <f t="shared" si="1"/>
        <v>49.864788000000004</v>
      </c>
      <c r="O4" s="104">
        <f t="shared" si="1"/>
        <v>52.251264000000006</v>
      </c>
      <c r="P4" s="104">
        <f t="shared" si="1"/>
        <v>54.679608000000002</v>
      </c>
      <c r="Q4" s="104">
        <f t="shared" si="1"/>
        <v>57.107952000000004</v>
      </c>
      <c r="R4" s="103">
        <f>SUM(R5:R6)</f>
        <v>57.47825779643189</v>
      </c>
      <c r="S4" s="103">
        <f t="shared" ref="S4:AA4" si="2">SUM(S5:S6)</f>
        <v>57.851206616499397</v>
      </c>
      <c r="T4" s="103">
        <f t="shared" si="2"/>
        <v>58.073439459632141</v>
      </c>
      <c r="U4" s="103">
        <f t="shared" si="2"/>
        <v>58.224031672103017</v>
      </c>
      <c r="V4" s="103">
        <f t="shared" si="2"/>
        <v>58.375709858214265</v>
      </c>
      <c r="W4" s="103">
        <f t="shared" si="2"/>
        <v>58.698611087728594</v>
      </c>
      <c r="X4" s="103">
        <f t="shared" si="2"/>
        <v>59.00358428958819</v>
      </c>
      <c r="Y4" s="103">
        <f t="shared" si="2"/>
        <v>59.293008720485759</v>
      </c>
      <c r="Z4" s="103">
        <f t="shared" si="2"/>
        <v>59.599876350412465</v>
      </c>
      <c r="AA4" s="103">
        <f t="shared" si="2"/>
        <v>59.924808604661109</v>
      </c>
      <c r="AB4" s="103">
        <f>SUM(AB5:AB6)</f>
        <v>60.144450639860764</v>
      </c>
      <c r="AC4" s="103">
        <f t="shared" ref="AC4:AZ4" si="3">SUM(AC5:AC6)</f>
        <v>60.364910255688009</v>
      </c>
      <c r="AD4" s="103">
        <f t="shared" si="3"/>
        <v>60.586190600054508</v>
      </c>
      <c r="AE4" s="103">
        <f t="shared" si="3"/>
        <v>60.808294833852273</v>
      </c>
      <c r="AF4" s="103">
        <f t="shared" si="3"/>
        <v>61.031226131014058</v>
      </c>
      <c r="AG4" s="103">
        <f t="shared" si="3"/>
        <v>61.254987678574025</v>
      </c>
      <c r="AH4" s="103">
        <f t="shared" si="3"/>
        <v>61.479582676728789</v>
      </c>
      <c r="AI4" s="103">
        <f t="shared" si="3"/>
        <v>61.705014338898764</v>
      </c>
      <c r="AJ4" s="103">
        <f t="shared" si="3"/>
        <v>61.931285891789862</v>
      </c>
      <c r="AK4" s="103">
        <f t="shared" si="3"/>
        <v>62.158400575455538</v>
      </c>
      <c r="AL4" s="103">
        <f t="shared" si="3"/>
        <v>62.386361643359166</v>
      </c>
      <c r="AM4" s="103">
        <f t="shared" si="3"/>
        <v>62.615172362436795</v>
      </c>
      <c r="AN4" s="103">
        <f t="shared" si="3"/>
        <v>62.844836013160155</v>
      </c>
      <c r="AO4" s="103">
        <f t="shared" si="3"/>
        <v>63.075355889600146</v>
      </c>
      <c r="AP4" s="103">
        <f t="shared" si="3"/>
        <v>63.306735299490597</v>
      </c>
      <c r="AQ4" s="103">
        <f t="shared" si="3"/>
        <v>63.538977564292345</v>
      </c>
      <c r="AR4" s="103">
        <f t="shared" si="3"/>
        <v>63.772086019257792</v>
      </c>
      <c r="AS4" s="103">
        <f t="shared" si="3"/>
        <v>64.006064013495688</v>
      </c>
      <c r="AT4" s="103">
        <f t="shared" si="3"/>
        <v>64.240914910036352</v>
      </c>
      <c r="AU4" s="103">
        <f t="shared" si="3"/>
        <v>64.47664208589724</v>
      </c>
      <c r="AV4" s="103">
        <f t="shared" si="3"/>
        <v>64.7132489321489</v>
      </c>
      <c r="AW4" s="103">
        <f t="shared" si="3"/>
        <v>64.950738853981207</v>
      </c>
      <c r="AX4" s="103">
        <f t="shared" si="3"/>
        <v>65.189115270770102</v>
      </c>
      <c r="AY4" s="103">
        <f t="shared" si="3"/>
        <v>65.428381616144605</v>
      </c>
      <c r="AZ4" s="103">
        <f t="shared" si="3"/>
        <v>65.668541338054197</v>
      </c>
      <c r="BA4" s="103">
        <f>SUM(BA5:BA6)</f>
        <v>65.909597898836651</v>
      </c>
      <c r="BB4" s="103">
        <f>SUM(BB5:BB6)</f>
        <v>66.151554775286215</v>
      </c>
      <c r="BC4" s="103">
        <f>SUM(BC5:BC6)</f>
        <v>66.39441545872215</v>
      </c>
      <c r="BD4" s="103">
        <f>SUM(BD5:BD6)</f>
        <v>66.638183455057685</v>
      </c>
      <c r="BE4" s="103">
        <f>SUM(BE5:BE6)</f>
        <v>66.882862284869333</v>
      </c>
    </row>
    <row r="5" spans="2:57">
      <c r="B5" s="101" t="s">
        <v>72</v>
      </c>
      <c r="C5" s="105">
        <f>938*$C$11</f>
        <v>39.272184000000003</v>
      </c>
      <c r="D5" s="105">
        <f>991*$C$11</f>
        <v>41.491188000000001</v>
      </c>
      <c r="E5" s="105">
        <f>929*$C$11</f>
        <v>38.895372000000002</v>
      </c>
      <c r="F5" s="105">
        <f>735*$C$11</f>
        <v>30.77298</v>
      </c>
      <c r="G5" s="105">
        <f>774*$C$11</f>
        <v>32.405832000000004</v>
      </c>
      <c r="H5" s="105">
        <f>694*$C$11</f>
        <v>29.056392000000002</v>
      </c>
      <c r="I5" s="103">
        <f>I4*(1-$C$12)</f>
        <v>37.441236548571425</v>
      </c>
      <c r="J5" s="103">
        <f t="shared" ref="J5:Q5" si="4">J4*(1-$C$12)</f>
        <v>39.848766171428572</v>
      </c>
      <c r="K5" s="103">
        <f t="shared" si="4"/>
        <v>42.25629579428572</v>
      </c>
      <c r="L5" s="103">
        <f t="shared" si="4"/>
        <v>44.622316285714291</v>
      </c>
      <c r="M5" s="103">
        <f t="shared" si="4"/>
        <v>47.029845908571431</v>
      </c>
      <c r="N5" s="103">
        <f t="shared" si="4"/>
        <v>49.437375531428579</v>
      </c>
      <c r="O5" s="103">
        <f t="shared" si="4"/>
        <v>51.80339602285715</v>
      </c>
      <c r="P5" s="103">
        <f t="shared" si="4"/>
        <v>54.210925645714291</v>
      </c>
      <c r="Q5" s="103">
        <f t="shared" si="4"/>
        <v>56.618455268571431</v>
      </c>
      <c r="R5" s="103">
        <f>Q5*'Drivers_Elaboration-TRA'!T2</f>
        <v>56.985613584945227</v>
      </c>
      <c r="S5" s="103">
        <f>R5*'Drivers_Elaboration-TRA'!U2</f>
        <v>57.351188104052504</v>
      </c>
      <c r="T5" s="103">
        <f>S5*'Drivers_Elaboration-TRA'!V2</f>
        <v>57.568990144664362</v>
      </c>
      <c r="U5" s="103">
        <f>T5*'Drivers_Elaboration-TRA'!W2</f>
        <v>57.716565058822574</v>
      </c>
      <c r="V5" s="103">
        <f>U5*'Drivers_Elaboration-TRA'!X2</f>
        <v>57.865194035386743</v>
      </c>
      <c r="W5" s="103">
        <f>V5*'Drivers_Elaboration-TRA'!Y2</f>
        <v>58.181582150010854</v>
      </c>
      <c r="X5" s="103">
        <f>W5*'Drivers_Elaboration-TRA'!Z2</f>
        <v>58.480360160305395</v>
      </c>
      <c r="Y5" s="103">
        <f>X5*'Drivers_Elaboration-TRA'!AA2</f>
        <v>58.763866024358677</v>
      </c>
      <c r="Z5" s="103">
        <f>Y5*'Drivers_Elaboration-TRA'!AB2</f>
        <v>59.064418847841999</v>
      </c>
      <c r="AA5" s="103">
        <f>Z5*'Drivers_Elaboration-TRA'!AC2</f>
        <v>59.382620130096335</v>
      </c>
      <c r="AB5" s="103">
        <f>AA5*'Drivers_Elaboration-TRA'!AD2</f>
        <v>59.597680451040887</v>
      </c>
      <c r="AC5" s="103">
        <f>AB5*'Drivers_Elaboration-TRA'!AE2</f>
        <v>59.813519635254586</v>
      </c>
      <c r="AD5" s="103">
        <f>AC5*'Drivers_Elaboration-TRA'!AF2</f>
        <v>60.030140503471578</v>
      </c>
      <c r="AE5" s="103">
        <f>AD5*'Drivers_Elaboration-TRA'!AG2</f>
        <v>60.247545886641596</v>
      </c>
      <c r="AF5" s="103">
        <f>AE5*'Drivers_Elaboration-TRA'!AH2</f>
        <v>60.465738625966956</v>
      </c>
      <c r="AG5" s="103">
        <f>AF5*'Drivers_Elaboration-TRA'!AI2</f>
        <v>60.684721572939672</v>
      </c>
      <c r="AH5" s="103">
        <f>AG5*'Drivers_Elaboration-TRA'!AJ2</f>
        <v>60.904497589378742</v>
      </c>
      <c r="AI5" s="103">
        <f>AH5*'Drivers_Elaboration-TRA'!AK2</f>
        <v>61.12506954746754</v>
      </c>
      <c r="AJ5" s="103">
        <f>AI5*'Drivers_Elaboration-TRA'!AL2</f>
        <v>61.346440329791342</v>
      </c>
      <c r="AK5" s="103">
        <f>AJ5*'Drivers_Elaboration-TRA'!AM2</f>
        <v>61.568612829375006</v>
      </c>
      <c r="AL5" s="103">
        <f>AK5*'Drivers_Elaboration-TRA'!AN2</f>
        <v>61.791589949720787</v>
      </c>
      <c r="AM5" s="103">
        <f>AL5*'Drivers_Elaboration-TRA'!AO2</f>
        <v>62.015374604846272</v>
      </c>
      <c r="AN5" s="103">
        <f>AM5*'Drivers_Elaboration-TRA'!AP2</f>
        <v>62.23996971932246</v>
      </c>
      <c r="AO5" s="103">
        <f>AN5*'Drivers_Elaboration-TRA'!AQ2</f>
        <v>62.465378228311991</v>
      </c>
      <c r="AP5" s="103">
        <f>AO5*'Drivers_Elaboration-TRA'!AR2</f>
        <v>62.691603077607503</v>
      </c>
      <c r="AQ5" s="103">
        <f>AP5*'Drivers_Elaboration-TRA'!AS2</f>
        <v>62.918647223670128</v>
      </c>
      <c r="AR5" s="103">
        <f>AQ5*'Drivers_Elaboration-TRA'!AT2</f>
        <v>63.146513633668121</v>
      </c>
      <c r="AS5" s="103">
        <f>AR5*'Drivers_Elaboration-TRA'!AU2</f>
        <v>63.375205285515655</v>
      </c>
      <c r="AT5" s="103">
        <f>AS5*'Drivers_Elaboration-TRA'!AV2</f>
        <v>63.604725167911724</v>
      </c>
      <c r="AU5" s="103">
        <f>AT5*'Drivers_Elaboration-TRA'!AW2</f>
        <v>63.835076280379198</v>
      </c>
      <c r="AV5" s="103">
        <f>AU5*'Drivers_Elaboration-TRA'!AX2</f>
        <v>64.066261633304038</v>
      </c>
      <c r="AW5" s="103">
        <f>AV5*'Drivers_Elaboration-TRA'!AY2</f>
        <v>64.298284247974621</v>
      </c>
      <c r="AX5" s="103">
        <f>AW5*'Drivers_Elaboration-TRA'!AZ2</f>
        <v>64.531147156621273</v>
      </c>
      <c r="AY5" s="103">
        <f>AX5*'Drivers_Elaboration-TRA'!BA2</f>
        <v>64.764853402455813</v>
      </c>
      <c r="AZ5" s="103">
        <f>AY5*'Drivers_Elaboration-TRA'!BB2</f>
        <v>64.999406039711374</v>
      </c>
      <c r="BA5" s="103">
        <f>AZ5*'Drivers_Elaboration-TRA'!BC2</f>
        <v>65.234808133682321</v>
      </c>
      <c r="BB5" s="103">
        <f>BA5*'Drivers_Elaboration-TRA'!BD2</f>
        <v>65.471062760764283</v>
      </c>
      <c r="BC5" s="103">
        <f>BB5*'Drivers_Elaboration-TRA'!BE2</f>
        <v>65.708173008494413</v>
      </c>
      <c r="BD5" s="103">
        <f>BC5*'Drivers_Elaboration-TRA'!BF2</f>
        <v>65.946141975591658</v>
      </c>
      <c r="BE5" s="103">
        <f>BD5*'Drivers_Elaboration-TRA'!BG2</f>
        <v>66.184972771997323</v>
      </c>
    </row>
    <row r="6" spans="2:57">
      <c r="B6" s="101" t="s">
        <v>71</v>
      </c>
      <c r="C6" s="105">
        <f>51*$C$11</f>
        <v>2.1352679999999999</v>
      </c>
      <c r="D6" s="105">
        <f>54*$C$11</f>
        <v>2.260872</v>
      </c>
      <c r="E6" s="105">
        <f>43*$C$11</f>
        <v>1.800324</v>
      </c>
      <c r="F6" s="105">
        <f>33*$C$11</f>
        <v>1.3816440000000001</v>
      </c>
      <c r="G6" s="105">
        <f>14*$C$11</f>
        <v>0.58615200000000001</v>
      </c>
      <c r="H6" s="105">
        <f>6*$C$11</f>
        <v>0.25120799999999999</v>
      </c>
      <c r="I6" s="103">
        <f t="shared" ref="I6:Q6" si="5">I5*$C$12</f>
        <v>0.32092488470204078</v>
      </c>
      <c r="J6" s="103">
        <f t="shared" si="5"/>
        <v>0.34156085289795923</v>
      </c>
      <c r="K6" s="103">
        <f t="shared" si="5"/>
        <v>0.36219682109387763</v>
      </c>
      <c r="L6" s="103">
        <f t="shared" si="5"/>
        <v>0.38247699673469393</v>
      </c>
      <c r="M6" s="103">
        <f t="shared" si="5"/>
        <v>0.40311296493061227</v>
      </c>
      <c r="N6" s="103">
        <f t="shared" si="5"/>
        <v>0.42374893312653067</v>
      </c>
      <c r="O6" s="103">
        <f t="shared" si="5"/>
        <v>0.44402910876734702</v>
      </c>
      <c r="P6" s="103">
        <f t="shared" si="5"/>
        <v>0.46466507696326537</v>
      </c>
      <c r="Q6" s="103">
        <f t="shared" si="5"/>
        <v>0.48530104515918371</v>
      </c>
      <c r="R6" s="103">
        <f>Q6*'Drivers_Elaboration-TRA'!T3</f>
        <v>0.49264421148665971</v>
      </c>
      <c r="S6" s="103">
        <f>R6*'Drivers_Elaboration-TRA'!U3</f>
        <v>0.50001851244689122</v>
      </c>
      <c r="T6" s="103">
        <f>S6*'Drivers_Elaboration-TRA'!V3</f>
        <v>0.50444931496778145</v>
      </c>
      <c r="U6" s="103">
        <f>T6*'Drivers_Elaboration-TRA'!W3</f>
        <v>0.50746661328043963</v>
      </c>
      <c r="V6" s="103">
        <f>U6*'Drivers_Elaboration-TRA'!X3</f>
        <v>0.51051582282752195</v>
      </c>
      <c r="W6" s="103">
        <f>V6*'Drivers_Elaboration-TRA'!Y3</f>
        <v>0.51702893771773728</v>
      </c>
      <c r="X6" s="103">
        <f>W6*'Drivers_Elaboration-TRA'!Z3</f>
        <v>0.52322412928279316</v>
      </c>
      <c r="Y6" s="103">
        <f>X6*'Drivers_Elaboration-TRA'!AA3</f>
        <v>0.52914269612708409</v>
      </c>
      <c r="Z6" s="103">
        <f>Y6*'Drivers_Elaboration-TRA'!AB3</f>
        <v>0.53545750257046654</v>
      </c>
      <c r="AA6" s="103">
        <f>Z6*'Drivers_Elaboration-TRA'!AC3</f>
        <v>0.54218847456477282</v>
      </c>
      <c r="AB6" s="103">
        <f>AA6*'Drivers_Elaboration-TRA'!AD3</f>
        <v>0.54677018881987616</v>
      </c>
      <c r="AC6" s="103">
        <f>AB6*'Drivers_Elaboration-TRA'!AE3</f>
        <v>0.55139062043342624</v>
      </c>
      <c r="AD6" s="103">
        <f>AC6*'Drivers_Elaboration-TRA'!AF3</f>
        <v>0.55605009658292948</v>
      </c>
      <c r="AE6" s="103">
        <f>AD6*'Drivers_Elaboration-TRA'!AG3</f>
        <v>0.56074894721067603</v>
      </c>
      <c r="AF6" s="103">
        <f>AE6*'Drivers_Elaboration-TRA'!AH3</f>
        <v>0.5654875050471031</v>
      </c>
      <c r="AG6" s="103">
        <f>AF6*'Drivers_Elaboration-TRA'!AI3</f>
        <v>0.57026610563435631</v>
      </c>
      <c r="AH6" s="103">
        <f>AG6*'Drivers_Elaboration-TRA'!AJ3</f>
        <v>0.57508508735004948</v>
      </c>
      <c r="AI6" s="103">
        <f>AH6*'Drivers_Elaboration-TRA'!AK3</f>
        <v>0.57994479143122557</v>
      </c>
      <c r="AJ6" s="103">
        <f>AI6*'Drivers_Elaboration-TRA'!AL3</f>
        <v>0.58484556199852022</v>
      </c>
      <c r="AK6" s="103">
        <f>AJ6*'Drivers_Elaboration-TRA'!AM3</f>
        <v>0.58978774608052886</v>
      </c>
      <c r="AL6" s="103">
        <f>AK6*'Drivers_Elaboration-TRA'!AN3</f>
        <v>0.59477169363838056</v>
      </c>
      <c r="AM6" s="103">
        <f>AL6*'Drivers_Elaboration-TRA'!AO3</f>
        <v>0.59979775759051901</v>
      </c>
      <c r="AN6" s="103">
        <f>AM6*'Drivers_Elaboration-TRA'!AP3</f>
        <v>0.60486629383769297</v>
      </c>
      <c r="AO6" s="103">
        <f>AN6*'Drivers_Elaboration-TRA'!AQ3</f>
        <v>0.60997766128815811</v>
      </c>
      <c r="AP6" s="103">
        <f>AO6*'Drivers_Elaboration-TRA'!AR3</f>
        <v>0.61513222188309136</v>
      </c>
      <c r="AQ6" s="103">
        <f>AP6*'Drivers_Elaboration-TRA'!AS3</f>
        <v>0.62033034062222081</v>
      </c>
      <c r="AR6" s="103">
        <f>AQ6*'Drivers_Elaboration-TRA'!AT3</f>
        <v>0.62557238558967132</v>
      </c>
      <c r="AS6" s="103">
        <f>AR6*'Drivers_Elaboration-TRA'!AU3</f>
        <v>0.63085872798002918</v>
      </c>
      <c r="AT6" s="103">
        <f>AS6*'Drivers_Elaboration-TRA'!AV3</f>
        <v>0.63618974212462653</v>
      </c>
      <c r="AU6" s="103">
        <f>AT6*'Drivers_Elaboration-TRA'!AW3</f>
        <v>0.64156580551804843</v>
      </c>
      <c r="AV6" s="103">
        <f>AU6*'Drivers_Elaboration-TRA'!AX3</f>
        <v>0.64698729884486339</v>
      </c>
      <c r="AW6" s="103">
        <f>AV6*'Drivers_Elaboration-TRA'!AY3</f>
        <v>0.65245460600658012</v>
      </c>
      <c r="AX6" s="103">
        <f>AW6*'Drivers_Elaboration-TRA'!AZ3</f>
        <v>0.65796811414883238</v>
      </c>
      <c r="AY6" s="103">
        <f>AX6*'Drivers_Elaboration-TRA'!BA3</f>
        <v>0.66352821368879233</v>
      </c>
      <c r="AZ6" s="103">
        <f>AY6*'Drivers_Elaboration-TRA'!BB3</f>
        <v>0.66913529834281704</v>
      </c>
      <c r="BA6" s="103">
        <f>AZ6*'Drivers_Elaboration-TRA'!BC3</f>
        <v>0.67478976515432776</v>
      </c>
      <c r="BB6" s="103">
        <f>BA6*'Drivers_Elaboration-TRA'!BD3</f>
        <v>0.68049201452192487</v>
      </c>
      <c r="BC6" s="103">
        <f>BB6*'Drivers_Elaboration-TRA'!BE3</f>
        <v>0.68624245022774077</v>
      </c>
      <c r="BD6" s="103">
        <f>BC6*'Drivers_Elaboration-TRA'!BF3</f>
        <v>0.69204147946603178</v>
      </c>
      <c r="BE6" s="103">
        <f>BD6*'Drivers_Elaboration-TRA'!BG3</f>
        <v>0.69788951287201217</v>
      </c>
    </row>
    <row r="7" spans="2:57">
      <c r="B7" s="106" t="s">
        <v>212</v>
      </c>
      <c r="C7" s="101">
        <v>2006</v>
      </c>
      <c r="D7" s="101">
        <v>2010</v>
      </c>
      <c r="E7" s="101">
        <v>2015</v>
      </c>
      <c r="F7" s="101">
        <v>2020</v>
      </c>
      <c r="G7" s="101">
        <v>2025</v>
      </c>
      <c r="H7" s="101">
        <v>2030</v>
      </c>
      <c r="I7" s="101">
        <v>2035</v>
      </c>
      <c r="J7" s="101">
        <v>2040</v>
      </c>
      <c r="K7" s="101">
        <v>2045</v>
      </c>
      <c r="L7" s="101">
        <v>2050</v>
      </c>
      <c r="M7" s="101">
        <v>2055</v>
      </c>
    </row>
    <row r="8" spans="2:57">
      <c r="B8" s="107" t="s">
        <v>72</v>
      </c>
      <c r="C8" s="103">
        <f>AVERAGE(C5:D5)</f>
        <v>40.381686000000002</v>
      </c>
      <c r="D8" s="103">
        <f>AVERAGE(E5:I5)</f>
        <v>33.714362509714292</v>
      </c>
      <c r="E8" s="103">
        <f>AVERAGE(J5:N5)</f>
        <v>44.638919938285724</v>
      </c>
      <c r="F8" s="103">
        <f>AVERAGE(O5:S5)</f>
        <v>55.393915725228112</v>
      </c>
      <c r="G8" s="103">
        <f>AVERAGE(T5:X5)</f>
        <v>57.962538309837988</v>
      </c>
      <c r="H8" s="103">
        <f>AVERAGE(Y5:AC5)</f>
        <v>59.3244210177185</v>
      </c>
      <c r="I8" s="103">
        <f>AVERAGE(AD5:AH5)</f>
        <v>60.466528835679711</v>
      </c>
      <c r="J8" s="103">
        <f>AVERAGE(AI5:AM5)</f>
        <v>61.569417452240188</v>
      </c>
      <c r="K8" s="103">
        <f>AVERAGE(AN5:AR5)</f>
        <v>62.692422376516035</v>
      </c>
      <c r="L8" s="103">
        <f>AVERAGE(AS5:AW5)</f>
        <v>63.835910523017048</v>
      </c>
      <c r="M8" s="103">
        <f>AVERAGE(AX5:BB5)</f>
        <v>65.000255498647022</v>
      </c>
    </row>
    <row r="9" spans="2:57">
      <c r="B9" s="107" t="s">
        <v>71</v>
      </c>
      <c r="C9" s="103">
        <f>AVERAGE(C6:D6)</f>
        <v>2.19807</v>
      </c>
      <c r="D9" s="103">
        <f>AVERAGE(E6:I6)</f>
        <v>0.86805057694040832</v>
      </c>
      <c r="E9" s="103">
        <f>AVERAGE(J6:N6)</f>
        <v>0.38261931375673475</v>
      </c>
      <c r="F9" s="103">
        <f>AVERAGE(O6:S6)</f>
        <v>0.47733159096466943</v>
      </c>
      <c r="G9" s="103">
        <f>AVERAGE(T6:X6)</f>
        <v>0.51253696361525469</v>
      </c>
      <c r="H9" s="103">
        <f>AVERAGE(Y6:AC6)</f>
        <v>0.54098989650312512</v>
      </c>
      <c r="I9" s="103">
        <f>AVERAGE(AD6:AH6)</f>
        <v>0.56552754836502284</v>
      </c>
      <c r="J9" s="103">
        <f>AVERAGE(AI6:AM6)</f>
        <v>0.5898295101478348</v>
      </c>
      <c r="K9" s="103">
        <f>AVERAGE(AN6:AR6)</f>
        <v>0.61517578064416689</v>
      </c>
      <c r="L9" s="103">
        <f>AVERAGE(AS6:AW6)</f>
        <v>0.64161123609482951</v>
      </c>
      <c r="M9" s="103">
        <f>AVERAGE(AX6:BB6)</f>
        <v>0.66918268117133883</v>
      </c>
    </row>
    <row r="10" spans="2:57"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  <c r="AA10" s="251"/>
    </row>
    <row r="11" spans="2:57">
      <c r="B11" s="108" t="s">
        <v>213</v>
      </c>
      <c r="C11" s="109">
        <v>4.1868000000000002E-2</v>
      </c>
      <c r="D11" s="110" t="s">
        <v>214</v>
      </c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  <c r="AA11" s="251"/>
    </row>
    <row r="12" spans="2:57" ht="28.5">
      <c r="B12" s="111" t="s">
        <v>215</v>
      </c>
      <c r="C12" s="112">
        <f>6/(6+694)</f>
        <v>8.5714285714285719E-3</v>
      </c>
      <c r="D12" s="110"/>
      <c r="P12" s="252"/>
      <c r="Q12" s="251"/>
      <c r="R12" s="251"/>
      <c r="S12" s="251"/>
      <c r="T12" s="251"/>
      <c r="U12" s="251"/>
      <c r="V12" s="251"/>
      <c r="W12" s="251"/>
      <c r="X12" s="251"/>
      <c r="Y12" s="251"/>
      <c r="Z12" s="251"/>
      <c r="AA12" s="251"/>
    </row>
    <row r="13" spans="2:57">
      <c r="B13" s="113"/>
      <c r="C13" s="114" t="s">
        <v>216</v>
      </c>
      <c r="D13" s="102" t="s">
        <v>217</v>
      </c>
      <c r="P13" s="253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</row>
    <row r="14" spans="2:57">
      <c r="B14" s="115"/>
      <c r="C14" s="114" t="s">
        <v>216</v>
      </c>
      <c r="D14" s="102" t="s">
        <v>218</v>
      </c>
      <c r="P14" s="255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</row>
    <row r="15" spans="2:57">
      <c r="P15" s="255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</row>
    <row r="16" spans="2:57">
      <c r="P16" s="255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</row>
    <row r="17" spans="2:27">
      <c r="B17" s="116" t="s">
        <v>410</v>
      </c>
      <c r="AA17" s="256"/>
    </row>
    <row r="18" spans="2:27" ht="39.4">
      <c r="B18" s="260" t="s">
        <v>411</v>
      </c>
      <c r="C18" s="261">
        <v>2010</v>
      </c>
      <c r="D18" s="261">
        <v>2011</v>
      </c>
      <c r="E18" s="261">
        <v>2012</v>
      </c>
      <c r="F18" s="261">
        <v>2013</v>
      </c>
      <c r="G18" s="261">
        <v>2014</v>
      </c>
      <c r="H18" s="261">
        <v>2015</v>
      </c>
      <c r="I18" s="261">
        <v>2016</v>
      </c>
      <c r="J18" s="261">
        <v>2017</v>
      </c>
      <c r="K18" s="261">
        <v>2018</v>
      </c>
      <c r="L18" s="261">
        <v>2019</v>
      </c>
      <c r="M18" s="261">
        <v>2020</v>
      </c>
      <c r="AA18" s="256"/>
    </row>
    <row r="19" spans="2:27">
      <c r="B19" s="259" t="s">
        <v>412</v>
      </c>
      <c r="C19" s="262">
        <v>4577.8469346475567</v>
      </c>
      <c r="D19" s="262">
        <v>4309.7405801401674</v>
      </c>
      <c r="E19" s="262">
        <v>4327.620894360286</v>
      </c>
      <c r="F19" s="262">
        <v>4427.8050070611735</v>
      </c>
      <c r="G19" s="262">
        <v>4562.3594334819054</v>
      </c>
      <c r="H19" s="262">
        <v>4688.4603688806546</v>
      </c>
      <c r="I19" s="262">
        <v>4821.0831754537267</v>
      </c>
      <c r="J19" s="262">
        <v>4945.6618591450197</v>
      </c>
      <c r="K19" s="262">
        <v>5071.5405575123796</v>
      </c>
      <c r="L19" s="262">
        <v>5190.6406037309698</v>
      </c>
      <c r="M19" s="262">
        <v>5313.640204266565</v>
      </c>
      <c r="AA19" s="256"/>
    </row>
    <row r="20" spans="2:27">
      <c r="B20" s="63" t="s">
        <v>413</v>
      </c>
      <c r="C20" s="262">
        <v>787.06369733807981</v>
      </c>
      <c r="D20" s="262">
        <v>844.53184866903985</v>
      </c>
      <c r="E20" s="262">
        <v>902</v>
      </c>
      <c r="F20" s="262">
        <v>960</v>
      </c>
      <c r="G20" s="262">
        <v>1018</v>
      </c>
      <c r="H20" s="262">
        <v>1075</v>
      </c>
      <c r="I20" s="262">
        <v>1133</v>
      </c>
      <c r="J20" s="262">
        <v>1191</v>
      </c>
      <c r="K20" s="262">
        <v>1248</v>
      </c>
      <c r="L20" s="262">
        <v>1306</v>
      </c>
      <c r="M20" s="262">
        <v>1364</v>
      </c>
      <c r="AA20" s="256"/>
    </row>
    <row r="21" spans="2:27">
      <c r="B21" s="63" t="s">
        <v>414</v>
      </c>
      <c r="C21" s="262">
        <v>1551.4268943396225</v>
      </c>
      <c r="D21" s="262">
        <v>1465.2888974232653</v>
      </c>
      <c r="E21" s="262">
        <v>1402.7784804367361</v>
      </c>
      <c r="F21" s="262">
        <v>1399.5979141541916</v>
      </c>
      <c r="G21" s="262">
        <v>1393.0629863658146</v>
      </c>
      <c r="H21" s="262">
        <v>1408.4976926717686</v>
      </c>
      <c r="I21" s="262">
        <v>1425.3428507185981</v>
      </c>
      <c r="J21" s="262">
        <v>1445.1257412999466</v>
      </c>
      <c r="K21" s="262">
        <v>1464.4729238113275</v>
      </c>
      <c r="L21" s="262">
        <v>1484.1794305776036</v>
      </c>
      <c r="M21" s="262">
        <v>1504.1402149670735</v>
      </c>
      <c r="AA21" s="257"/>
    </row>
    <row r="22" spans="2:27">
      <c r="B22" s="63" t="s">
        <v>415</v>
      </c>
      <c r="C22" s="262">
        <v>2238.1373132713443</v>
      </c>
      <c r="D22" s="262">
        <v>1999.9198340478622</v>
      </c>
      <c r="E22" s="262">
        <v>2022.8424139235501</v>
      </c>
      <c r="F22" s="262">
        <v>2068.2070929069823</v>
      </c>
      <c r="G22" s="262">
        <v>2151.2964471160908</v>
      </c>
      <c r="H22" s="262">
        <v>2204.9626762088865</v>
      </c>
      <c r="I22" s="262">
        <v>2262.740324735129</v>
      </c>
      <c r="J22" s="262">
        <v>2309.536117845073</v>
      </c>
      <c r="K22" s="262">
        <v>2359.0676337010523</v>
      </c>
      <c r="L22" s="262">
        <v>2400.4611731533664</v>
      </c>
      <c r="M22" s="262">
        <v>2445.499989299492</v>
      </c>
      <c r="AA22" s="251"/>
    </row>
    <row r="23" spans="2:27">
      <c r="B23" s="63" t="s">
        <v>416</v>
      </c>
      <c r="C23" s="262">
        <v>92.464070305824009</v>
      </c>
      <c r="D23" s="262">
        <v>104.32604324137507</v>
      </c>
      <c r="E23" s="262">
        <v>103.10167714516348</v>
      </c>
      <c r="F23" s="262">
        <v>104.40634042457239</v>
      </c>
      <c r="G23" s="262">
        <v>106.77400309737851</v>
      </c>
      <c r="H23" s="262">
        <v>108.9111454292986</v>
      </c>
      <c r="I23" s="262">
        <v>111.21906728207404</v>
      </c>
      <c r="J23" s="262">
        <v>113.27820182922741</v>
      </c>
      <c r="K23" s="262">
        <v>115.40847085089834</v>
      </c>
      <c r="L23" s="262">
        <v>117.29816300198877</v>
      </c>
      <c r="M23" s="262">
        <v>119.30845992577005</v>
      </c>
      <c r="AA23" s="251"/>
    </row>
    <row r="24" spans="2:27">
      <c r="B24" s="63" t="s">
        <v>219</v>
      </c>
      <c r="C24" s="262">
        <v>3.9183011259999994</v>
      </c>
      <c r="D24" s="262">
        <v>4</v>
      </c>
      <c r="E24" s="262">
        <v>4</v>
      </c>
      <c r="F24" s="262">
        <v>4</v>
      </c>
      <c r="G24" s="262">
        <v>4</v>
      </c>
      <c r="H24" s="262">
        <v>4</v>
      </c>
      <c r="I24" s="262">
        <v>4</v>
      </c>
      <c r="J24" s="262">
        <v>4</v>
      </c>
      <c r="K24" s="262">
        <v>4</v>
      </c>
      <c r="L24" s="262">
        <v>4</v>
      </c>
      <c r="M24" s="262">
        <v>4</v>
      </c>
      <c r="AA24" s="251"/>
    </row>
    <row r="25" spans="2:27">
      <c r="B25" s="63" t="s">
        <v>220</v>
      </c>
      <c r="C25" s="263">
        <v>4673.0102763808709</v>
      </c>
      <c r="D25" s="263">
        <v>4418.0666233815427</v>
      </c>
      <c r="E25" s="263">
        <v>4434.7225715054492</v>
      </c>
      <c r="F25" s="263">
        <v>4536.211347485746</v>
      </c>
      <c r="G25" s="263">
        <v>4673.1334365792836</v>
      </c>
      <c r="H25" s="263">
        <v>4801.3715143099535</v>
      </c>
      <c r="I25" s="263">
        <v>4936.302242735801</v>
      </c>
      <c r="J25" s="263">
        <v>5062.940060974247</v>
      </c>
      <c r="K25" s="263">
        <v>5190.9490283632786</v>
      </c>
      <c r="L25" s="263">
        <v>5311.9387667329584</v>
      </c>
      <c r="M25" s="263">
        <v>5436.9486641923349</v>
      </c>
    </row>
    <row r="26" spans="2:27">
      <c r="B26" s="4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</row>
    <row r="27" spans="2:27">
      <c r="B27" s="116" t="s">
        <v>221</v>
      </c>
    </row>
    <row r="28" spans="2:27">
      <c r="B28" s="250" t="s">
        <v>409</v>
      </c>
    </row>
    <row r="40" spans="2:14">
      <c r="B40" s="116" t="s">
        <v>221</v>
      </c>
    </row>
    <row r="41" spans="2:14">
      <c r="B41" s="117" t="s">
        <v>222</v>
      </c>
    </row>
    <row r="44" spans="2:14">
      <c r="N44" s="118"/>
    </row>
    <row r="55" spans="2:2">
      <c r="B55" s="117" t="s">
        <v>223</v>
      </c>
    </row>
    <row r="62" spans="2:2">
      <c r="B62" s="102">
        <v>2009</v>
      </c>
    </row>
    <row r="67" spans="2:2">
      <c r="B67" s="117" t="s">
        <v>224</v>
      </c>
    </row>
    <row r="79" spans="2:2">
      <c r="B79" s="117" t="s">
        <v>225</v>
      </c>
    </row>
    <row r="90" spans="2:2">
      <c r="B90" s="117" t="s">
        <v>226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00B050"/>
  </sheetPr>
  <dimension ref="B2:J91"/>
  <sheetViews>
    <sheetView workbookViewId="0">
      <selection activeCell="O39" sqref="O39"/>
    </sheetView>
  </sheetViews>
  <sheetFormatPr defaultColWidth="9.1328125" defaultRowHeight="12.75"/>
  <cols>
    <col min="1" max="3" width="9.1328125" style="119"/>
    <col min="4" max="4" width="12" style="119" customWidth="1"/>
    <col min="5" max="5" width="9.1328125" style="119"/>
    <col min="6" max="6" width="9.46484375" style="119" customWidth="1"/>
    <col min="7" max="9" width="9.1328125" style="119"/>
    <col min="10" max="10" width="17.796875" style="120" bestFit="1" customWidth="1"/>
    <col min="11" max="12" width="9.1328125" style="119"/>
    <col min="13" max="14" width="12.53125" style="119" bestFit="1" customWidth="1"/>
    <col min="15" max="18" width="11.53125" style="119" bestFit="1" customWidth="1"/>
    <col min="19" max="19" width="12.53125" style="119" bestFit="1" customWidth="1"/>
    <col min="20" max="16384" width="9.1328125" style="119"/>
  </cols>
  <sheetData>
    <row r="2" spans="2:10" ht="14.25">
      <c r="B2" s="21" t="s">
        <v>86</v>
      </c>
      <c r="C2" s="22"/>
      <c r="D2" s="22"/>
      <c r="E2" s="22"/>
      <c r="F2" s="22"/>
      <c r="G2" s="23"/>
    </row>
    <row r="3" spans="2:10" ht="13.5" thickBot="1">
      <c r="B3" s="24" t="s">
        <v>78</v>
      </c>
      <c r="C3" s="24" t="s">
        <v>79</v>
      </c>
      <c r="D3" s="24" t="s">
        <v>80</v>
      </c>
      <c r="E3" s="24" t="s">
        <v>81</v>
      </c>
      <c r="F3" s="25" t="s">
        <v>1</v>
      </c>
      <c r="G3" s="26" t="s">
        <v>82</v>
      </c>
      <c r="J3" s="121"/>
    </row>
    <row r="4" spans="2:10" ht="14.25">
      <c r="D4" s="122" t="s">
        <v>87</v>
      </c>
      <c r="E4" s="123">
        <v>2006</v>
      </c>
      <c r="F4" s="124">
        <f>'Drivers_Elaboration-RSD'!E$50</f>
        <v>0.99963015452499859</v>
      </c>
      <c r="G4" s="125" t="s">
        <v>46</v>
      </c>
      <c r="J4" s="126"/>
    </row>
    <row r="5" spans="2:10" ht="14.25">
      <c r="D5" s="122" t="s">
        <v>87</v>
      </c>
      <c r="E5" s="123">
        <v>2010</v>
      </c>
      <c r="F5" s="124">
        <f>'Drivers_Elaboration-RSD'!F$50</f>
        <v>0.92696392180451215</v>
      </c>
      <c r="G5" s="125" t="s">
        <v>46</v>
      </c>
      <c r="J5" s="126"/>
    </row>
    <row r="6" spans="2:10" ht="14.25">
      <c r="D6" s="122" t="s">
        <v>87</v>
      </c>
      <c r="E6" s="123">
        <v>2015</v>
      </c>
      <c r="F6" s="124">
        <f>'Drivers_Elaboration-RSD'!G$50</f>
        <v>0.95124185965771857</v>
      </c>
      <c r="G6" s="125" t="s">
        <v>46</v>
      </c>
      <c r="J6" s="126"/>
    </row>
    <row r="7" spans="2:10" ht="14.25">
      <c r="D7" s="122" t="s">
        <v>87</v>
      </c>
      <c r="E7" s="123">
        <v>2020</v>
      </c>
      <c r="F7" s="124">
        <f>'Drivers_Elaboration-RSD'!H$50</f>
        <v>1.0118424431741462</v>
      </c>
      <c r="G7" s="125" t="s">
        <v>46</v>
      </c>
      <c r="J7" s="126"/>
    </row>
    <row r="8" spans="2:10" ht="14.25">
      <c r="D8" s="122" t="s">
        <v>87</v>
      </c>
      <c r="E8" s="123">
        <v>2025</v>
      </c>
      <c r="F8" s="124">
        <f>'Drivers_Elaboration-RSD'!I$50</f>
        <v>1.0391481042245299</v>
      </c>
      <c r="G8" s="125" t="s">
        <v>46</v>
      </c>
      <c r="J8" s="126"/>
    </row>
    <row r="9" spans="2:10" ht="14.25">
      <c r="D9" s="122" t="s">
        <v>87</v>
      </c>
      <c r="E9" s="123">
        <v>2030</v>
      </c>
      <c r="F9" s="124">
        <f>'Drivers_Elaboration-RSD'!J$50</f>
        <v>1.0581752117255798</v>
      </c>
      <c r="G9" s="125" t="s">
        <v>46</v>
      </c>
      <c r="J9" s="126"/>
    </row>
    <row r="10" spans="2:10" ht="14.25">
      <c r="D10" s="122" t="s">
        <v>87</v>
      </c>
      <c r="E10" s="123">
        <v>2035</v>
      </c>
      <c r="F10" s="124">
        <f>'Drivers_Elaboration-RSD'!K$50</f>
        <v>1.0670917832577023</v>
      </c>
      <c r="G10" s="125" t="s">
        <v>46</v>
      </c>
      <c r="J10" s="126"/>
    </row>
    <row r="11" spans="2:10" ht="14.25">
      <c r="D11" s="122" t="s">
        <v>87</v>
      </c>
      <c r="E11" s="123">
        <v>2040</v>
      </c>
      <c r="F11" s="124">
        <f>'Drivers_Elaboration-RSD'!L$50</f>
        <v>1.0735741494547013</v>
      </c>
      <c r="G11" s="125" t="s">
        <v>46</v>
      </c>
      <c r="J11" s="126"/>
    </row>
    <row r="12" spans="2:10" ht="14.25">
      <c r="D12" s="122" t="s">
        <v>87</v>
      </c>
      <c r="E12" s="123">
        <v>2045</v>
      </c>
      <c r="F12" s="124">
        <f>'Drivers_Elaboration-RSD'!M$50</f>
        <v>1.080069914235938</v>
      </c>
      <c r="G12" s="125" t="s">
        <v>46</v>
      </c>
      <c r="J12" s="126"/>
    </row>
    <row r="13" spans="2:10" ht="14.25">
      <c r="D13" s="122" t="s">
        <v>87</v>
      </c>
      <c r="E13" s="123">
        <v>2050</v>
      </c>
      <c r="F13" s="124">
        <f>'Drivers_Elaboration-RSD'!N$50</f>
        <v>1.0866049822736055</v>
      </c>
      <c r="G13" s="125" t="s">
        <v>46</v>
      </c>
      <c r="J13" s="126"/>
    </row>
    <row r="14" spans="2:10" ht="14.25">
      <c r="D14" s="122" t="s">
        <v>87</v>
      </c>
      <c r="E14" s="123">
        <v>2055</v>
      </c>
      <c r="F14" s="124">
        <f>'Drivers_Elaboration-RSD'!O$50</f>
        <v>1.0931795913758779</v>
      </c>
      <c r="G14" s="125" t="s">
        <v>46</v>
      </c>
    </row>
    <row r="15" spans="2:10" ht="14.25">
      <c r="D15" s="122" t="s">
        <v>87</v>
      </c>
      <c r="E15" s="123">
        <v>2006</v>
      </c>
      <c r="F15" s="124">
        <f>'Drivers_Elaboration-RSD'!E$51</f>
        <v>3.0451248720428197</v>
      </c>
      <c r="G15" s="125" t="s">
        <v>43</v>
      </c>
    </row>
    <row r="16" spans="2:10" ht="14.25">
      <c r="D16" s="122" t="s">
        <v>87</v>
      </c>
      <c r="E16" s="123">
        <v>2010</v>
      </c>
      <c r="F16" s="124">
        <f>'Drivers_Elaboration-RSD'!F$51</f>
        <v>2.9504372809894086</v>
      </c>
      <c r="G16" s="125" t="s">
        <v>43</v>
      </c>
    </row>
    <row r="17" spans="4:7" ht="14.25">
      <c r="D17" s="122" t="s">
        <v>87</v>
      </c>
      <c r="E17" s="123">
        <v>2015</v>
      </c>
      <c r="F17" s="124">
        <f>'Drivers_Elaboration-RSD'!G$51</f>
        <v>2.9974610831988979</v>
      </c>
      <c r="G17" s="125" t="s">
        <v>43</v>
      </c>
    </row>
    <row r="18" spans="4:7" ht="14.25">
      <c r="D18" s="122" t="s">
        <v>87</v>
      </c>
      <c r="E18" s="123">
        <v>2020</v>
      </c>
      <c r="F18" s="124">
        <f>'Drivers_Elaboration-RSD'!H$51</f>
        <v>3.1022967747470829</v>
      </c>
      <c r="G18" s="125" t="s">
        <v>43</v>
      </c>
    </row>
    <row r="19" spans="4:7" ht="14.25">
      <c r="D19" s="122" t="s">
        <v>87</v>
      </c>
      <c r="E19" s="123">
        <v>2025</v>
      </c>
      <c r="F19" s="124">
        <f>'Drivers_Elaboration-RSD'!I$51</f>
        <v>3.1549042663212274</v>
      </c>
      <c r="G19" s="125" t="s">
        <v>43</v>
      </c>
    </row>
    <row r="20" spans="4:7" ht="14.25">
      <c r="D20" s="122" t="s">
        <v>87</v>
      </c>
      <c r="E20" s="123">
        <v>2030</v>
      </c>
      <c r="F20" s="124">
        <f>'Drivers_Elaboration-RSD'!J$51</f>
        <v>3.1965652926448471</v>
      </c>
      <c r="G20" s="125" t="s">
        <v>43</v>
      </c>
    </row>
    <row r="21" spans="4:7" ht="14.25">
      <c r="D21" s="122" t="s">
        <v>87</v>
      </c>
      <c r="E21" s="123">
        <v>2035</v>
      </c>
      <c r="F21" s="124">
        <f>'Drivers_Elaboration-RSD'!K$51</f>
        <v>3.2199238390151104</v>
      </c>
      <c r="G21" s="125" t="s">
        <v>43</v>
      </c>
    </row>
    <row r="22" spans="4:7" ht="14.25">
      <c r="D22" s="122" t="s">
        <v>87</v>
      </c>
      <c r="E22" s="123">
        <v>2040</v>
      </c>
      <c r="F22" s="124">
        <f>'Drivers_Elaboration-RSD'!L$51</f>
        <v>3.239432277000347</v>
      </c>
      <c r="G22" s="125" t="s">
        <v>43</v>
      </c>
    </row>
    <row r="23" spans="4:7" ht="14.25">
      <c r="D23" s="122" t="s">
        <v>87</v>
      </c>
      <c r="E23" s="123">
        <v>2045</v>
      </c>
      <c r="F23" s="124">
        <f>'Drivers_Elaboration-RSD'!M$51</f>
        <v>3.2590327769814884</v>
      </c>
      <c r="G23" s="125" t="s">
        <v>43</v>
      </c>
    </row>
    <row r="24" spans="4:7" ht="14.25">
      <c r="D24" s="122" t="s">
        <v>87</v>
      </c>
      <c r="E24" s="123">
        <v>2050</v>
      </c>
      <c r="F24" s="124">
        <f>'Drivers_Elaboration-RSD'!N$51</f>
        <v>3.2787518716936384</v>
      </c>
      <c r="G24" s="125" t="s">
        <v>43</v>
      </c>
    </row>
    <row r="25" spans="4:7" ht="14.25">
      <c r="D25" s="122" t="s">
        <v>87</v>
      </c>
      <c r="E25" s="123">
        <v>2055</v>
      </c>
      <c r="F25" s="124">
        <f>'Drivers_Elaboration-RSD'!O$51</f>
        <v>3.2985902787057482</v>
      </c>
      <c r="G25" s="125" t="s">
        <v>43</v>
      </c>
    </row>
    <row r="26" spans="4:7" ht="14.25">
      <c r="D26" s="122" t="s">
        <v>87</v>
      </c>
      <c r="E26" s="123">
        <v>2006</v>
      </c>
      <c r="F26" s="124">
        <f>'Drivers_Elaboration-RSD'!E$52</f>
        <v>1.2163818883715067</v>
      </c>
      <c r="G26" s="125" t="s">
        <v>45</v>
      </c>
    </row>
    <row r="27" spans="4:7" ht="14.25">
      <c r="D27" s="122" t="s">
        <v>87</v>
      </c>
      <c r="E27" s="123">
        <v>2010</v>
      </c>
      <c r="F27" s="124">
        <f>'Drivers_Elaboration-RSD'!F$52</f>
        <v>1.1959146535904612</v>
      </c>
      <c r="G27" s="125" t="s">
        <v>45</v>
      </c>
    </row>
    <row r="28" spans="4:7" ht="14.25">
      <c r="D28" s="122" t="s">
        <v>87</v>
      </c>
      <c r="E28" s="123">
        <v>2015</v>
      </c>
      <c r="F28" s="124">
        <f>'Drivers_Elaboration-RSD'!G$52</f>
        <v>1.2083039294058171</v>
      </c>
      <c r="G28" s="125" t="s">
        <v>45</v>
      </c>
    </row>
    <row r="29" spans="4:7" ht="14.25">
      <c r="D29" s="122" t="s">
        <v>87</v>
      </c>
      <c r="E29" s="123">
        <v>2020</v>
      </c>
      <c r="F29" s="124">
        <f>'Drivers_Elaboration-RSD'!H$52</f>
        <v>1.2415409287633892</v>
      </c>
      <c r="G29" s="125" t="s">
        <v>45</v>
      </c>
    </row>
    <row r="30" spans="4:7" ht="14.25">
      <c r="D30" s="122" t="s">
        <v>87</v>
      </c>
      <c r="E30" s="123">
        <v>2025</v>
      </c>
      <c r="F30" s="124">
        <f>'Drivers_Elaboration-RSD'!I$52</f>
        <v>1.2624334412515386</v>
      </c>
      <c r="G30" s="125" t="s">
        <v>45</v>
      </c>
    </row>
    <row r="31" spans="4:7" ht="14.25">
      <c r="D31" s="122" t="s">
        <v>87</v>
      </c>
      <c r="E31" s="123">
        <v>2030</v>
      </c>
      <c r="F31" s="124">
        <f>'Drivers_Elaboration-RSD'!J$52</f>
        <v>1.2791040811150816</v>
      </c>
      <c r="G31" s="125" t="s">
        <v>45</v>
      </c>
    </row>
    <row r="32" spans="4:7" ht="14.25">
      <c r="D32" s="122" t="s">
        <v>87</v>
      </c>
      <c r="E32" s="123">
        <v>2035</v>
      </c>
      <c r="F32" s="124">
        <f>'Drivers_Elaboration-RSD'!K$52</f>
        <v>1.2884509923325269</v>
      </c>
      <c r="G32" s="125" t="s">
        <v>45</v>
      </c>
    </row>
    <row r="33" spans="4:7" ht="14.25">
      <c r="D33" s="122" t="s">
        <v>87</v>
      </c>
      <c r="E33" s="123">
        <v>2040</v>
      </c>
      <c r="F33" s="124">
        <f>'Drivers_Elaboration-RSD'!L$52</f>
        <v>1.2962572845113585</v>
      </c>
      <c r="G33" s="125" t="s">
        <v>45</v>
      </c>
    </row>
    <row r="34" spans="4:7" ht="14.25">
      <c r="D34" s="122" t="s">
        <v>87</v>
      </c>
      <c r="E34" s="123">
        <v>2045</v>
      </c>
      <c r="F34" s="124">
        <f>'Drivers_Elaboration-RSD'!M$52</f>
        <v>1.3041004152540534</v>
      </c>
      <c r="G34" s="125" t="s">
        <v>45</v>
      </c>
    </row>
    <row r="35" spans="4:7" ht="14.25">
      <c r="D35" s="122" t="s">
        <v>87</v>
      </c>
      <c r="E35" s="123">
        <v>2050</v>
      </c>
      <c r="F35" s="124">
        <f>'Drivers_Elaboration-RSD'!N$52</f>
        <v>1.3119910016219409</v>
      </c>
      <c r="G35" s="125" t="s">
        <v>45</v>
      </c>
    </row>
    <row r="36" spans="4:7" ht="14.25">
      <c r="D36" s="122" t="s">
        <v>87</v>
      </c>
      <c r="E36" s="123">
        <v>2055</v>
      </c>
      <c r="F36" s="124">
        <f>'Drivers_Elaboration-RSD'!O$52</f>
        <v>1.3199293307498958</v>
      </c>
      <c r="G36" s="125" t="s">
        <v>45</v>
      </c>
    </row>
    <row r="37" spans="4:7" ht="14.25">
      <c r="D37" s="122" t="s">
        <v>87</v>
      </c>
      <c r="E37" s="123">
        <v>2006</v>
      </c>
      <c r="F37" s="124">
        <f>'Drivers_Elaboration-RSD'!E$53</f>
        <v>1.02210403252848</v>
      </c>
      <c r="G37" s="125" t="s">
        <v>47</v>
      </c>
    </row>
    <row r="38" spans="4:7" ht="14.25">
      <c r="D38" s="122" t="s">
        <v>87</v>
      </c>
      <c r="E38" s="123">
        <v>2010</v>
      </c>
      <c r="F38" s="124">
        <f>'Drivers_Elaboration-RSD'!F$53</f>
        <v>0.93722100342618764</v>
      </c>
      <c r="G38" s="125" t="s">
        <v>47</v>
      </c>
    </row>
    <row r="39" spans="4:7" ht="14.25">
      <c r="D39" s="122" t="s">
        <v>87</v>
      </c>
      <c r="E39" s="123">
        <v>2015</v>
      </c>
      <c r="F39" s="124">
        <f>'Drivers_Elaboration-RSD'!G$53</f>
        <v>0.9586092509070141</v>
      </c>
      <c r="G39" s="125" t="s">
        <v>47</v>
      </c>
    </row>
    <row r="40" spans="4:7" ht="14.25">
      <c r="D40" s="122" t="s">
        <v>87</v>
      </c>
      <c r="E40" s="123">
        <v>2020</v>
      </c>
      <c r="F40" s="124">
        <f>'Drivers_Elaboration-RSD'!H$53</f>
        <v>1.0196791874109794</v>
      </c>
      <c r="G40" s="125" t="s">
        <v>47</v>
      </c>
    </row>
    <row r="41" spans="4:7" ht="14.25">
      <c r="D41" s="122" t="s">
        <v>87</v>
      </c>
      <c r="E41" s="123">
        <v>2025</v>
      </c>
      <c r="F41" s="124">
        <f>'Drivers_Elaboration-RSD'!I$53</f>
        <v>1.0471963314677475</v>
      </c>
      <c r="G41" s="125" t="s">
        <v>47</v>
      </c>
    </row>
    <row r="42" spans="4:7" ht="14.25">
      <c r="D42" s="122" t="s">
        <v>87</v>
      </c>
      <c r="E42" s="123">
        <v>2030</v>
      </c>
      <c r="F42" s="124">
        <f>'Drivers_Elaboration-RSD'!J$53</f>
        <v>1.0663708043773725</v>
      </c>
      <c r="G42" s="125" t="s">
        <v>47</v>
      </c>
    </row>
    <row r="43" spans="4:7" ht="14.25">
      <c r="D43" s="122" t="s">
        <v>87</v>
      </c>
      <c r="E43" s="123">
        <v>2035</v>
      </c>
      <c r="F43" s="124">
        <f>'Drivers_Elaboration-RSD'!K$53</f>
        <v>1.0753564349720384</v>
      </c>
      <c r="G43" s="125" t="s">
        <v>47</v>
      </c>
    </row>
    <row r="44" spans="4:7" ht="14.25">
      <c r="D44" s="122" t="s">
        <v>87</v>
      </c>
      <c r="E44" s="123">
        <v>2040</v>
      </c>
      <c r="F44" s="124">
        <f>'Drivers_Elaboration-RSD'!L$53</f>
        <v>1.0818890072522847</v>
      </c>
      <c r="G44" s="125" t="s">
        <v>47</v>
      </c>
    </row>
    <row r="45" spans="4:7" ht="14.25">
      <c r="D45" s="122" t="s">
        <v>87</v>
      </c>
      <c r="E45" s="123">
        <v>2045</v>
      </c>
      <c r="F45" s="124">
        <f>'Drivers_Elaboration-RSD'!M$53</f>
        <v>1.0884350818891284</v>
      </c>
      <c r="G45" s="125" t="s">
        <v>47</v>
      </c>
    </row>
    <row r="46" spans="4:7" ht="14.25">
      <c r="D46" s="122" t="s">
        <v>87</v>
      </c>
      <c r="E46" s="123">
        <v>2050</v>
      </c>
      <c r="F46" s="124">
        <f>'Drivers_Elaboration-RSD'!N$53</f>
        <v>1.0950207641870759</v>
      </c>
      <c r="G46" s="125" t="s">
        <v>47</v>
      </c>
    </row>
    <row r="47" spans="4:7" ht="14.25">
      <c r="D47" s="122" t="s">
        <v>87</v>
      </c>
      <c r="E47" s="123">
        <v>2055</v>
      </c>
      <c r="F47" s="124">
        <f>'Drivers_Elaboration-RSD'!O$53</f>
        <v>1.1016462937961324</v>
      </c>
      <c r="G47" s="125" t="s">
        <v>47</v>
      </c>
    </row>
    <row r="48" spans="4:7" ht="14.25">
      <c r="D48" s="122" t="s">
        <v>87</v>
      </c>
      <c r="E48" s="123">
        <v>2006</v>
      </c>
      <c r="F48" s="124">
        <f>'Drivers_Elaboration-RSD'!E$54</f>
        <v>4.7348763033142998</v>
      </c>
      <c r="G48" s="125" t="s">
        <v>42</v>
      </c>
    </row>
    <row r="49" spans="4:7" ht="14.25">
      <c r="D49" s="122" t="s">
        <v>87</v>
      </c>
      <c r="E49" s="123">
        <v>2010</v>
      </c>
      <c r="F49" s="124">
        <f>'Drivers_Elaboration-RSD'!F$54</f>
        <v>4.4385157588849271</v>
      </c>
      <c r="G49" s="125" t="s">
        <v>42</v>
      </c>
    </row>
    <row r="50" spans="4:7" ht="14.25">
      <c r="D50" s="122" t="s">
        <v>87</v>
      </c>
      <c r="E50" s="123">
        <v>2015</v>
      </c>
      <c r="F50" s="124">
        <f>'Drivers_Elaboration-RSD'!G$54</f>
        <v>4.5693710800799314</v>
      </c>
      <c r="G50" s="125" t="s">
        <v>42</v>
      </c>
    </row>
    <row r="51" spans="4:7" ht="14.25">
      <c r="D51" s="122" t="s">
        <v>87</v>
      </c>
      <c r="E51" s="123">
        <v>2020</v>
      </c>
      <c r="F51" s="124">
        <f>'Drivers_Elaboration-RSD'!H$54</f>
        <v>4.8615394564615881</v>
      </c>
      <c r="G51" s="125" t="s">
        <v>42</v>
      </c>
    </row>
    <row r="52" spans="4:7" ht="14.25">
      <c r="D52" s="122" t="s">
        <v>87</v>
      </c>
      <c r="E52" s="123">
        <v>2025</v>
      </c>
      <c r="F52" s="124">
        <f>'Drivers_Elaboration-RSD'!I$54</f>
        <v>5.0088310748863831</v>
      </c>
      <c r="G52" s="125" t="s">
        <v>42</v>
      </c>
    </row>
    <row r="53" spans="4:7" ht="14.25">
      <c r="D53" s="122" t="s">
        <v>87</v>
      </c>
      <c r="E53" s="123">
        <v>2030</v>
      </c>
      <c r="F53" s="124">
        <f>'Drivers_Elaboration-RSD'!J$54</f>
        <v>5.1431233289407148</v>
      </c>
      <c r="G53" s="125" t="s">
        <v>42</v>
      </c>
    </row>
    <row r="54" spans="4:7" ht="14.25">
      <c r="D54" s="122" t="s">
        <v>87</v>
      </c>
      <c r="E54" s="123">
        <v>2035</v>
      </c>
      <c r="F54" s="124">
        <f>'Drivers_Elaboration-RSD'!K$54</f>
        <v>5.2301954269718891</v>
      </c>
      <c r="G54" s="125" t="s">
        <v>42</v>
      </c>
    </row>
    <row r="55" spans="4:7" ht="14.25">
      <c r="D55" s="122" t="s">
        <v>87</v>
      </c>
      <c r="E55" s="123">
        <v>2040</v>
      </c>
      <c r="F55" s="124">
        <f>'Drivers_Elaboration-RSD'!L$54</f>
        <v>5.3095969821626525</v>
      </c>
      <c r="G55" s="125" t="s">
        <v>42</v>
      </c>
    </row>
    <row r="56" spans="4:7" ht="14.25">
      <c r="D56" s="122" t="s">
        <v>87</v>
      </c>
      <c r="E56" s="123">
        <v>2045</v>
      </c>
      <c r="F56" s="124">
        <f>'Drivers_Elaboration-RSD'!M$54</f>
        <v>5.3902039620941835</v>
      </c>
      <c r="G56" s="125" t="s">
        <v>42</v>
      </c>
    </row>
    <row r="57" spans="4:7" ht="14.25">
      <c r="D57" s="122" t="s">
        <v>87</v>
      </c>
      <c r="E57" s="123">
        <v>2050</v>
      </c>
      <c r="F57" s="124">
        <f>'Drivers_Elaboration-RSD'!N$54</f>
        <v>5.4720346667708339</v>
      </c>
      <c r="G57" s="125" t="s">
        <v>42</v>
      </c>
    </row>
    <row r="58" spans="4:7" ht="14.25">
      <c r="D58" s="122" t="s">
        <v>87</v>
      </c>
      <c r="E58" s="123">
        <v>2055</v>
      </c>
      <c r="F58" s="124">
        <f>'Drivers_Elaboration-RSD'!O$54</f>
        <v>5.5551076740161731</v>
      </c>
      <c r="G58" s="125" t="s">
        <v>42</v>
      </c>
    </row>
    <row r="59" spans="4:7" ht="14.25">
      <c r="D59" s="122" t="s">
        <v>87</v>
      </c>
      <c r="E59" s="123">
        <v>2006</v>
      </c>
      <c r="F59" s="124">
        <f>'Drivers_Elaboration-RSD'!E$55</f>
        <v>5.0946045307398968</v>
      </c>
      <c r="G59" s="125" t="s">
        <v>48</v>
      </c>
    </row>
    <row r="60" spans="4:7" ht="14.25">
      <c r="D60" s="122" t="s">
        <v>87</v>
      </c>
      <c r="E60" s="123">
        <v>2010</v>
      </c>
      <c r="F60" s="124">
        <f>'Drivers_Elaboration-RSD'!F$55</f>
        <v>4.7321637576048996</v>
      </c>
      <c r="G60" s="125" t="s">
        <v>48</v>
      </c>
    </row>
    <row r="61" spans="4:7" ht="14.25">
      <c r="D61" s="122" t="s">
        <v>87</v>
      </c>
      <c r="E61" s="123">
        <v>2015</v>
      </c>
      <c r="F61" s="124">
        <f>'Drivers_Elaboration-RSD'!G$55</f>
        <v>4.9024323685357691</v>
      </c>
      <c r="G61" s="125" t="s">
        <v>48</v>
      </c>
    </row>
    <row r="62" spans="4:7" ht="14.25">
      <c r="D62" s="122" t="s">
        <v>87</v>
      </c>
      <c r="E62" s="123">
        <v>2020</v>
      </c>
      <c r="F62" s="124">
        <f>'Drivers_Elaboration-RSD'!H$55</f>
        <v>5.3875967913859331</v>
      </c>
      <c r="G62" s="125" t="s">
        <v>48</v>
      </c>
    </row>
    <row r="63" spans="4:7" ht="14.25">
      <c r="D63" s="122" t="s">
        <v>87</v>
      </c>
      <c r="E63" s="123">
        <v>2025</v>
      </c>
      <c r="F63" s="124">
        <f>'Drivers_Elaboration-RSD'!I$55</f>
        <v>5.6841746964815432</v>
      </c>
      <c r="G63" s="125" t="s">
        <v>48</v>
      </c>
    </row>
    <row r="64" spans="4:7" ht="14.25">
      <c r="D64" s="122" t="s">
        <v>87</v>
      </c>
      <c r="E64" s="123">
        <v>2030</v>
      </c>
      <c r="F64" s="124">
        <f>'Drivers_Elaboration-RSD'!J$55</f>
        <v>5.910016371201122</v>
      </c>
      <c r="G64" s="125" t="s">
        <v>48</v>
      </c>
    </row>
    <row r="65" spans="4:7" ht="14.25">
      <c r="D65" s="122" t="s">
        <v>87</v>
      </c>
      <c r="E65" s="123">
        <v>2035</v>
      </c>
      <c r="F65" s="124">
        <f>'Drivers_Elaboration-RSD'!K$55</f>
        <v>6.0266823903480784</v>
      </c>
      <c r="G65" s="125" t="s">
        <v>48</v>
      </c>
    </row>
    <row r="66" spans="4:7" ht="14.25">
      <c r="D66" s="122" t="s">
        <v>87</v>
      </c>
      <c r="E66" s="123">
        <v>2040</v>
      </c>
      <c r="F66" s="124">
        <f>'Drivers_Elaboration-RSD'!L$55</f>
        <v>6.1184196509252047</v>
      </c>
      <c r="G66" s="125" t="s">
        <v>48</v>
      </c>
    </row>
    <row r="67" spans="4:7" ht="14.25">
      <c r="D67" s="122" t="s">
        <v>87</v>
      </c>
      <c r="E67" s="123">
        <v>2045</v>
      </c>
      <c r="F67" s="124">
        <f>'Drivers_Elaboration-RSD'!M$55</f>
        <v>6.2113056706497982</v>
      </c>
      <c r="G67" s="125" t="s">
        <v>48</v>
      </c>
    </row>
    <row r="68" spans="4:7" ht="14.25">
      <c r="D68" s="122" t="s">
        <v>87</v>
      </c>
      <c r="E68" s="123">
        <v>2050</v>
      </c>
      <c r="F68" s="124">
        <f>'Drivers_Elaboration-RSD'!N$55</f>
        <v>6.3056018278204204</v>
      </c>
      <c r="G68" s="125" t="s">
        <v>48</v>
      </c>
    </row>
    <row r="69" spans="4:7" ht="14.25">
      <c r="D69" s="122" t="s">
        <v>87</v>
      </c>
      <c r="E69" s="123">
        <v>2055</v>
      </c>
      <c r="F69" s="124">
        <f>'Drivers_Elaboration-RSD'!O$55</f>
        <v>6.4013295302616537</v>
      </c>
      <c r="G69" s="125" t="s">
        <v>48</v>
      </c>
    </row>
    <row r="70" spans="4:7" ht="14.25">
      <c r="D70" s="122" t="s">
        <v>87</v>
      </c>
      <c r="E70" s="123">
        <v>2006</v>
      </c>
      <c r="F70" s="127">
        <f>'Drivers_Elaboration-RSD'!E56</f>
        <v>1.5159929811531883</v>
      </c>
      <c r="G70" s="125" t="s">
        <v>49</v>
      </c>
    </row>
    <row r="71" spans="4:7" ht="14.25">
      <c r="D71" s="122" t="s">
        <v>87</v>
      </c>
      <c r="E71" s="123">
        <v>2010</v>
      </c>
      <c r="F71" s="127">
        <v>0</v>
      </c>
      <c r="G71" s="125" t="s">
        <v>49</v>
      </c>
    </row>
    <row r="72" spans="4:7" ht="14.25">
      <c r="D72" s="122" t="s">
        <v>87</v>
      </c>
      <c r="E72" s="123">
        <v>2015</v>
      </c>
      <c r="F72" s="127">
        <v>0</v>
      </c>
      <c r="G72" s="125" t="s">
        <v>49</v>
      </c>
    </row>
    <row r="73" spans="4:7" ht="14.25">
      <c r="D73" s="122" t="s">
        <v>87</v>
      </c>
      <c r="E73" s="123">
        <v>2020</v>
      </c>
      <c r="F73" s="127">
        <v>0</v>
      </c>
      <c r="G73" s="125" t="s">
        <v>49</v>
      </c>
    </row>
    <row r="74" spans="4:7" ht="14.25">
      <c r="D74" s="122" t="s">
        <v>87</v>
      </c>
      <c r="E74" s="123">
        <v>2025</v>
      </c>
      <c r="F74" s="127">
        <v>0</v>
      </c>
      <c r="G74" s="125" t="s">
        <v>49</v>
      </c>
    </row>
    <row r="75" spans="4:7" ht="14.25">
      <c r="D75" s="122" t="s">
        <v>87</v>
      </c>
      <c r="E75" s="123">
        <v>2030</v>
      </c>
      <c r="F75" s="127">
        <v>0</v>
      </c>
      <c r="G75" s="125" t="s">
        <v>49</v>
      </c>
    </row>
    <row r="76" spans="4:7" ht="14.25">
      <c r="D76" s="122" t="s">
        <v>87</v>
      </c>
      <c r="E76" s="123">
        <v>2035</v>
      </c>
      <c r="F76" s="127">
        <v>0</v>
      </c>
      <c r="G76" s="125" t="s">
        <v>49</v>
      </c>
    </row>
    <row r="77" spans="4:7" ht="14.25">
      <c r="D77" s="122" t="s">
        <v>87</v>
      </c>
      <c r="E77" s="123">
        <v>2040</v>
      </c>
      <c r="F77" s="127">
        <v>0</v>
      </c>
      <c r="G77" s="125" t="s">
        <v>49</v>
      </c>
    </row>
    <row r="78" spans="4:7" ht="14.25">
      <c r="D78" s="122" t="s">
        <v>87</v>
      </c>
      <c r="E78" s="123">
        <v>2045</v>
      </c>
      <c r="F78" s="127">
        <v>0</v>
      </c>
      <c r="G78" s="125" t="s">
        <v>49</v>
      </c>
    </row>
    <row r="79" spans="4:7" ht="14.25">
      <c r="D79" s="122" t="s">
        <v>87</v>
      </c>
      <c r="E79" s="123">
        <v>2050</v>
      </c>
      <c r="F79" s="127">
        <v>0</v>
      </c>
      <c r="G79" s="125" t="s">
        <v>49</v>
      </c>
    </row>
    <row r="80" spans="4:7" ht="14.25">
      <c r="D80" s="122" t="s">
        <v>87</v>
      </c>
      <c r="E80" s="123">
        <v>2055</v>
      </c>
      <c r="F80" s="127">
        <v>0</v>
      </c>
      <c r="G80" s="125" t="s">
        <v>49</v>
      </c>
    </row>
    <row r="81" spans="4:7" ht="14.25">
      <c r="D81" s="122" t="s">
        <v>87</v>
      </c>
      <c r="E81" s="123">
        <v>2006</v>
      </c>
      <c r="F81" s="124">
        <f>'Drivers_Elaboration-RSD'!E$57</f>
        <v>2.788651356149721</v>
      </c>
      <c r="G81" s="125" t="s">
        <v>44</v>
      </c>
    </row>
    <row r="82" spans="4:7" ht="14.25">
      <c r="D82" s="122" t="s">
        <v>87</v>
      </c>
      <c r="E82" s="123">
        <v>2010</v>
      </c>
      <c r="F82" s="124">
        <f>'Drivers_Elaboration-RSD'!F$57</f>
        <v>2.7455230210450106</v>
      </c>
      <c r="G82" s="125" t="s">
        <v>44</v>
      </c>
    </row>
    <row r="83" spans="4:7" ht="14.25">
      <c r="D83" s="122" t="s">
        <v>87</v>
      </c>
      <c r="E83" s="123">
        <v>2015</v>
      </c>
      <c r="F83" s="124">
        <f>'Drivers_Elaboration-RSD'!G$57</f>
        <v>2.7750922515316168</v>
      </c>
      <c r="G83" s="125" t="s">
        <v>44</v>
      </c>
    </row>
    <row r="84" spans="4:7" ht="14.25">
      <c r="D84" s="122" t="s">
        <v>87</v>
      </c>
      <c r="E84" s="123">
        <v>2020</v>
      </c>
      <c r="F84" s="124">
        <f>'Drivers_Elaboration-RSD'!H$57</f>
        <v>2.8514271347813276</v>
      </c>
      <c r="G84" s="125" t="s">
        <v>44</v>
      </c>
    </row>
    <row r="85" spans="4:7" ht="14.25">
      <c r="D85" s="122" t="s">
        <v>87</v>
      </c>
      <c r="E85" s="123">
        <v>2025</v>
      </c>
      <c r="F85" s="124">
        <f>'Drivers_Elaboration-RSD'!I$57</f>
        <v>2.8994106330634208</v>
      </c>
      <c r="G85" s="125" t="s">
        <v>44</v>
      </c>
    </row>
    <row r="86" spans="4:7" ht="14.25">
      <c r="D86" s="122" t="s">
        <v>87</v>
      </c>
      <c r="E86" s="123">
        <v>2030</v>
      </c>
      <c r="F86" s="124">
        <f>'Drivers_Elaboration-RSD'!J$57</f>
        <v>2.9376978242141956</v>
      </c>
      <c r="G86" s="125" t="s">
        <v>44</v>
      </c>
    </row>
    <row r="87" spans="4:7" ht="14.25">
      <c r="D87" s="122" t="s">
        <v>87</v>
      </c>
      <c r="E87" s="123">
        <v>2035</v>
      </c>
      <c r="F87" s="124">
        <f>'Drivers_Elaboration-RSD'!K$57</f>
        <v>2.9591647252678412</v>
      </c>
      <c r="G87" s="125" t="s">
        <v>44</v>
      </c>
    </row>
    <row r="88" spans="4:7" ht="14.25">
      <c r="D88" s="122" t="s">
        <v>87</v>
      </c>
      <c r="E88" s="123">
        <v>2040</v>
      </c>
      <c r="F88" s="124">
        <f>'Drivers_Elaboration-RSD'!L$57</f>
        <v>2.9770933112895048</v>
      </c>
      <c r="G88" s="125" t="s">
        <v>44</v>
      </c>
    </row>
    <row r="89" spans="4:7" ht="14.25">
      <c r="D89" s="122" t="s">
        <v>87</v>
      </c>
      <c r="E89" s="123">
        <v>2045</v>
      </c>
      <c r="F89" s="124">
        <f>'Drivers_Elaboration-RSD'!M$57</f>
        <v>2.9951065038498448</v>
      </c>
      <c r="G89" s="125" t="s">
        <v>44</v>
      </c>
    </row>
    <row r="90" spans="4:7" ht="14.25">
      <c r="D90" s="122" t="s">
        <v>87</v>
      </c>
      <c r="E90" s="123">
        <v>2050</v>
      </c>
      <c r="F90" s="124">
        <f>'Drivers_Elaboration-RSD'!N$57</f>
        <v>3.0132286869832998</v>
      </c>
      <c r="G90" s="125" t="s">
        <v>44</v>
      </c>
    </row>
    <row r="91" spans="4:7" ht="14.25">
      <c r="D91" s="122" t="s">
        <v>87</v>
      </c>
      <c r="E91" s="123">
        <v>2055</v>
      </c>
      <c r="F91" s="124">
        <f>'Drivers_Elaboration-RSD'!O$57</f>
        <v>3.0314605201479305</v>
      </c>
      <c r="G91" s="125" t="s">
        <v>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rgb="FF00B050"/>
  </sheetPr>
  <dimension ref="B2:O195"/>
  <sheetViews>
    <sheetView workbookViewId="0">
      <selection activeCell="G5" sqref="G5"/>
    </sheetView>
  </sheetViews>
  <sheetFormatPr defaultColWidth="9.1328125" defaultRowHeight="12.75"/>
  <cols>
    <col min="1" max="3" width="9.1328125" style="119"/>
    <col min="4" max="4" width="12" style="119" customWidth="1"/>
    <col min="5" max="5" width="9.1328125" style="119"/>
    <col min="6" max="6" width="9.46484375" style="119" customWidth="1"/>
    <col min="7" max="7" width="13.46484375" style="119" bestFit="1" customWidth="1"/>
    <col min="8" max="10" width="9.1328125" style="119"/>
    <col min="11" max="12" width="9.73046875" style="119" customWidth="1"/>
    <col min="13" max="16384" width="9.1328125" style="119"/>
  </cols>
  <sheetData>
    <row r="2" spans="2:15" ht="14.65" thickBot="1">
      <c r="B2" s="21" t="s">
        <v>86</v>
      </c>
      <c r="C2" s="22"/>
      <c r="D2" s="22"/>
      <c r="E2" s="22"/>
      <c r="F2" s="22"/>
      <c r="G2" s="22"/>
      <c r="H2" s="23"/>
    </row>
    <row r="3" spans="2:15" ht="13.5" thickBot="1">
      <c r="B3" s="24" t="s">
        <v>78</v>
      </c>
      <c r="C3" s="24" t="s">
        <v>79</v>
      </c>
      <c r="D3" s="24" t="s">
        <v>80</v>
      </c>
      <c r="E3" s="24" t="s">
        <v>81</v>
      </c>
      <c r="F3" s="25" t="s">
        <v>1</v>
      </c>
      <c r="G3" s="24" t="s">
        <v>147</v>
      </c>
      <c r="H3" s="26" t="s">
        <v>82</v>
      </c>
      <c r="K3" s="265" t="s">
        <v>227</v>
      </c>
      <c r="L3" s="265"/>
    </row>
    <row r="4" spans="2:15" ht="14.25">
      <c r="B4" s="128"/>
      <c r="C4" s="128"/>
      <c r="D4" s="122" t="s">
        <v>87</v>
      </c>
      <c r="E4" s="129">
        <v>2006</v>
      </c>
      <c r="F4" s="124">
        <f>(HouseHold_Proj!E20*RSD_Data!$E12*RSD_Data!$B6)</f>
        <v>24.189822002370541</v>
      </c>
      <c r="G4" s="124"/>
      <c r="H4" s="122" t="s">
        <v>24</v>
      </c>
      <c r="K4" s="265" t="s">
        <v>228</v>
      </c>
      <c r="L4" s="265"/>
      <c r="O4" s="130" t="s">
        <v>229</v>
      </c>
    </row>
    <row r="5" spans="2:15" ht="14.25">
      <c r="D5" s="122" t="s">
        <v>87</v>
      </c>
      <c r="E5" s="129">
        <v>2010</v>
      </c>
      <c r="F5" s="124">
        <f>L7*(HouseHold_Proj!H20*RSD_Data!$E12*RSD_Data!$B6)</f>
        <v>23.022670669462201</v>
      </c>
      <c r="G5" s="124"/>
      <c r="H5" s="122" t="s">
        <v>24</v>
      </c>
      <c r="K5" s="265" t="s">
        <v>230</v>
      </c>
      <c r="L5" s="265"/>
    </row>
    <row r="6" spans="2:15" ht="14.65" thickBot="1">
      <c r="D6" s="122" t="s">
        <v>87</v>
      </c>
      <c r="E6" s="129">
        <v>2015</v>
      </c>
      <c r="F6" s="124">
        <f>L8*(HouseHold_Proj!K20*RSD_Data!$E12*RSD_Data!$B6)</f>
        <v>21.563731503326771</v>
      </c>
      <c r="G6" s="124"/>
      <c r="H6" s="122" t="s">
        <v>24</v>
      </c>
      <c r="K6" s="265" t="s">
        <v>231</v>
      </c>
      <c r="L6" s="265"/>
    </row>
    <row r="7" spans="2:15" ht="14.25">
      <c r="D7" s="122" t="s">
        <v>87</v>
      </c>
      <c r="E7" s="129">
        <v>2020</v>
      </c>
      <c r="F7" s="124">
        <f>$L$9*(HouseHold_Proj!N20*RSD_Data!$E12*RSD_Data!$B6)</f>
        <v>20.104792337191345</v>
      </c>
      <c r="G7" s="124"/>
      <c r="H7" s="122" t="s">
        <v>24</v>
      </c>
      <c r="K7" s="131">
        <v>2010</v>
      </c>
      <c r="L7" s="132">
        <v>1</v>
      </c>
    </row>
    <row r="8" spans="2:15" ht="14.25">
      <c r="D8" s="122" t="s">
        <v>87</v>
      </c>
      <c r="E8" s="129">
        <v>2025</v>
      </c>
      <c r="F8" s="124">
        <f>$L$9*(HouseHold_Proj!Q20*RSD_Data!$E12*RSD_Data!$B6)</f>
        <v>18.645853171055919</v>
      </c>
      <c r="G8" s="124"/>
      <c r="H8" s="122" t="s">
        <v>24</v>
      </c>
      <c r="K8" s="133">
        <v>2015</v>
      </c>
      <c r="L8" s="134">
        <v>1</v>
      </c>
    </row>
    <row r="9" spans="2:15" ht="14.65" thickBot="1">
      <c r="D9" s="122" t="s">
        <v>87</v>
      </c>
      <c r="E9" s="129">
        <v>2030</v>
      </c>
      <c r="F9" s="124">
        <f>$L$9*(HouseHold_Proj!T20*RSD_Data!$E12*RSD_Data!$B6)</f>
        <v>17.186914004920492</v>
      </c>
      <c r="G9" s="124"/>
      <c r="H9" s="122" t="s">
        <v>24</v>
      </c>
      <c r="K9" s="135">
        <v>2020</v>
      </c>
      <c r="L9" s="136">
        <v>1</v>
      </c>
    </row>
    <row r="10" spans="2:15" ht="14.25">
      <c r="D10" s="122" t="s">
        <v>87</v>
      </c>
      <c r="E10" s="129">
        <v>2035</v>
      </c>
      <c r="F10" s="124">
        <f>$L$9*(HouseHold_Proj!W20*RSD_Data!$E12*RSD_Data!$B6)</f>
        <v>16.457444421852777</v>
      </c>
      <c r="G10" s="124"/>
      <c r="H10" s="122" t="s">
        <v>24</v>
      </c>
      <c r="K10" s="137"/>
      <c r="L10" s="137"/>
    </row>
    <row r="11" spans="2:15" ht="14.25">
      <c r="D11" s="122" t="s">
        <v>87</v>
      </c>
      <c r="E11" s="129">
        <v>2040</v>
      </c>
      <c r="F11" s="124">
        <f>$L$9*(HouseHold_Proj!Z20*RSD_Data!$E12*RSD_Data!$B6)</f>
        <v>14.998505255717351</v>
      </c>
      <c r="G11" s="124"/>
      <c r="H11" s="122" t="s">
        <v>24</v>
      </c>
      <c r="L11" s="138"/>
    </row>
    <row r="12" spans="2:15" ht="14.25">
      <c r="D12" s="122" t="s">
        <v>87</v>
      </c>
      <c r="E12" s="129">
        <v>2045</v>
      </c>
      <c r="F12" s="124">
        <f>$L$9*(HouseHold_Proj!AC20*RSD_Data!$E12*RSD_Data!$B6)</f>
        <v>13.539566089581935</v>
      </c>
      <c r="G12" s="124"/>
      <c r="H12" s="122" t="s">
        <v>24</v>
      </c>
    </row>
    <row r="13" spans="2:15" ht="14.25">
      <c r="D13" s="122" t="s">
        <v>87</v>
      </c>
      <c r="E13" s="129">
        <v>2050</v>
      </c>
      <c r="F13" s="124">
        <f>$L$9*(HouseHold_Proj!AF20*RSD_Data!$E12*RSD_Data!$B6)</f>
        <v>12.080626923446525</v>
      </c>
      <c r="G13" s="124"/>
      <c r="H13" s="122" t="s">
        <v>24</v>
      </c>
    </row>
    <row r="14" spans="2:15" ht="14.25">
      <c r="D14" s="122" t="s">
        <v>87</v>
      </c>
      <c r="E14" s="129">
        <v>2055</v>
      </c>
      <c r="F14" s="124">
        <f>$L$9*(HouseHold_Proj!AI20*RSD_Data!$E12*RSD_Data!$B6)</f>
        <v>10.621687757311115</v>
      </c>
      <c r="G14" s="139"/>
      <c r="H14" s="122" t="s">
        <v>24</v>
      </c>
    </row>
    <row r="15" spans="2:15" ht="14.25">
      <c r="D15" s="122" t="s">
        <v>87</v>
      </c>
      <c r="E15" s="129">
        <v>2006</v>
      </c>
      <c r="F15" s="124">
        <f>(HouseHold_Proj!F20*RSD_Data!$F12*RSD_Data!$B6)</f>
        <v>32.373480596607656</v>
      </c>
      <c r="G15" s="124"/>
      <c r="H15" s="122" t="s">
        <v>25</v>
      </c>
    </row>
    <row r="16" spans="2:15" ht="14.25">
      <c r="D16" s="122" t="s">
        <v>87</v>
      </c>
      <c r="E16" s="129">
        <v>2010</v>
      </c>
      <c r="F16" s="124">
        <f>$L$7*(HouseHold_Proj!I20*RSD_Data!$F12*RSD_Data!$B6)</f>
        <v>31.834775237665479</v>
      </c>
      <c r="G16" s="124"/>
      <c r="H16" s="122" t="s">
        <v>25</v>
      </c>
    </row>
    <row r="17" spans="4:11" ht="14.25">
      <c r="D17" s="122" t="s">
        <v>87</v>
      </c>
      <c r="E17" s="129">
        <v>2015</v>
      </c>
      <c r="F17" s="124">
        <f>$L$8*(HouseHold_Proj!L20*RSD_Data!$F12*RSD_Data!$B6)</f>
        <v>31.161393538987756</v>
      </c>
      <c r="G17" s="124"/>
      <c r="H17" s="122" t="s">
        <v>25</v>
      </c>
      <c r="K17" s="139"/>
    </row>
    <row r="18" spans="4:11" ht="14.25">
      <c r="D18" s="122" t="s">
        <v>87</v>
      </c>
      <c r="E18" s="129">
        <v>2020</v>
      </c>
      <c r="F18" s="124">
        <f>$L$9*(HouseHold_Proj!O20*RSD_Data!$F12*RSD_Data!$B6)</f>
        <v>30.48801184031003</v>
      </c>
      <c r="G18" s="124"/>
      <c r="H18" s="122" t="s">
        <v>25</v>
      </c>
    </row>
    <row r="19" spans="4:11" ht="14.25">
      <c r="D19" s="122" t="s">
        <v>87</v>
      </c>
      <c r="E19" s="129">
        <v>2025</v>
      </c>
      <c r="F19" s="124">
        <f>$L$9*(HouseHold_Proj!R20*RSD_Data!$F12*RSD_Data!$B6)</f>
        <v>29.814630141632303</v>
      </c>
      <c r="G19" s="124"/>
      <c r="H19" s="122" t="s">
        <v>25</v>
      </c>
    </row>
    <row r="20" spans="4:11" ht="14.25">
      <c r="D20" s="122" t="s">
        <v>87</v>
      </c>
      <c r="E20" s="129">
        <v>2030</v>
      </c>
      <c r="F20" s="124">
        <f>$L$9*(HouseHold_Proj!U20*RSD_Data!$F12*RSD_Data!$B6)</f>
        <v>29.141248442954577</v>
      </c>
      <c r="G20" s="124"/>
      <c r="H20" s="122" t="s">
        <v>25</v>
      </c>
    </row>
    <row r="21" spans="4:11" ht="14.25">
      <c r="D21" s="122" t="s">
        <v>87</v>
      </c>
      <c r="E21" s="129">
        <v>2035</v>
      </c>
      <c r="F21" s="124">
        <f>$L$9*(HouseHold_Proj!X20*RSD_Data!$F12*RSD_Data!$B6)</f>
        <v>28.467866744276851</v>
      </c>
      <c r="G21" s="124"/>
      <c r="H21" s="122" t="s">
        <v>25</v>
      </c>
    </row>
    <row r="22" spans="4:11" ht="14.25">
      <c r="D22" s="122" t="s">
        <v>87</v>
      </c>
      <c r="E22" s="129">
        <v>2040</v>
      </c>
      <c r="F22" s="124">
        <f>$L$9*(HouseHold_Proj!AA20*RSD_Data!$F12*RSD_Data!$B6)</f>
        <v>27.794485045599124</v>
      </c>
      <c r="G22" s="124"/>
      <c r="H22" s="122" t="s">
        <v>25</v>
      </c>
    </row>
    <row r="23" spans="4:11" ht="14.25">
      <c r="D23" s="122" t="s">
        <v>87</v>
      </c>
      <c r="E23" s="129">
        <v>2045</v>
      </c>
      <c r="F23" s="124">
        <f>$L$9*(HouseHold_Proj!AD20*RSD_Data!$F12*RSD_Data!$B6)</f>
        <v>27.121103346921405</v>
      </c>
      <c r="G23" s="124"/>
      <c r="H23" s="122" t="s">
        <v>25</v>
      </c>
    </row>
    <row r="24" spans="4:11" ht="14.25">
      <c r="D24" s="122" t="s">
        <v>87</v>
      </c>
      <c r="E24" s="129">
        <v>2050</v>
      </c>
      <c r="F24" s="124">
        <f>$L$9*(HouseHold_Proj!AG20*RSD_Data!$F12*RSD_Data!$B6)</f>
        <v>26.447721648243682</v>
      </c>
      <c r="G24" s="124"/>
      <c r="H24" s="122" t="s">
        <v>25</v>
      </c>
    </row>
    <row r="25" spans="4:11" ht="14.25">
      <c r="D25" s="122" t="s">
        <v>87</v>
      </c>
      <c r="E25" s="129">
        <v>2055</v>
      </c>
      <c r="F25" s="124">
        <f>$L$9*(HouseHold_Proj!AJ20*RSD_Data!$F12*RSD_Data!$B6)</f>
        <v>25.774339949565967</v>
      </c>
      <c r="G25" s="139"/>
      <c r="H25" s="122" t="s">
        <v>25</v>
      </c>
    </row>
    <row r="26" spans="4:11" ht="14.25">
      <c r="D26" s="122" t="s">
        <v>87</v>
      </c>
      <c r="E26" s="129">
        <v>2006</v>
      </c>
      <c r="F26" s="124">
        <f>HouseHold_Proj!G20*RSD_Data!$G12*RSD_Data!$B6</f>
        <v>2.5063755441490136</v>
      </c>
      <c r="G26" s="124"/>
      <c r="H26" s="122" t="s">
        <v>26</v>
      </c>
    </row>
    <row r="27" spans="4:11" ht="14.25">
      <c r="D27" s="122" t="s">
        <v>87</v>
      </c>
      <c r="E27" s="129">
        <v>2010</v>
      </c>
      <c r="F27" s="124">
        <f>$L$7*(HouseHold_Proj!J20*RSD_Data!$G12*RSD_Data!$B6)</f>
        <v>2.4354291047072705</v>
      </c>
      <c r="G27" s="124"/>
      <c r="H27" s="122" t="s">
        <v>26</v>
      </c>
    </row>
    <row r="28" spans="4:11" ht="14.25">
      <c r="D28" s="122" t="s">
        <v>87</v>
      </c>
      <c r="E28" s="129">
        <v>2015</v>
      </c>
      <c r="F28" s="124">
        <f>$L$8*(HouseHold_Proj!M20*RSD_Data!$G12*RSD_Data!$B6)</f>
        <v>2.3467460554050907</v>
      </c>
      <c r="G28" s="124"/>
      <c r="H28" s="122" t="s">
        <v>26</v>
      </c>
    </row>
    <row r="29" spans="4:11" ht="14.25">
      <c r="D29" s="122" t="s">
        <v>87</v>
      </c>
      <c r="E29" s="129">
        <v>2020</v>
      </c>
      <c r="F29" s="124">
        <f>$L$9*(HouseHold_Proj!P20*RSD_Data!$G12*RSD_Data!$B6)</f>
        <v>2.258063006102911</v>
      </c>
      <c r="G29" s="124"/>
      <c r="H29" s="122" t="s">
        <v>26</v>
      </c>
    </row>
    <row r="30" spans="4:11" ht="14.25">
      <c r="D30" s="122" t="s">
        <v>87</v>
      </c>
      <c r="E30" s="129">
        <v>2025</v>
      </c>
      <c r="F30" s="124">
        <f>$L$9*(HouseHold_Proj!S20*RSD_Data!$G12*RSD_Data!$B6)</f>
        <v>2.1693799568007317</v>
      </c>
      <c r="G30" s="124"/>
      <c r="H30" s="122" t="s">
        <v>26</v>
      </c>
    </row>
    <row r="31" spans="4:11" ht="14.25">
      <c r="D31" s="122" t="s">
        <v>87</v>
      </c>
      <c r="E31" s="129">
        <v>2030</v>
      </c>
      <c r="F31" s="124">
        <f>$L$9*(HouseHold_Proj!V20*RSD_Data!$G12*RSD_Data!$B6)</f>
        <v>2.080696907498552</v>
      </c>
      <c r="G31" s="124"/>
      <c r="H31" s="122" t="s">
        <v>26</v>
      </c>
    </row>
    <row r="32" spans="4:11" ht="14.25">
      <c r="D32" s="122" t="s">
        <v>87</v>
      </c>
      <c r="E32" s="129">
        <v>2035</v>
      </c>
      <c r="F32" s="124">
        <f>$L$9*(HouseHold_Proj!Y20*RSD_Data!$G12*RSD_Data!$B6)</f>
        <v>1.7259647102898339</v>
      </c>
      <c r="G32" s="124"/>
      <c r="H32" s="122" t="s">
        <v>26</v>
      </c>
    </row>
    <row r="33" spans="4:8" ht="14.25">
      <c r="D33" s="122" t="s">
        <v>87</v>
      </c>
      <c r="E33" s="129">
        <v>2040</v>
      </c>
      <c r="F33" s="124">
        <f>$L$9*(HouseHold_Proj!AB20*RSD_Data!$G12*RSD_Data!$B6)</f>
        <v>1.6372816609876544</v>
      </c>
      <c r="G33" s="124"/>
      <c r="H33" s="122" t="s">
        <v>26</v>
      </c>
    </row>
    <row r="34" spans="4:8" ht="14.25">
      <c r="D34" s="122" t="s">
        <v>87</v>
      </c>
      <c r="E34" s="129">
        <v>2045</v>
      </c>
      <c r="F34" s="124">
        <f>$L$9*(HouseHold_Proj!AE20*RSD_Data!$G12*RSD_Data!$B6)</f>
        <v>1.5485986116854753</v>
      </c>
      <c r="G34" s="124"/>
      <c r="H34" s="122" t="s">
        <v>26</v>
      </c>
    </row>
    <row r="35" spans="4:8" ht="14.25">
      <c r="D35" s="122" t="s">
        <v>87</v>
      </c>
      <c r="E35" s="123">
        <v>2050</v>
      </c>
      <c r="F35" s="140">
        <f>$L$9*(HouseHold_Proj!AH20*RSD_Data!$G12*RSD_Data!$B6)</f>
        <v>1.4599155623832969</v>
      </c>
      <c r="G35" s="140"/>
      <c r="H35" s="122" t="s">
        <v>26</v>
      </c>
    </row>
    <row r="36" spans="4:8" ht="14.25">
      <c r="D36" s="141" t="s">
        <v>87</v>
      </c>
      <c r="E36" s="142">
        <v>2055</v>
      </c>
      <c r="F36" s="178">
        <f>$L$9*(HouseHold_Proj!AK20*RSD_Data!$G12*RSD_Data!$B6)</f>
        <v>1.3712325130811183</v>
      </c>
      <c r="G36" s="143"/>
      <c r="H36" s="141" t="s">
        <v>26</v>
      </c>
    </row>
    <row r="37" spans="4:8" ht="14.25">
      <c r="D37" s="122" t="s">
        <v>87</v>
      </c>
      <c r="E37" s="129">
        <v>2006</v>
      </c>
      <c r="F37" s="124">
        <f>HouseHold_Proj!$E$29*RSD_Data!$H$21*RSD_Data!$E$12*RSD_Data!$B$6</f>
        <v>1.0688782655186753</v>
      </c>
      <c r="G37" s="124"/>
      <c r="H37" s="122" t="s">
        <v>33</v>
      </c>
    </row>
    <row r="38" spans="4:8" ht="14.25">
      <c r="D38" s="122" t="s">
        <v>87</v>
      </c>
      <c r="E38" s="129">
        <v>2010</v>
      </c>
      <c r="F38" s="124">
        <f>(HouseHold_Proj!$E$29*RSD_Data!$H$21 + HouseHold_Proj!$H$29*RSD_Data!$H$22) * RSD_Data!$E$12 * RSD_Data!$B$6</f>
        <v>2.239843118714651</v>
      </c>
      <c r="G38" s="124"/>
      <c r="H38" s="122" t="s">
        <v>33</v>
      </c>
    </row>
    <row r="39" spans="4:8" ht="14.25">
      <c r="D39" s="122" t="s">
        <v>87</v>
      </c>
      <c r="E39" s="129">
        <v>2015</v>
      </c>
      <c r="F39" s="124">
        <f>(HouseHold_Proj!$E$29*RSD_Data!$H$21 + HouseHold_Proj!$H$29*RSD_Data!$H$22 + HouseHold_Proj!$K$29*RSD_Data!$H$23) * RSD_Data!$E$12 * RSD_Data!$B$6</f>
        <v>2.8850942546543217</v>
      </c>
      <c r="G39" s="124"/>
      <c r="H39" s="122" t="s">
        <v>33</v>
      </c>
    </row>
    <row r="40" spans="4:8" ht="14.25">
      <c r="D40" s="122" t="s">
        <v>87</v>
      </c>
      <c r="E40" s="129">
        <v>2020</v>
      </c>
      <c r="F40" s="124">
        <f>(HouseHold_Proj!$E$29*RSD_Data!$H$21 + HouseHold_Proj!$H$29*RSD_Data!$H$22 + HouseHold_Proj!$N$29*RSD_Data!$H$23) * RSD_Data!$E$12 * RSD_Data!$B$6</f>
        <v>3.5700962675810759</v>
      </c>
      <c r="G40" s="124"/>
      <c r="H40" s="122" t="s">
        <v>33</v>
      </c>
    </row>
    <row r="41" spans="4:8" ht="14.25">
      <c r="D41" s="122" t="s">
        <v>87</v>
      </c>
      <c r="E41" s="129">
        <v>2025</v>
      </c>
      <c r="F41" s="124">
        <f>(HouseHold_Proj!$E$29*RSD_Data!$H$21 + HouseHold_Proj!$H$29*RSD_Data!$H$22 + HouseHold_Proj!$Q$29*RSD_Data!$H$23) * RSD_Data!$E$12 * RSD_Data!$B$6</f>
        <v>4.2882857150302875</v>
      </c>
      <c r="G41" s="124"/>
      <c r="H41" s="122" t="s">
        <v>33</v>
      </c>
    </row>
    <row r="42" spans="4:8" ht="14.25">
      <c r="D42" s="122" t="s">
        <v>87</v>
      </c>
      <c r="E42" s="129">
        <v>2030</v>
      </c>
      <c r="F42" s="124">
        <f>(HouseHold_Proj!$E$29*RSD_Data!$H$21 + HouseHold_Proj!$H$29*RSD_Data!$H$22 + HouseHold_Proj!$T$29*RSD_Data!$H$23) * RSD_Data!$E$12 * RSD_Data!$B$6</f>
        <v>5.0402411439352877</v>
      </c>
      <c r="G42" s="124"/>
      <c r="H42" s="122" t="s">
        <v>33</v>
      </c>
    </row>
    <row r="43" spans="4:8" ht="14.25">
      <c r="D43" s="122" t="s">
        <v>87</v>
      </c>
      <c r="E43" s="129">
        <v>2035</v>
      </c>
      <c r="F43" s="124">
        <f>(HouseHold_Proj!$E$29*RSD_Data!$H$21 + HouseHold_Proj!$H$29*RSD_Data!$H$22 + HouseHold_Proj!$W$29*RSD_Data!$H$23) * RSD_Data!$E$12 * RSD_Data!$B$6</f>
        <v>5.7967501767194785</v>
      </c>
      <c r="G43" s="124"/>
      <c r="H43" s="122" t="s">
        <v>33</v>
      </c>
    </row>
    <row r="44" spans="4:8" ht="14.25">
      <c r="D44" s="122" t="s">
        <v>87</v>
      </c>
      <c r="E44" s="129">
        <v>2040</v>
      </c>
      <c r="F44" s="124">
        <f>(HouseHold_Proj!$E$29*RSD_Data!$H$21 + HouseHold_Proj!$H$29*RSD_Data!$H$22 + HouseHold_Proj!$Z$29*RSD_Data!$H$23) * RSD_Data!$E$12 * RSD_Data!$B$6</f>
        <v>6.5046688499467837</v>
      </c>
      <c r="G44" s="124"/>
      <c r="H44" s="122" t="s">
        <v>33</v>
      </c>
    </row>
    <row r="45" spans="4:8" ht="14.25">
      <c r="D45" s="122" t="s">
        <v>87</v>
      </c>
      <c r="E45" s="129">
        <v>2045</v>
      </c>
      <c r="F45" s="124">
        <f>(HouseHold_Proj!$E$29*RSD_Data!$H$21 + HouseHold_Proj!$H$29*RSD_Data!$H$22 + HouseHold_Proj!$AC$29*RSD_Data!$H$23) * RSD_Data!$E$12 * RSD_Data!$B$6</f>
        <v>7.1187135469626801</v>
      </c>
      <c r="G45" s="124"/>
      <c r="H45" s="122" t="s">
        <v>33</v>
      </c>
    </row>
    <row r="46" spans="4:8" ht="14.25">
      <c r="D46" s="122" t="s">
        <v>87</v>
      </c>
      <c r="E46" s="129">
        <v>2050</v>
      </c>
      <c r="F46" s="124">
        <f>(HouseHold_Proj!$E$29*RSD_Data!$H$21 + HouseHold_Proj!$H$29*RSD_Data!$H$22 + HouseHold_Proj!$AF$29*RSD_Data!$H$23) * RSD_Data!$E$12 * RSD_Data!$B$6</f>
        <v>7.6354362703891177</v>
      </c>
      <c r="G46" s="124"/>
      <c r="H46" s="122" t="s">
        <v>33</v>
      </c>
    </row>
    <row r="47" spans="4:8" ht="14.25">
      <c r="D47" s="122" t="s">
        <v>87</v>
      </c>
      <c r="E47" s="129">
        <v>2055</v>
      </c>
      <c r="F47" s="124">
        <f>(HouseHold_Proj!$E$29*RSD_Data!$H$21 + HouseHold_Proj!$H$29*RSD_Data!$H$22 + HouseHold_Proj!$AI$29*RSD_Data!$H$23) * RSD_Data!$E$12 * RSD_Data!$B$6</f>
        <v>8.0557082933943018</v>
      </c>
      <c r="G47" s="139"/>
      <c r="H47" s="122" t="s">
        <v>33</v>
      </c>
    </row>
    <row r="48" spans="4:8" ht="14.25">
      <c r="D48" s="122" t="s">
        <v>87</v>
      </c>
      <c r="E48" s="129">
        <v>2006</v>
      </c>
      <c r="F48" s="124">
        <f xml:space="preserve"> HouseHold_Proj!$F$29*RSD_Data!$I$21*RSD_Data!$F$12*RSD_Data!$B$6</f>
        <v>0.98669372763669372</v>
      </c>
      <c r="G48" s="124"/>
      <c r="H48" s="122" t="s">
        <v>34</v>
      </c>
    </row>
    <row r="49" spans="4:8" ht="14.25">
      <c r="D49" s="122" t="s">
        <v>87</v>
      </c>
      <c r="E49" s="129">
        <v>2010</v>
      </c>
      <c r="F49" s="124">
        <f>(HouseHold_Proj!$F$29*RSD_Data!$I$21 + HouseHold_Proj!$I$29*RSD_Data!$I$22) * RSD_Data!$F$12 * RSD_Data!$B$6</f>
        <v>2.0676247496280884</v>
      </c>
      <c r="G49" s="124"/>
      <c r="H49" s="122" t="s">
        <v>34</v>
      </c>
    </row>
    <row r="50" spans="4:8" ht="14.25">
      <c r="D50" s="122" t="s">
        <v>87</v>
      </c>
      <c r="E50" s="129">
        <v>2015</v>
      </c>
      <c r="F50" s="124">
        <f>(HouseHold_Proj!$F$29*RSD_Data!$I$21 + HouseHold_Proj!$I$29*RSD_Data!$I$22 + HouseHold_Proj!$L$29*RSD_Data!$I$23) * RSD_Data!$F$12 * RSD_Data!$B$6</f>
        <v>2.6632634384484488</v>
      </c>
      <c r="G50" s="124"/>
      <c r="H50" s="122" t="s">
        <v>34</v>
      </c>
    </row>
    <row r="51" spans="4:8" ht="14.25">
      <c r="D51" s="122" t="s">
        <v>87</v>
      </c>
      <c r="E51" s="129">
        <v>2020</v>
      </c>
      <c r="F51" s="124">
        <f>(HouseHold_Proj!$F$29*RSD_Data!$I$21 + HouseHold_Proj!$I$29*RSD_Data!$I$22 + HouseHold_Proj!$O$29*RSD_Data!$I$23) * RSD_Data!$F$12 * RSD_Data!$B$6</f>
        <v>3.2955966155529173</v>
      </c>
      <c r="G51" s="124"/>
      <c r="H51" s="122" t="s">
        <v>34</v>
      </c>
    </row>
    <row r="52" spans="4:8" ht="14.25">
      <c r="D52" s="122" t="s">
        <v>87</v>
      </c>
      <c r="E52" s="129">
        <v>2025</v>
      </c>
      <c r="F52" s="124">
        <f>(HouseHold_Proj!$F$29*RSD_Data!$I$21 + HouseHold_Proj!$I$29*RSD_Data!$I$22 + HouseHold_Proj!$R$29*RSD_Data!$I$23) * RSD_Data!$F$12 * RSD_Data!$B$6</f>
        <v>3.9585654922838276</v>
      </c>
      <c r="G52" s="124"/>
      <c r="H52" s="122" t="s">
        <v>34</v>
      </c>
    </row>
    <row r="53" spans="4:8" ht="14.25">
      <c r="D53" s="122" t="s">
        <v>87</v>
      </c>
      <c r="E53" s="129">
        <v>2030</v>
      </c>
      <c r="F53" s="124">
        <f>(HouseHold_Proj!$F$29*RSD_Data!$I$21 + HouseHold_Proj!$I$29*RSD_Data!$I$22 + HouseHold_Proj!$U$29*RSD_Data!$I$23) * RSD_Data!$F$12 * RSD_Data!$B$6</f>
        <v>4.652704131919176</v>
      </c>
      <c r="G53" s="124"/>
      <c r="H53" s="122" t="s">
        <v>34</v>
      </c>
    </row>
    <row r="54" spans="4:8" ht="14.25">
      <c r="D54" s="122" t="s">
        <v>87</v>
      </c>
      <c r="E54" s="129">
        <v>2035</v>
      </c>
      <c r="F54" s="124">
        <f>(HouseHold_Proj!$F$29*RSD_Data!$I$21 + HouseHold_Proj!$I$29*RSD_Data!$I$22 + HouseHold_Proj!$X$29*RSD_Data!$I$23) * RSD_Data!$F$12 * RSD_Data!$B$6</f>
        <v>5.3510462552726246</v>
      </c>
      <c r="G54" s="124"/>
      <c r="H54" s="122" t="s">
        <v>34</v>
      </c>
    </row>
    <row r="55" spans="4:8" ht="14.25">
      <c r="D55" s="122" t="s">
        <v>87</v>
      </c>
      <c r="E55" s="129">
        <v>2040</v>
      </c>
      <c r="F55" s="124">
        <f>(HouseHold_Proj!$F$29*RSD_Data!$I$21 + HouseHold_Proj!$I$29*RSD_Data!$I$22 + HouseHold_Proj!$AA$29*RSD_Data!$I$23) * RSD_Data!$F$12 * RSD_Data!$B$6</f>
        <v>6.0045340630832964</v>
      </c>
      <c r="G55" s="124"/>
      <c r="H55" s="122" t="s">
        <v>34</v>
      </c>
    </row>
    <row r="56" spans="4:8" ht="14.25">
      <c r="D56" s="122" t="s">
        <v>87</v>
      </c>
      <c r="E56" s="129">
        <v>2045</v>
      </c>
      <c r="F56" s="124">
        <f>(HouseHold_Proj!$F$29*RSD_Data!$I$21 + HouseHold_Proj!$I$29*RSD_Data!$I$22 + HouseHold_Proj!$AD$29*RSD_Data!$I$23) * RSD_Data!$F$12 * RSD_Data!$B$6</f>
        <v>6.5713657319264804</v>
      </c>
      <c r="G56" s="124"/>
      <c r="H56" s="122" t="s">
        <v>34</v>
      </c>
    </row>
    <row r="57" spans="4:8" ht="14.25">
      <c r="D57" s="122" t="s">
        <v>87</v>
      </c>
      <c r="E57" s="129">
        <v>2050</v>
      </c>
      <c r="F57" s="124">
        <f>(HouseHold_Proj!$F$29*RSD_Data!$I$21 + HouseHold_Proj!$I$29*RSD_Data!$I$22 + HouseHold_Proj!$AG$29*RSD_Data!$I$23) * RSD_Data!$F$12 * RSD_Data!$B$6</f>
        <v>7.0483583760652513</v>
      </c>
      <c r="G57" s="124"/>
      <c r="H57" s="122" t="s">
        <v>34</v>
      </c>
    </row>
    <row r="58" spans="4:8" ht="14.25">
      <c r="D58" s="122" t="s">
        <v>87</v>
      </c>
      <c r="E58" s="129">
        <v>2055</v>
      </c>
      <c r="F58" s="124">
        <f>(HouseHold_Proj!$F$29*RSD_Data!$I$21 + HouseHold_Proj!$I$29*RSD_Data!$I$22 + HouseHold_Proj!$AJ$29*RSD_Data!$I$23) * RSD_Data!$F$12 * RSD_Data!$B$6</f>
        <v>7.4363162777063474</v>
      </c>
      <c r="G58" s="139"/>
      <c r="H58" s="122" t="s">
        <v>34</v>
      </c>
    </row>
    <row r="59" spans="4:8" ht="14.25">
      <c r="D59" s="122" t="s">
        <v>87</v>
      </c>
      <c r="E59" s="129">
        <v>2006</v>
      </c>
      <c r="F59" s="124">
        <f xml:space="preserve"> HouseHold_Proj!$G$29*RSD_Data!$J$21*RSD_Data!$G$12*RSD_Data!$B$6</f>
        <v>0.51978251660821773</v>
      </c>
      <c r="G59" s="124"/>
      <c r="H59" s="122" t="s">
        <v>35</v>
      </c>
    </row>
    <row r="60" spans="4:8" ht="14.25">
      <c r="D60" s="122" t="s">
        <v>87</v>
      </c>
      <c r="E60" s="129">
        <v>2010</v>
      </c>
      <c r="F60" s="124">
        <f>(HouseHold_Proj!$G$29*RSD_Data!$J$21 + HouseHold_Proj!$J$29*RSD_Data!$J$22) * RSD_Data!$G$12 * RSD_Data!$B$6</f>
        <v>1.0892085007343233</v>
      </c>
      <c r="G60" s="124"/>
      <c r="H60" s="122" t="s">
        <v>35</v>
      </c>
    </row>
    <row r="61" spans="4:8" ht="14.25">
      <c r="D61" s="122" t="s">
        <v>87</v>
      </c>
      <c r="E61" s="129">
        <v>2015</v>
      </c>
      <c r="F61" s="124">
        <f>(HouseHold_Proj!$G$29*RSD_Data!$J$21 + HouseHold_Proj!$J$29*RSD_Data!$J$22 + HouseHold_Proj!$M$29*RSD_Data!$J$23) * RSD_Data!$G$12 * RSD_Data!$B$6</f>
        <v>1.4029862901257881</v>
      </c>
      <c r="G61" s="124"/>
      <c r="H61" s="122" t="s">
        <v>35</v>
      </c>
    </row>
    <row r="62" spans="4:8" ht="14.25">
      <c r="D62" s="122" t="s">
        <v>87</v>
      </c>
      <c r="E62" s="129">
        <v>2020</v>
      </c>
      <c r="F62" s="124">
        <f>(HouseHold_Proj!$G$29*RSD_Data!$J$21 + HouseHold_Proj!$J$29*RSD_Data!$J$22 + HouseHold_Proj!$P$29*RSD_Data!$J$23) * RSD_Data!$G$12 * RSD_Data!$B$6</f>
        <v>1.7360944481329006</v>
      </c>
      <c r="G62" s="124"/>
      <c r="H62" s="122" t="s">
        <v>35</v>
      </c>
    </row>
    <row r="63" spans="4:8" ht="14.25">
      <c r="D63" s="122" t="s">
        <v>87</v>
      </c>
      <c r="E63" s="129">
        <v>2025</v>
      </c>
      <c r="F63" s="124">
        <f>(HouseHold_Proj!$G$29*RSD_Data!$J$21 + HouseHold_Proj!$J$29*RSD_Data!$J$22 + HouseHold_Proj!$S$29*RSD_Data!$J$23) * RSD_Data!$G$12 * RSD_Data!$B$6</f>
        <v>2.0853412524127788</v>
      </c>
      <c r="G63" s="124"/>
      <c r="H63" s="122" t="s">
        <v>35</v>
      </c>
    </row>
    <row r="64" spans="4:8" ht="14.25">
      <c r="D64" s="122" t="s">
        <v>87</v>
      </c>
      <c r="E64" s="129">
        <v>2030</v>
      </c>
      <c r="F64" s="124">
        <f>(HouseHold_Proj!$G$29*RSD_Data!$J$21 + HouseHold_Proj!$J$29*RSD_Data!$J$22 + HouseHold_Proj!$V$29*RSD_Data!$J$23) * RSD_Data!$G$12 * RSD_Data!$B$6</f>
        <v>2.4510080433113575</v>
      </c>
      <c r="G64" s="124"/>
      <c r="H64" s="122" t="s">
        <v>35</v>
      </c>
    </row>
    <row r="65" spans="4:8" ht="14.25">
      <c r="D65" s="122" t="s">
        <v>87</v>
      </c>
      <c r="E65" s="129">
        <v>2035</v>
      </c>
      <c r="F65" s="124">
        <f>(HouseHold_Proj!$G$29*RSD_Data!$J$21 + HouseHold_Proj!$J$29*RSD_Data!$J$22 + HouseHold_Proj!$Y$29*RSD_Data!$J$23) * RSD_Data!$G$12 * RSD_Data!$B$6</f>
        <v>2.8188891964626981</v>
      </c>
      <c r="G65" s="124"/>
      <c r="H65" s="122" t="s">
        <v>35</v>
      </c>
    </row>
    <row r="66" spans="4:8" ht="14.25">
      <c r="D66" s="122" t="s">
        <v>87</v>
      </c>
      <c r="E66" s="129">
        <v>2040</v>
      </c>
      <c r="F66" s="124">
        <f>(HouseHold_Proj!$G$29*RSD_Data!$J$21 + HouseHold_Proj!$J$29*RSD_Data!$J$22 + HouseHold_Proj!$AB$29*RSD_Data!$J$23) * RSD_Data!$G$12 * RSD_Data!$B$6</f>
        <v>3.1631414479999527</v>
      </c>
      <c r="G66" s="124"/>
      <c r="H66" s="122" t="s">
        <v>35</v>
      </c>
    </row>
    <row r="67" spans="4:8" ht="14.25">
      <c r="D67" s="122" t="s">
        <v>87</v>
      </c>
      <c r="E67" s="129">
        <v>2045</v>
      </c>
      <c r="F67" s="124">
        <f>(HouseHold_Proj!$G$29*RSD_Data!$J$21 + HouseHold_Proj!$J$29*RSD_Data!$J$22 + HouseHold_Proj!$AE$29*RSD_Data!$J$23) * RSD_Data!$G$12 * RSD_Data!$B$6</f>
        <v>3.4617439252146762</v>
      </c>
      <c r="G67" s="124"/>
      <c r="H67" s="122" t="s">
        <v>35</v>
      </c>
    </row>
    <row r="68" spans="4:8" ht="14.25">
      <c r="D68" s="122" t="s">
        <v>87</v>
      </c>
      <c r="E68" s="123">
        <v>2050</v>
      </c>
      <c r="F68" s="124">
        <f>(HouseHold_Proj!$G$29*RSD_Data!$J$21 + HouseHold_Proj!$J$29*RSD_Data!$J$22 + HouseHold_Proj!$AH$29*RSD_Data!$J$23) * RSD_Data!$G$12 * RSD_Data!$B$6</f>
        <v>3.7130199088655496</v>
      </c>
      <c r="G68" s="140"/>
      <c r="H68" s="122" t="s">
        <v>35</v>
      </c>
    </row>
    <row r="69" spans="4:8" ht="14.25">
      <c r="D69" s="141" t="s">
        <v>87</v>
      </c>
      <c r="E69" s="142">
        <v>2055</v>
      </c>
      <c r="F69" s="178">
        <f>(HouseHold_Proj!$G$29*RSD_Data!$J$21 + HouseHold_Proj!$J$29*RSD_Data!$J$22 + HouseHold_Proj!$AK$29*RSD_Data!$J$23) * RSD_Data!$G$12 * RSD_Data!$B$6</f>
        <v>3.9173930885107162</v>
      </c>
      <c r="G69" s="143"/>
      <c r="H69" s="141" t="s">
        <v>35</v>
      </c>
    </row>
    <row r="70" spans="4:8" ht="14.25">
      <c r="D70" s="122" t="s">
        <v>87</v>
      </c>
      <c r="E70" s="129">
        <v>2006</v>
      </c>
      <c r="F70" s="124">
        <f>HouseHold_Proj!E$20*RSD_Data!$H$12</f>
        <v>7.3849773129122749</v>
      </c>
      <c r="G70" s="124"/>
      <c r="H70" s="122" t="s">
        <v>30</v>
      </c>
    </row>
    <row r="71" spans="4:8" ht="14.25">
      <c r="D71" s="122" t="s">
        <v>87</v>
      </c>
      <c r="E71" s="129">
        <v>2010</v>
      </c>
      <c r="F71" s="124">
        <f>HouseHold_Proj!H$20*RSD_Data!$H$12</f>
        <v>7.0286544712882755</v>
      </c>
      <c r="G71" s="124"/>
      <c r="H71" s="122" t="s">
        <v>30</v>
      </c>
    </row>
    <row r="72" spans="4:8" ht="14.25">
      <c r="D72" s="122" t="s">
        <v>87</v>
      </c>
      <c r="E72" s="129">
        <v>2015</v>
      </c>
      <c r="F72" s="124">
        <f>HouseHold_Proj!K$20*RSD_Data!$H$12</f>
        <v>6.5832509192582753</v>
      </c>
      <c r="G72" s="124"/>
      <c r="H72" s="122" t="s">
        <v>30</v>
      </c>
    </row>
    <row r="73" spans="4:8" ht="14.25">
      <c r="D73" s="122" t="s">
        <v>87</v>
      </c>
      <c r="E73" s="129">
        <v>2020</v>
      </c>
      <c r="F73" s="124">
        <f>HouseHold_Proj!N$20*RSD_Data!$H$12</f>
        <v>6.1378473672282761</v>
      </c>
      <c r="G73" s="124"/>
      <c r="H73" s="122" t="s">
        <v>30</v>
      </c>
    </row>
    <row r="74" spans="4:8" ht="14.25">
      <c r="D74" s="122" t="s">
        <v>87</v>
      </c>
      <c r="E74" s="129">
        <v>2025</v>
      </c>
      <c r="F74" s="124">
        <f>HouseHold_Proj!Q$20*RSD_Data!$H$12</f>
        <v>5.6924438151982759</v>
      </c>
      <c r="G74" s="124"/>
      <c r="H74" s="122" t="s">
        <v>30</v>
      </c>
    </row>
    <row r="75" spans="4:8" ht="14.25">
      <c r="D75" s="122" t="s">
        <v>87</v>
      </c>
      <c r="E75" s="129">
        <v>2030</v>
      </c>
      <c r="F75" s="124">
        <f>HouseHold_Proj!T$20*RSD_Data!$H$12</f>
        <v>5.2470402631682767</v>
      </c>
      <c r="G75" s="124"/>
      <c r="H75" s="122" t="s">
        <v>30</v>
      </c>
    </row>
    <row r="76" spans="4:8" ht="14.25">
      <c r="D76" s="122" t="s">
        <v>87</v>
      </c>
      <c r="E76" s="129">
        <v>2035</v>
      </c>
      <c r="F76" s="124">
        <f>HouseHold_Proj!W$20*RSD_Data!$H$12</f>
        <v>5.0243384871532761</v>
      </c>
      <c r="G76" s="124"/>
      <c r="H76" s="122" t="s">
        <v>30</v>
      </c>
    </row>
    <row r="77" spans="4:8" ht="14.25">
      <c r="D77" s="122" t="s">
        <v>87</v>
      </c>
      <c r="E77" s="129">
        <v>2040</v>
      </c>
      <c r="F77" s="124">
        <f>HouseHold_Proj!Z$20*RSD_Data!$H$12</f>
        <v>4.5789349351232769</v>
      </c>
      <c r="G77" s="124"/>
      <c r="H77" s="122" t="s">
        <v>30</v>
      </c>
    </row>
    <row r="78" spans="4:8" ht="14.25">
      <c r="D78" s="122" t="s">
        <v>87</v>
      </c>
      <c r="E78" s="129">
        <v>2045</v>
      </c>
      <c r="F78" s="124">
        <f>HouseHold_Proj!AC$20*RSD_Data!$H$12</f>
        <v>4.1335313830932803</v>
      </c>
      <c r="G78" s="124"/>
      <c r="H78" s="122" t="s">
        <v>30</v>
      </c>
    </row>
    <row r="79" spans="4:8" ht="14.25">
      <c r="D79" s="122" t="s">
        <v>87</v>
      </c>
      <c r="E79" s="123">
        <v>2050</v>
      </c>
      <c r="F79" s="124">
        <f>HouseHold_Proj!AF$20*RSD_Data!$H$12</f>
        <v>3.6881278310632855</v>
      </c>
      <c r="G79" s="124"/>
      <c r="H79" s="122" t="s">
        <v>30</v>
      </c>
    </row>
    <row r="80" spans="4:8" ht="14.25">
      <c r="D80" s="122" t="s">
        <v>87</v>
      </c>
      <c r="E80" s="123">
        <v>2055</v>
      </c>
      <c r="F80" s="124">
        <f>HouseHold_Proj!AI$20*RSD_Data!$H$12</f>
        <v>3.2427242790332906</v>
      </c>
      <c r="G80" s="139"/>
      <c r="H80" s="122" t="s">
        <v>30</v>
      </c>
    </row>
    <row r="81" spans="4:8" ht="14.25">
      <c r="D81" s="122" t="s">
        <v>87</v>
      </c>
      <c r="E81" s="129">
        <v>2006</v>
      </c>
      <c r="F81" s="124">
        <f>HouseHold_Proj!F$20*RSD_Data!$I$12</f>
        <v>10.091765615671592</v>
      </c>
      <c r="G81" s="124"/>
      <c r="H81" s="122" t="s">
        <v>31</v>
      </c>
    </row>
    <row r="82" spans="4:8" ht="14.25">
      <c r="D82" s="122" t="s">
        <v>87</v>
      </c>
      <c r="E82" s="129">
        <v>2010</v>
      </c>
      <c r="F82" s="124">
        <f>HouseHold_Proj!I$20*RSD_Data!$I$12</f>
        <v>9.9238353184603501</v>
      </c>
      <c r="G82" s="124"/>
      <c r="H82" s="122" t="s">
        <v>31</v>
      </c>
    </row>
    <row r="83" spans="4:8" ht="14.25">
      <c r="D83" s="122" t="s">
        <v>87</v>
      </c>
      <c r="E83" s="129">
        <v>2015</v>
      </c>
      <c r="F83" s="124">
        <f>HouseHold_Proj!L$20*RSD_Data!$I$12</f>
        <v>9.713922446946297</v>
      </c>
      <c r="G83" s="124"/>
      <c r="H83" s="122" t="s">
        <v>31</v>
      </c>
    </row>
    <row r="84" spans="4:8" ht="14.25">
      <c r="D84" s="122" t="s">
        <v>87</v>
      </c>
      <c r="E84" s="129">
        <v>2020</v>
      </c>
      <c r="F84" s="124">
        <f>HouseHold_Proj!O$20*RSD_Data!$I$12</f>
        <v>9.5040095754322422</v>
      </c>
      <c r="G84" s="124"/>
      <c r="H84" s="122" t="s">
        <v>31</v>
      </c>
    </row>
    <row r="85" spans="4:8" ht="14.25">
      <c r="D85" s="122" t="s">
        <v>87</v>
      </c>
      <c r="E85" s="129">
        <v>2025</v>
      </c>
      <c r="F85" s="124">
        <f>HouseHold_Proj!R$20*RSD_Data!$I$12</f>
        <v>9.2940967039181892</v>
      </c>
      <c r="G85" s="124"/>
      <c r="H85" s="122" t="s">
        <v>31</v>
      </c>
    </row>
    <row r="86" spans="4:8" ht="14.25">
      <c r="D86" s="122" t="s">
        <v>87</v>
      </c>
      <c r="E86" s="129">
        <v>2030</v>
      </c>
      <c r="F86" s="124">
        <f>HouseHold_Proj!U$20*RSD_Data!$I$12</f>
        <v>9.0841838324041362</v>
      </c>
      <c r="G86" s="124"/>
      <c r="H86" s="122" t="s">
        <v>31</v>
      </c>
    </row>
    <row r="87" spans="4:8" ht="14.25">
      <c r="D87" s="122" t="s">
        <v>87</v>
      </c>
      <c r="E87" s="129">
        <v>2035</v>
      </c>
      <c r="F87" s="124">
        <f>HouseHold_Proj!X$20*RSD_Data!$I$12</f>
        <v>8.8742709608900832</v>
      </c>
      <c r="G87" s="124"/>
      <c r="H87" s="122" t="s">
        <v>31</v>
      </c>
    </row>
    <row r="88" spans="4:8" ht="14.25">
      <c r="D88" s="122" t="s">
        <v>87</v>
      </c>
      <c r="E88" s="129">
        <v>2040</v>
      </c>
      <c r="F88" s="124">
        <f>HouseHold_Proj!AA$20*RSD_Data!$I$12</f>
        <v>8.6643580893760301</v>
      </c>
      <c r="G88" s="124"/>
      <c r="H88" s="122" t="s">
        <v>31</v>
      </c>
    </row>
    <row r="89" spans="4:8" ht="14.25">
      <c r="D89" s="122" t="s">
        <v>87</v>
      </c>
      <c r="E89" s="129">
        <v>2045</v>
      </c>
      <c r="F89" s="124">
        <f>HouseHold_Proj!AD$20*RSD_Data!$I$12</f>
        <v>8.4544452178619771</v>
      </c>
      <c r="G89" s="124"/>
      <c r="H89" s="122" t="s">
        <v>31</v>
      </c>
    </row>
    <row r="90" spans="4:8" ht="14.25">
      <c r="D90" s="122" t="s">
        <v>87</v>
      </c>
      <c r="E90" s="123">
        <v>2050</v>
      </c>
      <c r="F90" s="124">
        <f>HouseHold_Proj!AG$20*RSD_Data!$I$12</f>
        <v>8.2445323463479259</v>
      </c>
      <c r="G90" s="124"/>
      <c r="H90" s="122" t="s">
        <v>31</v>
      </c>
    </row>
    <row r="91" spans="4:8" ht="14.25">
      <c r="D91" s="122" t="s">
        <v>87</v>
      </c>
      <c r="E91" s="123">
        <v>2055</v>
      </c>
      <c r="F91" s="124">
        <f>HouseHold_Proj!AJ$20*RSD_Data!$I$12</f>
        <v>8.0346194748338764</v>
      </c>
      <c r="G91" s="139"/>
      <c r="H91" s="122" t="s">
        <v>31</v>
      </c>
    </row>
    <row r="92" spans="4:8" ht="14.25">
      <c r="D92" s="122" t="s">
        <v>87</v>
      </c>
      <c r="E92" s="129">
        <v>2006</v>
      </c>
      <c r="F92" s="124">
        <f xml:space="preserve"> HouseHold_Proj!G$20*RSD_Data!$J$12</f>
        <v>0.77728955780429299</v>
      </c>
      <c r="G92" s="124"/>
      <c r="H92" s="122" t="s">
        <v>32</v>
      </c>
    </row>
    <row r="93" spans="4:8" ht="14.25">
      <c r="D93" s="122" t="s">
        <v>87</v>
      </c>
      <c r="E93" s="129">
        <v>2010</v>
      </c>
      <c r="F93" s="124">
        <f>HouseHold_Proj!J$20*RSD_Data!$J$12</f>
        <v>0.7552872977398758</v>
      </c>
      <c r="G93" s="124"/>
      <c r="H93" s="122" t="s">
        <v>32</v>
      </c>
    </row>
    <row r="94" spans="4:8" ht="14.25">
      <c r="D94" s="122" t="s">
        <v>87</v>
      </c>
      <c r="E94" s="129">
        <v>2015</v>
      </c>
      <c r="F94" s="124">
        <f>HouseHold_Proj!M$20*RSD_Data!$J$12</f>
        <v>0.7277844726593542</v>
      </c>
      <c r="G94" s="124"/>
      <c r="H94" s="122" t="s">
        <v>32</v>
      </c>
    </row>
    <row r="95" spans="4:8" ht="14.25">
      <c r="D95" s="122" t="s">
        <v>87</v>
      </c>
      <c r="E95" s="129">
        <v>2020</v>
      </c>
      <c r="F95" s="124">
        <f>HouseHold_Proj!P$20*RSD_Data!$J$12</f>
        <v>0.7002816475788326</v>
      </c>
      <c r="G95" s="124"/>
      <c r="H95" s="122" t="s">
        <v>32</v>
      </c>
    </row>
    <row r="96" spans="4:8" ht="14.25">
      <c r="D96" s="122" t="s">
        <v>87</v>
      </c>
      <c r="E96" s="129">
        <v>2025</v>
      </c>
      <c r="F96" s="124">
        <f>HouseHold_Proj!S$20*RSD_Data!$J$12</f>
        <v>0.672778822498311</v>
      </c>
      <c r="G96" s="124"/>
      <c r="H96" s="122" t="s">
        <v>32</v>
      </c>
    </row>
    <row r="97" spans="4:8" ht="14.25">
      <c r="D97" s="122" t="s">
        <v>87</v>
      </c>
      <c r="E97" s="129">
        <v>2030</v>
      </c>
      <c r="F97" s="124">
        <f>HouseHold_Proj!V$20*RSD_Data!$J$12</f>
        <v>0.6452759974177894</v>
      </c>
      <c r="G97" s="124"/>
      <c r="H97" s="122" t="s">
        <v>32</v>
      </c>
    </row>
    <row r="98" spans="4:8" ht="14.25">
      <c r="D98" s="122" t="s">
        <v>87</v>
      </c>
      <c r="E98" s="129">
        <v>2035</v>
      </c>
      <c r="F98" s="124">
        <f>HouseHold_Proj!Y$20*RSD_Data!$J$12</f>
        <v>0.53526469709570301</v>
      </c>
      <c r="G98" s="124"/>
      <c r="H98" s="122" t="s">
        <v>32</v>
      </c>
    </row>
    <row r="99" spans="4:8" ht="14.25">
      <c r="D99" s="122" t="s">
        <v>87</v>
      </c>
      <c r="E99" s="129">
        <v>2040</v>
      </c>
      <c r="F99" s="124">
        <f>HouseHold_Proj!AB$20*RSD_Data!$J$12</f>
        <v>0.50776187201518141</v>
      </c>
      <c r="G99" s="124"/>
      <c r="H99" s="122" t="s">
        <v>32</v>
      </c>
    </row>
    <row r="100" spans="4:8" ht="14.25">
      <c r="D100" s="122" t="s">
        <v>87</v>
      </c>
      <c r="E100" s="129">
        <v>2045</v>
      </c>
      <c r="F100" s="124">
        <f>HouseHold_Proj!AE$20*RSD_Data!$J$12</f>
        <v>0.48025904693465998</v>
      </c>
      <c r="G100" s="124"/>
      <c r="H100" s="122" t="s">
        <v>32</v>
      </c>
    </row>
    <row r="101" spans="4:8" ht="14.25">
      <c r="D101" s="122" t="s">
        <v>87</v>
      </c>
      <c r="E101" s="123">
        <v>2050</v>
      </c>
      <c r="F101" s="140">
        <f>HouseHold_Proj!AH$20*RSD_Data!$J$12</f>
        <v>0.45275622185413872</v>
      </c>
      <c r="G101" s="140"/>
      <c r="H101" s="122" t="s">
        <v>32</v>
      </c>
    </row>
    <row r="102" spans="4:8" ht="14.25">
      <c r="D102" s="141" t="s">
        <v>87</v>
      </c>
      <c r="E102" s="142">
        <v>2055</v>
      </c>
      <c r="F102" s="178">
        <f>HouseHold_Proj!AK$20*RSD_Data!$J$12</f>
        <v>0.4252533967736174</v>
      </c>
      <c r="G102" s="143"/>
      <c r="H102" s="141" t="s">
        <v>32</v>
      </c>
    </row>
    <row r="103" spans="4:8" ht="14.25">
      <c r="D103" s="122" t="s">
        <v>87</v>
      </c>
      <c r="E103" s="129">
        <v>2006</v>
      </c>
      <c r="F103" s="124">
        <f>HouseHold_Proj!$E$27 * RSD_Data!$H$12</f>
        <v>0.39261358156646131</v>
      </c>
      <c r="G103" s="124"/>
      <c r="H103" s="125" t="s">
        <v>39</v>
      </c>
    </row>
    <row r="104" spans="4:8" ht="14.25">
      <c r="D104" s="122" t="s">
        <v>87</v>
      </c>
      <c r="E104" s="129">
        <v>2010</v>
      </c>
      <c r="F104" s="124">
        <f>HouseHold_Proj!$H$27 * RSD_Data!$H$12</f>
        <v>1.109465880112404</v>
      </c>
      <c r="G104" s="124"/>
      <c r="H104" s="125" t="s">
        <v>39</v>
      </c>
    </row>
    <row r="105" spans="4:8" ht="14.25">
      <c r="D105" s="122" t="s">
        <v>87</v>
      </c>
      <c r="E105" s="129">
        <v>2015</v>
      </c>
      <c r="F105" s="124">
        <f>HouseHold_Proj!$K$27 * RSD_Data!$H$12</f>
        <v>1.7019897616045834</v>
      </c>
      <c r="G105" s="124"/>
      <c r="H105" s="125" t="s">
        <v>39</v>
      </c>
    </row>
    <row r="106" spans="4:8" ht="14.25">
      <c r="D106" s="122" t="s">
        <v>87</v>
      </c>
      <c r="E106" s="129">
        <v>2020</v>
      </c>
      <c r="F106" s="124">
        <f>HouseHold_Proj!$N$27 * RSD_Data!$H$12</f>
        <v>2.3310162428028525</v>
      </c>
      <c r="G106" s="124"/>
      <c r="H106" s="125" t="s">
        <v>39</v>
      </c>
    </row>
    <row r="107" spans="4:8" ht="14.25">
      <c r="D107" s="122" t="s">
        <v>87</v>
      </c>
      <c r="E107" s="129">
        <v>2025</v>
      </c>
      <c r="F107" s="124">
        <f>HouseHold_Proj!$Q$27 * RSD_Data!$H$12</f>
        <v>2.9905182186182313</v>
      </c>
      <c r="G107" s="124"/>
      <c r="H107" s="125" t="s">
        <v>39</v>
      </c>
    </row>
    <row r="108" spans="4:8" ht="14.25">
      <c r="D108" s="122" t="s">
        <v>87</v>
      </c>
      <c r="E108" s="129">
        <v>2030</v>
      </c>
      <c r="F108" s="124">
        <f>HouseHold_Proj!$T$27 * RSD_Data!$H$12</f>
        <v>3.6810269595211929</v>
      </c>
      <c r="G108" s="124"/>
      <c r="H108" s="125" t="s">
        <v>39</v>
      </c>
    </row>
    <row r="109" spans="4:8" ht="14.25">
      <c r="D109" s="122" t="s">
        <v>87</v>
      </c>
      <c r="E109" s="129">
        <v>2035</v>
      </c>
      <c r="F109" s="124">
        <f>HouseHold_Proj!$W$27 * RSD_Data!$H$12</f>
        <v>4.3757172026253803</v>
      </c>
      <c r="G109" s="124"/>
      <c r="H109" s="125" t="s">
        <v>39</v>
      </c>
    </row>
    <row r="110" spans="4:8" ht="14.25">
      <c r="D110" s="122" t="s">
        <v>87</v>
      </c>
      <c r="E110" s="129">
        <v>2040</v>
      </c>
      <c r="F110" s="124">
        <f>HouseHold_Proj!$Z$27 * RSD_Data!$H$12</f>
        <v>5.0257876894143498</v>
      </c>
      <c r="G110" s="124"/>
      <c r="H110" s="125" t="s">
        <v>39</v>
      </c>
    </row>
    <row r="111" spans="4:8" ht="14.25">
      <c r="D111" s="122" t="s">
        <v>87</v>
      </c>
      <c r="E111" s="129">
        <v>2045</v>
      </c>
      <c r="F111" s="124">
        <f>HouseHold_Proj!$AC$27 * RSD_Data!$H$12</f>
        <v>5.5896551931200174</v>
      </c>
      <c r="G111" s="124"/>
      <c r="H111" s="125" t="s">
        <v>39</v>
      </c>
    </row>
    <row r="112" spans="4:8" ht="14.25">
      <c r="D112" s="122" t="s">
        <v>87</v>
      </c>
      <c r="E112" s="123">
        <v>2050</v>
      </c>
      <c r="F112" s="124">
        <f>HouseHold_Proj!$AF$27 * RSD_Data!$H$12</f>
        <v>6.0641534724511654</v>
      </c>
      <c r="G112" s="124"/>
      <c r="H112" s="125" t="s">
        <v>39</v>
      </c>
    </row>
    <row r="113" spans="4:8" ht="14.25">
      <c r="D113" s="122" t="s">
        <v>87</v>
      </c>
      <c r="E113" s="123">
        <v>2055</v>
      </c>
      <c r="F113" s="124">
        <f>HouseHold_Proj!$AI$27 * RSD_Data!$H$12</f>
        <v>6.4500826037357735</v>
      </c>
      <c r="G113" s="139"/>
      <c r="H113" s="125" t="s">
        <v>39</v>
      </c>
    </row>
    <row r="114" spans="4:8" ht="14.25">
      <c r="D114" s="122" t="s">
        <v>87</v>
      </c>
      <c r="E114" s="129">
        <v>2006</v>
      </c>
      <c r="F114" s="124">
        <f>HouseHold_Proj!$F$27 * RSD_Data!$I$12</f>
        <v>0.37006729706763519</v>
      </c>
      <c r="G114" s="144"/>
      <c r="H114" s="125" t="s">
        <v>40</v>
      </c>
    </row>
    <row r="115" spans="4:8" ht="14.25">
      <c r="D115" s="122" t="s">
        <v>87</v>
      </c>
      <c r="E115" s="129">
        <v>2010</v>
      </c>
      <c r="F115" s="124">
        <f>HouseHold_Proj!$I$27 * RSD_Data!$I$12</f>
        <v>1.045753531510117</v>
      </c>
      <c r="G115" s="144"/>
      <c r="H115" s="125" t="s">
        <v>40</v>
      </c>
    </row>
    <row r="116" spans="4:8" ht="14.25">
      <c r="D116" s="122" t="s">
        <v>87</v>
      </c>
      <c r="E116" s="129">
        <v>2015</v>
      </c>
      <c r="F116" s="124">
        <f>HouseHold_Proj!$L$27 * RSD_Data!$I$12</f>
        <v>1.6042510506152123</v>
      </c>
      <c r="G116" s="144"/>
      <c r="H116" s="125" t="s">
        <v>40</v>
      </c>
    </row>
    <row r="117" spans="4:8" ht="14.25">
      <c r="D117" s="122" t="s">
        <v>87</v>
      </c>
      <c r="E117" s="129">
        <v>2020</v>
      </c>
      <c r="F117" s="124">
        <f>HouseHold_Proj!$O$27 * RSD_Data!$I$12</f>
        <v>2.197154965839561</v>
      </c>
      <c r="G117" s="144"/>
      <c r="H117" s="125" t="s">
        <v>40</v>
      </c>
    </row>
    <row r="118" spans="4:8" ht="14.25">
      <c r="D118" s="122" t="s">
        <v>87</v>
      </c>
      <c r="E118" s="129">
        <v>2025</v>
      </c>
      <c r="F118" s="124">
        <f>HouseHold_Proj!$R$27 * RSD_Data!$I$12</f>
        <v>2.8187842855054877</v>
      </c>
      <c r="G118" s="144"/>
      <c r="H118" s="125" t="s">
        <v>40</v>
      </c>
    </row>
    <row r="119" spans="4:8" ht="14.25">
      <c r="D119" s="122" t="s">
        <v>87</v>
      </c>
      <c r="E119" s="129">
        <v>2030</v>
      </c>
      <c r="F119" s="124">
        <f>HouseHold_Proj!$U$27 * RSD_Data!$I$12</f>
        <v>3.4696397712683464</v>
      </c>
      <c r="G119" s="144"/>
      <c r="H119" s="125" t="s">
        <v>40</v>
      </c>
    </row>
    <row r="120" spans="4:8" ht="14.25">
      <c r="D120" s="122" t="s">
        <v>87</v>
      </c>
      <c r="E120" s="129">
        <v>2035</v>
      </c>
      <c r="F120" s="124">
        <f>HouseHold_Proj!$X$27 * RSD_Data!$I$12</f>
        <v>4.1244366316803358</v>
      </c>
      <c r="G120" s="144"/>
      <c r="H120" s="125" t="s">
        <v>40</v>
      </c>
    </row>
    <row r="121" spans="4:8" ht="14.25">
      <c r="D121" s="122" t="s">
        <v>87</v>
      </c>
      <c r="E121" s="129">
        <v>2040</v>
      </c>
      <c r="F121" s="124">
        <f>HouseHold_Proj!$AA$27 * RSD_Data!$I$12</f>
        <v>4.7371760763770858</v>
      </c>
      <c r="G121" s="144"/>
      <c r="H121" s="125" t="s">
        <v>40</v>
      </c>
    </row>
    <row r="122" spans="4:8" ht="14.25">
      <c r="D122" s="122" t="s">
        <v>87</v>
      </c>
      <c r="E122" s="129">
        <v>2045</v>
      </c>
      <c r="F122" s="124">
        <f>HouseHold_Proj!$AD$27 * RSD_Data!$I$12</f>
        <v>5.2686628430041536</v>
      </c>
      <c r="G122" s="144"/>
      <c r="H122" s="125" t="s">
        <v>40</v>
      </c>
    </row>
    <row r="123" spans="4:8" ht="14.25">
      <c r="D123" s="122" t="s">
        <v>87</v>
      </c>
      <c r="E123" s="123">
        <v>2050</v>
      </c>
      <c r="F123" s="124">
        <f>HouseHold_Proj!$AG$27 * RSD_Data!$I$12</f>
        <v>5.7159125153020964</v>
      </c>
      <c r="G123" s="144"/>
      <c r="H123" s="125" t="s">
        <v>40</v>
      </c>
    </row>
    <row r="124" spans="4:8" ht="14.25">
      <c r="D124" s="122" t="s">
        <v>87</v>
      </c>
      <c r="E124" s="123">
        <v>2055</v>
      </c>
      <c r="F124" s="124">
        <f>HouseHold_Proj!$AJ$27 * RSD_Data!$I$12</f>
        <v>6.0796792242996025</v>
      </c>
      <c r="G124" s="139"/>
      <c r="H124" s="125" t="s">
        <v>40</v>
      </c>
    </row>
    <row r="125" spans="4:8" ht="14.25">
      <c r="D125" s="122" t="s">
        <v>87</v>
      </c>
      <c r="E125" s="129">
        <v>2006</v>
      </c>
      <c r="F125" s="179">
        <f xml:space="preserve"> HouseHold_Proj!$G$27 * RSD_Data!$J$12</f>
        <v>0.19394515573745932</v>
      </c>
      <c r="G125" s="145"/>
      <c r="H125" s="125" t="s">
        <v>41</v>
      </c>
    </row>
    <row r="126" spans="4:8" ht="14.25">
      <c r="D126" s="122" t="s">
        <v>87</v>
      </c>
      <c r="E126" s="129">
        <v>2010</v>
      </c>
      <c r="F126" s="179">
        <f>HouseHold_Proj!$J$27 * RSD_Data!$J$12</f>
        <v>0.54805932093659071</v>
      </c>
      <c r="G126" s="145"/>
      <c r="H126" s="125" t="s">
        <v>41</v>
      </c>
    </row>
    <row r="127" spans="4:8" ht="14.25">
      <c r="D127" s="122" t="s">
        <v>87</v>
      </c>
      <c r="E127" s="129">
        <v>2015</v>
      </c>
      <c r="F127" s="179">
        <f>HouseHold_Proj!$M$27 * RSD_Data!$J$12</f>
        <v>0.84075713341588609</v>
      </c>
      <c r="G127" s="145"/>
      <c r="H127" s="125" t="s">
        <v>41</v>
      </c>
    </row>
    <row r="128" spans="4:8" ht="14.25">
      <c r="D128" s="122" t="s">
        <v>87</v>
      </c>
      <c r="E128" s="129">
        <v>2020</v>
      </c>
      <c r="F128" s="179">
        <f>HouseHold_Proj!$P$27 * RSD_Data!$J$12</f>
        <v>1.1514866766279128</v>
      </c>
      <c r="G128" s="145"/>
      <c r="H128" s="125" t="s">
        <v>41</v>
      </c>
    </row>
    <row r="129" spans="4:8" ht="14.25">
      <c r="D129" s="122" t="s">
        <v>87</v>
      </c>
      <c r="E129" s="129">
        <v>2025</v>
      </c>
      <c r="F129" s="179">
        <f>HouseHold_Proj!$S$27 * RSD_Data!$J$12</f>
        <v>1.477270652053184</v>
      </c>
      <c r="G129" s="145"/>
      <c r="H129" s="125" t="s">
        <v>41</v>
      </c>
    </row>
    <row r="130" spans="4:8" ht="14.25">
      <c r="D130" s="122" t="s">
        <v>87</v>
      </c>
      <c r="E130" s="129">
        <v>2030</v>
      </c>
      <c r="F130" s="179">
        <f>HouseHold_Proj!$V$27 * RSD_Data!$J$12</f>
        <v>1.8183714992479769</v>
      </c>
      <c r="G130" s="145"/>
      <c r="H130" s="125" t="s">
        <v>41</v>
      </c>
    </row>
    <row r="131" spans="4:8" ht="14.25">
      <c r="D131" s="122" t="s">
        <v>87</v>
      </c>
      <c r="E131" s="129">
        <v>2035</v>
      </c>
      <c r="F131" s="179">
        <f>HouseHold_Proj!$Y$27 * RSD_Data!$J$12</f>
        <v>2.1615379451222592</v>
      </c>
      <c r="G131" s="145"/>
      <c r="H131" s="125" t="s">
        <v>41</v>
      </c>
    </row>
    <row r="132" spans="4:8" ht="14.25">
      <c r="D132" s="122" t="s">
        <v>87</v>
      </c>
      <c r="E132" s="129">
        <v>2040</v>
      </c>
      <c r="F132" s="179">
        <f>HouseHold_Proj!$AB$27 * RSD_Data!$J$12</f>
        <v>2.4826629079867195</v>
      </c>
      <c r="G132" s="145"/>
      <c r="H132" s="125" t="s">
        <v>41</v>
      </c>
    </row>
    <row r="133" spans="4:8" ht="14.25">
      <c r="D133" s="122" t="s">
        <v>87</v>
      </c>
      <c r="E133" s="129">
        <v>2045</v>
      </c>
      <c r="F133" s="179">
        <f>HouseHold_Proj!$AE$27 * RSD_Data!$J$12</f>
        <v>2.7612049043821649</v>
      </c>
      <c r="G133" s="145"/>
      <c r="H133" s="125" t="s">
        <v>41</v>
      </c>
    </row>
    <row r="134" spans="4:8" ht="14.25">
      <c r="D134" s="122" t="s">
        <v>87</v>
      </c>
      <c r="E134" s="123">
        <v>2050</v>
      </c>
      <c r="F134" s="179">
        <f>HouseHold_Proj!$AH$27 * RSD_Data!$J$12</f>
        <v>2.9955998591233257</v>
      </c>
      <c r="G134" s="145"/>
      <c r="H134" s="125" t="s">
        <v>41</v>
      </c>
    </row>
    <row r="135" spans="4:8" ht="14.25">
      <c r="D135" s="122" t="s">
        <v>87</v>
      </c>
      <c r="E135" s="123">
        <v>2055</v>
      </c>
      <c r="F135" s="179">
        <f>HouseHold_Proj!$AK$27 * RSD_Data!$J$12</f>
        <v>3.1862429977839413</v>
      </c>
      <c r="G135" s="124"/>
      <c r="H135" s="125" t="s">
        <v>41</v>
      </c>
    </row>
    <row r="136" spans="4:8">
      <c r="F136" s="146"/>
      <c r="G136" s="146"/>
    </row>
    <row r="137" spans="4:8">
      <c r="F137" s="146"/>
      <c r="G137" s="146"/>
    </row>
    <row r="138" spans="4:8">
      <c r="F138" s="146"/>
      <c r="G138" s="146"/>
    </row>
    <row r="139" spans="4:8">
      <c r="F139" s="146"/>
      <c r="G139" s="146"/>
    </row>
    <row r="140" spans="4:8">
      <c r="F140" s="146"/>
      <c r="G140" s="146"/>
    </row>
    <row r="141" spans="4:8">
      <c r="F141" s="146"/>
      <c r="G141" s="146"/>
    </row>
    <row r="142" spans="4:8">
      <c r="F142" s="146"/>
      <c r="G142" s="146"/>
    </row>
    <row r="143" spans="4:8">
      <c r="F143" s="146"/>
      <c r="G143" s="146"/>
    </row>
    <row r="144" spans="4:8">
      <c r="F144" s="146"/>
      <c r="G144" s="146"/>
    </row>
    <row r="145" spans="6:7">
      <c r="F145" s="146"/>
      <c r="G145" s="146"/>
    </row>
    <row r="146" spans="6:7">
      <c r="F146" s="146"/>
      <c r="G146" s="146"/>
    </row>
    <row r="147" spans="6:7">
      <c r="F147" s="146"/>
      <c r="G147" s="146"/>
    </row>
    <row r="148" spans="6:7">
      <c r="F148" s="146"/>
      <c r="G148" s="146"/>
    </row>
    <row r="149" spans="6:7">
      <c r="F149" s="146"/>
      <c r="G149" s="146"/>
    </row>
    <row r="150" spans="6:7">
      <c r="F150" s="146"/>
      <c r="G150" s="146"/>
    </row>
    <row r="151" spans="6:7">
      <c r="F151" s="146"/>
      <c r="G151" s="146"/>
    </row>
    <row r="152" spans="6:7">
      <c r="F152" s="146"/>
      <c r="G152" s="146"/>
    </row>
    <row r="153" spans="6:7">
      <c r="F153" s="146"/>
      <c r="G153" s="146"/>
    </row>
    <row r="154" spans="6:7">
      <c r="F154" s="146"/>
      <c r="G154" s="146"/>
    </row>
    <row r="155" spans="6:7">
      <c r="F155" s="146"/>
      <c r="G155" s="146"/>
    </row>
    <row r="156" spans="6:7">
      <c r="F156" s="146"/>
      <c r="G156" s="146"/>
    </row>
    <row r="157" spans="6:7">
      <c r="F157" s="146"/>
      <c r="G157" s="146"/>
    </row>
    <row r="158" spans="6:7">
      <c r="F158" s="146"/>
      <c r="G158" s="146"/>
    </row>
    <row r="159" spans="6:7">
      <c r="F159" s="146"/>
      <c r="G159" s="146"/>
    </row>
    <row r="160" spans="6:7">
      <c r="F160" s="146"/>
      <c r="G160" s="146"/>
    </row>
    <row r="161" spans="6:7">
      <c r="F161" s="146"/>
      <c r="G161" s="146"/>
    </row>
    <row r="162" spans="6:7">
      <c r="F162" s="146"/>
      <c r="G162" s="146"/>
    </row>
    <row r="163" spans="6:7">
      <c r="F163" s="146"/>
      <c r="G163" s="146"/>
    </row>
    <row r="164" spans="6:7">
      <c r="F164" s="146"/>
      <c r="G164" s="146"/>
    </row>
    <row r="165" spans="6:7">
      <c r="F165" s="146"/>
      <c r="G165" s="146"/>
    </row>
    <row r="166" spans="6:7">
      <c r="F166" s="146"/>
      <c r="G166" s="146"/>
    </row>
    <row r="167" spans="6:7">
      <c r="F167" s="146"/>
      <c r="G167" s="146"/>
    </row>
    <row r="168" spans="6:7">
      <c r="F168" s="146"/>
      <c r="G168" s="146"/>
    </row>
    <row r="169" spans="6:7">
      <c r="F169" s="146"/>
      <c r="G169" s="146"/>
    </row>
    <row r="170" spans="6:7">
      <c r="F170" s="146"/>
      <c r="G170" s="146"/>
    </row>
    <row r="171" spans="6:7">
      <c r="F171" s="146"/>
      <c r="G171" s="146"/>
    </row>
    <row r="172" spans="6:7">
      <c r="F172" s="146"/>
      <c r="G172" s="146"/>
    </row>
    <row r="173" spans="6:7">
      <c r="F173" s="146"/>
      <c r="G173" s="146"/>
    </row>
    <row r="174" spans="6:7">
      <c r="F174" s="146"/>
      <c r="G174" s="146"/>
    </row>
    <row r="175" spans="6:7">
      <c r="F175" s="146"/>
      <c r="G175" s="146"/>
    </row>
    <row r="176" spans="6:7">
      <c r="F176" s="146"/>
      <c r="G176" s="146"/>
    </row>
    <row r="177" spans="6:7">
      <c r="F177" s="146"/>
      <c r="G177" s="146"/>
    </row>
    <row r="178" spans="6:7">
      <c r="F178" s="146"/>
      <c r="G178" s="146"/>
    </row>
    <row r="179" spans="6:7">
      <c r="F179" s="146"/>
      <c r="G179" s="146"/>
    </row>
    <row r="180" spans="6:7">
      <c r="F180" s="146"/>
      <c r="G180" s="146"/>
    </row>
    <row r="181" spans="6:7">
      <c r="F181" s="146"/>
      <c r="G181" s="146"/>
    </row>
    <row r="182" spans="6:7">
      <c r="F182" s="146"/>
      <c r="G182" s="146"/>
    </row>
    <row r="183" spans="6:7">
      <c r="F183" s="146"/>
      <c r="G183" s="146"/>
    </row>
    <row r="184" spans="6:7">
      <c r="F184" s="146"/>
      <c r="G184" s="146"/>
    </row>
    <row r="185" spans="6:7">
      <c r="F185" s="146"/>
      <c r="G185" s="146"/>
    </row>
    <row r="186" spans="6:7">
      <c r="F186" s="146"/>
      <c r="G186" s="146"/>
    </row>
    <row r="187" spans="6:7">
      <c r="F187" s="146"/>
      <c r="G187" s="146"/>
    </row>
    <row r="188" spans="6:7">
      <c r="F188" s="146"/>
      <c r="G188" s="146"/>
    </row>
    <row r="189" spans="6:7">
      <c r="F189" s="146"/>
      <c r="G189" s="146"/>
    </row>
    <row r="190" spans="6:7">
      <c r="F190" s="146"/>
      <c r="G190" s="146"/>
    </row>
    <row r="191" spans="6:7">
      <c r="F191" s="146"/>
      <c r="G191" s="146"/>
    </row>
    <row r="192" spans="6:7">
      <c r="F192" s="146"/>
      <c r="G192" s="146"/>
    </row>
    <row r="193" spans="6:7">
      <c r="F193" s="146"/>
      <c r="G193" s="146"/>
    </row>
    <row r="194" spans="6:7">
      <c r="F194" s="146"/>
      <c r="G194" s="146"/>
    </row>
    <row r="195" spans="6:7">
      <c r="F195" s="146"/>
      <c r="G195" s="146"/>
    </row>
  </sheetData>
  <mergeCells count="4">
    <mergeCell ref="K3:L3"/>
    <mergeCell ref="K4:L4"/>
    <mergeCell ref="K5:L5"/>
    <mergeCell ref="K6:L6"/>
  </mergeCell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rgb="FF00B050"/>
  </sheetPr>
  <dimension ref="A1:IV875"/>
  <sheetViews>
    <sheetView zoomScale="110" zoomScaleNormal="110" workbookViewId="0">
      <selection activeCell="I9" sqref="I9"/>
    </sheetView>
  </sheetViews>
  <sheetFormatPr defaultColWidth="9.1328125" defaultRowHeight="12.75"/>
  <cols>
    <col min="1" max="1" width="12.265625" style="119" customWidth="1"/>
    <col min="2" max="2" width="6.73046875" style="119" customWidth="1"/>
    <col min="3" max="3" width="18.46484375" style="119" customWidth="1"/>
    <col min="4" max="4" width="10.73046875" style="119" customWidth="1"/>
    <col min="5" max="6" width="9.1328125" style="119"/>
    <col min="7" max="7" width="10.46484375" style="119" customWidth="1"/>
    <col min="8" max="8" width="9.796875" style="119" customWidth="1"/>
    <col min="9" max="10" width="9.53125" style="119" bestFit="1" customWidth="1"/>
    <col min="11" max="18" width="10.73046875" style="119" bestFit="1" customWidth="1"/>
    <col min="19" max="16384" width="9.1328125" style="119"/>
  </cols>
  <sheetData>
    <row r="1" spans="1:256" ht="14.25">
      <c r="F1" s="147"/>
      <c r="G1" s="147"/>
      <c r="H1" s="147"/>
      <c r="V1" s="148" t="s">
        <v>232</v>
      </c>
    </row>
    <row r="2" spans="1:256" ht="13.15">
      <c r="A2" s="149" t="s">
        <v>233</v>
      </c>
      <c r="B2" s="150"/>
      <c r="C2" s="150"/>
      <c r="D2" s="150"/>
      <c r="E2" s="150"/>
      <c r="F2" s="151"/>
      <c r="G2" s="152"/>
      <c r="H2" s="152"/>
      <c r="I2" s="130"/>
      <c r="J2" s="13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</row>
    <row r="3" spans="1:256">
      <c r="A3" s="150"/>
      <c r="B3" s="150"/>
      <c r="C3" s="150"/>
      <c r="D3" s="150" t="s">
        <v>0</v>
      </c>
      <c r="E3" s="150"/>
      <c r="F3" s="151" t="s">
        <v>234</v>
      </c>
      <c r="G3" s="151" t="s">
        <v>75</v>
      </c>
      <c r="H3" s="153" t="s">
        <v>235</v>
      </c>
      <c r="I3" s="153" t="s">
        <v>236</v>
      </c>
      <c r="J3" s="153" t="s">
        <v>237</v>
      </c>
      <c r="K3" s="153" t="s">
        <v>238</v>
      </c>
      <c r="L3" s="153" t="s">
        <v>239</v>
      </c>
      <c r="M3" s="153" t="s">
        <v>240</v>
      </c>
      <c r="N3" s="153" t="s">
        <v>241</v>
      </c>
      <c r="O3" s="153" t="s">
        <v>242</v>
      </c>
      <c r="P3" s="153" t="s">
        <v>243</v>
      </c>
      <c r="Q3" s="153" t="s">
        <v>244</v>
      </c>
      <c r="R3" s="153" t="s">
        <v>245</v>
      </c>
      <c r="S3" s="153" t="s">
        <v>246</v>
      </c>
      <c r="T3" s="153" t="s">
        <v>247</v>
      </c>
      <c r="U3" s="150"/>
      <c r="V3" s="150"/>
    </row>
    <row r="4" spans="1:256" s="150" customFormat="1">
      <c r="A4" s="154" t="s">
        <v>24</v>
      </c>
      <c r="B4" s="154" t="s">
        <v>248</v>
      </c>
      <c r="D4" s="155" t="str">
        <f>$B$4</f>
        <v>RSDH</v>
      </c>
      <c r="E4" s="155"/>
      <c r="F4" s="155" t="s">
        <v>1</v>
      </c>
      <c r="G4" s="156" t="str">
        <f>"D"&amp;$A$4</f>
        <v>DRHRE</v>
      </c>
      <c r="H4" s="180">
        <f>HouseHold_Proj!B20*RSD_Data!$E12*RSD_Data!$B6</f>
        <v>24.481609835597627</v>
      </c>
      <c r="I4" s="180">
        <f>HouseHold_Proj!E20*RSD_Data!$E12*RSD_Data!$B6</f>
        <v>24.189822002370541</v>
      </c>
      <c r="J4" s="180">
        <f>HouseHold_Proj!H20*RSD_Data!$E12*RSD_Data!$B6</f>
        <v>23.022670669462201</v>
      </c>
      <c r="K4" s="180">
        <f>HouseHold_Proj!K20*RSD_Data!$E12*RSD_Data!$B6</f>
        <v>21.563731503326771</v>
      </c>
      <c r="L4" s="180">
        <f>HouseHold_Proj!N20*RSD_Data!$E12*RSD_Data!$B6</f>
        <v>20.104792337191345</v>
      </c>
      <c r="M4" s="180">
        <f>HouseHold_Proj!Q20*RSD_Data!$E12*RSD_Data!$B6</f>
        <v>18.645853171055919</v>
      </c>
      <c r="N4" s="180">
        <f>HouseHold_Proj!T20*RSD_Data!$E12*RSD_Data!$B6</f>
        <v>17.186914004920492</v>
      </c>
      <c r="O4" s="180">
        <f>HouseHold_Proj!W20*RSD_Data!$E12*RSD_Data!$B6</f>
        <v>16.457444421852777</v>
      </c>
      <c r="P4" s="180">
        <f>HouseHold_Proj!Z20*RSD_Data!$E12*RSD_Data!$B6</f>
        <v>14.998505255717351</v>
      </c>
      <c r="Q4" s="180">
        <f>HouseHold_Proj!AC20*RSD_Data!$E12*RSD_Data!$B6</f>
        <v>13.539566089581935</v>
      </c>
      <c r="R4" s="180">
        <f>HouseHold_Proj!AF20*RSD_Data!$E12*RSD_Data!$B6</f>
        <v>12.080626923446525</v>
      </c>
      <c r="S4" s="180">
        <f>HouseHold_Proj!AI20*RSD_Data!$E12*RSD_Data!$B6</f>
        <v>10.621687757311115</v>
      </c>
      <c r="T4" s="180">
        <f>HouseHold_Proj!AL20*RSD_Data!$E12*RSD_Data!$B6</f>
        <v>9.1627485911757027</v>
      </c>
      <c r="V4" s="130" t="s">
        <v>229</v>
      </c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 s="157" customFormat="1">
      <c r="A5" s="154" t="s">
        <v>25</v>
      </c>
      <c r="B5" s="154" t="s">
        <v>248</v>
      </c>
      <c r="C5" s="150"/>
      <c r="D5" s="155" t="str">
        <f>$B$5</f>
        <v>RSDH</v>
      </c>
      <c r="E5" s="155"/>
      <c r="F5" s="155" t="s">
        <v>1</v>
      </c>
      <c r="G5" s="156" t="str">
        <f>"D"&amp;$A$5</f>
        <v>DRHUE</v>
      </c>
      <c r="H5" s="180">
        <f>HouseHold_Proj!C20*RSD_Data!$F12*RSD_Data!$B6</f>
        <v>32.508156936343205</v>
      </c>
      <c r="I5" s="180">
        <f>HouseHold_Proj!F20*RSD_Data!$F12*RSD_Data!$B6</f>
        <v>32.373480596607656</v>
      </c>
      <c r="J5" s="180">
        <f>HouseHold_Proj!I20*RSD_Data!$F12*RSD_Data!$B6</f>
        <v>31.834775237665479</v>
      </c>
      <c r="K5" s="180">
        <f>HouseHold_Proj!L20*RSD_Data!$F12*RSD_Data!$B6</f>
        <v>31.161393538987756</v>
      </c>
      <c r="L5" s="180">
        <f>HouseHold_Proj!O20*RSD_Data!$F12*RSD_Data!$B6</f>
        <v>30.48801184031003</v>
      </c>
      <c r="M5" s="180">
        <f>HouseHold_Proj!R20*RSD_Data!$F12*RSD_Data!$B6</f>
        <v>29.814630141632303</v>
      </c>
      <c r="N5" s="180">
        <f>HouseHold_Proj!U20*RSD_Data!$F12*RSD_Data!$B6</f>
        <v>29.141248442954577</v>
      </c>
      <c r="O5" s="180">
        <f>HouseHold_Proj!X20*RSD_Data!$F12*RSD_Data!$B6</f>
        <v>28.467866744276851</v>
      </c>
      <c r="P5" s="180">
        <f>HouseHold_Proj!AA20*RSD_Data!$F12*RSD_Data!$B6</f>
        <v>27.794485045599124</v>
      </c>
      <c r="Q5" s="180">
        <f>HouseHold_Proj!AD20*RSD_Data!$F12*RSD_Data!$B6</f>
        <v>27.121103346921405</v>
      </c>
      <c r="R5" s="180">
        <f>HouseHold_Proj!AG20*RSD_Data!$F12*RSD_Data!$B6</f>
        <v>26.447721648243682</v>
      </c>
      <c r="S5" s="180">
        <f>HouseHold_Proj!AJ20*RSD_Data!$F12*RSD_Data!$B6</f>
        <v>25.774339949565967</v>
      </c>
      <c r="T5" s="180">
        <f>HouseHold_Proj!AM20*RSD_Data!$F12*RSD_Data!$B6</f>
        <v>25.100958250888251</v>
      </c>
      <c r="U5" s="150"/>
      <c r="V5" s="150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256">
      <c r="A6" s="154" t="s">
        <v>26</v>
      </c>
      <c r="B6" s="154" t="s">
        <v>248</v>
      </c>
      <c r="C6" s="150"/>
      <c r="D6" s="155" t="str">
        <f>$B$5</f>
        <v>RSDH</v>
      </c>
      <c r="E6" s="155"/>
      <c r="F6" s="155" t="s">
        <v>1</v>
      </c>
      <c r="G6" s="156" t="str">
        <f>"D"&amp;$A$6</f>
        <v>DRHME</v>
      </c>
      <c r="H6" s="180">
        <f>HouseHold_Proj!D20*RSD_Data!$G12*RSD_Data!$B6</f>
        <v>2.5241121540094498</v>
      </c>
      <c r="I6" s="180">
        <f>HouseHold_Proj!G20*RSD_Data!$G12*RSD_Data!$B6</f>
        <v>2.5063755441490136</v>
      </c>
      <c r="J6" s="180">
        <f>HouseHold_Proj!J20*RSD_Data!$G12*RSD_Data!$B6</f>
        <v>2.4354291047072705</v>
      </c>
      <c r="K6" s="180">
        <f>HouseHold_Proj!M20*RSD_Data!$G12*RSD_Data!$B6</f>
        <v>2.3467460554050907</v>
      </c>
      <c r="L6" s="180">
        <f>HouseHold_Proj!P20*RSD_Data!$G12*RSD_Data!$B6</f>
        <v>2.258063006102911</v>
      </c>
      <c r="M6" s="180">
        <f>HouseHold_Proj!S20*RSD_Data!$G12*RSD_Data!$B6</f>
        <v>2.1693799568007317</v>
      </c>
      <c r="N6" s="180">
        <f>HouseHold_Proj!V20*RSD_Data!$G12*RSD_Data!$B6</f>
        <v>2.080696907498552</v>
      </c>
      <c r="O6" s="180">
        <f>HouseHold_Proj!Y20*RSD_Data!$G12*RSD_Data!$B6</f>
        <v>1.7259647102898339</v>
      </c>
      <c r="P6" s="180">
        <f>HouseHold_Proj!AB20*RSD_Data!$G12*RSD_Data!$B6</f>
        <v>1.6372816609876544</v>
      </c>
      <c r="Q6" s="180">
        <f>HouseHold_Proj!AE20*RSD_Data!$G12*RSD_Data!$B6</f>
        <v>1.5485986116854753</v>
      </c>
      <c r="R6" s="180">
        <f>HouseHold_Proj!AH20*RSD_Data!$G12*RSD_Data!$B6</f>
        <v>1.4599155623832969</v>
      </c>
      <c r="S6" s="180">
        <f>HouseHold_Proj!AK20*RSD_Data!$G12*RSD_Data!$B6</f>
        <v>1.3712325130811183</v>
      </c>
      <c r="T6" s="180">
        <f>HouseHold_Proj!AN20*RSD_Data!$G12*RSD_Data!$B6</f>
        <v>1.2825494637789396</v>
      </c>
      <c r="U6" s="150"/>
      <c r="V6" s="150"/>
    </row>
    <row r="7" spans="1:256">
      <c r="A7" s="154" t="s">
        <v>33</v>
      </c>
      <c r="B7" s="154" t="s">
        <v>248</v>
      </c>
      <c r="C7" s="150"/>
      <c r="D7" s="150" t="str">
        <f>$B$5</f>
        <v>RSDH</v>
      </c>
      <c r="E7" s="158"/>
      <c r="F7" s="158" t="s">
        <v>1</v>
      </c>
      <c r="G7" s="159" t="str">
        <f>"D"&amp;$A$7</f>
        <v>DRHRN</v>
      </c>
      <c r="H7" s="180">
        <f>HouseHold_Proj!B27*RSD_Data!$E12*RSD_Data!$H20</f>
        <v>0</v>
      </c>
      <c r="I7" s="180">
        <f>HouseHold_Proj!E27*RSD_Data!$E12*RSD_Data!$H20</f>
        <v>1.1574209406818843</v>
      </c>
      <c r="J7" s="180">
        <f>HouseHold_Proj!H27*RSD_Data!$E12*RSD_Data!$H20</f>
        <v>3.2706944000529399</v>
      </c>
      <c r="K7" s="180">
        <f>HouseHold_Proj!K27*RSD_Data!$E12*RSD_Data!$H20</f>
        <v>5.0174489202530212</v>
      </c>
      <c r="L7" s="180">
        <f>HouseHold_Proj!N27*RSD_Data!$E12*RSD_Data!$H20</f>
        <v>6.8718127419973598</v>
      </c>
      <c r="M7" s="180">
        <f>HouseHold_Proj!Q27*RSD_Data!$E12*RSD_Data!$H20</f>
        <v>8.8160180193193369</v>
      </c>
      <c r="N7" s="180">
        <f>HouseHold_Proj!T27*RSD_Data!$E12*RSD_Data!$H20</f>
        <v>10.851630932291581</v>
      </c>
      <c r="O7" s="180">
        <f>HouseHold_Proj!W27*RSD_Data!$E12*RSD_Data!$H20</f>
        <v>12.899570872240059</v>
      </c>
      <c r="P7" s="180">
        <f>HouseHold_Proj!Z27*RSD_Data!$E12*RSD_Data!$H20</f>
        <v>14.815972213545805</v>
      </c>
      <c r="Q7" s="180">
        <f>HouseHold_Proj!AC27*RSD_Data!$E12*RSD_Data!$H20</f>
        <v>16.478248016525079</v>
      </c>
      <c r="R7" s="180">
        <f>HouseHold_Proj!AF27*RSD_Data!$E12*RSD_Data!$H20</f>
        <v>17.877064233285086</v>
      </c>
      <c r="S7" s="180">
        <f>HouseHold_Proj!AI27*RSD_Data!$E12*RSD_Data!$H20</f>
        <v>19.01477948089773</v>
      </c>
      <c r="T7" s="180">
        <f>HouseHold_Proj!AL27*RSD_Data!$E12*RSD_Data!$H20</f>
        <v>20.10902095764051</v>
      </c>
      <c r="U7" s="150"/>
      <c r="V7" s="150"/>
    </row>
    <row r="8" spans="1:256">
      <c r="A8" s="154" t="s">
        <v>34</v>
      </c>
      <c r="B8" s="154" t="s">
        <v>248</v>
      </c>
      <c r="C8" s="160"/>
      <c r="D8" s="150" t="str">
        <f>$B$5</f>
        <v>RSDH</v>
      </c>
      <c r="E8" s="158"/>
      <c r="F8" s="158" t="s">
        <v>1</v>
      </c>
      <c r="G8" s="159" t="str">
        <f>"D"&amp;$A$8</f>
        <v>DRHUN</v>
      </c>
      <c r="H8" s="180">
        <f>HouseHold_Proj!C27*RSD_Data!$F12*RSD_Data!$H20</f>
        <v>0</v>
      </c>
      <c r="I8" s="180">
        <f>HouseHold_Proj!F27*RSD_Data!$F12*RSD_Data!$H20</f>
        <v>1.0684284817523251</v>
      </c>
      <c r="J8" s="180">
        <f>HouseHold_Proj!I27*RSD_Data!$F12*RSD_Data!$H20</f>
        <v>3.0192153341079511</v>
      </c>
      <c r="K8" s="180">
        <f>HouseHold_Proj!K27*RSD_Data!$F12*RSD_Data!$H20</f>
        <v>4.6316643700756961</v>
      </c>
      <c r="L8" s="180">
        <f>HouseHold_Proj!O27*RSD_Data!$F12*RSD_Data!$H20</f>
        <v>6.3434487806078783</v>
      </c>
      <c r="M8" s="180">
        <f>HouseHold_Proj!R27*RSD_Data!$F12*RSD_Data!$H20</f>
        <v>8.1381668642812137</v>
      </c>
      <c r="N8" s="180">
        <f>HouseHold_Proj!U27*RSD_Data!$F12*RSD_Data!$H20</f>
        <v>10.017264379797938</v>
      </c>
      <c r="O8" s="180">
        <f>HouseHold_Proj!X27*RSD_Data!$F12*RSD_Data!$H20</f>
        <v>11.907741114623573</v>
      </c>
      <c r="P8" s="180">
        <f>HouseHold_Proj!AA27*RSD_Data!$F12*RSD_Data!$H20</f>
        <v>13.676793067591632</v>
      </c>
      <c r="Q8" s="180">
        <f>HouseHold_Proj!AD27*RSD_Data!$F12*RSD_Data!$H20</f>
        <v>15.211258835408524</v>
      </c>
      <c r="R8" s="180">
        <f>HouseHold_Proj!AG27*RSD_Data!$F12*RSD_Data!$H20</f>
        <v>16.502522051920685</v>
      </c>
      <c r="S8" s="180">
        <f>HouseHold_Proj!AJ27*RSD_Data!$F12*RSD_Data!$H20</f>
        <v>17.552759983469691</v>
      </c>
      <c r="T8" s="180">
        <f>HouseHold_Proj!AM27*RSD_Data!$F12*RSD_Data!$H20</f>
        <v>18.562866780896336</v>
      </c>
      <c r="U8" s="150"/>
      <c r="V8" s="150"/>
    </row>
    <row r="9" spans="1:256">
      <c r="A9" s="154" t="s">
        <v>35</v>
      </c>
      <c r="B9" s="154" t="s">
        <v>248</v>
      </c>
      <c r="C9" s="160"/>
      <c r="D9" s="150" t="str">
        <f>$B$5</f>
        <v>RSDH</v>
      </c>
      <c r="E9" s="158"/>
      <c r="F9" s="158" t="s">
        <v>1</v>
      </c>
      <c r="G9" s="159" t="str">
        <f>"D"&amp;$A$9</f>
        <v>DRHMN</v>
      </c>
      <c r="H9" s="180">
        <f>HouseHold_Proj!D27*RSD_Data!$G12*RSD_Data!$H20</f>
        <v>0</v>
      </c>
      <c r="I9" s="180">
        <f>HouseHold_Proj!G27*RSD_Data!$G12*RSD_Data!$H20</f>
        <v>0.56283974399156611</v>
      </c>
      <c r="J9" s="180">
        <f>HouseHold_Proj!J27*RSD_Data!$G12*RSD_Data!$H20</f>
        <v>1.5904989568582624</v>
      </c>
      <c r="K9" s="180">
        <f>HouseHold_Proj!L27*RSD_Data!$G12*RSD_Data!$H20</f>
        <v>1.8299433463478443</v>
      </c>
      <c r="L9" s="180">
        <f>HouseHold_Proj!P27*RSD_Data!$G12*RSD_Data!$H20</f>
        <v>3.341679062921687</v>
      </c>
      <c r="M9" s="180">
        <f>HouseHold_Proj!S27*RSD_Data!$G12*RSD_Data!$H20</f>
        <v>4.2871224725685435</v>
      </c>
      <c r="N9" s="180">
        <f>HouseHold_Proj!V27*RSD_Data!$G12*RSD_Data!$H20</f>
        <v>5.2770163050822632</v>
      </c>
      <c r="O9" s="180">
        <f>HouseHold_Proj!Y27*RSD_Data!$G12*RSD_Data!$H20</f>
        <v>6.2729046210752539</v>
      </c>
      <c r="P9" s="180">
        <f>HouseHold_Proj!AB27*RSD_Data!$G12*RSD_Data!$H20</f>
        <v>7.204827314378309</v>
      </c>
      <c r="Q9" s="180">
        <f>HouseHold_Proj!AE27*RSD_Data!$G12*RSD_Data!$H20</f>
        <v>8.0131718453153731</v>
      </c>
      <c r="R9" s="180">
        <f>HouseHold_Proj!AH27*RSD_Data!$G12*RSD_Data!$H20</f>
        <v>8.6933991797790249</v>
      </c>
      <c r="S9" s="180">
        <f>HouseHold_Proj!AK27*RSD_Data!$G12*RSD_Data!$H20</f>
        <v>9.2466562846006681</v>
      </c>
      <c r="T9" s="180">
        <f>HouseHold_Proj!AN27*RSD_Data!$G12*RSD_Data!$H20</f>
        <v>9.7787726227343281</v>
      </c>
      <c r="U9" s="150"/>
      <c r="V9" s="150"/>
    </row>
    <row r="10" spans="1:256" s="150" customFormat="1"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S10" s="119"/>
      <c r="FT10" s="119"/>
      <c r="FU10" s="119"/>
      <c r="FV10" s="119"/>
      <c r="FW10" s="119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B10" s="119"/>
      <c r="HC10" s="119"/>
      <c r="HD10" s="119"/>
      <c r="HE10" s="119"/>
      <c r="HF10" s="119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K10" s="119"/>
      <c r="IL10" s="119"/>
      <c r="IM10" s="119"/>
      <c r="IN10" s="119"/>
      <c r="IO10" s="119"/>
      <c r="IP10" s="119"/>
      <c r="IQ10" s="119"/>
      <c r="IR10" s="119"/>
      <c r="IS10" s="119"/>
      <c r="IT10" s="119"/>
      <c r="IU10" s="119"/>
      <c r="IV10" s="119"/>
    </row>
    <row r="11" spans="1:256" s="150" customFormat="1"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  <c r="DO11" s="119"/>
      <c r="DP11" s="119"/>
      <c r="DQ11" s="119"/>
      <c r="DR11" s="119"/>
      <c r="DS11" s="119"/>
      <c r="DT11" s="119"/>
      <c r="DU11" s="119"/>
      <c r="DV11" s="119"/>
      <c r="DW11" s="119"/>
      <c r="DX11" s="119"/>
      <c r="DY11" s="119"/>
      <c r="DZ11" s="119"/>
      <c r="EA11" s="119"/>
      <c r="EB11" s="119"/>
      <c r="EC11" s="119"/>
      <c r="ED11" s="119"/>
      <c r="EE11" s="119"/>
      <c r="EF11" s="119"/>
      <c r="EG11" s="119"/>
      <c r="EH11" s="119"/>
      <c r="EI11" s="119"/>
      <c r="EJ11" s="119"/>
      <c r="EK11" s="119"/>
      <c r="EL11" s="119"/>
      <c r="EM11" s="119"/>
      <c r="EN11" s="119"/>
      <c r="EO11" s="119"/>
      <c r="EP11" s="119"/>
      <c r="EQ11" s="119"/>
      <c r="ER11" s="119"/>
      <c r="ES11" s="119"/>
      <c r="ET11" s="119"/>
      <c r="EU11" s="119"/>
      <c r="EV11" s="119"/>
      <c r="EW11" s="119"/>
      <c r="EX11" s="119"/>
      <c r="EY11" s="119"/>
      <c r="EZ11" s="119"/>
      <c r="FA11" s="119"/>
      <c r="FB11" s="119"/>
      <c r="FC11" s="119"/>
      <c r="FD11" s="119"/>
      <c r="FE11" s="119"/>
      <c r="FF11" s="119"/>
      <c r="FG11" s="119"/>
      <c r="FH11" s="119"/>
      <c r="FI11" s="119"/>
      <c r="FJ11" s="119"/>
      <c r="FK11" s="119"/>
      <c r="FL11" s="119"/>
      <c r="FM11" s="119"/>
      <c r="FN11" s="119"/>
      <c r="FO11" s="119"/>
      <c r="FP11" s="119"/>
      <c r="FQ11" s="119"/>
      <c r="FR11" s="119"/>
      <c r="FS11" s="119"/>
      <c r="FT11" s="119"/>
      <c r="FU11" s="119"/>
      <c r="FV11" s="119"/>
      <c r="FW11" s="119"/>
      <c r="FX11" s="119"/>
      <c r="FY11" s="119"/>
      <c r="FZ11" s="119"/>
      <c r="GA11" s="119"/>
      <c r="GB11" s="119"/>
      <c r="GC11" s="119"/>
      <c r="GD11" s="119"/>
      <c r="GE11" s="119"/>
      <c r="GF11" s="119"/>
      <c r="GG11" s="119"/>
      <c r="GH11" s="119"/>
      <c r="GI11" s="119"/>
      <c r="GJ11" s="119"/>
      <c r="GK11" s="119"/>
      <c r="GL11" s="119"/>
      <c r="GM11" s="119"/>
      <c r="GN11" s="119"/>
      <c r="GO11" s="119"/>
      <c r="GP11" s="119"/>
      <c r="GQ11" s="119"/>
      <c r="GR11" s="119"/>
      <c r="GS11" s="119"/>
      <c r="GT11" s="119"/>
      <c r="GU11" s="119"/>
      <c r="GV11" s="119"/>
      <c r="GW11" s="119"/>
      <c r="GX11" s="119"/>
      <c r="GY11" s="119"/>
      <c r="GZ11" s="119"/>
      <c r="HA11" s="119"/>
      <c r="HB11" s="119"/>
      <c r="HC11" s="119"/>
      <c r="HD11" s="119"/>
      <c r="HE11" s="119"/>
      <c r="HF11" s="119"/>
      <c r="HG11" s="119"/>
      <c r="HH11" s="119"/>
      <c r="HI11" s="119"/>
      <c r="HJ11" s="119"/>
      <c r="HK11" s="119"/>
      <c r="HL11" s="119"/>
      <c r="HM11" s="119"/>
      <c r="HN11" s="119"/>
      <c r="HO11" s="119"/>
      <c r="HP11" s="119"/>
      <c r="HQ11" s="119"/>
      <c r="HR11" s="119"/>
      <c r="HS11" s="119"/>
      <c r="HT11" s="119"/>
      <c r="HU11" s="119"/>
      <c r="HV11" s="119"/>
      <c r="HW11" s="119"/>
      <c r="HX11" s="119"/>
      <c r="HY11" s="119"/>
      <c r="HZ11" s="119"/>
      <c r="IA11" s="119"/>
      <c r="IB11" s="119"/>
      <c r="IC11" s="119"/>
      <c r="ID11" s="119"/>
      <c r="IE11" s="119"/>
      <c r="IF11" s="119"/>
      <c r="IG11" s="119"/>
      <c r="IH11" s="119"/>
      <c r="II11" s="119"/>
      <c r="IJ11" s="119"/>
      <c r="IK11" s="119"/>
      <c r="IL11" s="119"/>
      <c r="IM11" s="119"/>
      <c r="IN11" s="119"/>
      <c r="IO11" s="119"/>
      <c r="IP11" s="119"/>
      <c r="IQ11" s="119"/>
      <c r="IR11" s="119"/>
      <c r="IS11" s="119"/>
      <c r="IT11" s="119"/>
      <c r="IU11" s="119"/>
      <c r="IV11" s="119"/>
    </row>
    <row r="12" spans="1:256" s="157" customFormat="1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/>
      <c r="FV12" s="119"/>
      <c r="FW12" s="119"/>
      <c r="FX12" s="119"/>
      <c r="FY12" s="119"/>
      <c r="FZ12" s="119"/>
      <c r="GA12" s="119"/>
      <c r="GB12" s="119"/>
      <c r="GC12" s="119"/>
      <c r="GD12" s="119"/>
      <c r="GE12" s="119"/>
      <c r="GF12" s="119"/>
      <c r="GG12" s="119"/>
      <c r="GH12" s="119"/>
      <c r="GI12" s="119"/>
      <c r="GJ12" s="119"/>
      <c r="GK12" s="119"/>
      <c r="GL12" s="119"/>
      <c r="GM12" s="119"/>
      <c r="GN12" s="119"/>
      <c r="GO12" s="119"/>
      <c r="GP12" s="119"/>
      <c r="GQ12" s="119"/>
      <c r="GR12" s="119"/>
      <c r="GS12" s="119"/>
      <c r="GT12" s="119"/>
      <c r="GU12" s="119"/>
      <c r="GV12" s="119"/>
      <c r="GW12" s="119"/>
      <c r="GX12" s="119"/>
      <c r="GY12" s="119"/>
      <c r="GZ12" s="119"/>
      <c r="HA12" s="119"/>
      <c r="HB12" s="119"/>
      <c r="HC12" s="119"/>
      <c r="HD12" s="119"/>
      <c r="HE12" s="119"/>
      <c r="HF12" s="119"/>
      <c r="HG12" s="119"/>
      <c r="HH12" s="119"/>
      <c r="HI12" s="119"/>
      <c r="HJ12" s="119"/>
      <c r="HK12" s="119"/>
      <c r="HL12" s="119"/>
      <c r="HM12" s="119"/>
      <c r="HN12" s="119"/>
      <c r="HO12" s="119"/>
      <c r="HP12" s="119"/>
      <c r="HQ12" s="119"/>
      <c r="HR12" s="119"/>
      <c r="HS12" s="119"/>
      <c r="HT12" s="119"/>
      <c r="HU12" s="119"/>
      <c r="HV12" s="119"/>
      <c r="HW12" s="119"/>
      <c r="HX12" s="119"/>
      <c r="HY12" s="119"/>
      <c r="HZ12" s="119"/>
      <c r="IA12" s="119"/>
      <c r="IB12" s="119"/>
      <c r="IC12" s="119"/>
      <c r="ID12" s="119"/>
      <c r="IE12" s="119"/>
      <c r="IF12" s="119"/>
      <c r="IG12" s="119"/>
      <c r="IH12" s="119"/>
      <c r="II12" s="119"/>
      <c r="IJ12" s="119"/>
      <c r="IK12" s="119"/>
      <c r="IL12" s="119"/>
      <c r="IM12" s="119"/>
      <c r="IN12" s="119"/>
      <c r="IO12" s="119"/>
      <c r="IP12" s="119"/>
      <c r="IQ12" s="119"/>
      <c r="IR12" s="119"/>
      <c r="IS12" s="119"/>
      <c r="IT12" s="119"/>
      <c r="IU12" s="119"/>
      <c r="IV12" s="119"/>
    </row>
    <row r="13" spans="1:256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</row>
    <row r="14" spans="1:256">
      <c r="A14" s="150"/>
      <c r="B14" s="150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</row>
    <row r="15" spans="1:256">
      <c r="A15" s="150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</row>
    <row r="16" spans="1:256"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</row>
    <row r="17" spans="1:22"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</row>
    <row r="18" spans="1:22"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</row>
    <row r="19" spans="1:22"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</row>
    <row r="20" spans="1:22"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</row>
    <row r="21" spans="1:22">
      <c r="C21" s="150"/>
      <c r="D21" s="150"/>
      <c r="E21" s="150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</row>
    <row r="22" spans="1:22">
      <c r="A22" s="150"/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</row>
    <row r="23" spans="1:22">
      <c r="A23" s="150"/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</row>
    <row r="24" spans="1:22">
      <c r="A24" s="150"/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</row>
    <row r="25" spans="1:22">
      <c r="A25" s="150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</row>
    <row r="26" spans="1:22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</row>
    <row r="27" spans="1:22">
      <c r="A27" s="150"/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</row>
    <row r="28" spans="1:22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</row>
    <row r="29" spans="1:22">
      <c r="A29" s="150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</row>
    <row r="30" spans="1:22">
      <c r="A30" s="150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</row>
    <row r="31" spans="1:22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</row>
    <row r="32" spans="1:22">
      <c r="A32" s="150"/>
      <c r="B32" s="150"/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</row>
    <row r="33" spans="1:22">
      <c r="A33" s="150"/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</row>
    <row r="34" spans="1:22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</row>
    <row r="35" spans="1:22">
      <c r="A35" s="150"/>
      <c r="B35" s="150"/>
      <c r="C35" s="150"/>
    </row>
    <row r="36" spans="1:22">
      <c r="A36" s="150"/>
      <c r="B36" s="150"/>
      <c r="C36" s="150"/>
    </row>
    <row r="37" spans="1:22">
      <c r="A37" s="150"/>
      <c r="B37" s="150"/>
      <c r="C37" s="150"/>
    </row>
    <row r="38" spans="1:22">
      <c r="A38" s="150"/>
      <c r="B38" s="150"/>
      <c r="C38" s="150"/>
    </row>
    <row r="39" spans="1:22">
      <c r="A39" s="150"/>
      <c r="B39" s="150"/>
      <c r="C39" s="150"/>
    </row>
    <row r="40" spans="1:22">
      <c r="A40" s="150"/>
      <c r="B40" s="150"/>
      <c r="C40" s="150"/>
    </row>
    <row r="41" spans="1:22">
      <c r="A41" s="150"/>
      <c r="B41" s="150"/>
      <c r="C41" s="150"/>
    </row>
    <row r="42" spans="1:22">
      <c r="A42" s="150"/>
      <c r="B42" s="150"/>
      <c r="C42" s="150"/>
    </row>
    <row r="43" spans="1:22">
      <c r="A43" s="150"/>
      <c r="B43" s="150"/>
      <c r="C43" s="150"/>
    </row>
    <row r="44" spans="1:22">
      <c r="A44" s="150"/>
      <c r="B44" s="150"/>
      <c r="C44" s="150"/>
    </row>
    <row r="45" spans="1:22">
      <c r="A45" s="150"/>
      <c r="B45" s="150"/>
      <c r="C45" s="150"/>
    </row>
    <row r="46" spans="1:22">
      <c r="A46" s="150"/>
      <c r="B46" s="150"/>
      <c r="C46" s="150"/>
    </row>
    <row r="47" spans="1:22">
      <c r="A47" s="150"/>
      <c r="B47" s="150"/>
      <c r="C47" s="150"/>
    </row>
    <row r="48" spans="1:22">
      <c r="A48" s="150"/>
      <c r="B48" s="150"/>
      <c r="C48" s="150"/>
    </row>
    <row r="49" spans="1:256">
      <c r="A49" s="150"/>
      <c r="B49" s="150"/>
      <c r="C49" s="150"/>
    </row>
    <row r="50" spans="1:256">
      <c r="A50" s="150"/>
      <c r="B50" s="150"/>
      <c r="C50" s="150"/>
    </row>
    <row r="51" spans="1:256">
      <c r="A51" s="150"/>
      <c r="B51" s="150"/>
      <c r="C51" s="150"/>
    </row>
    <row r="52" spans="1:256">
      <c r="A52" s="150"/>
      <c r="B52" s="150"/>
      <c r="C52" s="150"/>
    </row>
    <row r="53" spans="1:256">
      <c r="A53" s="150"/>
      <c r="B53" s="150"/>
      <c r="C53" s="150"/>
    </row>
    <row r="54" spans="1:256">
      <c r="A54" s="150"/>
      <c r="B54" s="150"/>
      <c r="C54" s="150"/>
    </row>
    <row r="55" spans="1:256">
      <c r="A55" s="150"/>
      <c r="B55" s="150"/>
      <c r="C55" s="150"/>
    </row>
    <row r="56" spans="1:256">
      <c r="A56" s="150"/>
      <c r="B56" s="150"/>
      <c r="C56" s="150"/>
    </row>
    <row r="57" spans="1:256">
      <c r="A57" s="150"/>
      <c r="B57" s="150"/>
      <c r="C57" s="150"/>
    </row>
    <row r="58" spans="1:256" s="150" customFormat="1">
      <c r="D58" s="119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  <c r="DO58" s="119"/>
      <c r="DP58" s="119"/>
      <c r="DQ58" s="119"/>
      <c r="DR58" s="119"/>
      <c r="DS58" s="119"/>
      <c r="DT58" s="119"/>
      <c r="DU58" s="119"/>
      <c r="DV58" s="119"/>
      <c r="DW58" s="119"/>
      <c r="DX58" s="119"/>
      <c r="DY58" s="119"/>
      <c r="DZ58" s="119"/>
      <c r="EA58" s="119"/>
      <c r="EB58" s="119"/>
      <c r="EC58" s="119"/>
      <c r="ED58" s="119"/>
      <c r="EE58" s="119"/>
      <c r="EF58" s="119"/>
      <c r="EG58" s="119"/>
      <c r="EH58" s="119"/>
      <c r="EI58" s="119"/>
      <c r="EJ58" s="119"/>
      <c r="EK58" s="119"/>
      <c r="EL58" s="119"/>
      <c r="EM58" s="119"/>
      <c r="EN58" s="119"/>
      <c r="EO58" s="119"/>
      <c r="EP58" s="119"/>
      <c r="EQ58" s="119"/>
      <c r="ER58" s="119"/>
      <c r="ES58" s="119"/>
      <c r="ET58" s="119"/>
      <c r="EU58" s="119"/>
      <c r="EV58" s="119"/>
      <c r="EW58" s="119"/>
      <c r="EX58" s="119"/>
      <c r="EY58" s="119"/>
      <c r="EZ58" s="119"/>
      <c r="FA58" s="119"/>
      <c r="FB58" s="119"/>
      <c r="FC58" s="119"/>
      <c r="FD58" s="119"/>
      <c r="FE58" s="119"/>
      <c r="FF58" s="119"/>
      <c r="FG58" s="119"/>
      <c r="FH58" s="119"/>
      <c r="FI58" s="119"/>
      <c r="FJ58" s="119"/>
      <c r="FK58" s="119"/>
      <c r="FL58" s="119"/>
      <c r="FM58" s="119"/>
      <c r="FN58" s="119"/>
      <c r="FO58" s="119"/>
      <c r="FP58" s="119"/>
      <c r="FQ58" s="119"/>
      <c r="FR58" s="119"/>
      <c r="FS58" s="119"/>
      <c r="FT58" s="119"/>
      <c r="FU58" s="119"/>
      <c r="FV58" s="119"/>
      <c r="FW58" s="119"/>
      <c r="FX58" s="119"/>
      <c r="FY58" s="119"/>
      <c r="FZ58" s="119"/>
      <c r="GA58" s="119"/>
      <c r="GB58" s="119"/>
      <c r="GC58" s="119"/>
      <c r="GD58" s="119"/>
      <c r="GE58" s="119"/>
      <c r="GF58" s="119"/>
      <c r="GG58" s="119"/>
      <c r="GH58" s="119"/>
      <c r="GI58" s="119"/>
      <c r="GJ58" s="119"/>
      <c r="GK58" s="119"/>
      <c r="GL58" s="119"/>
      <c r="GM58" s="119"/>
      <c r="GN58" s="119"/>
      <c r="GO58" s="119"/>
      <c r="GP58" s="119"/>
      <c r="GQ58" s="119"/>
      <c r="GR58" s="119"/>
      <c r="GS58" s="119"/>
      <c r="GT58" s="119"/>
      <c r="GU58" s="119"/>
      <c r="GV58" s="119"/>
      <c r="GW58" s="119"/>
      <c r="GX58" s="119"/>
      <c r="GY58" s="119"/>
      <c r="GZ58" s="119"/>
      <c r="HA58" s="119"/>
      <c r="HB58" s="119"/>
      <c r="HC58" s="119"/>
      <c r="HD58" s="119"/>
      <c r="HE58" s="119"/>
      <c r="HF58" s="119"/>
      <c r="HG58" s="119"/>
      <c r="HH58" s="119"/>
      <c r="HI58" s="119"/>
      <c r="HJ58" s="119"/>
      <c r="HK58" s="119"/>
      <c r="HL58" s="119"/>
      <c r="HM58" s="119"/>
      <c r="HN58" s="119"/>
      <c r="HO58" s="119"/>
      <c r="HP58" s="119"/>
      <c r="HQ58" s="119"/>
      <c r="HR58" s="119"/>
      <c r="HS58" s="119"/>
      <c r="HT58" s="119"/>
      <c r="HU58" s="119"/>
      <c r="HV58" s="119"/>
      <c r="HW58" s="119"/>
      <c r="HX58" s="119"/>
      <c r="HY58" s="119"/>
      <c r="HZ58" s="119"/>
      <c r="IA58" s="119"/>
      <c r="IB58" s="119"/>
      <c r="IC58" s="119"/>
      <c r="ID58" s="119"/>
      <c r="IE58" s="119"/>
      <c r="IF58" s="119"/>
      <c r="IG58" s="119"/>
      <c r="IH58" s="119"/>
      <c r="II58" s="119"/>
      <c r="IJ58" s="119"/>
      <c r="IK58" s="119"/>
      <c r="IL58" s="119"/>
      <c r="IM58" s="119"/>
      <c r="IN58" s="119"/>
      <c r="IO58" s="119"/>
      <c r="IP58" s="119"/>
      <c r="IQ58" s="119"/>
      <c r="IR58" s="119"/>
      <c r="IS58" s="119"/>
      <c r="IT58" s="119"/>
      <c r="IU58" s="119"/>
      <c r="IV58" s="119"/>
    </row>
    <row r="59" spans="1:256" s="150" customFormat="1">
      <c r="D59" s="119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  <c r="DO59" s="119"/>
      <c r="DP59" s="119"/>
      <c r="DQ59" s="119"/>
      <c r="DR59" s="119"/>
      <c r="DS59" s="119"/>
      <c r="DT59" s="119"/>
      <c r="DU59" s="119"/>
      <c r="DV59" s="119"/>
      <c r="DW59" s="119"/>
      <c r="DX59" s="119"/>
      <c r="DY59" s="119"/>
      <c r="DZ59" s="119"/>
      <c r="EA59" s="119"/>
      <c r="EB59" s="119"/>
      <c r="EC59" s="119"/>
      <c r="ED59" s="119"/>
      <c r="EE59" s="119"/>
      <c r="EF59" s="119"/>
      <c r="EG59" s="119"/>
      <c r="EH59" s="119"/>
      <c r="EI59" s="119"/>
      <c r="EJ59" s="119"/>
      <c r="EK59" s="119"/>
      <c r="EL59" s="119"/>
      <c r="EM59" s="119"/>
      <c r="EN59" s="119"/>
      <c r="EO59" s="119"/>
      <c r="EP59" s="119"/>
      <c r="EQ59" s="119"/>
      <c r="ER59" s="119"/>
      <c r="ES59" s="119"/>
      <c r="ET59" s="119"/>
      <c r="EU59" s="119"/>
      <c r="EV59" s="119"/>
      <c r="EW59" s="119"/>
      <c r="EX59" s="119"/>
      <c r="EY59" s="119"/>
      <c r="EZ59" s="119"/>
      <c r="FA59" s="119"/>
      <c r="FB59" s="119"/>
      <c r="FC59" s="119"/>
      <c r="FD59" s="119"/>
      <c r="FE59" s="119"/>
      <c r="FF59" s="119"/>
      <c r="FG59" s="119"/>
      <c r="FH59" s="119"/>
      <c r="FI59" s="119"/>
      <c r="FJ59" s="119"/>
      <c r="FK59" s="119"/>
      <c r="FL59" s="119"/>
      <c r="FM59" s="119"/>
      <c r="FN59" s="119"/>
      <c r="FO59" s="119"/>
      <c r="FP59" s="119"/>
      <c r="FQ59" s="119"/>
      <c r="FR59" s="119"/>
      <c r="FS59" s="119"/>
      <c r="FT59" s="119"/>
      <c r="FU59" s="119"/>
      <c r="FV59" s="119"/>
      <c r="FW59" s="119"/>
      <c r="FX59" s="119"/>
      <c r="FY59" s="119"/>
      <c r="FZ59" s="119"/>
      <c r="GA59" s="119"/>
      <c r="GB59" s="119"/>
      <c r="GC59" s="119"/>
      <c r="GD59" s="119"/>
      <c r="GE59" s="119"/>
      <c r="GF59" s="119"/>
      <c r="GG59" s="119"/>
      <c r="GH59" s="119"/>
      <c r="GI59" s="119"/>
      <c r="GJ59" s="119"/>
      <c r="GK59" s="119"/>
      <c r="GL59" s="119"/>
      <c r="GM59" s="119"/>
      <c r="GN59" s="119"/>
      <c r="GO59" s="119"/>
      <c r="GP59" s="119"/>
      <c r="GQ59" s="119"/>
      <c r="GR59" s="119"/>
      <c r="GS59" s="119"/>
      <c r="GT59" s="119"/>
      <c r="GU59" s="119"/>
      <c r="GV59" s="119"/>
      <c r="GW59" s="119"/>
      <c r="GX59" s="119"/>
      <c r="GY59" s="119"/>
      <c r="GZ59" s="119"/>
      <c r="HA59" s="119"/>
      <c r="HB59" s="119"/>
      <c r="HC59" s="119"/>
      <c r="HD59" s="119"/>
      <c r="HE59" s="119"/>
      <c r="HF59" s="119"/>
      <c r="HG59" s="119"/>
      <c r="HH59" s="119"/>
      <c r="HI59" s="119"/>
      <c r="HJ59" s="119"/>
      <c r="HK59" s="119"/>
      <c r="HL59" s="119"/>
      <c r="HM59" s="119"/>
      <c r="HN59" s="119"/>
      <c r="HO59" s="119"/>
      <c r="HP59" s="119"/>
      <c r="HQ59" s="119"/>
      <c r="HR59" s="119"/>
      <c r="HS59" s="119"/>
      <c r="HT59" s="119"/>
      <c r="HU59" s="119"/>
      <c r="HV59" s="119"/>
      <c r="HW59" s="119"/>
      <c r="HX59" s="119"/>
      <c r="HY59" s="119"/>
      <c r="HZ59" s="119"/>
      <c r="IA59" s="119"/>
      <c r="IB59" s="119"/>
      <c r="IC59" s="119"/>
      <c r="ID59" s="119"/>
      <c r="IE59" s="119"/>
      <c r="IF59" s="119"/>
      <c r="IG59" s="119"/>
      <c r="IH59" s="119"/>
      <c r="II59" s="119"/>
      <c r="IJ59" s="119"/>
      <c r="IK59" s="119"/>
      <c r="IL59" s="119"/>
      <c r="IM59" s="119"/>
      <c r="IN59" s="119"/>
      <c r="IO59" s="119"/>
      <c r="IP59" s="119"/>
      <c r="IQ59" s="119"/>
      <c r="IR59" s="119"/>
      <c r="IS59" s="119"/>
      <c r="IT59" s="119"/>
      <c r="IU59" s="119"/>
      <c r="IV59" s="119"/>
    </row>
    <row r="60" spans="1:256" s="150" customFormat="1"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  <c r="DO60" s="119"/>
      <c r="DP60" s="119"/>
      <c r="DQ60" s="119"/>
      <c r="DR60" s="119"/>
      <c r="DS60" s="119"/>
      <c r="DT60" s="119"/>
      <c r="DU60" s="119"/>
      <c r="DV60" s="119"/>
      <c r="DW60" s="119"/>
      <c r="DX60" s="119"/>
      <c r="DY60" s="119"/>
      <c r="DZ60" s="119"/>
      <c r="EA60" s="119"/>
      <c r="EB60" s="119"/>
      <c r="EC60" s="119"/>
      <c r="ED60" s="119"/>
      <c r="EE60" s="119"/>
      <c r="EF60" s="119"/>
      <c r="EG60" s="119"/>
      <c r="EH60" s="119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19"/>
      <c r="EU60" s="119"/>
      <c r="EV60" s="119"/>
      <c r="EW60" s="119"/>
      <c r="EX60" s="119"/>
      <c r="EY60" s="119"/>
      <c r="EZ60" s="119"/>
      <c r="FA60" s="119"/>
      <c r="FB60" s="119"/>
      <c r="FC60" s="119"/>
      <c r="FD60" s="119"/>
      <c r="FE60" s="119"/>
      <c r="FF60" s="119"/>
      <c r="FG60" s="119"/>
      <c r="FH60" s="119"/>
      <c r="FI60" s="119"/>
      <c r="FJ60" s="119"/>
      <c r="FK60" s="119"/>
      <c r="FL60" s="119"/>
      <c r="FM60" s="119"/>
      <c r="FN60" s="119"/>
      <c r="FO60" s="119"/>
      <c r="FP60" s="119"/>
      <c r="FQ60" s="119"/>
      <c r="FR60" s="119"/>
      <c r="FS60" s="119"/>
      <c r="FT60" s="119"/>
      <c r="FU60" s="119"/>
      <c r="FV60" s="119"/>
      <c r="FW60" s="119"/>
      <c r="FX60" s="119"/>
      <c r="FY60" s="119"/>
      <c r="FZ60" s="119"/>
      <c r="GA60" s="119"/>
      <c r="GB60" s="119"/>
      <c r="GC60" s="119"/>
      <c r="GD60" s="119"/>
      <c r="GE60" s="119"/>
      <c r="GF60" s="119"/>
      <c r="GG60" s="119"/>
      <c r="GH60" s="119"/>
      <c r="GI60" s="119"/>
      <c r="GJ60" s="119"/>
      <c r="GK60" s="119"/>
      <c r="GL60" s="119"/>
      <c r="GM60" s="119"/>
      <c r="GN60" s="119"/>
      <c r="GO60" s="119"/>
      <c r="GP60" s="119"/>
      <c r="GQ60" s="119"/>
      <c r="GR60" s="119"/>
      <c r="GS60" s="119"/>
      <c r="GT60" s="119"/>
      <c r="GU60" s="119"/>
      <c r="GV60" s="119"/>
      <c r="GW60" s="119"/>
      <c r="GX60" s="119"/>
      <c r="GY60" s="119"/>
      <c r="GZ60" s="119"/>
      <c r="HA60" s="119"/>
      <c r="HB60" s="119"/>
      <c r="HC60" s="119"/>
      <c r="HD60" s="119"/>
      <c r="HE60" s="119"/>
      <c r="HF60" s="119"/>
      <c r="HG60" s="119"/>
      <c r="HH60" s="119"/>
      <c r="HI60" s="119"/>
      <c r="HJ60" s="119"/>
      <c r="HK60" s="119"/>
      <c r="HL60" s="119"/>
      <c r="HM60" s="119"/>
      <c r="HN60" s="119"/>
      <c r="HO60" s="119"/>
      <c r="HP60" s="119"/>
      <c r="HQ60" s="119"/>
      <c r="HR60" s="119"/>
      <c r="HS60" s="119"/>
      <c r="HT60" s="119"/>
      <c r="HU60" s="119"/>
      <c r="HV60" s="119"/>
      <c r="HW60" s="119"/>
      <c r="HX60" s="119"/>
      <c r="HY60" s="119"/>
      <c r="HZ60" s="119"/>
      <c r="IA60" s="119"/>
      <c r="IB60" s="119"/>
      <c r="IC60" s="119"/>
      <c r="ID60" s="119"/>
      <c r="IE60" s="119"/>
      <c r="IF60" s="119"/>
      <c r="IG60" s="119"/>
      <c r="IH60" s="119"/>
      <c r="II60" s="119"/>
      <c r="IJ60" s="119"/>
      <c r="IK60" s="119"/>
      <c r="IL60" s="119"/>
      <c r="IM60" s="119"/>
      <c r="IN60" s="119"/>
      <c r="IO60" s="119"/>
      <c r="IP60" s="119"/>
      <c r="IQ60" s="119"/>
      <c r="IR60" s="119"/>
      <c r="IS60" s="119"/>
      <c r="IT60" s="119"/>
      <c r="IU60" s="119"/>
      <c r="IV60" s="119"/>
    </row>
    <row r="61" spans="1:256" s="150" customFormat="1">
      <c r="D61" s="119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  <c r="DO61" s="119"/>
      <c r="DP61" s="119"/>
      <c r="DQ61" s="119"/>
      <c r="DR61" s="119"/>
      <c r="DS61" s="119"/>
      <c r="DT61" s="119"/>
      <c r="DU61" s="119"/>
      <c r="DV61" s="119"/>
      <c r="DW61" s="119"/>
      <c r="DX61" s="119"/>
      <c r="DY61" s="119"/>
      <c r="DZ61" s="119"/>
      <c r="EA61" s="119"/>
      <c r="EB61" s="119"/>
      <c r="EC61" s="119"/>
      <c r="ED61" s="119"/>
      <c r="EE61" s="119"/>
      <c r="EF61" s="119"/>
      <c r="EG61" s="119"/>
      <c r="EH61" s="119"/>
      <c r="EI61" s="119"/>
      <c r="EJ61" s="119"/>
      <c r="EK61" s="119"/>
      <c r="EL61" s="119"/>
      <c r="EM61" s="119"/>
      <c r="EN61" s="119"/>
      <c r="EO61" s="119"/>
      <c r="EP61" s="119"/>
      <c r="EQ61" s="119"/>
      <c r="ER61" s="119"/>
      <c r="ES61" s="119"/>
      <c r="ET61" s="119"/>
      <c r="EU61" s="119"/>
      <c r="EV61" s="119"/>
      <c r="EW61" s="119"/>
      <c r="EX61" s="119"/>
      <c r="EY61" s="119"/>
      <c r="EZ61" s="119"/>
      <c r="FA61" s="119"/>
      <c r="FB61" s="119"/>
      <c r="FC61" s="119"/>
      <c r="FD61" s="119"/>
      <c r="FE61" s="119"/>
      <c r="FF61" s="119"/>
      <c r="FG61" s="119"/>
      <c r="FH61" s="119"/>
      <c r="FI61" s="119"/>
      <c r="FJ61" s="119"/>
      <c r="FK61" s="119"/>
      <c r="FL61" s="119"/>
      <c r="FM61" s="119"/>
      <c r="FN61" s="119"/>
      <c r="FO61" s="119"/>
      <c r="FP61" s="119"/>
      <c r="FQ61" s="119"/>
      <c r="FR61" s="119"/>
      <c r="FS61" s="119"/>
      <c r="FT61" s="119"/>
      <c r="FU61" s="119"/>
      <c r="FV61" s="119"/>
      <c r="FW61" s="119"/>
      <c r="FX61" s="119"/>
      <c r="FY61" s="119"/>
      <c r="FZ61" s="119"/>
      <c r="GA61" s="119"/>
      <c r="GB61" s="119"/>
      <c r="GC61" s="119"/>
      <c r="GD61" s="119"/>
      <c r="GE61" s="119"/>
      <c r="GF61" s="119"/>
      <c r="GG61" s="119"/>
      <c r="GH61" s="119"/>
      <c r="GI61" s="119"/>
      <c r="GJ61" s="119"/>
      <c r="GK61" s="119"/>
      <c r="GL61" s="119"/>
      <c r="GM61" s="119"/>
      <c r="GN61" s="119"/>
      <c r="GO61" s="119"/>
      <c r="GP61" s="119"/>
      <c r="GQ61" s="119"/>
      <c r="GR61" s="119"/>
      <c r="GS61" s="119"/>
      <c r="GT61" s="119"/>
      <c r="GU61" s="119"/>
      <c r="GV61" s="119"/>
      <c r="GW61" s="119"/>
      <c r="GX61" s="119"/>
      <c r="GY61" s="119"/>
      <c r="GZ61" s="119"/>
      <c r="HA61" s="119"/>
      <c r="HB61" s="119"/>
      <c r="HC61" s="119"/>
      <c r="HD61" s="119"/>
      <c r="HE61" s="119"/>
      <c r="HF61" s="119"/>
      <c r="HG61" s="119"/>
      <c r="HH61" s="119"/>
      <c r="HI61" s="119"/>
      <c r="HJ61" s="119"/>
      <c r="HK61" s="119"/>
      <c r="HL61" s="119"/>
      <c r="HM61" s="119"/>
      <c r="HN61" s="119"/>
      <c r="HO61" s="119"/>
      <c r="HP61" s="119"/>
      <c r="HQ61" s="119"/>
      <c r="HR61" s="119"/>
      <c r="HS61" s="119"/>
      <c r="HT61" s="119"/>
      <c r="HU61" s="119"/>
      <c r="HV61" s="119"/>
      <c r="HW61" s="119"/>
      <c r="HX61" s="119"/>
      <c r="HY61" s="119"/>
      <c r="HZ61" s="119"/>
      <c r="IA61" s="119"/>
      <c r="IB61" s="119"/>
      <c r="IC61" s="119"/>
      <c r="ID61" s="119"/>
      <c r="IE61" s="119"/>
      <c r="IF61" s="119"/>
      <c r="IG61" s="119"/>
      <c r="IH61" s="119"/>
      <c r="II61" s="119"/>
      <c r="IJ61" s="119"/>
      <c r="IK61" s="119"/>
      <c r="IL61" s="119"/>
      <c r="IM61" s="119"/>
      <c r="IN61" s="119"/>
      <c r="IO61" s="119"/>
      <c r="IP61" s="119"/>
      <c r="IQ61" s="119"/>
      <c r="IR61" s="119"/>
      <c r="IS61" s="119"/>
      <c r="IT61" s="119"/>
      <c r="IU61" s="119"/>
      <c r="IV61" s="119"/>
    </row>
    <row r="62" spans="1:256" s="150" customFormat="1">
      <c r="D62" s="119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  <c r="DO62" s="119"/>
      <c r="DP62" s="119"/>
      <c r="DQ62" s="119"/>
      <c r="DR62" s="119"/>
      <c r="DS62" s="119"/>
      <c r="DT62" s="119"/>
      <c r="DU62" s="119"/>
      <c r="DV62" s="119"/>
      <c r="DW62" s="119"/>
      <c r="DX62" s="119"/>
      <c r="DY62" s="119"/>
      <c r="DZ62" s="119"/>
      <c r="EA62" s="119"/>
      <c r="EB62" s="119"/>
      <c r="EC62" s="119"/>
      <c r="ED62" s="119"/>
      <c r="EE62" s="119"/>
      <c r="EF62" s="119"/>
      <c r="EG62" s="119"/>
      <c r="EH62" s="119"/>
      <c r="EI62" s="119"/>
      <c r="EJ62" s="119"/>
      <c r="EK62" s="119"/>
      <c r="EL62" s="119"/>
      <c r="EM62" s="119"/>
      <c r="EN62" s="119"/>
      <c r="EO62" s="119"/>
      <c r="EP62" s="119"/>
      <c r="EQ62" s="119"/>
      <c r="ER62" s="119"/>
      <c r="ES62" s="119"/>
      <c r="ET62" s="119"/>
      <c r="EU62" s="119"/>
      <c r="EV62" s="119"/>
      <c r="EW62" s="119"/>
      <c r="EX62" s="119"/>
      <c r="EY62" s="119"/>
      <c r="EZ62" s="119"/>
      <c r="FA62" s="119"/>
      <c r="FB62" s="119"/>
      <c r="FC62" s="119"/>
      <c r="FD62" s="119"/>
      <c r="FE62" s="119"/>
      <c r="FF62" s="119"/>
      <c r="FG62" s="119"/>
      <c r="FH62" s="119"/>
      <c r="FI62" s="119"/>
      <c r="FJ62" s="119"/>
      <c r="FK62" s="119"/>
      <c r="FL62" s="119"/>
      <c r="FM62" s="119"/>
      <c r="FN62" s="119"/>
      <c r="FO62" s="119"/>
      <c r="FP62" s="119"/>
      <c r="FQ62" s="119"/>
      <c r="FR62" s="119"/>
      <c r="FS62" s="119"/>
      <c r="FT62" s="119"/>
      <c r="FU62" s="119"/>
      <c r="FV62" s="119"/>
      <c r="FW62" s="119"/>
      <c r="FX62" s="119"/>
      <c r="FY62" s="119"/>
      <c r="FZ62" s="119"/>
      <c r="GA62" s="119"/>
      <c r="GB62" s="119"/>
      <c r="GC62" s="119"/>
      <c r="GD62" s="119"/>
      <c r="GE62" s="119"/>
      <c r="GF62" s="119"/>
      <c r="GG62" s="119"/>
      <c r="GH62" s="119"/>
      <c r="GI62" s="119"/>
      <c r="GJ62" s="119"/>
      <c r="GK62" s="119"/>
      <c r="GL62" s="119"/>
      <c r="GM62" s="119"/>
      <c r="GN62" s="119"/>
      <c r="GO62" s="119"/>
      <c r="GP62" s="119"/>
      <c r="GQ62" s="119"/>
      <c r="GR62" s="119"/>
      <c r="GS62" s="119"/>
      <c r="GT62" s="119"/>
      <c r="GU62" s="119"/>
      <c r="GV62" s="119"/>
      <c r="GW62" s="119"/>
      <c r="GX62" s="119"/>
      <c r="GY62" s="119"/>
      <c r="GZ62" s="119"/>
      <c r="HA62" s="119"/>
      <c r="HB62" s="119"/>
      <c r="HC62" s="119"/>
      <c r="HD62" s="119"/>
      <c r="HE62" s="119"/>
      <c r="HF62" s="119"/>
      <c r="HG62" s="119"/>
      <c r="HH62" s="119"/>
      <c r="HI62" s="119"/>
      <c r="HJ62" s="119"/>
      <c r="HK62" s="119"/>
      <c r="HL62" s="119"/>
      <c r="HM62" s="119"/>
      <c r="HN62" s="119"/>
      <c r="HO62" s="119"/>
      <c r="HP62" s="119"/>
      <c r="HQ62" s="119"/>
      <c r="HR62" s="119"/>
      <c r="HS62" s="119"/>
      <c r="HT62" s="119"/>
      <c r="HU62" s="119"/>
      <c r="HV62" s="119"/>
      <c r="HW62" s="119"/>
      <c r="HX62" s="119"/>
      <c r="HY62" s="119"/>
      <c r="HZ62" s="119"/>
      <c r="IA62" s="119"/>
      <c r="IB62" s="119"/>
      <c r="IC62" s="119"/>
      <c r="ID62" s="119"/>
      <c r="IE62" s="119"/>
      <c r="IF62" s="119"/>
      <c r="IG62" s="119"/>
      <c r="IH62" s="119"/>
      <c r="II62" s="119"/>
      <c r="IJ62" s="119"/>
      <c r="IK62" s="119"/>
      <c r="IL62" s="119"/>
      <c r="IM62" s="119"/>
      <c r="IN62" s="119"/>
      <c r="IO62" s="119"/>
      <c r="IP62" s="119"/>
      <c r="IQ62" s="119"/>
      <c r="IR62" s="119"/>
      <c r="IS62" s="119"/>
      <c r="IT62" s="119"/>
      <c r="IU62" s="119"/>
      <c r="IV62" s="119"/>
    </row>
    <row r="63" spans="1:256" s="150" customFormat="1">
      <c r="D63" s="119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  <c r="DO63" s="119"/>
      <c r="DP63" s="119"/>
      <c r="DQ63" s="119"/>
      <c r="DR63" s="119"/>
      <c r="DS63" s="119"/>
      <c r="DT63" s="119"/>
      <c r="DU63" s="119"/>
      <c r="DV63" s="119"/>
      <c r="DW63" s="119"/>
      <c r="DX63" s="119"/>
      <c r="DY63" s="119"/>
      <c r="DZ63" s="119"/>
      <c r="EA63" s="119"/>
      <c r="EB63" s="119"/>
      <c r="EC63" s="119"/>
      <c r="ED63" s="119"/>
      <c r="EE63" s="119"/>
      <c r="EF63" s="119"/>
      <c r="EG63" s="119"/>
      <c r="EH63" s="119"/>
      <c r="EI63" s="119"/>
      <c r="EJ63" s="119"/>
      <c r="EK63" s="119"/>
      <c r="EL63" s="119"/>
      <c r="EM63" s="119"/>
      <c r="EN63" s="119"/>
      <c r="EO63" s="119"/>
      <c r="EP63" s="119"/>
      <c r="EQ63" s="119"/>
      <c r="ER63" s="119"/>
      <c r="ES63" s="119"/>
      <c r="ET63" s="119"/>
      <c r="EU63" s="119"/>
      <c r="EV63" s="119"/>
      <c r="EW63" s="119"/>
      <c r="EX63" s="119"/>
      <c r="EY63" s="119"/>
      <c r="EZ63" s="119"/>
      <c r="FA63" s="119"/>
      <c r="FB63" s="119"/>
      <c r="FC63" s="119"/>
      <c r="FD63" s="119"/>
      <c r="FE63" s="119"/>
      <c r="FF63" s="119"/>
      <c r="FG63" s="119"/>
      <c r="FH63" s="119"/>
      <c r="FI63" s="119"/>
      <c r="FJ63" s="119"/>
      <c r="FK63" s="119"/>
      <c r="FL63" s="119"/>
      <c r="FM63" s="119"/>
      <c r="FN63" s="119"/>
      <c r="FO63" s="119"/>
      <c r="FP63" s="119"/>
      <c r="FQ63" s="119"/>
      <c r="FR63" s="119"/>
      <c r="FS63" s="119"/>
      <c r="FT63" s="119"/>
      <c r="FU63" s="119"/>
      <c r="FV63" s="119"/>
      <c r="FW63" s="119"/>
      <c r="FX63" s="119"/>
      <c r="FY63" s="119"/>
      <c r="FZ63" s="119"/>
      <c r="GA63" s="119"/>
      <c r="GB63" s="119"/>
      <c r="GC63" s="119"/>
      <c r="GD63" s="119"/>
      <c r="GE63" s="119"/>
      <c r="GF63" s="119"/>
      <c r="GG63" s="119"/>
      <c r="GH63" s="119"/>
      <c r="GI63" s="119"/>
      <c r="GJ63" s="119"/>
      <c r="GK63" s="119"/>
      <c r="GL63" s="119"/>
      <c r="GM63" s="119"/>
      <c r="GN63" s="119"/>
      <c r="GO63" s="119"/>
      <c r="GP63" s="119"/>
      <c r="GQ63" s="119"/>
      <c r="GR63" s="119"/>
      <c r="GS63" s="119"/>
      <c r="GT63" s="119"/>
      <c r="GU63" s="119"/>
      <c r="GV63" s="119"/>
      <c r="GW63" s="119"/>
      <c r="GX63" s="119"/>
      <c r="GY63" s="119"/>
      <c r="GZ63" s="119"/>
      <c r="HA63" s="119"/>
      <c r="HB63" s="119"/>
      <c r="HC63" s="119"/>
      <c r="HD63" s="119"/>
      <c r="HE63" s="119"/>
      <c r="HF63" s="119"/>
      <c r="HG63" s="119"/>
      <c r="HH63" s="119"/>
      <c r="HI63" s="119"/>
      <c r="HJ63" s="119"/>
      <c r="HK63" s="119"/>
      <c r="HL63" s="119"/>
      <c r="HM63" s="119"/>
      <c r="HN63" s="119"/>
      <c r="HO63" s="119"/>
      <c r="HP63" s="119"/>
      <c r="HQ63" s="119"/>
      <c r="HR63" s="119"/>
      <c r="HS63" s="119"/>
      <c r="HT63" s="119"/>
      <c r="HU63" s="119"/>
      <c r="HV63" s="119"/>
      <c r="HW63" s="119"/>
      <c r="HX63" s="119"/>
      <c r="HY63" s="119"/>
      <c r="HZ63" s="119"/>
      <c r="IA63" s="119"/>
      <c r="IB63" s="119"/>
      <c r="IC63" s="119"/>
      <c r="ID63" s="119"/>
      <c r="IE63" s="119"/>
      <c r="IF63" s="119"/>
      <c r="IG63" s="119"/>
      <c r="IH63" s="119"/>
      <c r="II63" s="119"/>
      <c r="IJ63" s="119"/>
      <c r="IK63" s="119"/>
      <c r="IL63" s="119"/>
      <c r="IM63" s="119"/>
      <c r="IN63" s="119"/>
      <c r="IO63" s="119"/>
      <c r="IP63" s="119"/>
      <c r="IQ63" s="119"/>
      <c r="IR63" s="119"/>
      <c r="IS63" s="119"/>
      <c r="IT63" s="119"/>
      <c r="IU63" s="119"/>
      <c r="IV63" s="119"/>
    </row>
    <row r="64" spans="1:256">
      <c r="A64" s="150"/>
      <c r="B64" s="150"/>
      <c r="C64" s="150"/>
    </row>
    <row r="65" spans="1:3">
      <c r="A65" s="150"/>
      <c r="B65" s="150"/>
      <c r="C65" s="150"/>
    </row>
    <row r="66" spans="1:3">
      <c r="A66" s="150"/>
      <c r="B66" s="150"/>
      <c r="C66" s="150"/>
    </row>
    <row r="67" spans="1:3">
      <c r="A67" s="150"/>
      <c r="B67" s="150"/>
      <c r="C67" s="150"/>
    </row>
    <row r="68" spans="1:3">
      <c r="A68" s="150"/>
      <c r="B68" s="150"/>
      <c r="C68" s="150"/>
    </row>
    <row r="69" spans="1:3">
      <c r="A69" s="150"/>
      <c r="B69" s="150"/>
      <c r="C69" s="150"/>
    </row>
    <row r="70" spans="1:3">
      <c r="A70" s="150"/>
      <c r="B70" s="150"/>
      <c r="C70" s="150"/>
    </row>
    <row r="71" spans="1:3">
      <c r="A71" s="150"/>
      <c r="B71" s="150"/>
      <c r="C71" s="150"/>
    </row>
    <row r="72" spans="1:3">
      <c r="A72" s="150"/>
      <c r="B72" s="150"/>
      <c r="C72" s="150"/>
    </row>
    <row r="73" spans="1:3">
      <c r="A73" s="150"/>
      <c r="B73" s="150"/>
      <c r="C73" s="150"/>
    </row>
    <row r="74" spans="1:3">
      <c r="A74" s="150"/>
      <c r="B74" s="150"/>
      <c r="C74" s="150"/>
    </row>
    <row r="75" spans="1:3">
      <c r="A75" s="150"/>
      <c r="B75" s="150"/>
      <c r="C75" s="150"/>
    </row>
    <row r="76" spans="1:3">
      <c r="A76" s="150"/>
      <c r="B76" s="150"/>
      <c r="C76" s="150"/>
    </row>
    <row r="77" spans="1:3">
      <c r="A77" s="150"/>
      <c r="B77" s="150"/>
      <c r="C77" s="150"/>
    </row>
    <row r="78" spans="1:3">
      <c r="A78" s="150"/>
      <c r="B78" s="150"/>
      <c r="C78" s="150"/>
    </row>
    <row r="79" spans="1:3">
      <c r="A79" s="150"/>
      <c r="B79" s="150"/>
      <c r="C79" s="150"/>
    </row>
    <row r="80" spans="1:3">
      <c r="A80" s="150"/>
      <c r="B80" s="150"/>
      <c r="C80" s="150"/>
    </row>
    <row r="81" spans="1:256">
      <c r="A81" s="150"/>
      <c r="B81" s="150"/>
      <c r="C81" s="150"/>
    </row>
    <row r="82" spans="1:256" s="157" customFormat="1">
      <c r="A82" s="150"/>
      <c r="B82" s="150"/>
      <c r="C82" s="150"/>
      <c r="D82" s="119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  <c r="DO82" s="119"/>
      <c r="DP82" s="119"/>
      <c r="DQ82" s="119"/>
      <c r="DR82" s="119"/>
      <c r="DS82" s="119"/>
      <c r="DT82" s="119"/>
      <c r="DU82" s="119"/>
      <c r="DV82" s="119"/>
      <c r="DW82" s="119"/>
      <c r="DX82" s="119"/>
      <c r="DY82" s="119"/>
      <c r="DZ82" s="119"/>
      <c r="EA82" s="119"/>
      <c r="EB82" s="119"/>
      <c r="EC82" s="119"/>
      <c r="ED82" s="119"/>
      <c r="EE82" s="119"/>
      <c r="EF82" s="119"/>
      <c r="EG82" s="119"/>
      <c r="EH82" s="119"/>
      <c r="EI82" s="119"/>
      <c r="EJ82" s="119"/>
      <c r="EK82" s="119"/>
      <c r="EL82" s="119"/>
      <c r="EM82" s="119"/>
      <c r="EN82" s="119"/>
      <c r="EO82" s="119"/>
      <c r="EP82" s="119"/>
      <c r="EQ82" s="119"/>
      <c r="ER82" s="119"/>
      <c r="ES82" s="119"/>
      <c r="ET82" s="119"/>
      <c r="EU82" s="119"/>
      <c r="EV82" s="119"/>
      <c r="EW82" s="119"/>
      <c r="EX82" s="119"/>
      <c r="EY82" s="119"/>
      <c r="EZ82" s="119"/>
      <c r="FA82" s="119"/>
      <c r="FB82" s="119"/>
      <c r="FC82" s="119"/>
      <c r="FD82" s="119"/>
      <c r="FE82" s="119"/>
      <c r="FF82" s="119"/>
      <c r="FG82" s="119"/>
      <c r="FH82" s="119"/>
      <c r="FI82" s="119"/>
      <c r="FJ82" s="119"/>
      <c r="FK82" s="119"/>
      <c r="FL82" s="119"/>
      <c r="FM82" s="119"/>
      <c r="FN82" s="119"/>
      <c r="FO82" s="119"/>
      <c r="FP82" s="119"/>
      <c r="FQ82" s="119"/>
      <c r="FR82" s="119"/>
      <c r="FS82" s="119"/>
      <c r="FT82" s="119"/>
      <c r="FU82" s="119"/>
      <c r="FV82" s="119"/>
      <c r="FW82" s="119"/>
      <c r="FX82" s="119"/>
      <c r="FY82" s="119"/>
      <c r="FZ82" s="119"/>
      <c r="GA82" s="119"/>
      <c r="GB82" s="119"/>
      <c r="GC82" s="119"/>
      <c r="GD82" s="119"/>
      <c r="GE82" s="119"/>
      <c r="GF82" s="119"/>
      <c r="GG82" s="119"/>
      <c r="GH82" s="119"/>
      <c r="GI82" s="119"/>
      <c r="GJ82" s="119"/>
      <c r="GK82" s="119"/>
      <c r="GL82" s="119"/>
      <c r="GM82" s="119"/>
      <c r="GN82" s="119"/>
      <c r="GO82" s="119"/>
      <c r="GP82" s="119"/>
      <c r="GQ82" s="119"/>
      <c r="GR82" s="119"/>
      <c r="GS82" s="119"/>
      <c r="GT82" s="119"/>
      <c r="GU82" s="119"/>
      <c r="GV82" s="119"/>
      <c r="GW82" s="119"/>
      <c r="GX82" s="119"/>
      <c r="GY82" s="119"/>
      <c r="GZ82" s="119"/>
      <c r="HA82" s="119"/>
      <c r="HB82" s="119"/>
      <c r="HC82" s="119"/>
      <c r="HD82" s="119"/>
      <c r="HE82" s="119"/>
      <c r="HF82" s="119"/>
      <c r="HG82" s="119"/>
      <c r="HH82" s="119"/>
      <c r="HI82" s="119"/>
      <c r="HJ82" s="119"/>
      <c r="HK82" s="119"/>
      <c r="HL82" s="119"/>
      <c r="HM82" s="119"/>
      <c r="HN82" s="119"/>
      <c r="HO82" s="119"/>
      <c r="HP82" s="119"/>
      <c r="HQ82" s="119"/>
      <c r="HR82" s="119"/>
      <c r="HS82" s="119"/>
      <c r="HT82" s="119"/>
      <c r="HU82" s="119"/>
      <c r="HV82" s="119"/>
      <c r="HW82" s="119"/>
      <c r="HX82" s="119"/>
      <c r="HY82" s="119"/>
      <c r="HZ82" s="119"/>
      <c r="IA82" s="119"/>
      <c r="IB82" s="119"/>
      <c r="IC82" s="119"/>
      <c r="ID82" s="119"/>
      <c r="IE82" s="119"/>
      <c r="IF82" s="119"/>
      <c r="IG82" s="119"/>
      <c r="IH82" s="119"/>
      <c r="II82" s="119"/>
      <c r="IJ82" s="119"/>
      <c r="IK82" s="119"/>
      <c r="IL82" s="119"/>
      <c r="IM82" s="119"/>
      <c r="IN82" s="119"/>
      <c r="IO82" s="119"/>
      <c r="IP82" s="119"/>
      <c r="IQ82" s="119"/>
      <c r="IR82" s="119"/>
      <c r="IS82" s="119"/>
      <c r="IT82" s="119"/>
      <c r="IU82" s="119"/>
      <c r="IV82" s="119"/>
    </row>
    <row r="83" spans="1:256">
      <c r="A83" s="150"/>
      <c r="B83" s="150"/>
      <c r="C83" s="150"/>
    </row>
    <row r="84" spans="1:256" s="150" customFormat="1">
      <c r="D84" s="119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  <c r="DO84" s="119"/>
      <c r="DP84" s="119"/>
      <c r="DQ84" s="119"/>
      <c r="DR84" s="119"/>
      <c r="DS84" s="119"/>
      <c r="DT84" s="119"/>
      <c r="DU84" s="119"/>
      <c r="DV84" s="119"/>
      <c r="DW84" s="119"/>
      <c r="DX84" s="119"/>
      <c r="DY84" s="119"/>
      <c r="DZ84" s="119"/>
      <c r="EA84" s="119"/>
      <c r="EB84" s="119"/>
      <c r="EC84" s="119"/>
      <c r="ED84" s="119"/>
      <c r="EE84" s="119"/>
      <c r="EF84" s="119"/>
      <c r="EG84" s="119"/>
      <c r="EH84" s="119"/>
      <c r="EI84" s="119"/>
      <c r="EJ84" s="119"/>
      <c r="EK84" s="119"/>
      <c r="EL84" s="119"/>
      <c r="EM84" s="119"/>
      <c r="EN84" s="119"/>
      <c r="EO84" s="119"/>
      <c r="EP84" s="119"/>
      <c r="EQ84" s="119"/>
      <c r="ER84" s="119"/>
      <c r="ES84" s="119"/>
      <c r="ET84" s="119"/>
      <c r="EU84" s="119"/>
      <c r="EV84" s="119"/>
      <c r="EW84" s="119"/>
      <c r="EX84" s="119"/>
      <c r="EY84" s="119"/>
      <c r="EZ84" s="119"/>
      <c r="FA84" s="119"/>
      <c r="FB84" s="119"/>
      <c r="FC84" s="119"/>
      <c r="FD84" s="119"/>
      <c r="FE84" s="119"/>
      <c r="FF84" s="119"/>
      <c r="FG84" s="119"/>
      <c r="FH84" s="119"/>
      <c r="FI84" s="119"/>
      <c r="FJ84" s="119"/>
      <c r="FK84" s="119"/>
      <c r="FL84" s="119"/>
      <c r="FM84" s="119"/>
      <c r="FN84" s="119"/>
      <c r="FO84" s="119"/>
      <c r="FP84" s="119"/>
      <c r="FQ84" s="119"/>
      <c r="FR84" s="119"/>
      <c r="FS84" s="119"/>
      <c r="FT84" s="119"/>
      <c r="FU84" s="119"/>
      <c r="FV84" s="119"/>
      <c r="FW84" s="119"/>
      <c r="FX84" s="119"/>
      <c r="FY84" s="119"/>
      <c r="FZ84" s="119"/>
      <c r="GA84" s="119"/>
      <c r="GB84" s="119"/>
      <c r="GC84" s="119"/>
      <c r="GD84" s="119"/>
      <c r="GE84" s="119"/>
      <c r="GF84" s="119"/>
      <c r="GG84" s="119"/>
      <c r="GH84" s="119"/>
      <c r="GI84" s="119"/>
      <c r="GJ84" s="119"/>
      <c r="GK84" s="119"/>
      <c r="GL84" s="119"/>
      <c r="GM84" s="119"/>
      <c r="GN84" s="119"/>
      <c r="GO84" s="119"/>
      <c r="GP84" s="119"/>
      <c r="GQ84" s="119"/>
      <c r="GR84" s="119"/>
      <c r="GS84" s="119"/>
      <c r="GT84" s="119"/>
      <c r="GU84" s="119"/>
      <c r="GV84" s="119"/>
      <c r="GW84" s="119"/>
      <c r="GX84" s="119"/>
      <c r="GY84" s="119"/>
      <c r="GZ84" s="119"/>
      <c r="HA84" s="119"/>
      <c r="HB84" s="119"/>
      <c r="HC84" s="119"/>
      <c r="HD84" s="119"/>
      <c r="HE84" s="119"/>
      <c r="HF84" s="119"/>
      <c r="HG84" s="119"/>
      <c r="HH84" s="119"/>
      <c r="HI84" s="119"/>
      <c r="HJ84" s="119"/>
      <c r="HK84" s="119"/>
      <c r="HL84" s="119"/>
      <c r="HM84" s="119"/>
      <c r="HN84" s="119"/>
      <c r="HO84" s="119"/>
      <c r="HP84" s="119"/>
      <c r="HQ84" s="119"/>
      <c r="HR84" s="119"/>
      <c r="HS84" s="119"/>
      <c r="HT84" s="119"/>
      <c r="HU84" s="119"/>
      <c r="HV84" s="119"/>
      <c r="HW84" s="119"/>
      <c r="HX84" s="119"/>
      <c r="HY84" s="119"/>
      <c r="HZ84" s="119"/>
      <c r="IA84" s="119"/>
      <c r="IB84" s="119"/>
      <c r="IC84" s="119"/>
      <c r="ID84" s="119"/>
      <c r="IE84" s="119"/>
      <c r="IF84" s="119"/>
      <c r="IG84" s="119"/>
      <c r="IH84" s="119"/>
      <c r="II84" s="119"/>
      <c r="IJ84" s="119"/>
      <c r="IK84" s="119"/>
      <c r="IL84" s="119"/>
      <c r="IM84" s="119"/>
      <c r="IN84" s="119"/>
      <c r="IO84" s="119"/>
      <c r="IP84" s="119"/>
      <c r="IQ84" s="119"/>
      <c r="IR84" s="119"/>
      <c r="IS84" s="119"/>
      <c r="IT84" s="119"/>
      <c r="IU84" s="119"/>
      <c r="IV84" s="119"/>
    </row>
    <row r="85" spans="1:256">
      <c r="A85" s="150"/>
      <c r="B85" s="150"/>
      <c r="C85" s="150"/>
    </row>
    <row r="86" spans="1:256">
      <c r="A86" s="150"/>
      <c r="B86" s="150"/>
      <c r="C86" s="150"/>
    </row>
    <row r="87" spans="1:256">
      <c r="A87" s="150"/>
      <c r="B87" s="150"/>
      <c r="C87" s="150"/>
    </row>
    <row r="88" spans="1:256">
      <c r="A88" s="150"/>
      <c r="B88" s="150"/>
      <c r="C88" s="150"/>
    </row>
    <row r="89" spans="1:256">
      <c r="A89" s="150"/>
      <c r="B89" s="150"/>
      <c r="C89" s="150"/>
    </row>
    <row r="90" spans="1:256">
      <c r="A90" s="150"/>
      <c r="B90" s="150"/>
      <c r="C90" s="150"/>
    </row>
    <row r="117" spans="3:256">
      <c r="C117" s="157"/>
    </row>
    <row r="118" spans="3:256" s="157" customFormat="1"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  <c r="DO118" s="119"/>
      <c r="DP118" s="119"/>
      <c r="DQ118" s="119"/>
      <c r="DR118" s="119"/>
      <c r="DS118" s="119"/>
      <c r="DT118" s="119"/>
      <c r="DU118" s="119"/>
      <c r="DV118" s="119"/>
      <c r="DW118" s="119"/>
      <c r="DX118" s="119"/>
      <c r="DY118" s="119"/>
      <c r="DZ118" s="119"/>
      <c r="EA118" s="119"/>
      <c r="EB118" s="119"/>
      <c r="EC118" s="119"/>
      <c r="ED118" s="119"/>
      <c r="EE118" s="119"/>
      <c r="EF118" s="119"/>
      <c r="EG118" s="119"/>
      <c r="EH118" s="119"/>
      <c r="EI118" s="119"/>
      <c r="EJ118" s="119"/>
      <c r="EK118" s="119"/>
      <c r="EL118" s="119"/>
      <c r="EM118" s="119"/>
      <c r="EN118" s="119"/>
      <c r="EO118" s="119"/>
      <c r="EP118" s="119"/>
      <c r="EQ118" s="119"/>
      <c r="ER118" s="119"/>
      <c r="ES118" s="119"/>
      <c r="ET118" s="119"/>
      <c r="EU118" s="119"/>
      <c r="EV118" s="119"/>
      <c r="EW118" s="119"/>
      <c r="EX118" s="119"/>
      <c r="EY118" s="119"/>
      <c r="EZ118" s="119"/>
      <c r="FA118" s="119"/>
      <c r="FB118" s="119"/>
      <c r="FC118" s="119"/>
      <c r="FD118" s="119"/>
      <c r="FE118" s="119"/>
      <c r="FF118" s="119"/>
      <c r="FG118" s="119"/>
      <c r="FH118" s="119"/>
      <c r="FI118" s="119"/>
      <c r="FJ118" s="119"/>
      <c r="FK118" s="119"/>
      <c r="FL118" s="119"/>
      <c r="FM118" s="119"/>
      <c r="FN118" s="119"/>
      <c r="FO118" s="119"/>
      <c r="FP118" s="119"/>
      <c r="FQ118" s="119"/>
      <c r="FR118" s="119"/>
      <c r="FS118" s="119"/>
      <c r="FT118" s="119"/>
      <c r="FU118" s="119"/>
      <c r="FV118" s="119"/>
      <c r="FW118" s="119"/>
      <c r="FX118" s="119"/>
      <c r="FY118" s="119"/>
      <c r="FZ118" s="119"/>
      <c r="GA118" s="119"/>
      <c r="GB118" s="119"/>
      <c r="GC118" s="119"/>
      <c r="GD118" s="119"/>
      <c r="GE118" s="119"/>
      <c r="GF118" s="119"/>
      <c r="GG118" s="119"/>
      <c r="GH118" s="119"/>
      <c r="GI118" s="119"/>
      <c r="GJ118" s="119"/>
      <c r="GK118" s="119"/>
      <c r="GL118" s="119"/>
      <c r="GM118" s="119"/>
      <c r="GN118" s="119"/>
      <c r="GO118" s="119"/>
      <c r="GP118" s="119"/>
      <c r="GQ118" s="119"/>
      <c r="GR118" s="119"/>
      <c r="GS118" s="119"/>
      <c r="GT118" s="119"/>
      <c r="GU118" s="119"/>
      <c r="GV118" s="119"/>
      <c r="GW118" s="119"/>
      <c r="GX118" s="119"/>
      <c r="GY118" s="119"/>
      <c r="GZ118" s="119"/>
      <c r="HA118" s="119"/>
      <c r="HB118" s="119"/>
      <c r="HC118" s="119"/>
      <c r="HD118" s="119"/>
      <c r="HE118" s="119"/>
      <c r="HF118" s="119"/>
      <c r="HG118" s="119"/>
      <c r="HH118" s="119"/>
      <c r="HI118" s="119"/>
      <c r="HJ118" s="119"/>
      <c r="HK118" s="119"/>
      <c r="HL118" s="119"/>
      <c r="HM118" s="119"/>
      <c r="HN118" s="119"/>
      <c r="HO118" s="119"/>
      <c r="HP118" s="119"/>
      <c r="HQ118" s="119"/>
      <c r="HR118" s="119"/>
      <c r="HS118" s="119"/>
      <c r="HT118" s="119"/>
      <c r="HU118" s="119"/>
      <c r="HV118" s="119"/>
      <c r="HW118" s="119"/>
      <c r="HX118" s="119"/>
      <c r="HY118" s="119"/>
      <c r="HZ118" s="119"/>
      <c r="IA118" s="119"/>
      <c r="IB118" s="119"/>
      <c r="IC118" s="119"/>
      <c r="ID118" s="119"/>
      <c r="IE118" s="119"/>
      <c r="IF118" s="119"/>
      <c r="IG118" s="119"/>
      <c r="IH118" s="119"/>
      <c r="II118" s="119"/>
      <c r="IJ118" s="119"/>
      <c r="IK118" s="119"/>
      <c r="IL118" s="119"/>
      <c r="IM118" s="119"/>
      <c r="IN118" s="119"/>
      <c r="IO118" s="119"/>
      <c r="IP118" s="119"/>
      <c r="IQ118" s="119"/>
      <c r="IR118" s="119"/>
      <c r="IS118" s="119"/>
      <c r="IT118" s="119"/>
      <c r="IU118" s="119"/>
      <c r="IV118" s="119"/>
    </row>
    <row r="119" spans="3:256">
      <c r="C119" s="150"/>
    </row>
    <row r="120" spans="3:256" s="150" customFormat="1">
      <c r="D120" s="119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  <c r="DO120" s="119"/>
      <c r="DP120" s="119"/>
      <c r="DQ120" s="119"/>
      <c r="DR120" s="119"/>
      <c r="DS120" s="119"/>
      <c r="DT120" s="119"/>
      <c r="DU120" s="119"/>
      <c r="DV120" s="119"/>
      <c r="DW120" s="119"/>
      <c r="DX120" s="119"/>
      <c r="DY120" s="119"/>
      <c r="DZ120" s="119"/>
      <c r="EA120" s="119"/>
      <c r="EB120" s="119"/>
      <c r="EC120" s="119"/>
      <c r="ED120" s="119"/>
      <c r="EE120" s="119"/>
      <c r="EF120" s="119"/>
      <c r="EG120" s="119"/>
      <c r="EH120" s="119"/>
      <c r="EI120" s="119"/>
      <c r="EJ120" s="119"/>
      <c r="EK120" s="119"/>
      <c r="EL120" s="119"/>
      <c r="EM120" s="119"/>
      <c r="EN120" s="119"/>
      <c r="EO120" s="119"/>
      <c r="EP120" s="119"/>
      <c r="EQ120" s="119"/>
      <c r="ER120" s="119"/>
      <c r="ES120" s="119"/>
      <c r="ET120" s="119"/>
      <c r="EU120" s="119"/>
      <c r="EV120" s="119"/>
      <c r="EW120" s="119"/>
      <c r="EX120" s="119"/>
      <c r="EY120" s="119"/>
      <c r="EZ120" s="119"/>
      <c r="FA120" s="119"/>
      <c r="FB120" s="119"/>
      <c r="FC120" s="119"/>
      <c r="FD120" s="119"/>
      <c r="FE120" s="119"/>
      <c r="FF120" s="119"/>
      <c r="FG120" s="119"/>
      <c r="FH120" s="119"/>
      <c r="FI120" s="119"/>
      <c r="FJ120" s="119"/>
      <c r="FK120" s="119"/>
      <c r="FL120" s="119"/>
      <c r="FM120" s="119"/>
      <c r="FN120" s="119"/>
      <c r="FO120" s="119"/>
      <c r="FP120" s="119"/>
      <c r="FQ120" s="119"/>
      <c r="FR120" s="119"/>
      <c r="FS120" s="119"/>
      <c r="FT120" s="119"/>
      <c r="FU120" s="119"/>
      <c r="FV120" s="119"/>
      <c r="FW120" s="119"/>
      <c r="FX120" s="119"/>
      <c r="FY120" s="119"/>
      <c r="FZ120" s="119"/>
      <c r="GA120" s="119"/>
      <c r="GB120" s="119"/>
      <c r="GC120" s="119"/>
      <c r="GD120" s="119"/>
      <c r="GE120" s="119"/>
      <c r="GF120" s="119"/>
      <c r="GG120" s="119"/>
      <c r="GH120" s="119"/>
      <c r="GI120" s="119"/>
      <c r="GJ120" s="119"/>
      <c r="GK120" s="119"/>
      <c r="GL120" s="119"/>
      <c r="GM120" s="119"/>
      <c r="GN120" s="119"/>
      <c r="GO120" s="119"/>
      <c r="GP120" s="119"/>
      <c r="GQ120" s="119"/>
      <c r="GR120" s="119"/>
      <c r="GS120" s="119"/>
      <c r="GT120" s="119"/>
      <c r="GU120" s="119"/>
      <c r="GV120" s="119"/>
      <c r="GW120" s="119"/>
      <c r="GX120" s="119"/>
      <c r="GY120" s="119"/>
      <c r="GZ120" s="119"/>
      <c r="HA120" s="119"/>
      <c r="HB120" s="119"/>
      <c r="HC120" s="119"/>
      <c r="HD120" s="119"/>
      <c r="HE120" s="119"/>
      <c r="HF120" s="119"/>
      <c r="HG120" s="119"/>
      <c r="HH120" s="119"/>
      <c r="HI120" s="119"/>
      <c r="HJ120" s="119"/>
      <c r="HK120" s="119"/>
      <c r="HL120" s="119"/>
      <c r="HM120" s="119"/>
      <c r="HN120" s="119"/>
      <c r="HO120" s="119"/>
      <c r="HP120" s="119"/>
      <c r="HQ120" s="119"/>
      <c r="HR120" s="119"/>
      <c r="HS120" s="119"/>
      <c r="HT120" s="119"/>
      <c r="HU120" s="119"/>
      <c r="HV120" s="119"/>
      <c r="HW120" s="119"/>
      <c r="HX120" s="119"/>
      <c r="HY120" s="119"/>
      <c r="HZ120" s="119"/>
      <c r="IA120" s="119"/>
      <c r="IB120" s="119"/>
      <c r="IC120" s="119"/>
      <c r="ID120" s="119"/>
      <c r="IE120" s="119"/>
      <c r="IF120" s="119"/>
      <c r="IG120" s="119"/>
      <c r="IH120" s="119"/>
      <c r="II120" s="119"/>
      <c r="IJ120" s="119"/>
      <c r="IK120" s="119"/>
      <c r="IL120" s="119"/>
      <c r="IM120" s="119"/>
      <c r="IN120" s="119"/>
      <c r="IO120" s="119"/>
      <c r="IP120" s="119"/>
      <c r="IQ120" s="119"/>
      <c r="IR120" s="119"/>
      <c r="IS120" s="119"/>
      <c r="IT120" s="119"/>
      <c r="IU120" s="119"/>
      <c r="IV120" s="119"/>
    </row>
    <row r="121" spans="3:256" s="150" customFormat="1">
      <c r="D121" s="119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  <c r="DO121" s="119"/>
      <c r="DP121" s="119"/>
      <c r="DQ121" s="119"/>
      <c r="DR121" s="119"/>
      <c r="DS121" s="119"/>
      <c r="DT121" s="119"/>
      <c r="DU121" s="119"/>
      <c r="DV121" s="119"/>
      <c r="DW121" s="119"/>
      <c r="DX121" s="119"/>
      <c r="DY121" s="119"/>
      <c r="DZ121" s="119"/>
      <c r="EA121" s="119"/>
      <c r="EB121" s="119"/>
      <c r="EC121" s="119"/>
      <c r="ED121" s="119"/>
      <c r="EE121" s="119"/>
      <c r="EF121" s="119"/>
      <c r="EG121" s="119"/>
      <c r="EH121" s="119"/>
      <c r="EI121" s="119"/>
      <c r="EJ121" s="119"/>
      <c r="EK121" s="119"/>
      <c r="EL121" s="119"/>
      <c r="EM121" s="119"/>
      <c r="EN121" s="119"/>
      <c r="EO121" s="119"/>
      <c r="EP121" s="119"/>
      <c r="EQ121" s="119"/>
      <c r="ER121" s="119"/>
      <c r="ES121" s="119"/>
      <c r="ET121" s="119"/>
      <c r="EU121" s="119"/>
      <c r="EV121" s="119"/>
      <c r="EW121" s="119"/>
      <c r="EX121" s="119"/>
      <c r="EY121" s="119"/>
      <c r="EZ121" s="119"/>
      <c r="FA121" s="119"/>
      <c r="FB121" s="119"/>
      <c r="FC121" s="119"/>
      <c r="FD121" s="119"/>
      <c r="FE121" s="119"/>
      <c r="FF121" s="119"/>
      <c r="FG121" s="119"/>
      <c r="FH121" s="119"/>
      <c r="FI121" s="119"/>
      <c r="FJ121" s="119"/>
      <c r="FK121" s="119"/>
      <c r="FL121" s="119"/>
      <c r="FM121" s="119"/>
      <c r="FN121" s="119"/>
      <c r="FO121" s="119"/>
      <c r="FP121" s="119"/>
      <c r="FQ121" s="119"/>
      <c r="FR121" s="119"/>
      <c r="FS121" s="119"/>
      <c r="FT121" s="119"/>
      <c r="FU121" s="119"/>
      <c r="FV121" s="119"/>
      <c r="FW121" s="119"/>
      <c r="FX121" s="119"/>
      <c r="FY121" s="119"/>
      <c r="FZ121" s="119"/>
      <c r="GA121" s="119"/>
      <c r="GB121" s="119"/>
      <c r="GC121" s="119"/>
      <c r="GD121" s="119"/>
      <c r="GE121" s="119"/>
      <c r="GF121" s="119"/>
      <c r="GG121" s="119"/>
      <c r="GH121" s="119"/>
      <c r="GI121" s="119"/>
      <c r="GJ121" s="119"/>
      <c r="GK121" s="119"/>
      <c r="GL121" s="119"/>
      <c r="GM121" s="119"/>
      <c r="GN121" s="119"/>
      <c r="GO121" s="119"/>
      <c r="GP121" s="119"/>
      <c r="GQ121" s="119"/>
      <c r="GR121" s="119"/>
      <c r="GS121" s="119"/>
      <c r="GT121" s="119"/>
      <c r="GU121" s="119"/>
      <c r="GV121" s="119"/>
      <c r="GW121" s="119"/>
      <c r="GX121" s="119"/>
      <c r="GY121" s="119"/>
      <c r="GZ121" s="119"/>
      <c r="HA121" s="119"/>
      <c r="HB121" s="119"/>
      <c r="HC121" s="119"/>
      <c r="HD121" s="119"/>
      <c r="HE121" s="119"/>
      <c r="HF121" s="119"/>
      <c r="HG121" s="119"/>
      <c r="HH121" s="119"/>
      <c r="HI121" s="119"/>
      <c r="HJ121" s="119"/>
      <c r="HK121" s="119"/>
      <c r="HL121" s="119"/>
      <c r="HM121" s="119"/>
      <c r="HN121" s="119"/>
      <c r="HO121" s="119"/>
      <c r="HP121" s="119"/>
      <c r="HQ121" s="119"/>
      <c r="HR121" s="119"/>
      <c r="HS121" s="119"/>
      <c r="HT121" s="119"/>
      <c r="HU121" s="119"/>
      <c r="HV121" s="119"/>
      <c r="HW121" s="119"/>
      <c r="HX121" s="119"/>
      <c r="HY121" s="119"/>
      <c r="HZ121" s="119"/>
      <c r="IA121" s="119"/>
      <c r="IB121" s="119"/>
      <c r="IC121" s="119"/>
      <c r="ID121" s="119"/>
      <c r="IE121" s="119"/>
      <c r="IF121" s="119"/>
      <c r="IG121" s="119"/>
      <c r="IH121" s="119"/>
      <c r="II121" s="119"/>
      <c r="IJ121" s="119"/>
      <c r="IK121" s="119"/>
      <c r="IL121" s="119"/>
      <c r="IM121" s="119"/>
      <c r="IN121" s="119"/>
      <c r="IO121" s="119"/>
      <c r="IP121" s="119"/>
      <c r="IQ121" s="119"/>
      <c r="IR121" s="119"/>
      <c r="IS121" s="119"/>
      <c r="IT121" s="119"/>
      <c r="IU121" s="119"/>
      <c r="IV121" s="119"/>
    </row>
    <row r="122" spans="3:256" s="150" customFormat="1">
      <c r="D122" s="119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  <c r="DO122" s="119"/>
      <c r="DP122" s="119"/>
      <c r="DQ122" s="119"/>
      <c r="DR122" s="119"/>
      <c r="DS122" s="119"/>
      <c r="DT122" s="119"/>
      <c r="DU122" s="119"/>
      <c r="DV122" s="119"/>
      <c r="DW122" s="119"/>
      <c r="DX122" s="119"/>
      <c r="DY122" s="119"/>
      <c r="DZ122" s="119"/>
      <c r="EA122" s="119"/>
      <c r="EB122" s="119"/>
      <c r="EC122" s="119"/>
      <c r="ED122" s="119"/>
      <c r="EE122" s="119"/>
      <c r="EF122" s="119"/>
      <c r="EG122" s="119"/>
      <c r="EH122" s="119"/>
      <c r="EI122" s="119"/>
      <c r="EJ122" s="119"/>
      <c r="EK122" s="119"/>
      <c r="EL122" s="119"/>
      <c r="EM122" s="119"/>
      <c r="EN122" s="119"/>
      <c r="EO122" s="119"/>
      <c r="EP122" s="119"/>
      <c r="EQ122" s="119"/>
      <c r="ER122" s="119"/>
      <c r="ES122" s="119"/>
      <c r="ET122" s="119"/>
      <c r="EU122" s="119"/>
      <c r="EV122" s="119"/>
      <c r="EW122" s="119"/>
      <c r="EX122" s="119"/>
      <c r="EY122" s="119"/>
      <c r="EZ122" s="119"/>
      <c r="FA122" s="119"/>
      <c r="FB122" s="119"/>
      <c r="FC122" s="119"/>
      <c r="FD122" s="119"/>
      <c r="FE122" s="119"/>
      <c r="FF122" s="119"/>
      <c r="FG122" s="119"/>
      <c r="FH122" s="119"/>
      <c r="FI122" s="119"/>
      <c r="FJ122" s="119"/>
      <c r="FK122" s="119"/>
      <c r="FL122" s="119"/>
      <c r="FM122" s="119"/>
      <c r="FN122" s="119"/>
      <c r="FO122" s="119"/>
      <c r="FP122" s="119"/>
      <c r="FQ122" s="119"/>
      <c r="FR122" s="119"/>
      <c r="FS122" s="119"/>
      <c r="FT122" s="119"/>
      <c r="FU122" s="119"/>
      <c r="FV122" s="119"/>
      <c r="FW122" s="119"/>
      <c r="FX122" s="119"/>
      <c r="FY122" s="119"/>
      <c r="FZ122" s="119"/>
      <c r="GA122" s="119"/>
      <c r="GB122" s="119"/>
      <c r="GC122" s="119"/>
      <c r="GD122" s="119"/>
      <c r="GE122" s="119"/>
      <c r="GF122" s="119"/>
      <c r="GG122" s="119"/>
      <c r="GH122" s="119"/>
      <c r="GI122" s="119"/>
      <c r="GJ122" s="119"/>
      <c r="GK122" s="119"/>
      <c r="GL122" s="119"/>
      <c r="GM122" s="119"/>
      <c r="GN122" s="119"/>
      <c r="GO122" s="119"/>
      <c r="GP122" s="119"/>
      <c r="GQ122" s="119"/>
      <c r="GR122" s="119"/>
      <c r="GS122" s="119"/>
      <c r="GT122" s="119"/>
      <c r="GU122" s="119"/>
      <c r="GV122" s="119"/>
      <c r="GW122" s="119"/>
      <c r="GX122" s="119"/>
      <c r="GY122" s="119"/>
      <c r="GZ122" s="119"/>
      <c r="HA122" s="119"/>
      <c r="HB122" s="119"/>
      <c r="HC122" s="119"/>
      <c r="HD122" s="119"/>
      <c r="HE122" s="119"/>
      <c r="HF122" s="119"/>
      <c r="HG122" s="119"/>
      <c r="HH122" s="119"/>
      <c r="HI122" s="119"/>
      <c r="HJ122" s="119"/>
      <c r="HK122" s="119"/>
      <c r="HL122" s="119"/>
      <c r="HM122" s="119"/>
      <c r="HN122" s="119"/>
      <c r="HO122" s="119"/>
      <c r="HP122" s="119"/>
      <c r="HQ122" s="119"/>
      <c r="HR122" s="119"/>
      <c r="HS122" s="119"/>
      <c r="HT122" s="119"/>
      <c r="HU122" s="119"/>
      <c r="HV122" s="119"/>
      <c r="HW122" s="119"/>
      <c r="HX122" s="119"/>
      <c r="HY122" s="119"/>
      <c r="HZ122" s="119"/>
      <c r="IA122" s="119"/>
      <c r="IB122" s="119"/>
      <c r="IC122" s="119"/>
      <c r="ID122" s="119"/>
      <c r="IE122" s="119"/>
      <c r="IF122" s="119"/>
      <c r="IG122" s="119"/>
      <c r="IH122" s="119"/>
      <c r="II122" s="119"/>
      <c r="IJ122" s="119"/>
      <c r="IK122" s="119"/>
      <c r="IL122" s="119"/>
      <c r="IM122" s="119"/>
      <c r="IN122" s="119"/>
      <c r="IO122" s="119"/>
      <c r="IP122" s="119"/>
      <c r="IQ122" s="119"/>
      <c r="IR122" s="119"/>
      <c r="IS122" s="119"/>
      <c r="IT122" s="119"/>
      <c r="IU122" s="119"/>
      <c r="IV122" s="119"/>
    </row>
    <row r="123" spans="3:256" s="150" customFormat="1">
      <c r="D123" s="119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  <c r="DO123" s="119"/>
      <c r="DP123" s="119"/>
      <c r="DQ123" s="119"/>
      <c r="DR123" s="119"/>
      <c r="DS123" s="119"/>
      <c r="DT123" s="119"/>
      <c r="DU123" s="119"/>
      <c r="DV123" s="119"/>
      <c r="DW123" s="119"/>
      <c r="DX123" s="119"/>
      <c r="DY123" s="119"/>
      <c r="DZ123" s="119"/>
      <c r="EA123" s="119"/>
      <c r="EB123" s="119"/>
      <c r="EC123" s="119"/>
      <c r="ED123" s="119"/>
      <c r="EE123" s="119"/>
      <c r="EF123" s="119"/>
      <c r="EG123" s="119"/>
      <c r="EH123" s="119"/>
      <c r="EI123" s="119"/>
      <c r="EJ123" s="119"/>
      <c r="EK123" s="119"/>
      <c r="EL123" s="119"/>
      <c r="EM123" s="119"/>
      <c r="EN123" s="119"/>
      <c r="EO123" s="119"/>
      <c r="EP123" s="119"/>
      <c r="EQ123" s="119"/>
      <c r="ER123" s="119"/>
      <c r="ES123" s="119"/>
      <c r="ET123" s="119"/>
      <c r="EU123" s="119"/>
      <c r="EV123" s="119"/>
      <c r="EW123" s="119"/>
      <c r="EX123" s="119"/>
      <c r="EY123" s="119"/>
      <c r="EZ123" s="119"/>
      <c r="FA123" s="119"/>
      <c r="FB123" s="119"/>
      <c r="FC123" s="119"/>
      <c r="FD123" s="119"/>
      <c r="FE123" s="119"/>
      <c r="FF123" s="119"/>
      <c r="FG123" s="119"/>
      <c r="FH123" s="119"/>
      <c r="FI123" s="119"/>
      <c r="FJ123" s="119"/>
      <c r="FK123" s="119"/>
      <c r="FL123" s="119"/>
      <c r="FM123" s="119"/>
      <c r="FN123" s="119"/>
      <c r="FO123" s="119"/>
      <c r="FP123" s="119"/>
      <c r="FQ123" s="119"/>
      <c r="FR123" s="119"/>
      <c r="FS123" s="119"/>
      <c r="FT123" s="119"/>
      <c r="FU123" s="119"/>
      <c r="FV123" s="119"/>
      <c r="FW123" s="119"/>
      <c r="FX123" s="119"/>
      <c r="FY123" s="119"/>
      <c r="FZ123" s="119"/>
      <c r="GA123" s="119"/>
      <c r="GB123" s="119"/>
      <c r="GC123" s="119"/>
      <c r="GD123" s="119"/>
      <c r="GE123" s="119"/>
      <c r="GF123" s="119"/>
      <c r="GG123" s="119"/>
      <c r="GH123" s="119"/>
      <c r="GI123" s="119"/>
      <c r="GJ123" s="119"/>
      <c r="GK123" s="119"/>
      <c r="GL123" s="119"/>
      <c r="GM123" s="119"/>
      <c r="GN123" s="119"/>
      <c r="GO123" s="119"/>
      <c r="GP123" s="119"/>
      <c r="GQ123" s="119"/>
      <c r="GR123" s="119"/>
      <c r="GS123" s="119"/>
      <c r="GT123" s="119"/>
      <c r="GU123" s="119"/>
      <c r="GV123" s="119"/>
      <c r="GW123" s="119"/>
      <c r="GX123" s="119"/>
      <c r="GY123" s="119"/>
      <c r="GZ123" s="119"/>
      <c r="HA123" s="119"/>
      <c r="HB123" s="119"/>
      <c r="HC123" s="119"/>
      <c r="HD123" s="119"/>
      <c r="HE123" s="119"/>
      <c r="HF123" s="119"/>
      <c r="HG123" s="119"/>
      <c r="HH123" s="119"/>
      <c r="HI123" s="119"/>
      <c r="HJ123" s="119"/>
      <c r="HK123" s="119"/>
      <c r="HL123" s="119"/>
      <c r="HM123" s="119"/>
      <c r="HN123" s="119"/>
      <c r="HO123" s="119"/>
      <c r="HP123" s="119"/>
      <c r="HQ123" s="119"/>
      <c r="HR123" s="119"/>
      <c r="HS123" s="119"/>
      <c r="HT123" s="119"/>
      <c r="HU123" s="119"/>
      <c r="HV123" s="119"/>
      <c r="HW123" s="119"/>
      <c r="HX123" s="119"/>
      <c r="HY123" s="119"/>
      <c r="HZ123" s="119"/>
      <c r="IA123" s="119"/>
      <c r="IB123" s="119"/>
      <c r="IC123" s="119"/>
      <c r="ID123" s="119"/>
      <c r="IE123" s="119"/>
      <c r="IF123" s="119"/>
      <c r="IG123" s="119"/>
      <c r="IH123" s="119"/>
      <c r="II123" s="119"/>
      <c r="IJ123" s="119"/>
      <c r="IK123" s="119"/>
      <c r="IL123" s="119"/>
      <c r="IM123" s="119"/>
      <c r="IN123" s="119"/>
      <c r="IO123" s="119"/>
      <c r="IP123" s="119"/>
      <c r="IQ123" s="119"/>
      <c r="IR123" s="119"/>
      <c r="IS123" s="119"/>
      <c r="IT123" s="119"/>
      <c r="IU123" s="119"/>
      <c r="IV123" s="119"/>
    </row>
    <row r="124" spans="3:256" s="150" customFormat="1">
      <c r="D124" s="119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  <c r="DO124" s="119"/>
      <c r="DP124" s="119"/>
      <c r="DQ124" s="119"/>
      <c r="DR124" s="119"/>
      <c r="DS124" s="119"/>
      <c r="DT124" s="119"/>
      <c r="DU124" s="119"/>
      <c r="DV124" s="119"/>
      <c r="DW124" s="119"/>
      <c r="DX124" s="119"/>
      <c r="DY124" s="119"/>
      <c r="DZ124" s="119"/>
      <c r="EA124" s="119"/>
      <c r="EB124" s="119"/>
      <c r="EC124" s="119"/>
      <c r="ED124" s="119"/>
      <c r="EE124" s="119"/>
      <c r="EF124" s="119"/>
      <c r="EG124" s="119"/>
      <c r="EH124" s="119"/>
      <c r="EI124" s="119"/>
      <c r="EJ124" s="119"/>
      <c r="EK124" s="119"/>
      <c r="EL124" s="119"/>
      <c r="EM124" s="119"/>
      <c r="EN124" s="119"/>
      <c r="EO124" s="119"/>
      <c r="EP124" s="119"/>
      <c r="EQ124" s="119"/>
      <c r="ER124" s="119"/>
      <c r="ES124" s="119"/>
      <c r="ET124" s="119"/>
      <c r="EU124" s="119"/>
      <c r="EV124" s="119"/>
      <c r="EW124" s="119"/>
      <c r="EX124" s="119"/>
      <c r="EY124" s="119"/>
      <c r="EZ124" s="119"/>
      <c r="FA124" s="119"/>
      <c r="FB124" s="119"/>
      <c r="FC124" s="119"/>
      <c r="FD124" s="119"/>
      <c r="FE124" s="119"/>
      <c r="FF124" s="119"/>
      <c r="FG124" s="119"/>
      <c r="FH124" s="119"/>
      <c r="FI124" s="119"/>
      <c r="FJ124" s="119"/>
      <c r="FK124" s="119"/>
      <c r="FL124" s="119"/>
      <c r="FM124" s="119"/>
      <c r="FN124" s="119"/>
      <c r="FO124" s="119"/>
      <c r="FP124" s="119"/>
      <c r="FQ124" s="119"/>
      <c r="FR124" s="119"/>
      <c r="FS124" s="119"/>
      <c r="FT124" s="119"/>
      <c r="FU124" s="119"/>
      <c r="FV124" s="119"/>
      <c r="FW124" s="119"/>
      <c r="FX124" s="119"/>
      <c r="FY124" s="119"/>
      <c r="FZ124" s="119"/>
      <c r="GA124" s="119"/>
      <c r="GB124" s="119"/>
      <c r="GC124" s="119"/>
      <c r="GD124" s="119"/>
      <c r="GE124" s="119"/>
      <c r="GF124" s="119"/>
      <c r="GG124" s="119"/>
      <c r="GH124" s="119"/>
      <c r="GI124" s="119"/>
      <c r="GJ124" s="119"/>
      <c r="GK124" s="119"/>
      <c r="GL124" s="119"/>
      <c r="GM124" s="119"/>
      <c r="GN124" s="119"/>
      <c r="GO124" s="119"/>
      <c r="GP124" s="119"/>
      <c r="GQ124" s="119"/>
      <c r="GR124" s="119"/>
      <c r="GS124" s="119"/>
      <c r="GT124" s="119"/>
      <c r="GU124" s="119"/>
      <c r="GV124" s="119"/>
      <c r="GW124" s="119"/>
      <c r="GX124" s="119"/>
      <c r="GY124" s="119"/>
      <c r="GZ124" s="119"/>
      <c r="HA124" s="119"/>
      <c r="HB124" s="119"/>
      <c r="HC124" s="119"/>
      <c r="HD124" s="119"/>
      <c r="HE124" s="119"/>
      <c r="HF124" s="119"/>
      <c r="HG124" s="119"/>
      <c r="HH124" s="119"/>
      <c r="HI124" s="119"/>
      <c r="HJ124" s="119"/>
      <c r="HK124" s="119"/>
      <c r="HL124" s="119"/>
      <c r="HM124" s="119"/>
      <c r="HN124" s="119"/>
      <c r="HO124" s="119"/>
      <c r="HP124" s="119"/>
      <c r="HQ124" s="119"/>
      <c r="HR124" s="119"/>
      <c r="HS124" s="119"/>
      <c r="HT124" s="119"/>
      <c r="HU124" s="119"/>
      <c r="HV124" s="119"/>
      <c r="HW124" s="119"/>
      <c r="HX124" s="119"/>
      <c r="HY124" s="119"/>
      <c r="HZ124" s="119"/>
      <c r="IA124" s="119"/>
      <c r="IB124" s="119"/>
      <c r="IC124" s="119"/>
      <c r="ID124" s="119"/>
      <c r="IE124" s="119"/>
      <c r="IF124" s="119"/>
      <c r="IG124" s="119"/>
      <c r="IH124" s="119"/>
      <c r="II124" s="119"/>
      <c r="IJ124" s="119"/>
      <c r="IK124" s="119"/>
      <c r="IL124" s="119"/>
      <c r="IM124" s="119"/>
      <c r="IN124" s="119"/>
      <c r="IO124" s="119"/>
      <c r="IP124" s="119"/>
      <c r="IQ124" s="119"/>
      <c r="IR124" s="119"/>
      <c r="IS124" s="119"/>
      <c r="IT124" s="119"/>
      <c r="IU124" s="119"/>
      <c r="IV124" s="119"/>
    </row>
    <row r="125" spans="3:256" s="150" customFormat="1">
      <c r="D125" s="119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  <c r="DO125" s="119"/>
      <c r="DP125" s="119"/>
      <c r="DQ125" s="119"/>
      <c r="DR125" s="119"/>
      <c r="DS125" s="119"/>
      <c r="DT125" s="119"/>
      <c r="DU125" s="119"/>
      <c r="DV125" s="119"/>
      <c r="DW125" s="119"/>
      <c r="DX125" s="119"/>
      <c r="DY125" s="119"/>
      <c r="DZ125" s="119"/>
      <c r="EA125" s="119"/>
      <c r="EB125" s="119"/>
      <c r="EC125" s="119"/>
      <c r="ED125" s="119"/>
      <c r="EE125" s="119"/>
      <c r="EF125" s="119"/>
      <c r="EG125" s="119"/>
      <c r="EH125" s="119"/>
      <c r="EI125" s="119"/>
      <c r="EJ125" s="119"/>
      <c r="EK125" s="119"/>
      <c r="EL125" s="119"/>
      <c r="EM125" s="119"/>
      <c r="EN125" s="119"/>
      <c r="EO125" s="119"/>
      <c r="EP125" s="119"/>
      <c r="EQ125" s="119"/>
      <c r="ER125" s="119"/>
      <c r="ES125" s="119"/>
      <c r="ET125" s="119"/>
      <c r="EU125" s="119"/>
      <c r="EV125" s="119"/>
      <c r="EW125" s="119"/>
      <c r="EX125" s="119"/>
      <c r="EY125" s="119"/>
      <c r="EZ125" s="119"/>
      <c r="FA125" s="119"/>
      <c r="FB125" s="119"/>
      <c r="FC125" s="119"/>
      <c r="FD125" s="119"/>
      <c r="FE125" s="119"/>
      <c r="FF125" s="119"/>
      <c r="FG125" s="119"/>
      <c r="FH125" s="119"/>
      <c r="FI125" s="119"/>
      <c r="FJ125" s="119"/>
      <c r="FK125" s="119"/>
      <c r="FL125" s="119"/>
      <c r="FM125" s="119"/>
      <c r="FN125" s="119"/>
      <c r="FO125" s="119"/>
      <c r="FP125" s="119"/>
      <c r="FQ125" s="119"/>
      <c r="FR125" s="119"/>
      <c r="FS125" s="119"/>
      <c r="FT125" s="119"/>
      <c r="FU125" s="119"/>
      <c r="FV125" s="119"/>
      <c r="FW125" s="119"/>
      <c r="FX125" s="119"/>
      <c r="FY125" s="119"/>
      <c r="FZ125" s="119"/>
      <c r="GA125" s="119"/>
      <c r="GB125" s="119"/>
      <c r="GC125" s="119"/>
      <c r="GD125" s="119"/>
      <c r="GE125" s="119"/>
      <c r="GF125" s="119"/>
      <c r="GG125" s="119"/>
      <c r="GH125" s="119"/>
      <c r="GI125" s="119"/>
      <c r="GJ125" s="119"/>
      <c r="GK125" s="119"/>
      <c r="GL125" s="119"/>
      <c r="GM125" s="119"/>
      <c r="GN125" s="119"/>
      <c r="GO125" s="119"/>
      <c r="GP125" s="119"/>
      <c r="GQ125" s="119"/>
      <c r="GR125" s="119"/>
      <c r="GS125" s="119"/>
      <c r="GT125" s="119"/>
      <c r="GU125" s="119"/>
      <c r="GV125" s="119"/>
      <c r="GW125" s="119"/>
      <c r="GX125" s="119"/>
      <c r="GY125" s="119"/>
      <c r="GZ125" s="119"/>
      <c r="HA125" s="119"/>
      <c r="HB125" s="119"/>
      <c r="HC125" s="119"/>
      <c r="HD125" s="119"/>
      <c r="HE125" s="119"/>
      <c r="HF125" s="119"/>
      <c r="HG125" s="119"/>
      <c r="HH125" s="119"/>
      <c r="HI125" s="119"/>
      <c r="HJ125" s="119"/>
      <c r="HK125" s="119"/>
      <c r="HL125" s="119"/>
      <c r="HM125" s="119"/>
      <c r="HN125" s="119"/>
      <c r="HO125" s="119"/>
      <c r="HP125" s="119"/>
      <c r="HQ125" s="119"/>
      <c r="HR125" s="119"/>
      <c r="HS125" s="119"/>
      <c r="HT125" s="119"/>
      <c r="HU125" s="119"/>
      <c r="HV125" s="119"/>
      <c r="HW125" s="119"/>
      <c r="HX125" s="119"/>
      <c r="HY125" s="119"/>
      <c r="HZ125" s="119"/>
      <c r="IA125" s="119"/>
      <c r="IB125" s="119"/>
      <c r="IC125" s="119"/>
      <c r="ID125" s="119"/>
      <c r="IE125" s="119"/>
      <c r="IF125" s="119"/>
      <c r="IG125" s="119"/>
      <c r="IH125" s="119"/>
      <c r="II125" s="119"/>
      <c r="IJ125" s="119"/>
      <c r="IK125" s="119"/>
      <c r="IL125" s="119"/>
      <c r="IM125" s="119"/>
      <c r="IN125" s="119"/>
      <c r="IO125" s="119"/>
      <c r="IP125" s="119"/>
      <c r="IQ125" s="119"/>
      <c r="IR125" s="119"/>
      <c r="IS125" s="119"/>
      <c r="IT125" s="119"/>
      <c r="IU125" s="119"/>
      <c r="IV125" s="119"/>
    </row>
    <row r="126" spans="3:256" s="150" customFormat="1">
      <c r="D126" s="119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  <c r="DO126" s="119"/>
      <c r="DP126" s="119"/>
      <c r="DQ126" s="119"/>
      <c r="DR126" s="119"/>
      <c r="DS126" s="119"/>
      <c r="DT126" s="119"/>
      <c r="DU126" s="119"/>
      <c r="DV126" s="119"/>
      <c r="DW126" s="119"/>
      <c r="DX126" s="119"/>
      <c r="DY126" s="119"/>
      <c r="DZ126" s="119"/>
      <c r="EA126" s="119"/>
      <c r="EB126" s="119"/>
      <c r="EC126" s="119"/>
      <c r="ED126" s="119"/>
      <c r="EE126" s="119"/>
      <c r="EF126" s="119"/>
      <c r="EG126" s="119"/>
      <c r="EH126" s="119"/>
      <c r="EI126" s="119"/>
      <c r="EJ126" s="119"/>
      <c r="EK126" s="119"/>
      <c r="EL126" s="119"/>
      <c r="EM126" s="119"/>
      <c r="EN126" s="119"/>
      <c r="EO126" s="119"/>
      <c r="EP126" s="119"/>
      <c r="EQ126" s="119"/>
      <c r="ER126" s="119"/>
      <c r="ES126" s="119"/>
      <c r="ET126" s="119"/>
      <c r="EU126" s="119"/>
      <c r="EV126" s="119"/>
      <c r="EW126" s="119"/>
      <c r="EX126" s="119"/>
      <c r="EY126" s="119"/>
      <c r="EZ126" s="119"/>
      <c r="FA126" s="119"/>
      <c r="FB126" s="119"/>
      <c r="FC126" s="119"/>
      <c r="FD126" s="119"/>
      <c r="FE126" s="119"/>
      <c r="FF126" s="119"/>
      <c r="FG126" s="119"/>
      <c r="FH126" s="119"/>
      <c r="FI126" s="119"/>
      <c r="FJ126" s="119"/>
      <c r="FK126" s="119"/>
      <c r="FL126" s="119"/>
      <c r="FM126" s="119"/>
      <c r="FN126" s="119"/>
      <c r="FO126" s="119"/>
      <c r="FP126" s="119"/>
      <c r="FQ126" s="119"/>
      <c r="FR126" s="119"/>
      <c r="FS126" s="119"/>
      <c r="FT126" s="119"/>
      <c r="FU126" s="119"/>
      <c r="FV126" s="119"/>
      <c r="FW126" s="119"/>
      <c r="FX126" s="119"/>
      <c r="FY126" s="119"/>
      <c r="FZ126" s="119"/>
      <c r="GA126" s="119"/>
      <c r="GB126" s="119"/>
      <c r="GC126" s="119"/>
      <c r="GD126" s="119"/>
      <c r="GE126" s="119"/>
      <c r="GF126" s="119"/>
      <c r="GG126" s="119"/>
      <c r="GH126" s="119"/>
      <c r="GI126" s="119"/>
      <c r="GJ126" s="119"/>
      <c r="GK126" s="119"/>
      <c r="GL126" s="119"/>
      <c r="GM126" s="119"/>
      <c r="GN126" s="119"/>
      <c r="GO126" s="119"/>
      <c r="GP126" s="119"/>
      <c r="GQ126" s="119"/>
      <c r="GR126" s="119"/>
      <c r="GS126" s="119"/>
      <c r="GT126" s="119"/>
      <c r="GU126" s="119"/>
      <c r="GV126" s="119"/>
      <c r="GW126" s="119"/>
      <c r="GX126" s="119"/>
      <c r="GY126" s="119"/>
      <c r="GZ126" s="119"/>
      <c r="HA126" s="119"/>
      <c r="HB126" s="119"/>
      <c r="HC126" s="119"/>
      <c r="HD126" s="119"/>
      <c r="HE126" s="119"/>
      <c r="HF126" s="119"/>
      <c r="HG126" s="119"/>
      <c r="HH126" s="119"/>
      <c r="HI126" s="119"/>
      <c r="HJ126" s="119"/>
      <c r="HK126" s="119"/>
      <c r="HL126" s="119"/>
      <c r="HM126" s="119"/>
      <c r="HN126" s="119"/>
      <c r="HO126" s="119"/>
      <c r="HP126" s="119"/>
      <c r="HQ126" s="119"/>
      <c r="HR126" s="119"/>
      <c r="HS126" s="119"/>
      <c r="HT126" s="119"/>
      <c r="HU126" s="119"/>
      <c r="HV126" s="119"/>
      <c r="HW126" s="119"/>
      <c r="HX126" s="119"/>
      <c r="HY126" s="119"/>
      <c r="HZ126" s="119"/>
      <c r="IA126" s="119"/>
      <c r="IB126" s="119"/>
      <c r="IC126" s="119"/>
      <c r="ID126" s="119"/>
      <c r="IE126" s="119"/>
      <c r="IF126" s="119"/>
      <c r="IG126" s="119"/>
      <c r="IH126" s="119"/>
      <c r="II126" s="119"/>
      <c r="IJ126" s="119"/>
      <c r="IK126" s="119"/>
      <c r="IL126" s="119"/>
      <c r="IM126" s="119"/>
      <c r="IN126" s="119"/>
      <c r="IO126" s="119"/>
      <c r="IP126" s="119"/>
      <c r="IQ126" s="119"/>
      <c r="IR126" s="119"/>
      <c r="IS126" s="119"/>
      <c r="IT126" s="119"/>
      <c r="IU126" s="119"/>
      <c r="IV126" s="119"/>
    </row>
    <row r="127" spans="3:256" s="150" customFormat="1">
      <c r="D127" s="119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  <c r="DO127" s="119"/>
      <c r="DP127" s="119"/>
      <c r="DQ127" s="119"/>
      <c r="DR127" s="119"/>
      <c r="DS127" s="119"/>
      <c r="DT127" s="119"/>
      <c r="DU127" s="119"/>
      <c r="DV127" s="119"/>
      <c r="DW127" s="119"/>
      <c r="DX127" s="119"/>
      <c r="DY127" s="119"/>
      <c r="DZ127" s="119"/>
      <c r="EA127" s="119"/>
      <c r="EB127" s="119"/>
      <c r="EC127" s="119"/>
      <c r="ED127" s="119"/>
      <c r="EE127" s="119"/>
      <c r="EF127" s="119"/>
      <c r="EG127" s="119"/>
      <c r="EH127" s="119"/>
      <c r="EI127" s="119"/>
      <c r="EJ127" s="119"/>
      <c r="EK127" s="119"/>
      <c r="EL127" s="119"/>
      <c r="EM127" s="119"/>
      <c r="EN127" s="119"/>
      <c r="EO127" s="119"/>
      <c r="EP127" s="119"/>
      <c r="EQ127" s="119"/>
      <c r="ER127" s="119"/>
      <c r="ES127" s="119"/>
      <c r="ET127" s="119"/>
      <c r="EU127" s="119"/>
      <c r="EV127" s="119"/>
      <c r="EW127" s="119"/>
      <c r="EX127" s="119"/>
      <c r="EY127" s="119"/>
      <c r="EZ127" s="119"/>
      <c r="FA127" s="119"/>
      <c r="FB127" s="119"/>
      <c r="FC127" s="119"/>
      <c r="FD127" s="119"/>
      <c r="FE127" s="119"/>
      <c r="FF127" s="119"/>
      <c r="FG127" s="119"/>
      <c r="FH127" s="119"/>
      <c r="FI127" s="119"/>
      <c r="FJ127" s="119"/>
      <c r="FK127" s="119"/>
      <c r="FL127" s="119"/>
      <c r="FM127" s="119"/>
      <c r="FN127" s="119"/>
      <c r="FO127" s="119"/>
      <c r="FP127" s="119"/>
      <c r="FQ127" s="119"/>
      <c r="FR127" s="119"/>
      <c r="FS127" s="119"/>
      <c r="FT127" s="119"/>
      <c r="FU127" s="119"/>
      <c r="FV127" s="119"/>
      <c r="FW127" s="119"/>
      <c r="FX127" s="119"/>
      <c r="FY127" s="119"/>
      <c r="FZ127" s="119"/>
      <c r="GA127" s="119"/>
      <c r="GB127" s="119"/>
      <c r="GC127" s="119"/>
      <c r="GD127" s="119"/>
      <c r="GE127" s="119"/>
      <c r="GF127" s="119"/>
      <c r="GG127" s="119"/>
      <c r="GH127" s="119"/>
      <c r="GI127" s="119"/>
      <c r="GJ127" s="119"/>
      <c r="GK127" s="119"/>
      <c r="GL127" s="119"/>
      <c r="GM127" s="119"/>
      <c r="GN127" s="119"/>
      <c r="GO127" s="119"/>
      <c r="GP127" s="119"/>
      <c r="GQ127" s="119"/>
      <c r="GR127" s="119"/>
      <c r="GS127" s="119"/>
      <c r="GT127" s="119"/>
      <c r="GU127" s="119"/>
      <c r="GV127" s="119"/>
      <c r="GW127" s="119"/>
      <c r="GX127" s="119"/>
      <c r="GY127" s="119"/>
      <c r="GZ127" s="119"/>
      <c r="HA127" s="119"/>
      <c r="HB127" s="119"/>
      <c r="HC127" s="119"/>
      <c r="HD127" s="119"/>
      <c r="HE127" s="119"/>
      <c r="HF127" s="119"/>
      <c r="HG127" s="119"/>
      <c r="HH127" s="119"/>
      <c r="HI127" s="119"/>
      <c r="HJ127" s="119"/>
      <c r="HK127" s="119"/>
      <c r="HL127" s="119"/>
      <c r="HM127" s="119"/>
      <c r="HN127" s="119"/>
      <c r="HO127" s="119"/>
      <c r="HP127" s="119"/>
      <c r="HQ127" s="119"/>
      <c r="HR127" s="119"/>
      <c r="HS127" s="119"/>
      <c r="HT127" s="119"/>
      <c r="HU127" s="119"/>
      <c r="HV127" s="119"/>
      <c r="HW127" s="119"/>
      <c r="HX127" s="119"/>
      <c r="HY127" s="119"/>
      <c r="HZ127" s="119"/>
      <c r="IA127" s="119"/>
      <c r="IB127" s="119"/>
      <c r="IC127" s="119"/>
      <c r="ID127" s="119"/>
      <c r="IE127" s="119"/>
      <c r="IF127" s="119"/>
      <c r="IG127" s="119"/>
      <c r="IH127" s="119"/>
      <c r="II127" s="119"/>
      <c r="IJ127" s="119"/>
      <c r="IK127" s="119"/>
      <c r="IL127" s="119"/>
      <c r="IM127" s="119"/>
      <c r="IN127" s="119"/>
      <c r="IO127" s="119"/>
      <c r="IP127" s="119"/>
      <c r="IQ127" s="119"/>
      <c r="IR127" s="119"/>
      <c r="IS127" s="119"/>
      <c r="IT127" s="119"/>
      <c r="IU127" s="119"/>
      <c r="IV127" s="119"/>
    </row>
    <row r="128" spans="3:256" s="150" customFormat="1">
      <c r="D128" s="119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  <c r="DO128" s="119"/>
      <c r="DP128" s="119"/>
      <c r="DQ128" s="119"/>
      <c r="DR128" s="119"/>
      <c r="DS128" s="119"/>
      <c r="DT128" s="119"/>
      <c r="DU128" s="119"/>
      <c r="DV128" s="119"/>
      <c r="DW128" s="119"/>
      <c r="DX128" s="119"/>
      <c r="DY128" s="119"/>
      <c r="DZ128" s="119"/>
      <c r="EA128" s="119"/>
      <c r="EB128" s="119"/>
      <c r="EC128" s="119"/>
      <c r="ED128" s="119"/>
      <c r="EE128" s="119"/>
      <c r="EF128" s="119"/>
      <c r="EG128" s="119"/>
      <c r="EH128" s="119"/>
      <c r="EI128" s="119"/>
      <c r="EJ128" s="119"/>
      <c r="EK128" s="119"/>
      <c r="EL128" s="119"/>
      <c r="EM128" s="119"/>
      <c r="EN128" s="119"/>
      <c r="EO128" s="119"/>
      <c r="EP128" s="119"/>
      <c r="EQ128" s="119"/>
      <c r="ER128" s="119"/>
      <c r="ES128" s="119"/>
      <c r="ET128" s="119"/>
      <c r="EU128" s="119"/>
      <c r="EV128" s="119"/>
      <c r="EW128" s="119"/>
      <c r="EX128" s="119"/>
      <c r="EY128" s="119"/>
      <c r="EZ128" s="119"/>
      <c r="FA128" s="119"/>
      <c r="FB128" s="119"/>
      <c r="FC128" s="119"/>
      <c r="FD128" s="119"/>
      <c r="FE128" s="119"/>
      <c r="FF128" s="119"/>
      <c r="FG128" s="119"/>
      <c r="FH128" s="119"/>
      <c r="FI128" s="119"/>
      <c r="FJ128" s="119"/>
      <c r="FK128" s="119"/>
      <c r="FL128" s="119"/>
      <c r="FM128" s="119"/>
      <c r="FN128" s="119"/>
      <c r="FO128" s="119"/>
      <c r="FP128" s="119"/>
      <c r="FQ128" s="119"/>
      <c r="FR128" s="119"/>
      <c r="FS128" s="119"/>
      <c r="FT128" s="119"/>
      <c r="FU128" s="119"/>
      <c r="FV128" s="119"/>
      <c r="FW128" s="119"/>
      <c r="FX128" s="119"/>
      <c r="FY128" s="119"/>
      <c r="FZ128" s="119"/>
      <c r="GA128" s="119"/>
      <c r="GB128" s="119"/>
      <c r="GC128" s="119"/>
      <c r="GD128" s="119"/>
      <c r="GE128" s="119"/>
      <c r="GF128" s="119"/>
      <c r="GG128" s="119"/>
      <c r="GH128" s="119"/>
      <c r="GI128" s="119"/>
      <c r="GJ128" s="119"/>
      <c r="GK128" s="119"/>
      <c r="GL128" s="119"/>
      <c r="GM128" s="119"/>
      <c r="GN128" s="119"/>
      <c r="GO128" s="119"/>
      <c r="GP128" s="119"/>
      <c r="GQ128" s="119"/>
      <c r="GR128" s="119"/>
      <c r="GS128" s="119"/>
      <c r="GT128" s="119"/>
      <c r="GU128" s="119"/>
      <c r="GV128" s="119"/>
      <c r="GW128" s="119"/>
      <c r="GX128" s="119"/>
      <c r="GY128" s="119"/>
      <c r="GZ128" s="119"/>
      <c r="HA128" s="119"/>
      <c r="HB128" s="119"/>
      <c r="HC128" s="119"/>
      <c r="HD128" s="119"/>
      <c r="HE128" s="119"/>
      <c r="HF128" s="119"/>
      <c r="HG128" s="119"/>
      <c r="HH128" s="119"/>
      <c r="HI128" s="119"/>
      <c r="HJ128" s="119"/>
      <c r="HK128" s="119"/>
      <c r="HL128" s="119"/>
      <c r="HM128" s="119"/>
      <c r="HN128" s="119"/>
      <c r="HO128" s="119"/>
      <c r="HP128" s="119"/>
      <c r="HQ128" s="119"/>
      <c r="HR128" s="119"/>
      <c r="HS128" s="119"/>
      <c r="HT128" s="119"/>
      <c r="HU128" s="119"/>
      <c r="HV128" s="119"/>
      <c r="HW128" s="119"/>
      <c r="HX128" s="119"/>
      <c r="HY128" s="119"/>
      <c r="HZ128" s="119"/>
      <c r="IA128" s="119"/>
      <c r="IB128" s="119"/>
      <c r="IC128" s="119"/>
      <c r="ID128" s="119"/>
      <c r="IE128" s="119"/>
      <c r="IF128" s="119"/>
      <c r="IG128" s="119"/>
      <c r="IH128" s="119"/>
      <c r="II128" s="119"/>
      <c r="IJ128" s="119"/>
      <c r="IK128" s="119"/>
      <c r="IL128" s="119"/>
      <c r="IM128" s="119"/>
      <c r="IN128" s="119"/>
      <c r="IO128" s="119"/>
      <c r="IP128" s="119"/>
      <c r="IQ128" s="119"/>
      <c r="IR128" s="119"/>
      <c r="IS128" s="119"/>
      <c r="IT128" s="119"/>
      <c r="IU128" s="119"/>
      <c r="IV128" s="119"/>
    </row>
    <row r="129" spans="4:256" s="150" customFormat="1">
      <c r="D129" s="119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  <c r="DO129" s="119"/>
      <c r="DP129" s="119"/>
      <c r="DQ129" s="119"/>
      <c r="DR129" s="119"/>
      <c r="DS129" s="119"/>
      <c r="DT129" s="119"/>
      <c r="DU129" s="119"/>
      <c r="DV129" s="119"/>
      <c r="DW129" s="119"/>
      <c r="DX129" s="119"/>
      <c r="DY129" s="119"/>
      <c r="DZ129" s="119"/>
      <c r="EA129" s="119"/>
      <c r="EB129" s="119"/>
      <c r="EC129" s="119"/>
      <c r="ED129" s="119"/>
      <c r="EE129" s="119"/>
      <c r="EF129" s="119"/>
      <c r="EG129" s="119"/>
      <c r="EH129" s="119"/>
      <c r="EI129" s="119"/>
      <c r="EJ129" s="119"/>
      <c r="EK129" s="119"/>
      <c r="EL129" s="119"/>
      <c r="EM129" s="119"/>
      <c r="EN129" s="119"/>
      <c r="EO129" s="119"/>
      <c r="EP129" s="119"/>
      <c r="EQ129" s="119"/>
      <c r="ER129" s="119"/>
      <c r="ES129" s="119"/>
      <c r="ET129" s="119"/>
      <c r="EU129" s="119"/>
      <c r="EV129" s="119"/>
      <c r="EW129" s="119"/>
      <c r="EX129" s="119"/>
      <c r="EY129" s="119"/>
      <c r="EZ129" s="119"/>
      <c r="FA129" s="119"/>
      <c r="FB129" s="119"/>
      <c r="FC129" s="119"/>
      <c r="FD129" s="119"/>
      <c r="FE129" s="119"/>
      <c r="FF129" s="119"/>
      <c r="FG129" s="119"/>
      <c r="FH129" s="119"/>
      <c r="FI129" s="119"/>
      <c r="FJ129" s="119"/>
      <c r="FK129" s="119"/>
      <c r="FL129" s="119"/>
      <c r="FM129" s="119"/>
      <c r="FN129" s="119"/>
      <c r="FO129" s="119"/>
      <c r="FP129" s="119"/>
      <c r="FQ129" s="119"/>
      <c r="FR129" s="119"/>
      <c r="FS129" s="119"/>
      <c r="FT129" s="119"/>
      <c r="FU129" s="119"/>
      <c r="FV129" s="119"/>
      <c r="FW129" s="119"/>
      <c r="FX129" s="119"/>
      <c r="FY129" s="119"/>
      <c r="FZ129" s="119"/>
      <c r="GA129" s="119"/>
      <c r="GB129" s="119"/>
      <c r="GC129" s="119"/>
      <c r="GD129" s="119"/>
      <c r="GE129" s="119"/>
      <c r="GF129" s="119"/>
      <c r="GG129" s="119"/>
      <c r="GH129" s="119"/>
      <c r="GI129" s="119"/>
      <c r="GJ129" s="119"/>
      <c r="GK129" s="119"/>
      <c r="GL129" s="119"/>
      <c r="GM129" s="119"/>
      <c r="GN129" s="119"/>
      <c r="GO129" s="119"/>
      <c r="GP129" s="119"/>
      <c r="GQ129" s="119"/>
      <c r="GR129" s="119"/>
      <c r="GS129" s="119"/>
      <c r="GT129" s="119"/>
      <c r="GU129" s="119"/>
      <c r="GV129" s="119"/>
      <c r="GW129" s="119"/>
      <c r="GX129" s="119"/>
      <c r="GY129" s="119"/>
      <c r="GZ129" s="119"/>
      <c r="HA129" s="119"/>
      <c r="HB129" s="119"/>
      <c r="HC129" s="119"/>
      <c r="HD129" s="119"/>
      <c r="HE129" s="119"/>
      <c r="HF129" s="119"/>
      <c r="HG129" s="119"/>
      <c r="HH129" s="119"/>
      <c r="HI129" s="119"/>
      <c r="HJ129" s="119"/>
      <c r="HK129" s="119"/>
      <c r="HL129" s="119"/>
      <c r="HM129" s="119"/>
      <c r="HN129" s="119"/>
      <c r="HO129" s="119"/>
      <c r="HP129" s="119"/>
      <c r="HQ129" s="119"/>
      <c r="HR129" s="119"/>
      <c r="HS129" s="119"/>
      <c r="HT129" s="119"/>
      <c r="HU129" s="119"/>
      <c r="HV129" s="119"/>
      <c r="HW129" s="119"/>
      <c r="HX129" s="119"/>
      <c r="HY129" s="119"/>
      <c r="HZ129" s="119"/>
      <c r="IA129" s="119"/>
      <c r="IB129" s="119"/>
      <c r="IC129" s="119"/>
      <c r="ID129" s="119"/>
      <c r="IE129" s="119"/>
      <c r="IF129" s="119"/>
      <c r="IG129" s="119"/>
      <c r="IH129" s="119"/>
      <c r="II129" s="119"/>
      <c r="IJ129" s="119"/>
      <c r="IK129" s="119"/>
      <c r="IL129" s="119"/>
      <c r="IM129" s="119"/>
      <c r="IN129" s="119"/>
      <c r="IO129" s="119"/>
      <c r="IP129" s="119"/>
      <c r="IQ129" s="119"/>
      <c r="IR129" s="119"/>
      <c r="IS129" s="119"/>
      <c r="IT129" s="119"/>
      <c r="IU129" s="119"/>
      <c r="IV129" s="119"/>
    </row>
    <row r="130" spans="4:256" s="150" customFormat="1">
      <c r="D130" s="119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  <c r="DO130" s="119"/>
      <c r="DP130" s="119"/>
      <c r="DQ130" s="119"/>
      <c r="DR130" s="119"/>
      <c r="DS130" s="119"/>
      <c r="DT130" s="119"/>
      <c r="DU130" s="119"/>
      <c r="DV130" s="119"/>
      <c r="DW130" s="119"/>
      <c r="DX130" s="119"/>
      <c r="DY130" s="119"/>
      <c r="DZ130" s="119"/>
      <c r="EA130" s="119"/>
      <c r="EB130" s="119"/>
      <c r="EC130" s="119"/>
      <c r="ED130" s="119"/>
      <c r="EE130" s="119"/>
      <c r="EF130" s="119"/>
      <c r="EG130" s="119"/>
      <c r="EH130" s="119"/>
      <c r="EI130" s="119"/>
      <c r="EJ130" s="119"/>
      <c r="EK130" s="119"/>
      <c r="EL130" s="119"/>
      <c r="EM130" s="119"/>
      <c r="EN130" s="119"/>
      <c r="EO130" s="119"/>
      <c r="EP130" s="119"/>
      <c r="EQ130" s="119"/>
      <c r="ER130" s="119"/>
      <c r="ES130" s="119"/>
      <c r="ET130" s="119"/>
      <c r="EU130" s="119"/>
      <c r="EV130" s="119"/>
      <c r="EW130" s="119"/>
      <c r="EX130" s="119"/>
      <c r="EY130" s="119"/>
      <c r="EZ130" s="119"/>
      <c r="FA130" s="119"/>
      <c r="FB130" s="119"/>
      <c r="FC130" s="119"/>
      <c r="FD130" s="119"/>
      <c r="FE130" s="119"/>
      <c r="FF130" s="119"/>
      <c r="FG130" s="119"/>
      <c r="FH130" s="119"/>
      <c r="FI130" s="119"/>
      <c r="FJ130" s="119"/>
      <c r="FK130" s="119"/>
      <c r="FL130" s="119"/>
      <c r="FM130" s="119"/>
      <c r="FN130" s="119"/>
      <c r="FO130" s="119"/>
      <c r="FP130" s="119"/>
      <c r="FQ130" s="119"/>
      <c r="FR130" s="119"/>
      <c r="FS130" s="119"/>
      <c r="FT130" s="119"/>
      <c r="FU130" s="119"/>
      <c r="FV130" s="119"/>
      <c r="FW130" s="119"/>
      <c r="FX130" s="119"/>
      <c r="FY130" s="119"/>
      <c r="FZ130" s="119"/>
      <c r="GA130" s="119"/>
      <c r="GB130" s="119"/>
      <c r="GC130" s="119"/>
      <c r="GD130" s="119"/>
      <c r="GE130" s="119"/>
      <c r="GF130" s="119"/>
      <c r="GG130" s="119"/>
      <c r="GH130" s="119"/>
      <c r="GI130" s="119"/>
      <c r="GJ130" s="119"/>
      <c r="GK130" s="119"/>
      <c r="GL130" s="119"/>
      <c r="GM130" s="119"/>
      <c r="GN130" s="119"/>
      <c r="GO130" s="119"/>
      <c r="GP130" s="119"/>
      <c r="GQ130" s="119"/>
      <c r="GR130" s="119"/>
      <c r="GS130" s="119"/>
      <c r="GT130" s="119"/>
      <c r="GU130" s="119"/>
      <c r="GV130" s="119"/>
      <c r="GW130" s="119"/>
      <c r="GX130" s="119"/>
      <c r="GY130" s="119"/>
      <c r="GZ130" s="119"/>
      <c r="HA130" s="119"/>
      <c r="HB130" s="119"/>
      <c r="HC130" s="119"/>
      <c r="HD130" s="119"/>
      <c r="HE130" s="119"/>
      <c r="HF130" s="119"/>
      <c r="HG130" s="119"/>
      <c r="HH130" s="119"/>
      <c r="HI130" s="119"/>
      <c r="HJ130" s="119"/>
      <c r="HK130" s="119"/>
      <c r="HL130" s="119"/>
      <c r="HM130" s="119"/>
      <c r="HN130" s="119"/>
      <c r="HO130" s="119"/>
      <c r="HP130" s="119"/>
      <c r="HQ130" s="119"/>
      <c r="HR130" s="119"/>
      <c r="HS130" s="119"/>
      <c r="HT130" s="119"/>
      <c r="HU130" s="119"/>
      <c r="HV130" s="119"/>
      <c r="HW130" s="119"/>
      <c r="HX130" s="119"/>
      <c r="HY130" s="119"/>
      <c r="HZ130" s="119"/>
      <c r="IA130" s="119"/>
      <c r="IB130" s="119"/>
      <c r="IC130" s="119"/>
      <c r="ID130" s="119"/>
      <c r="IE130" s="119"/>
      <c r="IF130" s="119"/>
      <c r="IG130" s="119"/>
      <c r="IH130" s="119"/>
      <c r="II130" s="119"/>
      <c r="IJ130" s="119"/>
      <c r="IK130" s="119"/>
      <c r="IL130" s="119"/>
      <c r="IM130" s="119"/>
      <c r="IN130" s="119"/>
      <c r="IO130" s="119"/>
      <c r="IP130" s="119"/>
      <c r="IQ130" s="119"/>
      <c r="IR130" s="119"/>
      <c r="IS130" s="119"/>
      <c r="IT130" s="119"/>
      <c r="IU130" s="119"/>
      <c r="IV130" s="119"/>
    </row>
    <row r="131" spans="4:256" s="150" customFormat="1">
      <c r="D131" s="119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  <c r="DO131" s="119"/>
      <c r="DP131" s="119"/>
      <c r="DQ131" s="119"/>
      <c r="DR131" s="119"/>
      <c r="DS131" s="119"/>
      <c r="DT131" s="119"/>
      <c r="DU131" s="119"/>
      <c r="DV131" s="119"/>
      <c r="DW131" s="119"/>
      <c r="DX131" s="119"/>
      <c r="DY131" s="119"/>
      <c r="DZ131" s="119"/>
      <c r="EA131" s="119"/>
      <c r="EB131" s="119"/>
      <c r="EC131" s="119"/>
      <c r="ED131" s="119"/>
      <c r="EE131" s="119"/>
      <c r="EF131" s="119"/>
      <c r="EG131" s="119"/>
      <c r="EH131" s="119"/>
      <c r="EI131" s="119"/>
      <c r="EJ131" s="119"/>
      <c r="EK131" s="119"/>
      <c r="EL131" s="119"/>
      <c r="EM131" s="119"/>
      <c r="EN131" s="119"/>
      <c r="EO131" s="119"/>
      <c r="EP131" s="119"/>
      <c r="EQ131" s="119"/>
      <c r="ER131" s="119"/>
      <c r="ES131" s="119"/>
      <c r="ET131" s="119"/>
      <c r="EU131" s="119"/>
      <c r="EV131" s="119"/>
      <c r="EW131" s="119"/>
      <c r="EX131" s="119"/>
      <c r="EY131" s="119"/>
      <c r="EZ131" s="119"/>
      <c r="FA131" s="119"/>
      <c r="FB131" s="119"/>
      <c r="FC131" s="119"/>
      <c r="FD131" s="119"/>
      <c r="FE131" s="119"/>
      <c r="FF131" s="119"/>
      <c r="FG131" s="119"/>
      <c r="FH131" s="119"/>
      <c r="FI131" s="119"/>
      <c r="FJ131" s="119"/>
      <c r="FK131" s="119"/>
      <c r="FL131" s="119"/>
      <c r="FM131" s="119"/>
      <c r="FN131" s="119"/>
      <c r="FO131" s="119"/>
      <c r="FP131" s="119"/>
      <c r="FQ131" s="119"/>
      <c r="FR131" s="119"/>
      <c r="FS131" s="119"/>
      <c r="FT131" s="119"/>
      <c r="FU131" s="119"/>
      <c r="FV131" s="119"/>
      <c r="FW131" s="119"/>
      <c r="FX131" s="119"/>
      <c r="FY131" s="119"/>
      <c r="FZ131" s="119"/>
      <c r="GA131" s="119"/>
      <c r="GB131" s="119"/>
      <c r="GC131" s="119"/>
      <c r="GD131" s="119"/>
      <c r="GE131" s="119"/>
      <c r="GF131" s="119"/>
      <c r="GG131" s="119"/>
      <c r="GH131" s="119"/>
      <c r="GI131" s="119"/>
      <c r="GJ131" s="119"/>
      <c r="GK131" s="119"/>
      <c r="GL131" s="119"/>
      <c r="GM131" s="119"/>
      <c r="GN131" s="119"/>
      <c r="GO131" s="119"/>
      <c r="GP131" s="119"/>
      <c r="GQ131" s="119"/>
      <c r="GR131" s="119"/>
      <c r="GS131" s="119"/>
      <c r="GT131" s="119"/>
      <c r="GU131" s="119"/>
      <c r="GV131" s="119"/>
      <c r="GW131" s="119"/>
      <c r="GX131" s="119"/>
      <c r="GY131" s="119"/>
      <c r="GZ131" s="119"/>
      <c r="HA131" s="119"/>
      <c r="HB131" s="119"/>
      <c r="HC131" s="119"/>
      <c r="HD131" s="119"/>
      <c r="HE131" s="119"/>
      <c r="HF131" s="119"/>
      <c r="HG131" s="119"/>
      <c r="HH131" s="119"/>
      <c r="HI131" s="119"/>
      <c r="HJ131" s="119"/>
      <c r="HK131" s="119"/>
      <c r="HL131" s="119"/>
      <c r="HM131" s="119"/>
      <c r="HN131" s="119"/>
      <c r="HO131" s="119"/>
      <c r="HP131" s="119"/>
      <c r="HQ131" s="119"/>
      <c r="HR131" s="119"/>
      <c r="HS131" s="119"/>
      <c r="HT131" s="119"/>
      <c r="HU131" s="119"/>
      <c r="HV131" s="119"/>
      <c r="HW131" s="119"/>
      <c r="HX131" s="119"/>
      <c r="HY131" s="119"/>
      <c r="HZ131" s="119"/>
      <c r="IA131" s="119"/>
      <c r="IB131" s="119"/>
      <c r="IC131" s="119"/>
      <c r="ID131" s="119"/>
      <c r="IE131" s="119"/>
      <c r="IF131" s="119"/>
      <c r="IG131" s="119"/>
      <c r="IH131" s="119"/>
      <c r="II131" s="119"/>
      <c r="IJ131" s="119"/>
      <c r="IK131" s="119"/>
      <c r="IL131" s="119"/>
      <c r="IM131" s="119"/>
      <c r="IN131" s="119"/>
      <c r="IO131" s="119"/>
      <c r="IP131" s="119"/>
      <c r="IQ131" s="119"/>
      <c r="IR131" s="119"/>
      <c r="IS131" s="119"/>
      <c r="IT131" s="119"/>
      <c r="IU131" s="119"/>
      <c r="IV131" s="119"/>
    </row>
    <row r="132" spans="4:256" s="150" customFormat="1">
      <c r="D132" s="119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  <c r="DO132" s="119"/>
      <c r="DP132" s="119"/>
      <c r="DQ132" s="119"/>
      <c r="DR132" s="119"/>
      <c r="DS132" s="119"/>
      <c r="DT132" s="119"/>
      <c r="DU132" s="119"/>
      <c r="DV132" s="119"/>
      <c r="DW132" s="119"/>
      <c r="DX132" s="119"/>
      <c r="DY132" s="119"/>
      <c r="DZ132" s="119"/>
      <c r="EA132" s="119"/>
      <c r="EB132" s="119"/>
      <c r="EC132" s="119"/>
      <c r="ED132" s="119"/>
      <c r="EE132" s="119"/>
      <c r="EF132" s="119"/>
      <c r="EG132" s="119"/>
      <c r="EH132" s="119"/>
      <c r="EI132" s="119"/>
      <c r="EJ132" s="119"/>
      <c r="EK132" s="119"/>
      <c r="EL132" s="119"/>
      <c r="EM132" s="119"/>
      <c r="EN132" s="119"/>
      <c r="EO132" s="119"/>
      <c r="EP132" s="119"/>
      <c r="EQ132" s="119"/>
      <c r="ER132" s="119"/>
      <c r="ES132" s="119"/>
      <c r="ET132" s="119"/>
      <c r="EU132" s="119"/>
      <c r="EV132" s="119"/>
      <c r="EW132" s="119"/>
      <c r="EX132" s="119"/>
      <c r="EY132" s="119"/>
      <c r="EZ132" s="119"/>
      <c r="FA132" s="119"/>
      <c r="FB132" s="119"/>
      <c r="FC132" s="119"/>
      <c r="FD132" s="119"/>
      <c r="FE132" s="119"/>
      <c r="FF132" s="119"/>
      <c r="FG132" s="119"/>
      <c r="FH132" s="119"/>
      <c r="FI132" s="119"/>
      <c r="FJ132" s="119"/>
      <c r="FK132" s="119"/>
      <c r="FL132" s="119"/>
      <c r="FM132" s="119"/>
      <c r="FN132" s="119"/>
      <c r="FO132" s="119"/>
      <c r="FP132" s="119"/>
      <c r="FQ132" s="119"/>
      <c r="FR132" s="119"/>
      <c r="FS132" s="119"/>
      <c r="FT132" s="119"/>
      <c r="FU132" s="119"/>
      <c r="FV132" s="119"/>
      <c r="FW132" s="119"/>
      <c r="FX132" s="119"/>
      <c r="FY132" s="119"/>
      <c r="FZ132" s="119"/>
      <c r="GA132" s="119"/>
      <c r="GB132" s="119"/>
      <c r="GC132" s="119"/>
      <c r="GD132" s="119"/>
      <c r="GE132" s="119"/>
      <c r="GF132" s="119"/>
      <c r="GG132" s="119"/>
      <c r="GH132" s="119"/>
      <c r="GI132" s="119"/>
      <c r="GJ132" s="119"/>
      <c r="GK132" s="119"/>
      <c r="GL132" s="119"/>
      <c r="GM132" s="119"/>
      <c r="GN132" s="119"/>
      <c r="GO132" s="119"/>
      <c r="GP132" s="119"/>
      <c r="GQ132" s="119"/>
      <c r="GR132" s="119"/>
      <c r="GS132" s="119"/>
      <c r="GT132" s="119"/>
      <c r="GU132" s="119"/>
      <c r="GV132" s="119"/>
      <c r="GW132" s="119"/>
      <c r="GX132" s="119"/>
      <c r="GY132" s="119"/>
      <c r="GZ132" s="119"/>
      <c r="HA132" s="119"/>
      <c r="HB132" s="119"/>
      <c r="HC132" s="119"/>
      <c r="HD132" s="119"/>
      <c r="HE132" s="119"/>
      <c r="HF132" s="119"/>
      <c r="HG132" s="119"/>
      <c r="HH132" s="119"/>
      <c r="HI132" s="119"/>
      <c r="HJ132" s="119"/>
      <c r="HK132" s="119"/>
      <c r="HL132" s="119"/>
      <c r="HM132" s="119"/>
      <c r="HN132" s="119"/>
      <c r="HO132" s="119"/>
      <c r="HP132" s="119"/>
      <c r="HQ132" s="119"/>
      <c r="HR132" s="119"/>
      <c r="HS132" s="119"/>
      <c r="HT132" s="119"/>
      <c r="HU132" s="119"/>
      <c r="HV132" s="119"/>
      <c r="HW132" s="119"/>
      <c r="HX132" s="119"/>
      <c r="HY132" s="119"/>
      <c r="HZ132" s="119"/>
      <c r="IA132" s="119"/>
      <c r="IB132" s="119"/>
      <c r="IC132" s="119"/>
      <c r="ID132" s="119"/>
      <c r="IE132" s="119"/>
      <c r="IF132" s="119"/>
      <c r="IG132" s="119"/>
      <c r="IH132" s="119"/>
      <c r="II132" s="119"/>
      <c r="IJ132" s="119"/>
      <c r="IK132" s="119"/>
      <c r="IL132" s="119"/>
      <c r="IM132" s="119"/>
      <c r="IN132" s="119"/>
      <c r="IO132" s="119"/>
      <c r="IP132" s="119"/>
      <c r="IQ132" s="119"/>
      <c r="IR132" s="119"/>
      <c r="IS132" s="119"/>
      <c r="IT132" s="119"/>
      <c r="IU132" s="119"/>
      <c r="IV132" s="119"/>
    </row>
    <row r="133" spans="4:256" s="150" customFormat="1">
      <c r="D133" s="119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  <c r="DO133" s="119"/>
      <c r="DP133" s="119"/>
      <c r="DQ133" s="119"/>
      <c r="DR133" s="119"/>
      <c r="DS133" s="119"/>
      <c r="DT133" s="119"/>
      <c r="DU133" s="119"/>
      <c r="DV133" s="119"/>
      <c r="DW133" s="119"/>
      <c r="DX133" s="119"/>
      <c r="DY133" s="119"/>
      <c r="DZ133" s="119"/>
      <c r="EA133" s="119"/>
      <c r="EB133" s="119"/>
      <c r="EC133" s="119"/>
      <c r="ED133" s="119"/>
      <c r="EE133" s="119"/>
      <c r="EF133" s="119"/>
      <c r="EG133" s="119"/>
      <c r="EH133" s="119"/>
      <c r="EI133" s="119"/>
      <c r="EJ133" s="119"/>
      <c r="EK133" s="119"/>
      <c r="EL133" s="119"/>
      <c r="EM133" s="119"/>
      <c r="EN133" s="119"/>
      <c r="EO133" s="119"/>
      <c r="EP133" s="119"/>
      <c r="EQ133" s="119"/>
      <c r="ER133" s="119"/>
      <c r="ES133" s="119"/>
      <c r="ET133" s="119"/>
      <c r="EU133" s="119"/>
      <c r="EV133" s="119"/>
      <c r="EW133" s="119"/>
      <c r="EX133" s="119"/>
      <c r="EY133" s="119"/>
      <c r="EZ133" s="119"/>
      <c r="FA133" s="119"/>
      <c r="FB133" s="119"/>
      <c r="FC133" s="119"/>
      <c r="FD133" s="119"/>
      <c r="FE133" s="119"/>
      <c r="FF133" s="119"/>
      <c r="FG133" s="119"/>
      <c r="FH133" s="119"/>
      <c r="FI133" s="119"/>
      <c r="FJ133" s="119"/>
      <c r="FK133" s="119"/>
      <c r="FL133" s="119"/>
      <c r="FM133" s="119"/>
      <c r="FN133" s="119"/>
      <c r="FO133" s="119"/>
      <c r="FP133" s="119"/>
      <c r="FQ133" s="119"/>
      <c r="FR133" s="119"/>
      <c r="FS133" s="119"/>
      <c r="FT133" s="119"/>
      <c r="FU133" s="119"/>
      <c r="FV133" s="119"/>
      <c r="FW133" s="119"/>
      <c r="FX133" s="119"/>
      <c r="FY133" s="119"/>
      <c r="FZ133" s="119"/>
      <c r="GA133" s="119"/>
      <c r="GB133" s="119"/>
      <c r="GC133" s="119"/>
      <c r="GD133" s="119"/>
      <c r="GE133" s="119"/>
      <c r="GF133" s="119"/>
      <c r="GG133" s="119"/>
      <c r="GH133" s="119"/>
      <c r="GI133" s="119"/>
      <c r="GJ133" s="119"/>
      <c r="GK133" s="119"/>
      <c r="GL133" s="119"/>
      <c r="GM133" s="119"/>
      <c r="GN133" s="119"/>
      <c r="GO133" s="119"/>
      <c r="GP133" s="119"/>
      <c r="GQ133" s="119"/>
      <c r="GR133" s="119"/>
      <c r="GS133" s="119"/>
      <c r="GT133" s="119"/>
      <c r="GU133" s="119"/>
      <c r="GV133" s="119"/>
      <c r="GW133" s="119"/>
      <c r="GX133" s="119"/>
      <c r="GY133" s="119"/>
      <c r="GZ133" s="119"/>
      <c r="HA133" s="119"/>
      <c r="HB133" s="119"/>
      <c r="HC133" s="119"/>
      <c r="HD133" s="119"/>
      <c r="HE133" s="119"/>
      <c r="HF133" s="119"/>
      <c r="HG133" s="119"/>
      <c r="HH133" s="119"/>
      <c r="HI133" s="119"/>
      <c r="HJ133" s="119"/>
      <c r="HK133" s="119"/>
      <c r="HL133" s="119"/>
      <c r="HM133" s="119"/>
      <c r="HN133" s="119"/>
      <c r="HO133" s="119"/>
      <c r="HP133" s="119"/>
      <c r="HQ133" s="119"/>
      <c r="HR133" s="119"/>
      <c r="HS133" s="119"/>
      <c r="HT133" s="119"/>
      <c r="HU133" s="119"/>
      <c r="HV133" s="119"/>
      <c r="HW133" s="119"/>
      <c r="HX133" s="119"/>
      <c r="HY133" s="119"/>
      <c r="HZ133" s="119"/>
      <c r="IA133" s="119"/>
      <c r="IB133" s="119"/>
      <c r="IC133" s="119"/>
      <c r="ID133" s="119"/>
      <c r="IE133" s="119"/>
      <c r="IF133" s="119"/>
      <c r="IG133" s="119"/>
      <c r="IH133" s="119"/>
      <c r="II133" s="119"/>
      <c r="IJ133" s="119"/>
      <c r="IK133" s="119"/>
      <c r="IL133" s="119"/>
      <c r="IM133" s="119"/>
      <c r="IN133" s="119"/>
      <c r="IO133" s="119"/>
      <c r="IP133" s="119"/>
      <c r="IQ133" s="119"/>
      <c r="IR133" s="119"/>
      <c r="IS133" s="119"/>
      <c r="IT133" s="119"/>
      <c r="IU133" s="119"/>
      <c r="IV133" s="119"/>
    </row>
    <row r="134" spans="4:256" s="150" customFormat="1">
      <c r="D134" s="119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  <c r="DO134" s="119"/>
      <c r="DP134" s="119"/>
      <c r="DQ134" s="119"/>
      <c r="DR134" s="119"/>
      <c r="DS134" s="119"/>
      <c r="DT134" s="119"/>
      <c r="DU134" s="119"/>
      <c r="DV134" s="119"/>
      <c r="DW134" s="119"/>
      <c r="DX134" s="119"/>
      <c r="DY134" s="119"/>
      <c r="DZ134" s="119"/>
      <c r="EA134" s="119"/>
      <c r="EB134" s="119"/>
      <c r="EC134" s="119"/>
      <c r="ED134" s="119"/>
      <c r="EE134" s="119"/>
      <c r="EF134" s="119"/>
      <c r="EG134" s="119"/>
      <c r="EH134" s="119"/>
      <c r="EI134" s="119"/>
      <c r="EJ134" s="119"/>
      <c r="EK134" s="119"/>
      <c r="EL134" s="119"/>
      <c r="EM134" s="119"/>
      <c r="EN134" s="119"/>
      <c r="EO134" s="119"/>
      <c r="EP134" s="119"/>
      <c r="EQ134" s="119"/>
      <c r="ER134" s="119"/>
      <c r="ES134" s="119"/>
      <c r="ET134" s="119"/>
      <c r="EU134" s="119"/>
      <c r="EV134" s="119"/>
      <c r="EW134" s="119"/>
      <c r="EX134" s="119"/>
      <c r="EY134" s="119"/>
      <c r="EZ134" s="119"/>
      <c r="FA134" s="119"/>
      <c r="FB134" s="119"/>
      <c r="FC134" s="119"/>
      <c r="FD134" s="119"/>
      <c r="FE134" s="119"/>
      <c r="FF134" s="119"/>
      <c r="FG134" s="119"/>
      <c r="FH134" s="119"/>
      <c r="FI134" s="119"/>
      <c r="FJ134" s="119"/>
      <c r="FK134" s="119"/>
      <c r="FL134" s="119"/>
      <c r="FM134" s="119"/>
      <c r="FN134" s="119"/>
      <c r="FO134" s="119"/>
      <c r="FP134" s="119"/>
      <c r="FQ134" s="119"/>
      <c r="FR134" s="119"/>
      <c r="FS134" s="119"/>
      <c r="FT134" s="119"/>
      <c r="FU134" s="119"/>
      <c r="FV134" s="119"/>
      <c r="FW134" s="119"/>
      <c r="FX134" s="119"/>
      <c r="FY134" s="119"/>
      <c r="FZ134" s="119"/>
      <c r="GA134" s="119"/>
      <c r="GB134" s="119"/>
      <c r="GC134" s="119"/>
      <c r="GD134" s="119"/>
      <c r="GE134" s="119"/>
      <c r="GF134" s="119"/>
      <c r="GG134" s="119"/>
      <c r="GH134" s="119"/>
      <c r="GI134" s="119"/>
      <c r="GJ134" s="119"/>
      <c r="GK134" s="119"/>
      <c r="GL134" s="119"/>
      <c r="GM134" s="119"/>
      <c r="GN134" s="119"/>
      <c r="GO134" s="119"/>
      <c r="GP134" s="119"/>
      <c r="GQ134" s="119"/>
      <c r="GR134" s="119"/>
      <c r="GS134" s="119"/>
      <c r="GT134" s="119"/>
      <c r="GU134" s="119"/>
      <c r="GV134" s="119"/>
      <c r="GW134" s="119"/>
      <c r="GX134" s="119"/>
      <c r="GY134" s="119"/>
      <c r="GZ134" s="119"/>
      <c r="HA134" s="119"/>
      <c r="HB134" s="119"/>
      <c r="HC134" s="119"/>
      <c r="HD134" s="119"/>
      <c r="HE134" s="119"/>
      <c r="HF134" s="119"/>
      <c r="HG134" s="119"/>
      <c r="HH134" s="119"/>
      <c r="HI134" s="119"/>
      <c r="HJ134" s="119"/>
      <c r="HK134" s="119"/>
      <c r="HL134" s="119"/>
      <c r="HM134" s="119"/>
      <c r="HN134" s="119"/>
      <c r="HO134" s="119"/>
      <c r="HP134" s="119"/>
      <c r="HQ134" s="119"/>
      <c r="HR134" s="119"/>
      <c r="HS134" s="119"/>
      <c r="HT134" s="119"/>
      <c r="HU134" s="119"/>
      <c r="HV134" s="119"/>
      <c r="HW134" s="119"/>
      <c r="HX134" s="119"/>
      <c r="HY134" s="119"/>
      <c r="HZ134" s="119"/>
      <c r="IA134" s="119"/>
      <c r="IB134" s="119"/>
      <c r="IC134" s="119"/>
      <c r="ID134" s="119"/>
      <c r="IE134" s="119"/>
      <c r="IF134" s="119"/>
      <c r="IG134" s="119"/>
      <c r="IH134" s="119"/>
      <c r="II134" s="119"/>
      <c r="IJ134" s="119"/>
      <c r="IK134" s="119"/>
      <c r="IL134" s="119"/>
      <c r="IM134" s="119"/>
      <c r="IN134" s="119"/>
      <c r="IO134" s="119"/>
      <c r="IP134" s="119"/>
      <c r="IQ134" s="119"/>
      <c r="IR134" s="119"/>
      <c r="IS134" s="119"/>
      <c r="IT134" s="119"/>
      <c r="IU134" s="119"/>
      <c r="IV134" s="119"/>
    </row>
    <row r="135" spans="4:256" s="150" customFormat="1">
      <c r="D135" s="119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  <c r="DO135" s="119"/>
      <c r="DP135" s="119"/>
      <c r="DQ135" s="119"/>
      <c r="DR135" s="119"/>
      <c r="DS135" s="119"/>
      <c r="DT135" s="119"/>
      <c r="DU135" s="119"/>
      <c r="DV135" s="119"/>
      <c r="DW135" s="119"/>
      <c r="DX135" s="119"/>
      <c r="DY135" s="119"/>
      <c r="DZ135" s="119"/>
      <c r="EA135" s="119"/>
      <c r="EB135" s="119"/>
      <c r="EC135" s="119"/>
      <c r="ED135" s="119"/>
      <c r="EE135" s="119"/>
      <c r="EF135" s="119"/>
      <c r="EG135" s="119"/>
      <c r="EH135" s="119"/>
      <c r="EI135" s="119"/>
      <c r="EJ135" s="119"/>
      <c r="EK135" s="119"/>
      <c r="EL135" s="119"/>
      <c r="EM135" s="119"/>
      <c r="EN135" s="119"/>
      <c r="EO135" s="119"/>
      <c r="EP135" s="119"/>
      <c r="EQ135" s="119"/>
      <c r="ER135" s="119"/>
      <c r="ES135" s="119"/>
      <c r="ET135" s="119"/>
      <c r="EU135" s="119"/>
      <c r="EV135" s="119"/>
      <c r="EW135" s="119"/>
      <c r="EX135" s="119"/>
      <c r="EY135" s="119"/>
      <c r="EZ135" s="119"/>
      <c r="FA135" s="119"/>
      <c r="FB135" s="119"/>
      <c r="FC135" s="119"/>
      <c r="FD135" s="119"/>
      <c r="FE135" s="119"/>
      <c r="FF135" s="119"/>
      <c r="FG135" s="119"/>
      <c r="FH135" s="119"/>
      <c r="FI135" s="119"/>
      <c r="FJ135" s="119"/>
      <c r="FK135" s="119"/>
      <c r="FL135" s="119"/>
      <c r="FM135" s="119"/>
      <c r="FN135" s="119"/>
      <c r="FO135" s="119"/>
      <c r="FP135" s="119"/>
      <c r="FQ135" s="119"/>
      <c r="FR135" s="119"/>
      <c r="FS135" s="119"/>
      <c r="FT135" s="119"/>
      <c r="FU135" s="119"/>
      <c r="FV135" s="119"/>
      <c r="FW135" s="119"/>
      <c r="FX135" s="119"/>
      <c r="FY135" s="119"/>
      <c r="FZ135" s="119"/>
      <c r="GA135" s="119"/>
      <c r="GB135" s="119"/>
      <c r="GC135" s="119"/>
      <c r="GD135" s="119"/>
      <c r="GE135" s="119"/>
      <c r="GF135" s="119"/>
      <c r="GG135" s="119"/>
      <c r="GH135" s="119"/>
      <c r="GI135" s="119"/>
      <c r="GJ135" s="119"/>
      <c r="GK135" s="119"/>
      <c r="GL135" s="119"/>
      <c r="GM135" s="119"/>
      <c r="GN135" s="119"/>
      <c r="GO135" s="119"/>
      <c r="GP135" s="119"/>
      <c r="GQ135" s="119"/>
      <c r="GR135" s="119"/>
      <c r="GS135" s="119"/>
      <c r="GT135" s="119"/>
      <c r="GU135" s="119"/>
      <c r="GV135" s="119"/>
      <c r="GW135" s="119"/>
      <c r="GX135" s="119"/>
      <c r="GY135" s="119"/>
      <c r="GZ135" s="119"/>
      <c r="HA135" s="119"/>
      <c r="HB135" s="119"/>
      <c r="HC135" s="119"/>
      <c r="HD135" s="119"/>
      <c r="HE135" s="119"/>
      <c r="HF135" s="119"/>
      <c r="HG135" s="119"/>
      <c r="HH135" s="119"/>
      <c r="HI135" s="119"/>
      <c r="HJ135" s="119"/>
      <c r="HK135" s="119"/>
      <c r="HL135" s="119"/>
      <c r="HM135" s="119"/>
      <c r="HN135" s="119"/>
      <c r="HO135" s="119"/>
      <c r="HP135" s="119"/>
      <c r="HQ135" s="119"/>
      <c r="HR135" s="119"/>
      <c r="HS135" s="119"/>
      <c r="HT135" s="119"/>
      <c r="HU135" s="119"/>
      <c r="HV135" s="119"/>
      <c r="HW135" s="119"/>
      <c r="HX135" s="119"/>
      <c r="HY135" s="119"/>
      <c r="HZ135" s="119"/>
      <c r="IA135" s="119"/>
      <c r="IB135" s="119"/>
      <c r="IC135" s="119"/>
      <c r="ID135" s="119"/>
      <c r="IE135" s="119"/>
      <c r="IF135" s="119"/>
      <c r="IG135" s="119"/>
      <c r="IH135" s="119"/>
      <c r="II135" s="119"/>
      <c r="IJ135" s="119"/>
      <c r="IK135" s="119"/>
      <c r="IL135" s="119"/>
      <c r="IM135" s="119"/>
      <c r="IN135" s="119"/>
      <c r="IO135" s="119"/>
      <c r="IP135" s="119"/>
      <c r="IQ135" s="119"/>
      <c r="IR135" s="119"/>
      <c r="IS135" s="119"/>
      <c r="IT135" s="119"/>
      <c r="IU135" s="119"/>
      <c r="IV135" s="119"/>
    </row>
    <row r="136" spans="4:256" s="150" customFormat="1">
      <c r="D136" s="119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  <c r="DO136" s="119"/>
      <c r="DP136" s="119"/>
      <c r="DQ136" s="119"/>
      <c r="DR136" s="119"/>
      <c r="DS136" s="119"/>
      <c r="DT136" s="119"/>
      <c r="DU136" s="119"/>
      <c r="DV136" s="119"/>
      <c r="DW136" s="119"/>
      <c r="DX136" s="119"/>
      <c r="DY136" s="119"/>
      <c r="DZ136" s="119"/>
      <c r="EA136" s="119"/>
      <c r="EB136" s="119"/>
      <c r="EC136" s="119"/>
      <c r="ED136" s="119"/>
      <c r="EE136" s="119"/>
      <c r="EF136" s="119"/>
      <c r="EG136" s="119"/>
      <c r="EH136" s="119"/>
      <c r="EI136" s="119"/>
      <c r="EJ136" s="119"/>
      <c r="EK136" s="119"/>
      <c r="EL136" s="119"/>
      <c r="EM136" s="119"/>
      <c r="EN136" s="119"/>
      <c r="EO136" s="119"/>
      <c r="EP136" s="119"/>
      <c r="EQ136" s="119"/>
      <c r="ER136" s="119"/>
      <c r="ES136" s="119"/>
      <c r="ET136" s="119"/>
      <c r="EU136" s="119"/>
      <c r="EV136" s="119"/>
      <c r="EW136" s="119"/>
      <c r="EX136" s="119"/>
      <c r="EY136" s="119"/>
      <c r="EZ136" s="119"/>
      <c r="FA136" s="119"/>
      <c r="FB136" s="119"/>
      <c r="FC136" s="119"/>
      <c r="FD136" s="119"/>
      <c r="FE136" s="119"/>
      <c r="FF136" s="119"/>
      <c r="FG136" s="119"/>
      <c r="FH136" s="119"/>
      <c r="FI136" s="119"/>
      <c r="FJ136" s="119"/>
      <c r="FK136" s="119"/>
      <c r="FL136" s="119"/>
      <c r="FM136" s="119"/>
      <c r="FN136" s="119"/>
      <c r="FO136" s="119"/>
      <c r="FP136" s="119"/>
      <c r="FQ136" s="119"/>
      <c r="FR136" s="119"/>
      <c r="FS136" s="119"/>
      <c r="FT136" s="119"/>
      <c r="FU136" s="119"/>
      <c r="FV136" s="119"/>
      <c r="FW136" s="119"/>
      <c r="FX136" s="119"/>
      <c r="FY136" s="119"/>
      <c r="FZ136" s="119"/>
      <c r="GA136" s="119"/>
      <c r="GB136" s="119"/>
      <c r="GC136" s="119"/>
      <c r="GD136" s="119"/>
      <c r="GE136" s="119"/>
      <c r="GF136" s="119"/>
      <c r="GG136" s="119"/>
      <c r="GH136" s="119"/>
      <c r="GI136" s="119"/>
      <c r="GJ136" s="119"/>
      <c r="GK136" s="119"/>
      <c r="GL136" s="119"/>
      <c r="GM136" s="119"/>
      <c r="GN136" s="119"/>
      <c r="GO136" s="119"/>
      <c r="GP136" s="119"/>
      <c r="GQ136" s="119"/>
      <c r="GR136" s="119"/>
      <c r="GS136" s="119"/>
      <c r="GT136" s="119"/>
      <c r="GU136" s="119"/>
      <c r="GV136" s="119"/>
      <c r="GW136" s="119"/>
      <c r="GX136" s="119"/>
      <c r="GY136" s="119"/>
      <c r="GZ136" s="119"/>
      <c r="HA136" s="119"/>
      <c r="HB136" s="119"/>
      <c r="HC136" s="119"/>
      <c r="HD136" s="119"/>
      <c r="HE136" s="119"/>
      <c r="HF136" s="119"/>
      <c r="HG136" s="119"/>
      <c r="HH136" s="119"/>
      <c r="HI136" s="119"/>
      <c r="HJ136" s="119"/>
      <c r="HK136" s="119"/>
      <c r="HL136" s="119"/>
      <c r="HM136" s="119"/>
      <c r="HN136" s="119"/>
      <c r="HO136" s="119"/>
      <c r="HP136" s="119"/>
      <c r="HQ136" s="119"/>
      <c r="HR136" s="119"/>
      <c r="HS136" s="119"/>
      <c r="HT136" s="119"/>
      <c r="HU136" s="119"/>
      <c r="HV136" s="119"/>
      <c r="HW136" s="119"/>
      <c r="HX136" s="119"/>
      <c r="HY136" s="119"/>
      <c r="HZ136" s="119"/>
      <c r="IA136" s="119"/>
      <c r="IB136" s="119"/>
      <c r="IC136" s="119"/>
      <c r="ID136" s="119"/>
      <c r="IE136" s="119"/>
      <c r="IF136" s="119"/>
      <c r="IG136" s="119"/>
      <c r="IH136" s="119"/>
      <c r="II136" s="119"/>
      <c r="IJ136" s="119"/>
      <c r="IK136" s="119"/>
      <c r="IL136" s="119"/>
      <c r="IM136" s="119"/>
      <c r="IN136" s="119"/>
      <c r="IO136" s="119"/>
      <c r="IP136" s="119"/>
      <c r="IQ136" s="119"/>
      <c r="IR136" s="119"/>
      <c r="IS136" s="119"/>
      <c r="IT136" s="119"/>
      <c r="IU136" s="119"/>
      <c r="IV136" s="119"/>
    </row>
    <row r="137" spans="4:256" s="150" customFormat="1">
      <c r="D137" s="119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  <c r="DO137" s="119"/>
      <c r="DP137" s="119"/>
      <c r="DQ137" s="119"/>
      <c r="DR137" s="119"/>
      <c r="DS137" s="119"/>
      <c r="DT137" s="119"/>
      <c r="DU137" s="119"/>
      <c r="DV137" s="119"/>
      <c r="DW137" s="119"/>
      <c r="DX137" s="119"/>
      <c r="DY137" s="119"/>
      <c r="DZ137" s="119"/>
      <c r="EA137" s="119"/>
      <c r="EB137" s="119"/>
      <c r="EC137" s="119"/>
      <c r="ED137" s="119"/>
      <c r="EE137" s="119"/>
      <c r="EF137" s="119"/>
      <c r="EG137" s="119"/>
      <c r="EH137" s="119"/>
      <c r="EI137" s="119"/>
      <c r="EJ137" s="119"/>
      <c r="EK137" s="119"/>
      <c r="EL137" s="119"/>
      <c r="EM137" s="119"/>
      <c r="EN137" s="119"/>
      <c r="EO137" s="119"/>
      <c r="EP137" s="119"/>
      <c r="EQ137" s="119"/>
      <c r="ER137" s="119"/>
      <c r="ES137" s="119"/>
      <c r="ET137" s="119"/>
      <c r="EU137" s="119"/>
      <c r="EV137" s="119"/>
      <c r="EW137" s="119"/>
      <c r="EX137" s="119"/>
      <c r="EY137" s="119"/>
      <c r="EZ137" s="119"/>
      <c r="FA137" s="119"/>
      <c r="FB137" s="119"/>
      <c r="FC137" s="119"/>
      <c r="FD137" s="119"/>
      <c r="FE137" s="119"/>
      <c r="FF137" s="119"/>
      <c r="FG137" s="119"/>
      <c r="FH137" s="119"/>
      <c r="FI137" s="119"/>
      <c r="FJ137" s="119"/>
      <c r="FK137" s="119"/>
      <c r="FL137" s="119"/>
      <c r="FM137" s="119"/>
      <c r="FN137" s="119"/>
      <c r="FO137" s="119"/>
      <c r="FP137" s="119"/>
      <c r="FQ137" s="119"/>
      <c r="FR137" s="119"/>
      <c r="FS137" s="119"/>
      <c r="FT137" s="119"/>
      <c r="FU137" s="119"/>
      <c r="FV137" s="119"/>
      <c r="FW137" s="119"/>
      <c r="FX137" s="119"/>
      <c r="FY137" s="119"/>
      <c r="FZ137" s="119"/>
      <c r="GA137" s="119"/>
      <c r="GB137" s="119"/>
      <c r="GC137" s="119"/>
      <c r="GD137" s="119"/>
      <c r="GE137" s="119"/>
      <c r="GF137" s="119"/>
      <c r="GG137" s="119"/>
      <c r="GH137" s="119"/>
      <c r="GI137" s="119"/>
      <c r="GJ137" s="119"/>
      <c r="GK137" s="119"/>
      <c r="GL137" s="119"/>
      <c r="GM137" s="119"/>
      <c r="GN137" s="119"/>
      <c r="GO137" s="119"/>
      <c r="GP137" s="119"/>
      <c r="GQ137" s="119"/>
      <c r="GR137" s="119"/>
      <c r="GS137" s="119"/>
      <c r="GT137" s="119"/>
      <c r="GU137" s="119"/>
      <c r="GV137" s="119"/>
      <c r="GW137" s="119"/>
      <c r="GX137" s="119"/>
      <c r="GY137" s="119"/>
      <c r="GZ137" s="119"/>
      <c r="HA137" s="119"/>
      <c r="HB137" s="119"/>
      <c r="HC137" s="119"/>
      <c r="HD137" s="119"/>
      <c r="HE137" s="119"/>
      <c r="HF137" s="119"/>
      <c r="HG137" s="119"/>
      <c r="HH137" s="119"/>
      <c r="HI137" s="119"/>
      <c r="HJ137" s="119"/>
      <c r="HK137" s="119"/>
      <c r="HL137" s="119"/>
      <c r="HM137" s="119"/>
      <c r="HN137" s="119"/>
      <c r="HO137" s="119"/>
      <c r="HP137" s="119"/>
      <c r="HQ137" s="119"/>
      <c r="HR137" s="119"/>
      <c r="HS137" s="119"/>
      <c r="HT137" s="119"/>
      <c r="HU137" s="119"/>
      <c r="HV137" s="119"/>
      <c r="HW137" s="119"/>
      <c r="HX137" s="119"/>
      <c r="HY137" s="119"/>
      <c r="HZ137" s="119"/>
      <c r="IA137" s="119"/>
      <c r="IB137" s="119"/>
      <c r="IC137" s="119"/>
      <c r="ID137" s="119"/>
      <c r="IE137" s="119"/>
      <c r="IF137" s="119"/>
      <c r="IG137" s="119"/>
      <c r="IH137" s="119"/>
      <c r="II137" s="119"/>
      <c r="IJ137" s="119"/>
      <c r="IK137" s="119"/>
      <c r="IL137" s="119"/>
      <c r="IM137" s="119"/>
      <c r="IN137" s="119"/>
      <c r="IO137" s="119"/>
      <c r="IP137" s="119"/>
      <c r="IQ137" s="119"/>
      <c r="IR137" s="119"/>
      <c r="IS137" s="119"/>
      <c r="IT137" s="119"/>
      <c r="IU137" s="119"/>
      <c r="IV137" s="119"/>
    </row>
    <row r="138" spans="4:256" s="150" customFormat="1">
      <c r="D138" s="119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  <c r="DO138" s="119"/>
      <c r="DP138" s="119"/>
      <c r="DQ138" s="119"/>
      <c r="DR138" s="119"/>
      <c r="DS138" s="119"/>
      <c r="DT138" s="119"/>
      <c r="DU138" s="119"/>
      <c r="DV138" s="119"/>
      <c r="DW138" s="119"/>
      <c r="DX138" s="119"/>
      <c r="DY138" s="119"/>
      <c r="DZ138" s="119"/>
      <c r="EA138" s="119"/>
      <c r="EB138" s="119"/>
      <c r="EC138" s="119"/>
      <c r="ED138" s="119"/>
      <c r="EE138" s="119"/>
      <c r="EF138" s="119"/>
      <c r="EG138" s="119"/>
      <c r="EH138" s="119"/>
      <c r="EI138" s="119"/>
      <c r="EJ138" s="119"/>
      <c r="EK138" s="119"/>
      <c r="EL138" s="119"/>
      <c r="EM138" s="119"/>
      <c r="EN138" s="119"/>
      <c r="EO138" s="119"/>
      <c r="EP138" s="119"/>
      <c r="EQ138" s="119"/>
      <c r="ER138" s="119"/>
      <c r="ES138" s="119"/>
      <c r="ET138" s="119"/>
      <c r="EU138" s="119"/>
      <c r="EV138" s="119"/>
      <c r="EW138" s="119"/>
      <c r="EX138" s="119"/>
      <c r="EY138" s="119"/>
      <c r="EZ138" s="119"/>
      <c r="FA138" s="119"/>
      <c r="FB138" s="119"/>
      <c r="FC138" s="119"/>
      <c r="FD138" s="119"/>
      <c r="FE138" s="119"/>
      <c r="FF138" s="119"/>
      <c r="FG138" s="119"/>
      <c r="FH138" s="119"/>
      <c r="FI138" s="119"/>
      <c r="FJ138" s="119"/>
      <c r="FK138" s="119"/>
      <c r="FL138" s="119"/>
      <c r="FM138" s="119"/>
      <c r="FN138" s="119"/>
      <c r="FO138" s="119"/>
      <c r="FP138" s="119"/>
      <c r="FQ138" s="119"/>
      <c r="FR138" s="119"/>
      <c r="FS138" s="119"/>
      <c r="FT138" s="119"/>
      <c r="FU138" s="119"/>
      <c r="FV138" s="119"/>
      <c r="FW138" s="119"/>
      <c r="FX138" s="119"/>
      <c r="FY138" s="119"/>
      <c r="FZ138" s="119"/>
      <c r="GA138" s="119"/>
      <c r="GB138" s="119"/>
      <c r="GC138" s="119"/>
      <c r="GD138" s="119"/>
      <c r="GE138" s="119"/>
      <c r="GF138" s="119"/>
      <c r="GG138" s="119"/>
      <c r="GH138" s="119"/>
      <c r="GI138" s="119"/>
      <c r="GJ138" s="119"/>
      <c r="GK138" s="119"/>
      <c r="GL138" s="119"/>
      <c r="GM138" s="119"/>
      <c r="GN138" s="119"/>
      <c r="GO138" s="119"/>
      <c r="GP138" s="119"/>
      <c r="GQ138" s="119"/>
      <c r="GR138" s="119"/>
      <c r="GS138" s="119"/>
      <c r="GT138" s="119"/>
      <c r="GU138" s="119"/>
      <c r="GV138" s="119"/>
      <c r="GW138" s="119"/>
      <c r="GX138" s="119"/>
      <c r="GY138" s="119"/>
      <c r="GZ138" s="119"/>
      <c r="HA138" s="119"/>
      <c r="HB138" s="119"/>
      <c r="HC138" s="119"/>
      <c r="HD138" s="119"/>
      <c r="HE138" s="119"/>
      <c r="HF138" s="119"/>
      <c r="HG138" s="119"/>
      <c r="HH138" s="119"/>
      <c r="HI138" s="119"/>
      <c r="HJ138" s="119"/>
      <c r="HK138" s="119"/>
      <c r="HL138" s="119"/>
      <c r="HM138" s="119"/>
      <c r="HN138" s="119"/>
      <c r="HO138" s="119"/>
      <c r="HP138" s="119"/>
      <c r="HQ138" s="119"/>
      <c r="HR138" s="119"/>
      <c r="HS138" s="119"/>
      <c r="HT138" s="119"/>
      <c r="HU138" s="119"/>
      <c r="HV138" s="119"/>
      <c r="HW138" s="119"/>
      <c r="HX138" s="119"/>
      <c r="HY138" s="119"/>
      <c r="HZ138" s="119"/>
      <c r="IA138" s="119"/>
      <c r="IB138" s="119"/>
      <c r="IC138" s="119"/>
      <c r="ID138" s="119"/>
      <c r="IE138" s="119"/>
      <c r="IF138" s="119"/>
      <c r="IG138" s="119"/>
      <c r="IH138" s="119"/>
      <c r="II138" s="119"/>
      <c r="IJ138" s="119"/>
      <c r="IK138" s="119"/>
      <c r="IL138" s="119"/>
      <c r="IM138" s="119"/>
      <c r="IN138" s="119"/>
      <c r="IO138" s="119"/>
      <c r="IP138" s="119"/>
      <c r="IQ138" s="119"/>
      <c r="IR138" s="119"/>
      <c r="IS138" s="119"/>
      <c r="IT138" s="119"/>
      <c r="IU138" s="119"/>
      <c r="IV138" s="119"/>
    </row>
    <row r="139" spans="4:256" s="150" customFormat="1">
      <c r="D139" s="119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  <c r="DO139" s="119"/>
      <c r="DP139" s="119"/>
      <c r="DQ139" s="119"/>
      <c r="DR139" s="119"/>
      <c r="DS139" s="119"/>
      <c r="DT139" s="119"/>
      <c r="DU139" s="119"/>
      <c r="DV139" s="119"/>
      <c r="DW139" s="119"/>
      <c r="DX139" s="119"/>
      <c r="DY139" s="119"/>
      <c r="DZ139" s="119"/>
      <c r="EA139" s="119"/>
      <c r="EB139" s="119"/>
      <c r="EC139" s="119"/>
      <c r="ED139" s="119"/>
      <c r="EE139" s="119"/>
      <c r="EF139" s="119"/>
      <c r="EG139" s="119"/>
      <c r="EH139" s="119"/>
      <c r="EI139" s="119"/>
      <c r="EJ139" s="119"/>
      <c r="EK139" s="119"/>
      <c r="EL139" s="119"/>
      <c r="EM139" s="119"/>
      <c r="EN139" s="119"/>
      <c r="EO139" s="119"/>
      <c r="EP139" s="119"/>
      <c r="EQ139" s="119"/>
      <c r="ER139" s="119"/>
      <c r="ES139" s="119"/>
      <c r="ET139" s="119"/>
      <c r="EU139" s="119"/>
      <c r="EV139" s="119"/>
      <c r="EW139" s="119"/>
      <c r="EX139" s="119"/>
      <c r="EY139" s="119"/>
      <c r="EZ139" s="119"/>
      <c r="FA139" s="119"/>
      <c r="FB139" s="119"/>
      <c r="FC139" s="119"/>
      <c r="FD139" s="119"/>
      <c r="FE139" s="119"/>
      <c r="FF139" s="119"/>
      <c r="FG139" s="119"/>
      <c r="FH139" s="119"/>
      <c r="FI139" s="119"/>
      <c r="FJ139" s="119"/>
      <c r="FK139" s="119"/>
      <c r="FL139" s="119"/>
      <c r="FM139" s="119"/>
      <c r="FN139" s="119"/>
      <c r="FO139" s="119"/>
      <c r="FP139" s="119"/>
      <c r="FQ139" s="119"/>
      <c r="FR139" s="119"/>
      <c r="FS139" s="119"/>
      <c r="FT139" s="119"/>
      <c r="FU139" s="119"/>
      <c r="FV139" s="119"/>
      <c r="FW139" s="119"/>
      <c r="FX139" s="119"/>
      <c r="FY139" s="119"/>
      <c r="FZ139" s="119"/>
      <c r="GA139" s="119"/>
      <c r="GB139" s="119"/>
      <c r="GC139" s="119"/>
      <c r="GD139" s="119"/>
      <c r="GE139" s="119"/>
      <c r="GF139" s="119"/>
      <c r="GG139" s="119"/>
      <c r="GH139" s="119"/>
      <c r="GI139" s="119"/>
      <c r="GJ139" s="119"/>
      <c r="GK139" s="119"/>
      <c r="GL139" s="119"/>
      <c r="GM139" s="119"/>
      <c r="GN139" s="119"/>
      <c r="GO139" s="119"/>
      <c r="GP139" s="119"/>
      <c r="GQ139" s="119"/>
      <c r="GR139" s="119"/>
      <c r="GS139" s="119"/>
      <c r="GT139" s="119"/>
      <c r="GU139" s="119"/>
      <c r="GV139" s="119"/>
      <c r="GW139" s="119"/>
      <c r="GX139" s="119"/>
      <c r="GY139" s="119"/>
      <c r="GZ139" s="119"/>
      <c r="HA139" s="119"/>
      <c r="HB139" s="119"/>
      <c r="HC139" s="119"/>
      <c r="HD139" s="119"/>
      <c r="HE139" s="119"/>
      <c r="HF139" s="119"/>
      <c r="HG139" s="119"/>
      <c r="HH139" s="119"/>
      <c r="HI139" s="119"/>
      <c r="HJ139" s="119"/>
      <c r="HK139" s="119"/>
      <c r="HL139" s="119"/>
      <c r="HM139" s="119"/>
      <c r="HN139" s="119"/>
      <c r="HO139" s="119"/>
      <c r="HP139" s="119"/>
      <c r="HQ139" s="119"/>
      <c r="HR139" s="119"/>
      <c r="HS139" s="119"/>
      <c r="HT139" s="119"/>
      <c r="HU139" s="119"/>
      <c r="HV139" s="119"/>
      <c r="HW139" s="119"/>
      <c r="HX139" s="119"/>
      <c r="HY139" s="119"/>
      <c r="HZ139" s="119"/>
      <c r="IA139" s="119"/>
      <c r="IB139" s="119"/>
      <c r="IC139" s="119"/>
      <c r="ID139" s="119"/>
      <c r="IE139" s="119"/>
      <c r="IF139" s="119"/>
      <c r="IG139" s="119"/>
      <c r="IH139" s="119"/>
      <c r="II139" s="119"/>
      <c r="IJ139" s="119"/>
      <c r="IK139" s="119"/>
      <c r="IL139" s="119"/>
      <c r="IM139" s="119"/>
      <c r="IN139" s="119"/>
      <c r="IO139" s="119"/>
      <c r="IP139" s="119"/>
      <c r="IQ139" s="119"/>
      <c r="IR139" s="119"/>
      <c r="IS139" s="119"/>
      <c r="IT139" s="119"/>
      <c r="IU139" s="119"/>
      <c r="IV139" s="119"/>
    </row>
    <row r="140" spans="4:256" s="150" customFormat="1">
      <c r="D140" s="119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  <c r="DO140" s="119"/>
      <c r="DP140" s="119"/>
      <c r="DQ140" s="119"/>
      <c r="DR140" s="119"/>
      <c r="DS140" s="119"/>
      <c r="DT140" s="119"/>
      <c r="DU140" s="119"/>
      <c r="DV140" s="119"/>
      <c r="DW140" s="119"/>
      <c r="DX140" s="119"/>
      <c r="DY140" s="119"/>
      <c r="DZ140" s="119"/>
      <c r="EA140" s="119"/>
      <c r="EB140" s="119"/>
      <c r="EC140" s="119"/>
      <c r="ED140" s="119"/>
      <c r="EE140" s="119"/>
      <c r="EF140" s="119"/>
      <c r="EG140" s="119"/>
      <c r="EH140" s="119"/>
      <c r="EI140" s="119"/>
      <c r="EJ140" s="119"/>
      <c r="EK140" s="119"/>
      <c r="EL140" s="119"/>
      <c r="EM140" s="119"/>
      <c r="EN140" s="119"/>
      <c r="EO140" s="119"/>
      <c r="EP140" s="119"/>
      <c r="EQ140" s="119"/>
      <c r="ER140" s="119"/>
      <c r="ES140" s="119"/>
      <c r="ET140" s="119"/>
      <c r="EU140" s="119"/>
      <c r="EV140" s="119"/>
      <c r="EW140" s="119"/>
      <c r="EX140" s="119"/>
      <c r="EY140" s="119"/>
      <c r="EZ140" s="119"/>
      <c r="FA140" s="119"/>
      <c r="FB140" s="119"/>
      <c r="FC140" s="119"/>
      <c r="FD140" s="119"/>
      <c r="FE140" s="119"/>
      <c r="FF140" s="119"/>
      <c r="FG140" s="119"/>
      <c r="FH140" s="119"/>
      <c r="FI140" s="119"/>
      <c r="FJ140" s="119"/>
      <c r="FK140" s="119"/>
      <c r="FL140" s="119"/>
      <c r="FM140" s="119"/>
      <c r="FN140" s="119"/>
      <c r="FO140" s="119"/>
      <c r="FP140" s="119"/>
      <c r="FQ140" s="119"/>
      <c r="FR140" s="119"/>
      <c r="FS140" s="119"/>
      <c r="FT140" s="119"/>
      <c r="FU140" s="119"/>
      <c r="FV140" s="119"/>
      <c r="FW140" s="119"/>
      <c r="FX140" s="119"/>
      <c r="FY140" s="119"/>
      <c r="FZ140" s="119"/>
      <c r="GA140" s="119"/>
      <c r="GB140" s="119"/>
      <c r="GC140" s="119"/>
      <c r="GD140" s="119"/>
      <c r="GE140" s="119"/>
      <c r="GF140" s="119"/>
      <c r="GG140" s="119"/>
      <c r="GH140" s="119"/>
      <c r="GI140" s="119"/>
      <c r="GJ140" s="119"/>
      <c r="GK140" s="119"/>
      <c r="GL140" s="119"/>
      <c r="GM140" s="119"/>
      <c r="GN140" s="119"/>
      <c r="GO140" s="119"/>
      <c r="GP140" s="119"/>
      <c r="GQ140" s="119"/>
      <c r="GR140" s="119"/>
      <c r="GS140" s="119"/>
      <c r="GT140" s="119"/>
      <c r="GU140" s="119"/>
      <c r="GV140" s="119"/>
      <c r="GW140" s="119"/>
      <c r="GX140" s="119"/>
      <c r="GY140" s="119"/>
      <c r="GZ140" s="119"/>
      <c r="HA140" s="119"/>
      <c r="HB140" s="119"/>
      <c r="HC140" s="119"/>
      <c r="HD140" s="119"/>
      <c r="HE140" s="119"/>
      <c r="HF140" s="119"/>
      <c r="HG140" s="119"/>
      <c r="HH140" s="119"/>
      <c r="HI140" s="119"/>
      <c r="HJ140" s="119"/>
      <c r="HK140" s="119"/>
      <c r="HL140" s="119"/>
      <c r="HM140" s="119"/>
      <c r="HN140" s="119"/>
      <c r="HO140" s="119"/>
      <c r="HP140" s="119"/>
      <c r="HQ140" s="119"/>
      <c r="HR140" s="119"/>
      <c r="HS140" s="119"/>
      <c r="HT140" s="119"/>
      <c r="HU140" s="119"/>
      <c r="HV140" s="119"/>
      <c r="HW140" s="119"/>
      <c r="HX140" s="119"/>
      <c r="HY140" s="119"/>
      <c r="HZ140" s="119"/>
      <c r="IA140" s="119"/>
      <c r="IB140" s="119"/>
      <c r="IC140" s="119"/>
      <c r="ID140" s="119"/>
      <c r="IE140" s="119"/>
      <c r="IF140" s="119"/>
      <c r="IG140" s="119"/>
      <c r="IH140" s="119"/>
      <c r="II140" s="119"/>
      <c r="IJ140" s="119"/>
      <c r="IK140" s="119"/>
      <c r="IL140" s="119"/>
      <c r="IM140" s="119"/>
      <c r="IN140" s="119"/>
      <c r="IO140" s="119"/>
      <c r="IP140" s="119"/>
      <c r="IQ140" s="119"/>
      <c r="IR140" s="119"/>
      <c r="IS140" s="119"/>
      <c r="IT140" s="119"/>
      <c r="IU140" s="119"/>
      <c r="IV140" s="119"/>
    </row>
    <row r="141" spans="4:256" s="150" customFormat="1">
      <c r="D141" s="119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  <c r="DO141" s="119"/>
      <c r="DP141" s="119"/>
      <c r="DQ141" s="119"/>
      <c r="DR141" s="119"/>
      <c r="DS141" s="119"/>
      <c r="DT141" s="119"/>
      <c r="DU141" s="119"/>
      <c r="DV141" s="119"/>
      <c r="DW141" s="119"/>
      <c r="DX141" s="119"/>
      <c r="DY141" s="119"/>
      <c r="DZ141" s="119"/>
      <c r="EA141" s="119"/>
      <c r="EB141" s="119"/>
      <c r="EC141" s="119"/>
      <c r="ED141" s="119"/>
      <c r="EE141" s="119"/>
      <c r="EF141" s="119"/>
      <c r="EG141" s="119"/>
      <c r="EH141" s="119"/>
      <c r="EI141" s="119"/>
      <c r="EJ141" s="119"/>
      <c r="EK141" s="119"/>
      <c r="EL141" s="119"/>
      <c r="EM141" s="119"/>
      <c r="EN141" s="119"/>
      <c r="EO141" s="119"/>
      <c r="EP141" s="119"/>
      <c r="EQ141" s="119"/>
      <c r="ER141" s="119"/>
      <c r="ES141" s="119"/>
      <c r="ET141" s="119"/>
      <c r="EU141" s="119"/>
      <c r="EV141" s="119"/>
      <c r="EW141" s="119"/>
      <c r="EX141" s="119"/>
      <c r="EY141" s="119"/>
      <c r="EZ141" s="119"/>
      <c r="FA141" s="119"/>
      <c r="FB141" s="119"/>
      <c r="FC141" s="119"/>
      <c r="FD141" s="119"/>
      <c r="FE141" s="119"/>
      <c r="FF141" s="119"/>
      <c r="FG141" s="119"/>
      <c r="FH141" s="119"/>
      <c r="FI141" s="119"/>
      <c r="FJ141" s="119"/>
      <c r="FK141" s="119"/>
      <c r="FL141" s="119"/>
      <c r="FM141" s="119"/>
      <c r="FN141" s="119"/>
      <c r="FO141" s="119"/>
      <c r="FP141" s="119"/>
      <c r="FQ141" s="119"/>
      <c r="FR141" s="119"/>
      <c r="FS141" s="119"/>
      <c r="FT141" s="119"/>
      <c r="FU141" s="119"/>
      <c r="FV141" s="119"/>
      <c r="FW141" s="119"/>
      <c r="FX141" s="119"/>
      <c r="FY141" s="119"/>
      <c r="FZ141" s="119"/>
      <c r="GA141" s="119"/>
      <c r="GB141" s="119"/>
      <c r="GC141" s="119"/>
      <c r="GD141" s="119"/>
      <c r="GE141" s="119"/>
      <c r="GF141" s="119"/>
      <c r="GG141" s="119"/>
      <c r="GH141" s="119"/>
      <c r="GI141" s="119"/>
      <c r="GJ141" s="119"/>
      <c r="GK141" s="119"/>
      <c r="GL141" s="119"/>
      <c r="GM141" s="119"/>
      <c r="GN141" s="119"/>
      <c r="GO141" s="119"/>
      <c r="GP141" s="119"/>
      <c r="GQ141" s="119"/>
      <c r="GR141" s="119"/>
      <c r="GS141" s="119"/>
      <c r="GT141" s="119"/>
      <c r="GU141" s="119"/>
      <c r="GV141" s="119"/>
      <c r="GW141" s="119"/>
      <c r="GX141" s="119"/>
      <c r="GY141" s="119"/>
      <c r="GZ141" s="119"/>
      <c r="HA141" s="119"/>
      <c r="HB141" s="119"/>
      <c r="HC141" s="119"/>
      <c r="HD141" s="119"/>
      <c r="HE141" s="119"/>
      <c r="HF141" s="119"/>
      <c r="HG141" s="119"/>
      <c r="HH141" s="119"/>
      <c r="HI141" s="119"/>
      <c r="HJ141" s="119"/>
      <c r="HK141" s="119"/>
      <c r="HL141" s="119"/>
      <c r="HM141" s="119"/>
      <c r="HN141" s="119"/>
      <c r="HO141" s="119"/>
      <c r="HP141" s="119"/>
      <c r="HQ141" s="119"/>
      <c r="HR141" s="119"/>
      <c r="HS141" s="119"/>
      <c r="HT141" s="119"/>
      <c r="HU141" s="119"/>
      <c r="HV141" s="119"/>
      <c r="HW141" s="119"/>
      <c r="HX141" s="119"/>
      <c r="HY141" s="119"/>
      <c r="HZ141" s="119"/>
      <c r="IA141" s="119"/>
      <c r="IB141" s="119"/>
      <c r="IC141" s="119"/>
      <c r="ID141" s="119"/>
      <c r="IE141" s="119"/>
      <c r="IF141" s="119"/>
      <c r="IG141" s="119"/>
      <c r="IH141" s="119"/>
      <c r="II141" s="119"/>
      <c r="IJ141" s="119"/>
      <c r="IK141" s="119"/>
      <c r="IL141" s="119"/>
      <c r="IM141" s="119"/>
      <c r="IN141" s="119"/>
      <c r="IO141" s="119"/>
      <c r="IP141" s="119"/>
      <c r="IQ141" s="119"/>
      <c r="IR141" s="119"/>
      <c r="IS141" s="119"/>
      <c r="IT141" s="119"/>
      <c r="IU141" s="119"/>
      <c r="IV141" s="119"/>
    </row>
    <row r="142" spans="4:256" s="150" customFormat="1">
      <c r="D142" s="119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  <c r="DO142" s="119"/>
      <c r="DP142" s="119"/>
      <c r="DQ142" s="119"/>
      <c r="DR142" s="119"/>
      <c r="DS142" s="119"/>
      <c r="DT142" s="119"/>
      <c r="DU142" s="119"/>
      <c r="DV142" s="119"/>
      <c r="DW142" s="119"/>
      <c r="DX142" s="119"/>
      <c r="DY142" s="119"/>
      <c r="DZ142" s="119"/>
      <c r="EA142" s="119"/>
      <c r="EB142" s="119"/>
      <c r="EC142" s="119"/>
      <c r="ED142" s="119"/>
      <c r="EE142" s="119"/>
      <c r="EF142" s="119"/>
      <c r="EG142" s="119"/>
      <c r="EH142" s="119"/>
      <c r="EI142" s="119"/>
      <c r="EJ142" s="119"/>
      <c r="EK142" s="119"/>
      <c r="EL142" s="119"/>
      <c r="EM142" s="119"/>
      <c r="EN142" s="119"/>
      <c r="EO142" s="119"/>
      <c r="EP142" s="119"/>
      <c r="EQ142" s="119"/>
      <c r="ER142" s="119"/>
      <c r="ES142" s="119"/>
      <c r="ET142" s="119"/>
      <c r="EU142" s="119"/>
      <c r="EV142" s="119"/>
      <c r="EW142" s="119"/>
      <c r="EX142" s="119"/>
      <c r="EY142" s="119"/>
      <c r="EZ142" s="119"/>
      <c r="FA142" s="119"/>
      <c r="FB142" s="119"/>
      <c r="FC142" s="119"/>
      <c r="FD142" s="119"/>
      <c r="FE142" s="119"/>
      <c r="FF142" s="119"/>
      <c r="FG142" s="119"/>
      <c r="FH142" s="119"/>
      <c r="FI142" s="119"/>
      <c r="FJ142" s="119"/>
      <c r="FK142" s="119"/>
      <c r="FL142" s="119"/>
      <c r="FM142" s="119"/>
      <c r="FN142" s="119"/>
      <c r="FO142" s="119"/>
      <c r="FP142" s="119"/>
      <c r="FQ142" s="119"/>
      <c r="FR142" s="119"/>
      <c r="FS142" s="119"/>
      <c r="FT142" s="119"/>
      <c r="FU142" s="119"/>
      <c r="FV142" s="119"/>
      <c r="FW142" s="119"/>
      <c r="FX142" s="119"/>
      <c r="FY142" s="119"/>
      <c r="FZ142" s="119"/>
      <c r="GA142" s="119"/>
      <c r="GB142" s="119"/>
      <c r="GC142" s="119"/>
      <c r="GD142" s="119"/>
      <c r="GE142" s="119"/>
      <c r="GF142" s="119"/>
      <c r="GG142" s="119"/>
      <c r="GH142" s="119"/>
      <c r="GI142" s="119"/>
      <c r="GJ142" s="119"/>
      <c r="GK142" s="119"/>
      <c r="GL142" s="119"/>
      <c r="GM142" s="119"/>
      <c r="GN142" s="119"/>
      <c r="GO142" s="119"/>
      <c r="GP142" s="119"/>
      <c r="GQ142" s="119"/>
      <c r="GR142" s="119"/>
      <c r="GS142" s="119"/>
      <c r="GT142" s="119"/>
      <c r="GU142" s="119"/>
      <c r="GV142" s="119"/>
      <c r="GW142" s="119"/>
      <c r="GX142" s="119"/>
      <c r="GY142" s="119"/>
      <c r="GZ142" s="119"/>
      <c r="HA142" s="119"/>
      <c r="HB142" s="119"/>
      <c r="HC142" s="119"/>
      <c r="HD142" s="119"/>
      <c r="HE142" s="119"/>
      <c r="HF142" s="119"/>
      <c r="HG142" s="119"/>
      <c r="HH142" s="119"/>
      <c r="HI142" s="119"/>
      <c r="HJ142" s="119"/>
      <c r="HK142" s="119"/>
      <c r="HL142" s="119"/>
      <c r="HM142" s="119"/>
      <c r="HN142" s="119"/>
      <c r="HO142" s="119"/>
      <c r="HP142" s="119"/>
      <c r="HQ142" s="119"/>
      <c r="HR142" s="119"/>
      <c r="HS142" s="119"/>
      <c r="HT142" s="119"/>
      <c r="HU142" s="119"/>
      <c r="HV142" s="119"/>
      <c r="HW142" s="119"/>
      <c r="HX142" s="119"/>
      <c r="HY142" s="119"/>
      <c r="HZ142" s="119"/>
      <c r="IA142" s="119"/>
      <c r="IB142" s="119"/>
      <c r="IC142" s="119"/>
      <c r="ID142" s="119"/>
      <c r="IE142" s="119"/>
      <c r="IF142" s="119"/>
      <c r="IG142" s="119"/>
      <c r="IH142" s="119"/>
      <c r="II142" s="119"/>
      <c r="IJ142" s="119"/>
      <c r="IK142" s="119"/>
      <c r="IL142" s="119"/>
      <c r="IM142" s="119"/>
      <c r="IN142" s="119"/>
      <c r="IO142" s="119"/>
      <c r="IP142" s="119"/>
      <c r="IQ142" s="119"/>
      <c r="IR142" s="119"/>
      <c r="IS142" s="119"/>
      <c r="IT142" s="119"/>
      <c r="IU142" s="119"/>
      <c r="IV142" s="119"/>
    </row>
    <row r="143" spans="4:256" s="150" customFormat="1">
      <c r="D143" s="119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  <c r="DO143" s="119"/>
      <c r="DP143" s="119"/>
      <c r="DQ143" s="119"/>
      <c r="DR143" s="119"/>
      <c r="DS143" s="119"/>
      <c r="DT143" s="119"/>
      <c r="DU143" s="119"/>
      <c r="DV143" s="119"/>
      <c r="DW143" s="119"/>
      <c r="DX143" s="119"/>
      <c r="DY143" s="119"/>
      <c r="DZ143" s="119"/>
      <c r="EA143" s="119"/>
      <c r="EB143" s="119"/>
      <c r="EC143" s="119"/>
      <c r="ED143" s="119"/>
      <c r="EE143" s="119"/>
      <c r="EF143" s="119"/>
      <c r="EG143" s="119"/>
      <c r="EH143" s="119"/>
      <c r="EI143" s="119"/>
      <c r="EJ143" s="119"/>
      <c r="EK143" s="119"/>
      <c r="EL143" s="119"/>
      <c r="EM143" s="119"/>
      <c r="EN143" s="119"/>
      <c r="EO143" s="119"/>
      <c r="EP143" s="119"/>
      <c r="EQ143" s="119"/>
      <c r="ER143" s="119"/>
      <c r="ES143" s="119"/>
      <c r="ET143" s="119"/>
      <c r="EU143" s="119"/>
      <c r="EV143" s="119"/>
      <c r="EW143" s="119"/>
      <c r="EX143" s="119"/>
      <c r="EY143" s="119"/>
      <c r="EZ143" s="119"/>
      <c r="FA143" s="119"/>
      <c r="FB143" s="119"/>
      <c r="FC143" s="119"/>
      <c r="FD143" s="119"/>
      <c r="FE143" s="119"/>
      <c r="FF143" s="119"/>
      <c r="FG143" s="119"/>
      <c r="FH143" s="119"/>
      <c r="FI143" s="119"/>
      <c r="FJ143" s="119"/>
      <c r="FK143" s="119"/>
      <c r="FL143" s="119"/>
      <c r="FM143" s="119"/>
      <c r="FN143" s="119"/>
      <c r="FO143" s="119"/>
      <c r="FP143" s="119"/>
      <c r="FQ143" s="119"/>
      <c r="FR143" s="119"/>
      <c r="FS143" s="119"/>
      <c r="FT143" s="119"/>
      <c r="FU143" s="119"/>
      <c r="FV143" s="119"/>
      <c r="FW143" s="119"/>
      <c r="FX143" s="119"/>
      <c r="FY143" s="119"/>
      <c r="FZ143" s="119"/>
      <c r="GA143" s="119"/>
      <c r="GB143" s="119"/>
      <c r="GC143" s="119"/>
      <c r="GD143" s="119"/>
      <c r="GE143" s="119"/>
      <c r="GF143" s="119"/>
      <c r="GG143" s="119"/>
      <c r="GH143" s="119"/>
      <c r="GI143" s="119"/>
      <c r="GJ143" s="119"/>
      <c r="GK143" s="119"/>
      <c r="GL143" s="119"/>
      <c r="GM143" s="119"/>
      <c r="GN143" s="119"/>
      <c r="GO143" s="119"/>
      <c r="GP143" s="119"/>
      <c r="GQ143" s="119"/>
      <c r="GR143" s="119"/>
      <c r="GS143" s="119"/>
      <c r="GT143" s="119"/>
      <c r="GU143" s="119"/>
      <c r="GV143" s="119"/>
      <c r="GW143" s="119"/>
      <c r="GX143" s="119"/>
      <c r="GY143" s="119"/>
      <c r="GZ143" s="119"/>
      <c r="HA143" s="119"/>
      <c r="HB143" s="119"/>
      <c r="HC143" s="119"/>
      <c r="HD143" s="119"/>
      <c r="HE143" s="119"/>
      <c r="HF143" s="119"/>
      <c r="HG143" s="119"/>
      <c r="HH143" s="119"/>
      <c r="HI143" s="119"/>
      <c r="HJ143" s="119"/>
      <c r="HK143" s="119"/>
      <c r="HL143" s="119"/>
      <c r="HM143" s="119"/>
      <c r="HN143" s="119"/>
      <c r="HO143" s="119"/>
      <c r="HP143" s="119"/>
      <c r="HQ143" s="119"/>
      <c r="HR143" s="119"/>
      <c r="HS143" s="119"/>
      <c r="HT143" s="119"/>
      <c r="HU143" s="119"/>
      <c r="HV143" s="119"/>
      <c r="HW143" s="119"/>
      <c r="HX143" s="119"/>
      <c r="HY143" s="119"/>
      <c r="HZ143" s="119"/>
      <c r="IA143" s="119"/>
      <c r="IB143" s="119"/>
      <c r="IC143" s="119"/>
      <c r="ID143" s="119"/>
      <c r="IE143" s="119"/>
      <c r="IF143" s="119"/>
      <c r="IG143" s="119"/>
      <c r="IH143" s="119"/>
      <c r="II143" s="119"/>
      <c r="IJ143" s="119"/>
      <c r="IK143" s="119"/>
      <c r="IL143" s="119"/>
      <c r="IM143" s="119"/>
      <c r="IN143" s="119"/>
      <c r="IO143" s="119"/>
      <c r="IP143" s="119"/>
      <c r="IQ143" s="119"/>
      <c r="IR143" s="119"/>
      <c r="IS143" s="119"/>
      <c r="IT143" s="119"/>
      <c r="IU143" s="119"/>
      <c r="IV143" s="119"/>
    </row>
    <row r="144" spans="4:256" s="150" customFormat="1">
      <c r="D144" s="119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  <c r="DO144" s="119"/>
      <c r="DP144" s="119"/>
      <c r="DQ144" s="119"/>
      <c r="DR144" s="119"/>
      <c r="DS144" s="119"/>
      <c r="DT144" s="119"/>
      <c r="DU144" s="119"/>
      <c r="DV144" s="119"/>
      <c r="DW144" s="119"/>
      <c r="DX144" s="119"/>
      <c r="DY144" s="119"/>
      <c r="DZ144" s="119"/>
      <c r="EA144" s="119"/>
      <c r="EB144" s="119"/>
      <c r="EC144" s="119"/>
      <c r="ED144" s="119"/>
      <c r="EE144" s="119"/>
      <c r="EF144" s="119"/>
      <c r="EG144" s="119"/>
      <c r="EH144" s="119"/>
      <c r="EI144" s="119"/>
      <c r="EJ144" s="119"/>
      <c r="EK144" s="119"/>
      <c r="EL144" s="119"/>
      <c r="EM144" s="119"/>
      <c r="EN144" s="119"/>
      <c r="EO144" s="119"/>
      <c r="EP144" s="119"/>
      <c r="EQ144" s="119"/>
      <c r="ER144" s="119"/>
      <c r="ES144" s="119"/>
      <c r="ET144" s="119"/>
      <c r="EU144" s="119"/>
      <c r="EV144" s="119"/>
      <c r="EW144" s="119"/>
      <c r="EX144" s="119"/>
      <c r="EY144" s="119"/>
      <c r="EZ144" s="119"/>
      <c r="FA144" s="119"/>
      <c r="FB144" s="119"/>
      <c r="FC144" s="119"/>
      <c r="FD144" s="119"/>
      <c r="FE144" s="119"/>
      <c r="FF144" s="119"/>
      <c r="FG144" s="119"/>
      <c r="FH144" s="119"/>
      <c r="FI144" s="119"/>
      <c r="FJ144" s="119"/>
      <c r="FK144" s="119"/>
      <c r="FL144" s="119"/>
      <c r="FM144" s="119"/>
      <c r="FN144" s="119"/>
      <c r="FO144" s="119"/>
      <c r="FP144" s="119"/>
      <c r="FQ144" s="119"/>
      <c r="FR144" s="119"/>
      <c r="FS144" s="119"/>
      <c r="FT144" s="119"/>
      <c r="FU144" s="119"/>
      <c r="FV144" s="119"/>
      <c r="FW144" s="119"/>
      <c r="FX144" s="119"/>
      <c r="FY144" s="119"/>
      <c r="FZ144" s="119"/>
      <c r="GA144" s="119"/>
      <c r="GB144" s="119"/>
      <c r="GC144" s="119"/>
      <c r="GD144" s="119"/>
      <c r="GE144" s="119"/>
      <c r="GF144" s="119"/>
      <c r="GG144" s="119"/>
      <c r="GH144" s="119"/>
      <c r="GI144" s="119"/>
      <c r="GJ144" s="119"/>
      <c r="GK144" s="119"/>
      <c r="GL144" s="119"/>
      <c r="GM144" s="119"/>
      <c r="GN144" s="119"/>
      <c r="GO144" s="119"/>
      <c r="GP144" s="119"/>
      <c r="GQ144" s="119"/>
      <c r="GR144" s="119"/>
      <c r="GS144" s="119"/>
      <c r="GT144" s="119"/>
      <c r="GU144" s="119"/>
      <c r="GV144" s="119"/>
      <c r="GW144" s="119"/>
      <c r="GX144" s="119"/>
      <c r="GY144" s="119"/>
      <c r="GZ144" s="119"/>
      <c r="HA144" s="119"/>
      <c r="HB144" s="119"/>
      <c r="HC144" s="119"/>
      <c r="HD144" s="119"/>
      <c r="HE144" s="119"/>
      <c r="HF144" s="119"/>
      <c r="HG144" s="119"/>
      <c r="HH144" s="119"/>
      <c r="HI144" s="119"/>
      <c r="HJ144" s="119"/>
      <c r="HK144" s="119"/>
      <c r="HL144" s="119"/>
      <c r="HM144" s="119"/>
      <c r="HN144" s="119"/>
      <c r="HO144" s="119"/>
      <c r="HP144" s="119"/>
      <c r="HQ144" s="119"/>
      <c r="HR144" s="119"/>
      <c r="HS144" s="119"/>
      <c r="HT144" s="119"/>
      <c r="HU144" s="119"/>
      <c r="HV144" s="119"/>
      <c r="HW144" s="119"/>
      <c r="HX144" s="119"/>
      <c r="HY144" s="119"/>
      <c r="HZ144" s="119"/>
      <c r="IA144" s="119"/>
      <c r="IB144" s="119"/>
      <c r="IC144" s="119"/>
      <c r="ID144" s="119"/>
      <c r="IE144" s="119"/>
      <c r="IF144" s="119"/>
      <c r="IG144" s="119"/>
      <c r="IH144" s="119"/>
      <c r="II144" s="119"/>
      <c r="IJ144" s="119"/>
      <c r="IK144" s="119"/>
      <c r="IL144" s="119"/>
      <c r="IM144" s="119"/>
      <c r="IN144" s="119"/>
      <c r="IO144" s="119"/>
      <c r="IP144" s="119"/>
      <c r="IQ144" s="119"/>
      <c r="IR144" s="119"/>
      <c r="IS144" s="119"/>
      <c r="IT144" s="119"/>
      <c r="IU144" s="119"/>
      <c r="IV144" s="119"/>
    </row>
    <row r="145" spans="3:256" s="150" customFormat="1">
      <c r="D145" s="119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  <c r="DO145" s="119"/>
      <c r="DP145" s="119"/>
      <c r="DQ145" s="119"/>
      <c r="DR145" s="119"/>
      <c r="DS145" s="119"/>
      <c r="DT145" s="119"/>
      <c r="DU145" s="119"/>
      <c r="DV145" s="119"/>
      <c r="DW145" s="119"/>
      <c r="DX145" s="119"/>
      <c r="DY145" s="119"/>
      <c r="DZ145" s="119"/>
      <c r="EA145" s="119"/>
      <c r="EB145" s="119"/>
      <c r="EC145" s="119"/>
      <c r="ED145" s="119"/>
      <c r="EE145" s="119"/>
      <c r="EF145" s="119"/>
      <c r="EG145" s="119"/>
      <c r="EH145" s="119"/>
      <c r="EI145" s="119"/>
      <c r="EJ145" s="119"/>
      <c r="EK145" s="119"/>
      <c r="EL145" s="119"/>
      <c r="EM145" s="119"/>
      <c r="EN145" s="119"/>
      <c r="EO145" s="119"/>
      <c r="EP145" s="119"/>
      <c r="EQ145" s="119"/>
      <c r="ER145" s="119"/>
      <c r="ES145" s="119"/>
      <c r="ET145" s="119"/>
      <c r="EU145" s="119"/>
      <c r="EV145" s="119"/>
      <c r="EW145" s="119"/>
      <c r="EX145" s="119"/>
      <c r="EY145" s="119"/>
      <c r="EZ145" s="119"/>
      <c r="FA145" s="119"/>
      <c r="FB145" s="119"/>
      <c r="FC145" s="119"/>
      <c r="FD145" s="119"/>
      <c r="FE145" s="119"/>
      <c r="FF145" s="119"/>
      <c r="FG145" s="119"/>
      <c r="FH145" s="119"/>
      <c r="FI145" s="119"/>
      <c r="FJ145" s="119"/>
      <c r="FK145" s="119"/>
      <c r="FL145" s="119"/>
      <c r="FM145" s="119"/>
      <c r="FN145" s="119"/>
      <c r="FO145" s="119"/>
      <c r="FP145" s="119"/>
      <c r="FQ145" s="119"/>
      <c r="FR145" s="119"/>
      <c r="FS145" s="119"/>
      <c r="FT145" s="119"/>
      <c r="FU145" s="119"/>
      <c r="FV145" s="119"/>
      <c r="FW145" s="119"/>
      <c r="FX145" s="119"/>
      <c r="FY145" s="119"/>
      <c r="FZ145" s="119"/>
      <c r="GA145" s="119"/>
      <c r="GB145" s="119"/>
      <c r="GC145" s="119"/>
      <c r="GD145" s="119"/>
      <c r="GE145" s="119"/>
      <c r="GF145" s="119"/>
      <c r="GG145" s="119"/>
      <c r="GH145" s="119"/>
      <c r="GI145" s="119"/>
      <c r="GJ145" s="119"/>
      <c r="GK145" s="119"/>
      <c r="GL145" s="119"/>
      <c r="GM145" s="119"/>
      <c r="GN145" s="119"/>
      <c r="GO145" s="119"/>
      <c r="GP145" s="119"/>
      <c r="GQ145" s="119"/>
      <c r="GR145" s="119"/>
      <c r="GS145" s="119"/>
      <c r="GT145" s="119"/>
      <c r="GU145" s="119"/>
      <c r="GV145" s="119"/>
      <c r="GW145" s="119"/>
      <c r="GX145" s="119"/>
      <c r="GY145" s="119"/>
      <c r="GZ145" s="119"/>
      <c r="HA145" s="119"/>
      <c r="HB145" s="119"/>
      <c r="HC145" s="119"/>
      <c r="HD145" s="119"/>
      <c r="HE145" s="119"/>
      <c r="HF145" s="119"/>
      <c r="HG145" s="119"/>
      <c r="HH145" s="119"/>
      <c r="HI145" s="119"/>
      <c r="HJ145" s="119"/>
      <c r="HK145" s="119"/>
      <c r="HL145" s="119"/>
      <c r="HM145" s="119"/>
      <c r="HN145" s="119"/>
      <c r="HO145" s="119"/>
      <c r="HP145" s="119"/>
      <c r="HQ145" s="119"/>
      <c r="HR145" s="119"/>
      <c r="HS145" s="119"/>
      <c r="HT145" s="119"/>
      <c r="HU145" s="119"/>
      <c r="HV145" s="119"/>
      <c r="HW145" s="119"/>
      <c r="HX145" s="119"/>
      <c r="HY145" s="119"/>
      <c r="HZ145" s="119"/>
      <c r="IA145" s="119"/>
      <c r="IB145" s="119"/>
      <c r="IC145" s="119"/>
      <c r="ID145" s="119"/>
      <c r="IE145" s="119"/>
      <c r="IF145" s="119"/>
      <c r="IG145" s="119"/>
      <c r="IH145" s="119"/>
      <c r="II145" s="119"/>
      <c r="IJ145" s="119"/>
      <c r="IK145" s="119"/>
      <c r="IL145" s="119"/>
      <c r="IM145" s="119"/>
      <c r="IN145" s="119"/>
      <c r="IO145" s="119"/>
      <c r="IP145" s="119"/>
      <c r="IQ145" s="119"/>
      <c r="IR145" s="119"/>
      <c r="IS145" s="119"/>
      <c r="IT145" s="119"/>
      <c r="IU145" s="119"/>
      <c r="IV145" s="119"/>
    </row>
    <row r="146" spans="3:256" s="150" customFormat="1">
      <c r="D146" s="119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  <c r="DO146" s="119"/>
      <c r="DP146" s="119"/>
      <c r="DQ146" s="119"/>
      <c r="DR146" s="119"/>
      <c r="DS146" s="119"/>
      <c r="DT146" s="119"/>
      <c r="DU146" s="119"/>
      <c r="DV146" s="119"/>
      <c r="DW146" s="119"/>
      <c r="DX146" s="119"/>
      <c r="DY146" s="119"/>
      <c r="DZ146" s="119"/>
      <c r="EA146" s="119"/>
      <c r="EB146" s="119"/>
      <c r="EC146" s="119"/>
      <c r="ED146" s="119"/>
      <c r="EE146" s="119"/>
      <c r="EF146" s="119"/>
      <c r="EG146" s="119"/>
      <c r="EH146" s="119"/>
      <c r="EI146" s="119"/>
      <c r="EJ146" s="119"/>
      <c r="EK146" s="119"/>
      <c r="EL146" s="119"/>
      <c r="EM146" s="119"/>
      <c r="EN146" s="119"/>
      <c r="EO146" s="119"/>
      <c r="EP146" s="119"/>
      <c r="EQ146" s="119"/>
      <c r="ER146" s="119"/>
      <c r="ES146" s="119"/>
      <c r="ET146" s="119"/>
      <c r="EU146" s="119"/>
      <c r="EV146" s="119"/>
      <c r="EW146" s="119"/>
      <c r="EX146" s="119"/>
      <c r="EY146" s="119"/>
      <c r="EZ146" s="119"/>
      <c r="FA146" s="119"/>
      <c r="FB146" s="119"/>
      <c r="FC146" s="119"/>
      <c r="FD146" s="119"/>
      <c r="FE146" s="119"/>
      <c r="FF146" s="119"/>
      <c r="FG146" s="119"/>
      <c r="FH146" s="119"/>
      <c r="FI146" s="119"/>
      <c r="FJ146" s="119"/>
      <c r="FK146" s="119"/>
      <c r="FL146" s="119"/>
      <c r="FM146" s="119"/>
      <c r="FN146" s="119"/>
      <c r="FO146" s="119"/>
      <c r="FP146" s="119"/>
      <c r="FQ146" s="119"/>
      <c r="FR146" s="119"/>
      <c r="FS146" s="119"/>
      <c r="FT146" s="119"/>
      <c r="FU146" s="119"/>
      <c r="FV146" s="119"/>
      <c r="FW146" s="119"/>
      <c r="FX146" s="119"/>
      <c r="FY146" s="119"/>
      <c r="FZ146" s="119"/>
      <c r="GA146" s="119"/>
      <c r="GB146" s="119"/>
      <c r="GC146" s="119"/>
      <c r="GD146" s="119"/>
      <c r="GE146" s="119"/>
      <c r="GF146" s="119"/>
      <c r="GG146" s="119"/>
      <c r="GH146" s="119"/>
      <c r="GI146" s="119"/>
      <c r="GJ146" s="119"/>
      <c r="GK146" s="119"/>
      <c r="GL146" s="119"/>
      <c r="GM146" s="119"/>
      <c r="GN146" s="119"/>
      <c r="GO146" s="119"/>
      <c r="GP146" s="119"/>
      <c r="GQ146" s="119"/>
      <c r="GR146" s="119"/>
      <c r="GS146" s="119"/>
      <c r="GT146" s="119"/>
      <c r="GU146" s="119"/>
      <c r="GV146" s="119"/>
      <c r="GW146" s="119"/>
      <c r="GX146" s="119"/>
      <c r="GY146" s="119"/>
      <c r="GZ146" s="119"/>
      <c r="HA146" s="119"/>
      <c r="HB146" s="119"/>
      <c r="HC146" s="119"/>
      <c r="HD146" s="119"/>
      <c r="HE146" s="119"/>
      <c r="HF146" s="119"/>
      <c r="HG146" s="119"/>
      <c r="HH146" s="119"/>
      <c r="HI146" s="119"/>
      <c r="HJ146" s="119"/>
      <c r="HK146" s="119"/>
      <c r="HL146" s="119"/>
      <c r="HM146" s="119"/>
      <c r="HN146" s="119"/>
      <c r="HO146" s="119"/>
      <c r="HP146" s="119"/>
      <c r="HQ146" s="119"/>
      <c r="HR146" s="119"/>
      <c r="HS146" s="119"/>
      <c r="HT146" s="119"/>
      <c r="HU146" s="119"/>
      <c r="HV146" s="119"/>
      <c r="HW146" s="119"/>
      <c r="HX146" s="119"/>
      <c r="HY146" s="119"/>
      <c r="HZ146" s="119"/>
      <c r="IA146" s="119"/>
      <c r="IB146" s="119"/>
      <c r="IC146" s="119"/>
      <c r="ID146" s="119"/>
      <c r="IE146" s="119"/>
      <c r="IF146" s="119"/>
      <c r="IG146" s="119"/>
      <c r="IH146" s="119"/>
      <c r="II146" s="119"/>
      <c r="IJ146" s="119"/>
      <c r="IK146" s="119"/>
      <c r="IL146" s="119"/>
      <c r="IM146" s="119"/>
      <c r="IN146" s="119"/>
      <c r="IO146" s="119"/>
      <c r="IP146" s="119"/>
      <c r="IQ146" s="119"/>
      <c r="IR146" s="119"/>
      <c r="IS146" s="119"/>
      <c r="IT146" s="119"/>
      <c r="IU146" s="119"/>
      <c r="IV146" s="119"/>
    </row>
    <row r="147" spans="3:256" s="150" customFormat="1">
      <c r="D147" s="119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  <c r="DO147" s="119"/>
      <c r="DP147" s="119"/>
      <c r="DQ147" s="119"/>
      <c r="DR147" s="119"/>
      <c r="DS147" s="119"/>
      <c r="DT147" s="119"/>
      <c r="DU147" s="119"/>
      <c r="DV147" s="119"/>
      <c r="DW147" s="119"/>
      <c r="DX147" s="119"/>
      <c r="DY147" s="119"/>
      <c r="DZ147" s="119"/>
      <c r="EA147" s="119"/>
      <c r="EB147" s="119"/>
      <c r="EC147" s="119"/>
      <c r="ED147" s="119"/>
      <c r="EE147" s="119"/>
      <c r="EF147" s="119"/>
      <c r="EG147" s="119"/>
      <c r="EH147" s="119"/>
      <c r="EI147" s="119"/>
      <c r="EJ147" s="119"/>
      <c r="EK147" s="119"/>
      <c r="EL147" s="119"/>
      <c r="EM147" s="119"/>
      <c r="EN147" s="119"/>
      <c r="EO147" s="119"/>
      <c r="EP147" s="119"/>
      <c r="EQ147" s="119"/>
      <c r="ER147" s="119"/>
      <c r="ES147" s="119"/>
      <c r="ET147" s="119"/>
      <c r="EU147" s="119"/>
      <c r="EV147" s="119"/>
      <c r="EW147" s="119"/>
      <c r="EX147" s="119"/>
      <c r="EY147" s="119"/>
      <c r="EZ147" s="119"/>
      <c r="FA147" s="119"/>
      <c r="FB147" s="119"/>
      <c r="FC147" s="119"/>
      <c r="FD147" s="119"/>
      <c r="FE147" s="119"/>
      <c r="FF147" s="119"/>
      <c r="FG147" s="119"/>
      <c r="FH147" s="119"/>
      <c r="FI147" s="119"/>
      <c r="FJ147" s="119"/>
      <c r="FK147" s="119"/>
      <c r="FL147" s="119"/>
      <c r="FM147" s="119"/>
      <c r="FN147" s="119"/>
      <c r="FO147" s="119"/>
      <c r="FP147" s="119"/>
      <c r="FQ147" s="119"/>
      <c r="FR147" s="119"/>
      <c r="FS147" s="119"/>
      <c r="FT147" s="119"/>
      <c r="FU147" s="119"/>
      <c r="FV147" s="119"/>
      <c r="FW147" s="119"/>
      <c r="FX147" s="119"/>
      <c r="FY147" s="119"/>
      <c r="FZ147" s="119"/>
      <c r="GA147" s="119"/>
      <c r="GB147" s="119"/>
      <c r="GC147" s="119"/>
      <c r="GD147" s="119"/>
      <c r="GE147" s="119"/>
      <c r="GF147" s="119"/>
      <c r="GG147" s="119"/>
      <c r="GH147" s="119"/>
      <c r="GI147" s="119"/>
      <c r="GJ147" s="119"/>
      <c r="GK147" s="119"/>
      <c r="GL147" s="119"/>
      <c r="GM147" s="119"/>
      <c r="GN147" s="119"/>
      <c r="GO147" s="119"/>
      <c r="GP147" s="119"/>
      <c r="GQ147" s="119"/>
      <c r="GR147" s="119"/>
      <c r="GS147" s="119"/>
      <c r="GT147" s="119"/>
      <c r="GU147" s="119"/>
      <c r="GV147" s="119"/>
      <c r="GW147" s="119"/>
      <c r="GX147" s="119"/>
      <c r="GY147" s="119"/>
      <c r="GZ147" s="119"/>
      <c r="HA147" s="119"/>
      <c r="HB147" s="119"/>
      <c r="HC147" s="119"/>
      <c r="HD147" s="119"/>
      <c r="HE147" s="119"/>
      <c r="HF147" s="119"/>
      <c r="HG147" s="119"/>
      <c r="HH147" s="119"/>
      <c r="HI147" s="119"/>
      <c r="HJ147" s="119"/>
      <c r="HK147" s="119"/>
      <c r="HL147" s="119"/>
      <c r="HM147" s="119"/>
      <c r="HN147" s="119"/>
      <c r="HO147" s="119"/>
      <c r="HP147" s="119"/>
      <c r="HQ147" s="119"/>
      <c r="HR147" s="119"/>
      <c r="HS147" s="119"/>
      <c r="HT147" s="119"/>
      <c r="HU147" s="119"/>
      <c r="HV147" s="119"/>
      <c r="HW147" s="119"/>
      <c r="HX147" s="119"/>
      <c r="HY147" s="119"/>
      <c r="HZ147" s="119"/>
      <c r="IA147" s="119"/>
      <c r="IB147" s="119"/>
      <c r="IC147" s="119"/>
      <c r="ID147" s="119"/>
      <c r="IE147" s="119"/>
      <c r="IF147" s="119"/>
      <c r="IG147" s="119"/>
      <c r="IH147" s="119"/>
      <c r="II147" s="119"/>
      <c r="IJ147" s="119"/>
      <c r="IK147" s="119"/>
      <c r="IL147" s="119"/>
      <c r="IM147" s="119"/>
      <c r="IN147" s="119"/>
      <c r="IO147" s="119"/>
      <c r="IP147" s="119"/>
      <c r="IQ147" s="119"/>
      <c r="IR147" s="119"/>
      <c r="IS147" s="119"/>
      <c r="IT147" s="119"/>
      <c r="IU147" s="119"/>
      <c r="IV147" s="119"/>
    </row>
    <row r="148" spans="3:256" s="150" customFormat="1">
      <c r="D148" s="119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  <c r="DO148" s="119"/>
      <c r="DP148" s="119"/>
      <c r="DQ148" s="119"/>
      <c r="DR148" s="119"/>
      <c r="DS148" s="119"/>
      <c r="DT148" s="119"/>
      <c r="DU148" s="119"/>
      <c r="DV148" s="119"/>
      <c r="DW148" s="119"/>
      <c r="DX148" s="119"/>
      <c r="DY148" s="119"/>
      <c r="DZ148" s="119"/>
      <c r="EA148" s="119"/>
      <c r="EB148" s="119"/>
      <c r="EC148" s="119"/>
      <c r="ED148" s="119"/>
      <c r="EE148" s="119"/>
      <c r="EF148" s="119"/>
      <c r="EG148" s="119"/>
      <c r="EH148" s="119"/>
      <c r="EI148" s="119"/>
      <c r="EJ148" s="119"/>
      <c r="EK148" s="119"/>
      <c r="EL148" s="119"/>
      <c r="EM148" s="119"/>
      <c r="EN148" s="119"/>
      <c r="EO148" s="119"/>
      <c r="EP148" s="119"/>
      <c r="EQ148" s="119"/>
      <c r="ER148" s="119"/>
      <c r="ES148" s="119"/>
      <c r="ET148" s="119"/>
      <c r="EU148" s="119"/>
      <c r="EV148" s="119"/>
      <c r="EW148" s="119"/>
      <c r="EX148" s="119"/>
      <c r="EY148" s="119"/>
      <c r="EZ148" s="119"/>
      <c r="FA148" s="119"/>
      <c r="FB148" s="119"/>
      <c r="FC148" s="119"/>
      <c r="FD148" s="119"/>
      <c r="FE148" s="119"/>
      <c r="FF148" s="119"/>
      <c r="FG148" s="119"/>
      <c r="FH148" s="119"/>
      <c r="FI148" s="119"/>
      <c r="FJ148" s="119"/>
      <c r="FK148" s="119"/>
      <c r="FL148" s="119"/>
      <c r="FM148" s="119"/>
      <c r="FN148" s="119"/>
      <c r="FO148" s="119"/>
      <c r="FP148" s="119"/>
      <c r="FQ148" s="119"/>
      <c r="FR148" s="119"/>
      <c r="FS148" s="119"/>
      <c r="FT148" s="119"/>
      <c r="FU148" s="119"/>
      <c r="FV148" s="119"/>
      <c r="FW148" s="119"/>
      <c r="FX148" s="119"/>
      <c r="FY148" s="119"/>
      <c r="FZ148" s="119"/>
      <c r="GA148" s="119"/>
      <c r="GB148" s="119"/>
      <c r="GC148" s="119"/>
      <c r="GD148" s="119"/>
      <c r="GE148" s="119"/>
      <c r="GF148" s="119"/>
      <c r="GG148" s="119"/>
      <c r="GH148" s="119"/>
      <c r="GI148" s="119"/>
      <c r="GJ148" s="119"/>
      <c r="GK148" s="119"/>
      <c r="GL148" s="119"/>
      <c r="GM148" s="119"/>
      <c r="GN148" s="119"/>
      <c r="GO148" s="119"/>
      <c r="GP148" s="119"/>
      <c r="GQ148" s="119"/>
      <c r="GR148" s="119"/>
      <c r="GS148" s="119"/>
      <c r="GT148" s="119"/>
      <c r="GU148" s="119"/>
      <c r="GV148" s="119"/>
      <c r="GW148" s="119"/>
      <c r="GX148" s="119"/>
      <c r="GY148" s="119"/>
      <c r="GZ148" s="119"/>
      <c r="HA148" s="119"/>
      <c r="HB148" s="119"/>
      <c r="HC148" s="119"/>
      <c r="HD148" s="119"/>
      <c r="HE148" s="119"/>
      <c r="HF148" s="119"/>
      <c r="HG148" s="119"/>
      <c r="HH148" s="119"/>
      <c r="HI148" s="119"/>
      <c r="HJ148" s="119"/>
      <c r="HK148" s="119"/>
      <c r="HL148" s="119"/>
      <c r="HM148" s="119"/>
      <c r="HN148" s="119"/>
      <c r="HO148" s="119"/>
      <c r="HP148" s="119"/>
      <c r="HQ148" s="119"/>
      <c r="HR148" s="119"/>
      <c r="HS148" s="119"/>
      <c r="HT148" s="119"/>
      <c r="HU148" s="119"/>
      <c r="HV148" s="119"/>
      <c r="HW148" s="119"/>
      <c r="HX148" s="119"/>
      <c r="HY148" s="119"/>
      <c r="HZ148" s="119"/>
      <c r="IA148" s="119"/>
      <c r="IB148" s="119"/>
      <c r="IC148" s="119"/>
      <c r="ID148" s="119"/>
      <c r="IE148" s="119"/>
      <c r="IF148" s="119"/>
      <c r="IG148" s="119"/>
      <c r="IH148" s="119"/>
      <c r="II148" s="119"/>
      <c r="IJ148" s="119"/>
      <c r="IK148" s="119"/>
      <c r="IL148" s="119"/>
      <c r="IM148" s="119"/>
      <c r="IN148" s="119"/>
      <c r="IO148" s="119"/>
      <c r="IP148" s="119"/>
      <c r="IQ148" s="119"/>
      <c r="IR148" s="119"/>
      <c r="IS148" s="119"/>
      <c r="IT148" s="119"/>
      <c r="IU148" s="119"/>
      <c r="IV148" s="119"/>
    </row>
    <row r="149" spans="3:256" s="150" customFormat="1"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  <c r="DO149" s="119"/>
      <c r="DP149" s="119"/>
      <c r="DQ149" s="119"/>
      <c r="DR149" s="119"/>
      <c r="DS149" s="119"/>
      <c r="DT149" s="119"/>
      <c r="DU149" s="119"/>
      <c r="DV149" s="119"/>
      <c r="DW149" s="119"/>
      <c r="DX149" s="119"/>
      <c r="DY149" s="119"/>
      <c r="DZ149" s="119"/>
      <c r="EA149" s="119"/>
      <c r="EB149" s="119"/>
      <c r="EC149" s="119"/>
      <c r="ED149" s="119"/>
      <c r="EE149" s="119"/>
      <c r="EF149" s="119"/>
      <c r="EG149" s="119"/>
      <c r="EH149" s="119"/>
      <c r="EI149" s="119"/>
      <c r="EJ149" s="119"/>
      <c r="EK149" s="119"/>
      <c r="EL149" s="119"/>
      <c r="EM149" s="119"/>
      <c r="EN149" s="119"/>
      <c r="EO149" s="119"/>
      <c r="EP149" s="119"/>
      <c r="EQ149" s="119"/>
      <c r="ER149" s="119"/>
      <c r="ES149" s="119"/>
      <c r="ET149" s="119"/>
      <c r="EU149" s="119"/>
      <c r="EV149" s="119"/>
      <c r="EW149" s="119"/>
      <c r="EX149" s="119"/>
      <c r="EY149" s="119"/>
      <c r="EZ149" s="119"/>
      <c r="FA149" s="119"/>
      <c r="FB149" s="119"/>
      <c r="FC149" s="119"/>
      <c r="FD149" s="119"/>
      <c r="FE149" s="119"/>
      <c r="FF149" s="119"/>
      <c r="FG149" s="119"/>
      <c r="FH149" s="119"/>
      <c r="FI149" s="119"/>
      <c r="FJ149" s="119"/>
      <c r="FK149" s="119"/>
      <c r="FL149" s="119"/>
      <c r="FM149" s="119"/>
      <c r="FN149" s="119"/>
      <c r="FO149" s="119"/>
      <c r="FP149" s="119"/>
      <c r="FQ149" s="119"/>
      <c r="FR149" s="119"/>
      <c r="FS149" s="119"/>
      <c r="FT149" s="119"/>
      <c r="FU149" s="119"/>
      <c r="FV149" s="119"/>
      <c r="FW149" s="119"/>
      <c r="FX149" s="119"/>
      <c r="FY149" s="119"/>
      <c r="FZ149" s="119"/>
      <c r="GA149" s="119"/>
      <c r="GB149" s="119"/>
      <c r="GC149" s="119"/>
      <c r="GD149" s="119"/>
      <c r="GE149" s="119"/>
      <c r="GF149" s="119"/>
      <c r="GG149" s="119"/>
      <c r="GH149" s="119"/>
      <c r="GI149" s="119"/>
      <c r="GJ149" s="119"/>
      <c r="GK149" s="119"/>
      <c r="GL149" s="119"/>
      <c r="GM149" s="119"/>
      <c r="GN149" s="119"/>
      <c r="GO149" s="119"/>
      <c r="GP149" s="119"/>
      <c r="GQ149" s="119"/>
      <c r="GR149" s="119"/>
      <c r="GS149" s="119"/>
      <c r="GT149" s="119"/>
      <c r="GU149" s="119"/>
      <c r="GV149" s="119"/>
      <c r="GW149" s="119"/>
      <c r="GX149" s="119"/>
      <c r="GY149" s="119"/>
      <c r="GZ149" s="119"/>
      <c r="HA149" s="119"/>
      <c r="HB149" s="119"/>
      <c r="HC149" s="119"/>
      <c r="HD149" s="119"/>
      <c r="HE149" s="119"/>
      <c r="HF149" s="119"/>
      <c r="HG149" s="119"/>
      <c r="HH149" s="119"/>
      <c r="HI149" s="119"/>
      <c r="HJ149" s="119"/>
      <c r="HK149" s="119"/>
      <c r="HL149" s="119"/>
      <c r="HM149" s="119"/>
      <c r="HN149" s="119"/>
      <c r="HO149" s="119"/>
      <c r="HP149" s="119"/>
      <c r="HQ149" s="119"/>
      <c r="HR149" s="119"/>
      <c r="HS149" s="119"/>
      <c r="HT149" s="119"/>
      <c r="HU149" s="119"/>
      <c r="HV149" s="119"/>
      <c r="HW149" s="119"/>
      <c r="HX149" s="119"/>
      <c r="HY149" s="119"/>
      <c r="HZ149" s="119"/>
      <c r="IA149" s="119"/>
      <c r="IB149" s="119"/>
      <c r="IC149" s="119"/>
      <c r="ID149" s="119"/>
      <c r="IE149" s="119"/>
      <c r="IF149" s="119"/>
      <c r="IG149" s="119"/>
      <c r="IH149" s="119"/>
      <c r="II149" s="119"/>
      <c r="IJ149" s="119"/>
      <c r="IK149" s="119"/>
      <c r="IL149" s="119"/>
      <c r="IM149" s="119"/>
      <c r="IN149" s="119"/>
      <c r="IO149" s="119"/>
      <c r="IP149" s="119"/>
      <c r="IQ149" s="119"/>
      <c r="IR149" s="119"/>
      <c r="IS149" s="119"/>
      <c r="IT149" s="119"/>
      <c r="IU149" s="119"/>
      <c r="IV149" s="119"/>
    </row>
    <row r="150" spans="3:256" s="150" customFormat="1">
      <c r="D150" s="119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  <c r="DO150" s="119"/>
      <c r="DP150" s="119"/>
      <c r="DQ150" s="119"/>
      <c r="DR150" s="119"/>
      <c r="DS150" s="119"/>
      <c r="DT150" s="119"/>
      <c r="DU150" s="119"/>
      <c r="DV150" s="119"/>
      <c r="DW150" s="119"/>
      <c r="DX150" s="119"/>
      <c r="DY150" s="119"/>
      <c r="DZ150" s="119"/>
      <c r="EA150" s="119"/>
      <c r="EB150" s="119"/>
      <c r="EC150" s="119"/>
      <c r="ED150" s="119"/>
      <c r="EE150" s="119"/>
      <c r="EF150" s="119"/>
      <c r="EG150" s="119"/>
      <c r="EH150" s="119"/>
      <c r="EI150" s="119"/>
      <c r="EJ150" s="119"/>
      <c r="EK150" s="119"/>
      <c r="EL150" s="119"/>
      <c r="EM150" s="119"/>
      <c r="EN150" s="119"/>
      <c r="EO150" s="119"/>
      <c r="EP150" s="119"/>
      <c r="EQ150" s="119"/>
      <c r="ER150" s="119"/>
      <c r="ES150" s="119"/>
      <c r="ET150" s="119"/>
      <c r="EU150" s="119"/>
      <c r="EV150" s="119"/>
      <c r="EW150" s="119"/>
      <c r="EX150" s="119"/>
      <c r="EY150" s="119"/>
      <c r="EZ150" s="119"/>
      <c r="FA150" s="119"/>
      <c r="FB150" s="119"/>
      <c r="FC150" s="119"/>
      <c r="FD150" s="119"/>
      <c r="FE150" s="119"/>
      <c r="FF150" s="119"/>
      <c r="FG150" s="119"/>
      <c r="FH150" s="119"/>
      <c r="FI150" s="119"/>
      <c r="FJ150" s="119"/>
      <c r="FK150" s="119"/>
      <c r="FL150" s="119"/>
      <c r="FM150" s="119"/>
      <c r="FN150" s="119"/>
      <c r="FO150" s="119"/>
      <c r="FP150" s="119"/>
      <c r="FQ150" s="119"/>
      <c r="FR150" s="119"/>
      <c r="FS150" s="119"/>
      <c r="FT150" s="119"/>
      <c r="FU150" s="119"/>
      <c r="FV150" s="119"/>
      <c r="FW150" s="119"/>
      <c r="FX150" s="119"/>
      <c r="FY150" s="119"/>
      <c r="FZ150" s="119"/>
      <c r="GA150" s="119"/>
      <c r="GB150" s="119"/>
      <c r="GC150" s="119"/>
      <c r="GD150" s="119"/>
      <c r="GE150" s="119"/>
      <c r="GF150" s="119"/>
      <c r="GG150" s="119"/>
      <c r="GH150" s="119"/>
      <c r="GI150" s="119"/>
      <c r="GJ150" s="119"/>
      <c r="GK150" s="119"/>
      <c r="GL150" s="119"/>
      <c r="GM150" s="119"/>
      <c r="GN150" s="119"/>
      <c r="GO150" s="119"/>
      <c r="GP150" s="119"/>
      <c r="GQ150" s="119"/>
      <c r="GR150" s="119"/>
      <c r="GS150" s="119"/>
      <c r="GT150" s="119"/>
      <c r="GU150" s="119"/>
      <c r="GV150" s="119"/>
      <c r="GW150" s="119"/>
      <c r="GX150" s="119"/>
      <c r="GY150" s="119"/>
      <c r="GZ150" s="119"/>
      <c r="HA150" s="119"/>
      <c r="HB150" s="119"/>
      <c r="HC150" s="119"/>
      <c r="HD150" s="119"/>
      <c r="HE150" s="119"/>
      <c r="HF150" s="119"/>
      <c r="HG150" s="119"/>
      <c r="HH150" s="119"/>
      <c r="HI150" s="119"/>
      <c r="HJ150" s="119"/>
      <c r="HK150" s="119"/>
      <c r="HL150" s="119"/>
      <c r="HM150" s="119"/>
      <c r="HN150" s="119"/>
      <c r="HO150" s="119"/>
      <c r="HP150" s="119"/>
      <c r="HQ150" s="119"/>
      <c r="HR150" s="119"/>
      <c r="HS150" s="119"/>
      <c r="HT150" s="119"/>
      <c r="HU150" s="119"/>
      <c r="HV150" s="119"/>
      <c r="HW150" s="119"/>
      <c r="HX150" s="119"/>
      <c r="HY150" s="119"/>
      <c r="HZ150" s="119"/>
      <c r="IA150" s="119"/>
      <c r="IB150" s="119"/>
      <c r="IC150" s="119"/>
      <c r="ID150" s="119"/>
      <c r="IE150" s="119"/>
      <c r="IF150" s="119"/>
      <c r="IG150" s="119"/>
      <c r="IH150" s="119"/>
      <c r="II150" s="119"/>
      <c r="IJ150" s="119"/>
      <c r="IK150" s="119"/>
      <c r="IL150" s="119"/>
      <c r="IM150" s="119"/>
      <c r="IN150" s="119"/>
      <c r="IO150" s="119"/>
      <c r="IP150" s="119"/>
      <c r="IQ150" s="119"/>
      <c r="IR150" s="119"/>
      <c r="IS150" s="119"/>
      <c r="IT150" s="119"/>
      <c r="IU150" s="119"/>
      <c r="IV150" s="119"/>
    </row>
    <row r="151" spans="3:256" s="150" customFormat="1">
      <c r="D151" s="119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  <c r="DO151" s="119"/>
      <c r="DP151" s="119"/>
      <c r="DQ151" s="119"/>
      <c r="DR151" s="119"/>
      <c r="DS151" s="119"/>
      <c r="DT151" s="119"/>
      <c r="DU151" s="119"/>
      <c r="DV151" s="119"/>
      <c r="DW151" s="119"/>
      <c r="DX151" s="119"/>
      <c r="DY151" s="119"/>
      <c r="DZ151" s="119"/>
      <c r="EA151" s="119"/>
      <c r="EB151" s="119"/>
      <c r="EC151" s="119"/>
      <c r="ED151" s="119"/>
      <c r="EE151" s="119"/>
      <c r="EF151" s="119"/>
      <c r="EG151" s="119"/>
      <c r="EH151" s="119"/>
      <c r="EI151" s="119"/>
      <c r="EJ151" s="119"/>
      <c r="EK151" s="119"/>
      <c r="EL151" s="119"/>
      <c r="EM151" s="119"/>
      <c r="EN151" s="119"/>
      <c r="EO151" s="119"/>
      <c r="EP151" s="119"/>
      <c r="EQ151" s="119"/>
      <c r="ER151" s="119"/>
      <c r="ES151" s="119"/>
      <c r="ET151" s="119"/>
      <c r="EU151" s="119"/>
      <c r="EV151" s="119"/>
      <c r="EW151" s="119"/>
      <c r="EX151" s="119"/>
      <c r="EY151" s="119"/>
      <c r="EZ151" s="119"/>
      <c r="FA151" s="119"/>
      <c r="FB151" s="119"/>
      <c r="FC151" s="119"/>
      <c r="FD151" s="119"/>
      <c r="FE151" s="119"/>
      <c r="FF151" s="119"/>
      <c r="FG151" s="119"/>
      <c r="FH151" s="119"/>
      <c r="FI151" s="119"/>
      <c r="FJ151" s="119"/>
      <c r="FK151" s="119"/>
      <c r="FL151" s="119"/>
      <c r="FM151" s="119"/>
      <c r="FN151" s="119"/>
      <c r="FO151" s="119"/>
      <c r="FP151" s="119"/>
      <c r="FQ151" s="119"/>
      <c r="FR151" s="119"/>
      <c r="FS151" s="119"/>
      <c r="FT151" s="119"/>
      <c r="FU151" s="119"/>
      <c r="FV151" s="119"/>
      <c r="FW151" s="119"/>
      <c r="FX151" s="119"/>
      <c r="FY151" s="119"/>
      <c r="FZ151" s="119"/>
      <c r="GA151" s="119"/>
      <c r="GB151" s="119"/>
      <c r="GC151" s="119"/>
      <c r="GD151" s="119"/>
      <c r="GE151" s="119"/>
      <c r="GF151" s="119"/>
      <c r="GG151" s="119"/>
      <c r="GH151" s="119"/>
      <c r="GI151" s="119"/>
      <c r="GJ151" s="119"/>
      <c r="GK151" s="119"/>
      <c r="GL151" s="119"/>
      <c r="GM151" s="119"/>
      <c r="GN151" s="119"/>
      <c r="GO151" s="119"/>
      <c r="GP151" s="119"/>
      <c r="GQ151" s="119"/>
      <c r="GR151" s="119"/>
      <c r="GS151" s="119"/>
      <c r="GT151" s="119"/>
      <c r="GU151" s="119"/>
      <c r="GV151" s="119"/>
      <c r="GW151" s="119"/>
      <c r="GX151" s="119"/>
      <c r="GY151" s="119"/>
      <c r="GZ151" s="119"/>
      <c r="HA151" s="119"/>
      <c r="HB151" s="119"/>
      <c r="HC151" s="119"/>
      <c r="HD151" s="119"/>
      <c r="HE151" s="119"/>
      <c r="HF151" s="119"/>
      <c r="HG151" s="119"/>
      <c r="HH151" s="119"/>
      <c r="HI151" s="119"/>
      <c r="HJ151" s="119"/>
      <c r="HK151" s="119"/>
      <c r="HL151" s="119"/>
      <c r="HM151" s="119"/>
      <c r="HN151" s="119"/>
      <c r="HO151" s="119"/>
      <c r="HP151" s="119"/>
      <c r="HQ151" s="119"/>
      <c r="HR151" s="119"/>
      <c r="HS151" s="119"/>
      <c r="HT151" s="119"/>
      <c r="HU151" s="119"/>
      <c r="HV151" s="119"/>
      <c r="HW151" s="119"/>
      <c r="HX151" s="119"/>
      <c r="HY151" s="119"/>
      <c r="HZ151" s="119"/>
      <c r="IA151" s="119"/>
      <c r="IB151" s="119"/>
      <c r="IC151" s="119"/>
      <c r="ID151" s="119"/>
      <c r="IE151" s="119"/>
      <c r="IF151" s="119"/>
      <c r="IG151" s="119"/>
      <c r="IH151" s="119"/>
      <c r="II151" s="119"/>
      <c r="IJ151" s="119"/>
      <c r="IK151" s="119"/>
      <c r="IL151" s="119"/>
      <c r="IM151" s="119"/>
      <c r="IN151" s="119"/>
      <c r="IO151" s="119"/>
      <c r="IP151" s="119"/>
      <c r="IQ151" s="119"/>
      <c r="IR151" s="119"/>
      <c r="IS151" s="119"/>
      <c r="IT151" s="119"/>
      <c r="IU151" s="119"/>
      <c r="IV151" s="119"/>
    </row>
    <row r="152" spans="3:256" s="150" customFormat="1">
      <c r="D152" s="119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  <c r="DO152" s="119"/>
      <c r="DP152" s="119"/>
      <c r="DQ152" s="119"/>
      <c r="DR152" s="119"/>
      <c r="DS152" s="119"/>
      <c r="DT152" s="119"/>
      <c r="DU152" s="119"/>
      <c r="DV152" s="119"/>
      <c r="DW152" s="119"/>
      <c r="DX152" s="119"/>
      <c r="DY152" s="119"/>
      <c r="DZ152" s="119"/>
      <c r="EA152" s="119"/>
      <c r="EB152" s="119"/>
      <c r="EC152" s="119"/>
      <c r="ED152" s="119"/>
      <c r="EE152" s="119"/>
      <c r="EF152" s="119"/>
      <c r="EG152" s="119"/>
      <c r="EH152" s="119"/>
      <c r="EI152" s="119"/>
      <c r="EJ152" s="119"/>
      <c r="EK152" s="119"/>
      <c r="EL152" s="119"/>
      <c r="EM152" s="119"/>
      <c r="EN152" s="119"/>
      <c r="EO152" s="119"/>
      <c r="EP152" s="119"/>
      <c r="EQ152" s="119"/>
      <c r="ER152" s="119"/>
      <c r="ES152" s="119"/>
      <c r="ET152" s="119"/>
      <c r="EU152" s="119"/>
      <c r="EV152" s="119"/>
      <c r="EW152" s="119"/>
      <c r="EX152" s="119"/>
      <c r="EY152" s="119"/>
      <c r="EZ152" s="119"/>
      <c r="FA152" s="119"/>
      <c r="FB152" s="119"/>
      <c r="FC152" s="119"/>
      <c r="FD152" s="119"/>
      <c r="FE152" s="119"/>
      <c r="FF152" s="119"/>
      <c r="FG152" s="119"/>
      <c r="FH152" s="119"/>
      <c r="FI152" s="119"/>
      <c r="FJ152" s="119"/>
      <c r="FK152" s="119"/>
      <c r="FL152" s="119"/>
      <c r="FM152" s="119"/>
      <c r="FN152" s="119"/>
      <c r="FO152" s="119"/>
      <c r="FP152" s="119"/>
      <c r="FQ152" s="119"/>
      <c r="FR152" s="119"/>
      <c r="FS152" s="119"/>
      <c r="FT152" s="119"/>
      <c r="FU152" s="119"/>
      <c r="FV152" s="119"/>
      <c r="FW152" s="119"/>
      <c r="FX152" s="119"/>
      <c r="FY152" s="119"/>
      <c r="FZ152" s="119"/>
      <c r="GA152" s="119"/>
      <c r="GB152" s="119"/>
      <c r="GC152" s="119"/>
      <c r="GD152" s="119"/>
      <c r="GE152" s="119"/>
      <c r="GF152" s="119"/>
      <c r="GG152" s="119"/>
      <c r="GH152" s="119"/>
      <c r="GI152" s="119"/>
      <c r="GJ152" s="119"/>
      <c r="GK152" s="119"/>
      <c r="GL152" s="119"/>
      <c r="GM152" s="119"/>
      <c r="GN152" s="119"/>
      <c r="GO152" s="119"/>
      <c r="GP152" s="119"/>
      <c r="GQ152" s="119"/>
      <c r="GR152" s="119"/>
      <c r="GS152" s="119"/>
      <c r="GT152" s="119"/>
      <c r="GU152" s="119"/>
      <c r="GV152" s="119"/>
      <c r="GW152" s="119"/>
      <c r="GX152" s="119"/>
      <c r="GY152" s="119"/>
      <c r="GZ152" s="119"/>
      <c r="HA152" s="119"/>
      <c r="HB152" s="119"/>
      <c r="HC152" s="119"/>
      <c r="HD152" s="119"/>
      <c r="HE152" s="119"/>
      <c r="HF152" s="119"/>
      <c r="HG152" s="119"/>
      <c r="HH152" s="119"/>
      <c r="HI152" s="119"/>
      <c r="HJ152" s="119"/>
      <c r="HK152" s="119"/>
      <c r="HL152" s="119"/>
      <c r="HM152" s="119"/>
      <c r="HN152" s="119"/>
      <c r="HO152" s="119"/>
      <c r="HP152" s="119"/>
      <c r="HQ152" s="119"/>
      <c r="HR152" s="119"/>
      <c r="HS152" s="119"/>
      <c r="HT152" s="119"/>
      <c r="HU152" s="119"/>
      <c r="HV152" s="119"/>
      <c r="HW152" s="119"/>
      <c r="HX152" s="119"/>
      <c r="HY152" s="119"/>
      <c r="HZ152" s="119"/>
      <c r="IA152" s="119"/>
      <c r="IB152" s="119"/>
      <c r="IC152" s="119"/>
      <c r="ID152" s="119"/>
      <c r="IE152" s="119"/>
      <c r="IF152" s="119"/>
      <c r="IG152" s="119"/>
      <c r="IH152" s="119"/>
      <c r="II152" s="119"/>
      <c r="IJ152" s="119"/>
      <c r="IK152" s="119"/>
      <c r="IL152" s="119"/>
      <c r="IM152" s="119"/>
      <c r="IN152" s="119"/>
      <c r="IO152" s="119"/>
      <c r="IP152" s="119"/>
      <c r="IQ152" s="119"/>
      <c r="IR152" s="119"/>
      <c r="IS152" s="119"/>
      <c r="IT152" s="119"/>
      <c r="IU152" s="119"/>
      <c r="IV152" s="119"/>
    </row>
    <row r="153" spans="3:256" s="150" customFormat="1">
      <c r="C153" s="157"/>
      <c r="D153" s="119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19"/>
      <c r="BN153" s="119"/>
      <c r="BO153" s="119"/>
      <c r="BP153" s="119"/>
      <c r="BQ153" s="119"/>
      <c r="BR153" s="119"/>
      <c r="BS153" s="119"/>
      <c r="BT153" s="119"/>
      <c r="BU153" s="119"/>
      <c r="BV153" s="119"/>
      <c r="BW153" s="119"/>
      <c r="BX153" s="119"/>
      <c r="BY153" s="119"/>
      <c r="BZ153" s="119"/>
      <c r="CA153" s="119"/>
      <c r="CB153" s="119"/>
      <c r="CC153" s="119"/>
      <c r="CD153" s="119"/>
      <c r="CE153" s="11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/>
      <c r="CS153" s="119"/>
      <c r="CT153" s="119"/>
      <c r="CU153" s="119"/>
      <c r="CV153" s="119"/>
      <c r="CW153" s="119"/>
      <c r="CX153" s="119"/>
      <c r="CY153" s="119"/>
      <c r="CZ153" s="119"/>
      <c r="DA153" s="119"/>
      <c r="DB153" s="119"/>
      <c r="DC153" s="119"/>
      <c r="DD153" s="119"/>
      <c r="DE153" s="119"/>
      <c r="DF153" s="119"/>
      <c r="DG153" s="119"/>
      <c r="DH153" s="119"/>
      <c r="DI153" s="119"/>
      <c r="DJ153" s="119"/>
      <c r="DK153" s="119"/>
      <c r="DL153" s="119"/>
      <c r="DM153" s="119"/>
      <c r="DN153" s="119"/>
      <c r="DO153" s="119"/>
      <c r="DP153" s="119"/>
      <c r="DQ153" s="119"/>
      <c r="DR153" s="119"/>
      <c r="DS153" s="119"/>
      <c r="DT153" s="119"/>
      <c r="DU153" s="119"/>
      <c r="DV153" s="119"/>
      <c r="DW153" s="119"/>
      <c r="DX153" s="119"/>
      <c r="DY153" s="119"/>
      <c r="DZ153" s="119"/>
      <c r="EA153" s="119"/>
      <c r="EB153" s="119"/>
      <c r="EC153" s="119"/>
      <c r="ED153" s="119"/>
      <c r="EE153" s="119"/>
      <c r="EF153" s="119"/>
      <c r="EG153" s="119"/>
      <c r="EH153" s="119"/>
      <c r="EI153" s="119"/>
      <c r="EJ153" s="119"/>
      <c r="EK153" s="119"/>
      <c r="EL153" s="119"/>
      <c r="EM153" s="119"/>
      <c r="EN153" s="119"/>
      <c r="EO153" s="119"/>
      <c r="EP153" s="119"/>
      <c r="EQ153" s="119"/>
      <c r="ER153" s="119"/>
      <c r="ES153" s="119"/>
      <c r="ET153" s="119"/>
      <c r="EU153" s="119"/>
      <c r="EV153" s="119"/>
      <c r="EW153" s="119"/>
      <c r="EX153" s="119"/>
      <c r="EY153" s="119"/>
      <c r="EZ153" s="119"/>
      <c r="FA153" s="119"/>
      <c r="FB153" s="119"/>
      <c r="FC153" s="119"/>
      <c r="FD153" s="119"/>
      <c r="FE153" s="119"/>
      <c r="FF153" s="119"/>
      <c r="FG153" s="119"/>
      <c r="FH153" s="119"/>
      <c r="FI153" s="119"/>
      <c r="FJ153" s="119"/>
      <c r="FK153" s="119"/>
      <c r="FL153" s="119"/>
      <c r="FM153" s="119"/>
      <c r="FN153" s="119"/>
      <c r="FO153" s="119"/>
      <c r="FP153" s="119"/>
      <c r="FQ153" s="119"/>
      <c r="FR153" s="119"/>
      <c r="FS153" s="119"/>
      <c r="FT153" s="119"/>
      <c r="FU153" s="119"/>
      <c r="FV153" s="119"/>
      <c r="FW153" s="119"/>
      <c r="FX153" s="119"/>
      <c r="FY153" s="119"/>
      <c r="FZ153" s="119"/>
      <c r="GA153" s="119"/>
      <c r="GB153" s="119"/>
      <c r="GC153" s="119"/>
      <c r="GD153" s="119"/>
      <c r="GE153" s="119"/>
      <c r="GF153" s="119"/>
      <c r="GG153" s="119"/>
      <c r="GH153" s="119"/>
      <c r="GI153" s="119"/>
      <c r="GJ153" s="119"/>
      <c r="GK153" s="119"/>
      <c r="GL153" s="119"/>
      <c r="GM153" s="119"/>
      <c r="GN153" s="119"/>
      <c r="GO153" s="119"/>
      <c r="GP153" s="119"/>
      <c r="GQ153" s="119"/>
      <c r="GR153" s="119"/>
      <c r="GS153" s="119"/>
      <c r="GT153" s="119"/>
      <c r="GU153" s="119"/>
      <c r="GV153" s="119"/>
      <c r="GW153" s="119"/>
      <c r="GX153" s="119"/>
      <c r="GY153" s="119"/>
      <c r="GZ153" s="119"/>
      <c r="HA153" s="119"/>
      <c r="HB153" s="119"/>
      <c r="HC153" s="119"/>
      <c r="HD153" s="119"/>
      <c r="HE153" s="119"/>
      <c r="HF153" s="119"/>
      <c r="HG153" s="119"/>
      <c r="HH153" s="119"/>
      <c r="HI153" s="119"/>
      <c r="HJ153" s="119"/>
      <c r="HK153" s="119"/>
      <c r="HL153" s="119"/>
      <c r="HM153" s="119"/>
      <c r="HN153" s="119"/>
      <c r="HO153" s="119"/>
      <c r="HP153" s="119"/>
      <c r="HQ153" s="119"/>
      <c r="HR153" s="119"/>
      <c r="HS153" s="119"/>
      <c r="HT153" s="119"/>
      <c r="HU153" s="119"/>
      <c r="HV153" s="119"/>
      <c r="HW153" s="119"/>
      <c r="HX153" s="119"/>
      <c r="HY153" s="119"/>
      <c r="HZ153" s="119"/>
      <c r="IA153" s="119"/>
      <c r="IB153" s="119"/>
      <c r="IC153" s="119"/>
      <c r="ID153" s="119"/>
      <c r="IE153" s="119"/>
      <c r="IF153" s="119"/>
      <c r="IG153" s="119"/>
      <c r="IH153" s="119"/>
      <c r="II153" s="119"/>
      <c r="IJ153" s="119"/>
      <c r="IK153" s="119"/>
      <c r="IL153" s="119"/>
      <c r="IM153" s="119"/>
      <c r="IN153" s="119"/>
      <c r="IO153" s="119"/>
      <c r="IP153" s="119"/>
      <c r="IQ153" s="119"/>
      <c r="IR153" s="119"/>
      <c r="IS153" s="119"/>
      <c r="IT153" s="119"/>
      <c r="IU153" s="119"/>
      <c r="IV153" s="119"/>
    </row>
    <row r="154" spans="3:256" s="157" customFormat="1">
      <c r="C154" s="119"/>
      <c r="D154" s="119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119"/>
      <c r="BP154" s="119"/>
      <c r="BQ154" s="119"/>
      <c r="BR154" s="119"/>
      <c r="BS154" s="119"/>
      <c r="BT154" s="119"/>
      <c r="BU154" s="119"/>
      <c r="BV154" s="119"/>
      <c r="BW154" s="119"/>
      <c r="BX154" s="119"/>
      <c r="BY154" s="119"/>
      <c r="BZ154" s="119"/>
      <c r="CA154" s="119"/>
      <c r="CB154" s="119"/>
      <c r="CC154" s="119"/>
      <c r="CD154" s="119"/>
      <c r="CE154" s="11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/>
      <c r="CS154" s="119"/>
      <c r="CT154" s="119"/>
      <c r="CU154" s="119"/>
      <c r="CV154" s="119"/>
      <c r="CW154" s="119"/>
      <c r="CX154" s="119"/>
      <c r="CY154" s="119"/>
      <c r="CZ154" s="119"/>
      <c r="DA154" s="119"/>
      <c r="DB154" s="119"/>
      <c r="DC154" s="119"/>
      <c r="DD154" s="119"/>
      <c r="DE154" s="119"/>
      <c r="DF154" s="119"/>
      <c r="DG154" s="119"/>
      <c r="DH154" s="119"/>
      <c r="DI154" s="119"/>
      <c r="DJ154" s="119"/>
      <c r="DK154" s="119"/>
      <c r="DL154" s="119"/>
      <c r="DM154" s="119"/>
      <c r="DN154" s="119"/>
      <c r="DO154" s="119"/>
      <c r="DP154" s="119"/>
      <c r="DQ154" s="119"/>
      <c r="DR154" s="119"/>
      <c r="DS154" s="119"/>
      <c r="DT154" s="119"/>
      <c r="DU154" s="119"/>
      <c r="DV154" s="119"/>
      <c r="DW154" s="119"/>
      <c r="DX154" s="119"/>
      <c r="DY154" s="119"/>
      <c r="DZ154" s="119"/>
      <c r="EA154" s="119"/>
      <c r="EB154" s="119"/>
      <c r="EC154" s="119"/>
      <c r="ED154" s="119"/>
      <c r="EE154" s="119"/>
      <c r="EF154" s="119"/>
      <c r="EG154" s="119"/>
      <c r="EH154" s="119"/>
      <c r="EI154" s="119"/>
      <c r="EJ154" s="119"/>
      <c r="EK154" s="119"/>
      <c r="EL154" s="119"/>
      <c r="EM154" s="119"/>
      <c r="EN154" s="119"/>
      <c r="EO154" s="119"/>
      <c r="EP154" s="119"/>
      <c r="EQ154" s="119"/>
      <c r="ER154" s="119"/>
      <c r="ES154" s="119"/>
      <c r="ET154" s="119"/>
      <c r="EU154" s="119"/>
      <c r="EV154" s="119"/>
      <c r="EW154" s="119"/>
      <c r="EX154" s="119"/>
      <c r="EY154" s="119"/>
      <c r="EZ154" s="119"/>
      <c r="FA154" s="119"/>
      <c r="FB154" s="119"/>
      <c r="FC154" s="119"/>
      <c r="FD154" s="119"/>
      <c r="FE154" s="119"/>
      <c r="FF154" s="119"/>
      <c r="FG154" s="119"/>
      <c r="FH154" s="119"/>
      <c r="FI154" s="119"/>
      <c r="FJ154" s="119"/>
      <c r="FK154" s="119"/>
      <c r="FL154" s="119"/>
      <c r="FM154" s="119"/>
      <c r="FN154" s="119"/>
      <c r="FO154" s="119"/>
      <c r="FP154" s="119"/>
      <c r="FQ154" s="119"/>
      <c r="FR154" s="119"/>
      <c r="FS154" s="119"/>
      <c r="FT154" s="119"/>
      <c r="FU154" s="119"/>
      <c r="FV154" s="119"/>
      <c r="FW154" s="119"/>
      <c r="FX154" s="119"/>
      <c r="FY154" s="119"/>
      <c r="FZ154" s="119"/>
      <c r="GA154" s="119"/>
      <c r="GB154" s="119"/>
      <c r="GC154" s="119"/>
      <c r="GD154" s="119"/>
      <c r="GE154" s="119"/>
      <c r="GF154" s="119"/>
      <c r="GG154" s="119"/>
      <c r="GH154" s="119"/>
      <c r="GI154" s="119"/>
      <c r="GJ154" s="119"/>
      <c r="GK154" s="119"/>
      <c r="GL154" s="119"/>
      <c r="GM154" s="119"/>
      <c r="GN154" s="119"/>
      <c r="GO154" s="119"/>
      <c r="GP154" s="119"/>
      <c r="GQ154" s="119"/>
      <c r="GR154" s="119"/>
      <c r="GS154" s="119"/>
      <c r="GT154" s="119"/>
      <c r="GU154" s="119"/>
      <c r="GV154" s="119"/>
      <c r="GW154" s="119"/>
      <c r="GX154" s="119"/>
      <c r="GY154" s="119"/>
      <c r="GZ154" s="119"/>
      <c r="HA154" s="119"/>
      <c r="HB154" s="119"/>
      <c r="HC154" s="119"/>
      <c r="HD154" s="119"/>
      <c r="HE154" s="119"/>
      <c r="HF154" s="119"/>
      <c r="HG154" s="119"/>
      <c r="HH154" s="119"/>
      <c r="HI154" s="119"/>
      <c r="HJ154" s="119"/>
      <c r="HK154" s="119"/>
      <c r="HL154" s="119"/>
      <c r="HM154" s="119"/>
      <c r="HN154" s="119"/>
      <c r="HO154" s="119"/>
      <c r="HP154" s="119"/>
      <c r="HQ154" s="119"/>
      <c r="HR154" s="119"/>
      <c r="HS154" s="119"/>
      <c r="HT154" s="119"/>
      <c r="HU154" s="119"/>
      <c r="HV154" s="119"/>
      <c r="HW154" s="119"/>
      <c r="HX154" s="119"/>
      <c r="HY154" s="119"/>
      <c r="HZ154" s="119"/>
      <c r="IA154" s="119"/>
      <c r="IB154" s="119"/>
      <c r="IC154" s="119"/>
      <c r="ID154" s="119"/>
      <c r="IE154" s="119"/>
      <c r="IF154" s="119"/>
      <c r="IG154" s="119"/>
      <c r="IH154" s="119"/>
      <c r="II154" s="119"/>
      <c r="IJ154" s="119"/>
      <c r="IK154" s="119"/>
      <c r="IL154" s="119"/>
      <c r="IM154" s="119"/>
      <c r="IN154" s="119"/>
      <c r="IO154" s="119"/>
      <c r="IP154" s="119"/>
      <c r="IQ154" s="119"/>
      <c r="IR154" s="119"/>
      <c r="IS154" s="119"/>
      <c r="IT154" s="119"/>
      <c r="IU154" s="119"/>
      <c r="IV154" s="119"/>
    </row>
    <row r="155" spans="3:256">
      <c r="C155" s="150"/>
    </row>
    <row r="156" spans="3:256" s="150" customFormat="1">
      <c r="D156" s="119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19"/>
      <c r="BT156" s="119"/>
      <c r="BU156" s="119"/>
      <c r="BV156" s="119"/>
      <c r="BW156" s="119"/>
      <c r="BX156" s="119"/>
      <c r="BY156" s="119"/>
      <c r="BZ156" s="119"/>
      <c r="CA156" s="119"/>
      <c r="CB156" s="119"/>
      <c r="CC156" s="119"/>
      <c r="CD156" s="119"/>
      <c r="CE156" s="119"/>
      <c r="CF156" s="119"/>
      <c r="CG156" s="119"/>
      <c r="CH156" s="119"/>
      <c r="CI156" s="119"/>
      <c r="CJ156" s="119"/>
      <c r="CK156" s="119"/>
      <c r="CL156" s="119"/>
      <c r="CM156" s="119"/>
      <c r="CN156" s="119"/>
      <c r="CO156" s="119"/>
      <c r="CP156" s="119"/>
      <c r="CQ156" s="119"/>
      <c r="CR156" s="119"/>
      <c r="CS156" s="119"/>
      <c r="CT156" s="119"/>
      <c r="CU156" s="119"/>
      <c r="CV156" s="119"/>
      <c r="CW156" s="119"/>
      <c r="CX156" s="119"/>
      <c r="CY156" s="119"/>
      <c r="CZ156" s="119"/>
      <c r="DA156" s="119"/>
      <c r="DB156" s="119"/>
      <c r="DC156" s="119"/>
      <c r="DD156" s="119"/>
      <c r="DE156" s="119"/>
      <c r="DF156" s="119"/>
      <c r="DG156" s="119"/>
      <c r="DH156" s="119"/>
      <c r="DI156" s="119"/>
      <c r="DJ156" s="119"/>
      <c r="DK156" s="119"/>
      <c r="DL156" s="119"/>
      <c r="DM156" s="119"/>
      <c r="DN156" s="119"/>
      <c r="DO156" s="119"/>
      <c r="DP156" s="119"/>
      <c r="DQ156" s="119"/>
      <c r="DR156" s="119"/>
      <c r="DS156" s="119"/>
      <c r="DT156" s="119"/>
      <c r="DU156" s="119"/>
      <c r="DV156" s="119"/>
      <c r="DW156" s="119"/>
      <c r="DX156" s="119"/>
      <c r="DY156" s="119"/>
      <c r="DZ156" s="119"/>
      <c r="EA156" s="119"/>
      <c r="EB156" s="119"/>
      <c r="EC156" s="119"/>
      <c r="ED156" s="119"/>
      <c r="EE156" s="119"/>
      <c r="EF156" s="119"/>
      <c r="EG156" s="119"/>
      <c r="EH156" s="119"/>
      <c r="EI156" s="119"/>
      <c r="EJ156" s="119"/>
      <c r="EK156" s="119"/>
      <c r="EL156" s="119"/>
      <c r="EM156" s="119"/>
      <c r="EN156" s="119"/>
      <c r="EO156" s="119"/>
      <c r="EP156" s="119"/>
      <c r="EQ156" s="119"/>
      <c r="ER156" s="119"/>
      <c r="ES156" s="119"/>
      <c r="ET156" s="119"/>
      <c r="EU156" s="119"/>
      <c r="EV156" s="119"/>
      <c r="EW156" s="119"/>
      <c r="EX156" s="119"/>
      <c r="EY156" s="119"/>
      <c r="EZ156" s="119"/>
      <c r="FA156" s="119"/>
      <c r="FB156" s="119"/>
      <c r="FC156" s="119"/>
      <c r="FD156" s="119"/>
      <c r="FE156" s="119"/>
      <c r="FF156" s="119"/>
      <c r="FG156" s="119"/>
      <c r="FH156" s="119"/>
      <c r="FI156" s="119"/>
      <c r="FJ156" s="119"/>
      <c r="FK156" s="119"/>
      <c r="FL156" s="119"/>
      <c r="FM156" s="119"/>
      <c r="FN156" s="119"/>
      <c r="FO156" s="119"/>
      <c r="FP156" s="119"/>
      <c r="FQ156" s="119"/>
      <c r="FR156" s="119"/>
      <c r="FS156" s="119"/>
      <c r="FT156" s="119"/>
      <c r="FU156" s="119"/>
      <c r="FV156" s="119"/>
      <c r="FW156" s="119"/>
      <c r="FX156" s="119"/>
      <c r="FY156" s="119"/>
      <c r="FZ156" s="119"/>
      <c r="GA156" s="119"/>
      <c r="GB156" s="119"/>
      <c r="GC156" s="119"/>
      <c r="GD156" s="119"/>
      <c r="GE156" s="119"/>
      <c r="GF156" s="119"/>
      <c r="GG156" s="119"/>
      <c r="GH156" s="119"/>
      <c r="GI156" s="119"/>
      <c r="GJ156" s="119"/>
      <c r="GK156" s="119"/>
      <c r="GL156" s="119"/>
      <c r="GM156" s="119"/>
      <c r="GN156" s="119"/>
      <c r="GO156" s="119"/>
      <c r="GP156" s="119"/>
      <c r="GQ156" s="119"/>
      <c r="GR156" s="119"/>
      <c r="GS156" s="119"/>
      <c r="GT156" s="119"/>
      <c r="GU156" s="119"/>
      <c r="GV156" s="119"/>
      <c r="GW156" s="119"/>
      <c r="GX156" s="119"/>
      <c r="GY156" s="119"/>
      <c r="GZ156" s="119"/>
      <c r="HA156" s="119"/>
      <c r="HB156" s="119"/>
      <c r="HC156" s="119"/>
      <c r="HD156" s="119"/>
      <c r="HE156" s="119"/>
      <c r="HF156" s="119"/>
      <c r="HG156" s="119"/>
      <c r="HH156" s="119"/>
      <c r="HI156" s="119"/>
      <c r="HJ156" s="119"/>
      <c r="HK156" s="119"/>
      <c r="HL156" s="119"/>
      <c r="HM156" s="119"/>
      <c r="HN156" s="119"/>
      <c r="HO156" s="119"/>
      <c r="HP156" s="119"/>
      <c r="HQ156" s="119"/>
      <c r="HR156" s="119"/>
      <c r="HS156" s="119"/>
      <c r="HT156" s="119"/>
      <c r="HU156" s="119"/>
      <c r="HV156" s="119"/>
      <c r="HW156" s="119"/>
      <c r="HX156" s="119"/>
      <c r="HY156" s="119"/>
      <c r="HZ156" s="119"/>
      <c r="IA156" s="119"/>
      <c r="IB156" s="119"/>
      <c r="IC156" s="119"/>
      <c r="ID156" s="119"/>
      <c r="IE156" s="119"/>
      <c r="IF156" s="119"/>
      <c r="IG156" s="119"/>
      <c r="IH156" s="119"/>
      <c r="II156" s="119"/>
      <c r="IJ156" s="119"/>
      <c r="IK156" s="119"/>
      <c r="IL156" s="119"/>
      <c r="IM156" s="119"/>
      <c r="IN156" s="119"/>
      <c r="IO156" s="119"/>
      <c r="IP156" s="119"/>
      <c r="IQ156" s="119"/>
      <c r="IR156" s="119"/>
      <c r="IS156" s="119"/>
      <c r="IT156" s="119"/>
      <c r="IU156" s="119"/>
      <c r="IV156" s="119"/>
    </row>
    <row r="157" spans="3:256" s="150" customFormat="1">
      <c r="D157" s="119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19"/>
      <c r="BT157" s="119"/>
      <c r="BU157" s="119"/>
      <c r="BV157" s="119"/>
      <c r="BW157" s="119"/>
      <c r="BX157" s="119"/>
      <c r="BY157" s="119"/>
      <c r="BZ157" s="119"/>
      <c r="CA157" s="119"/>
      <c r="CB157" s="119"/>
      <c r="CC157" s="119"/>
      <c r="CD157" s="119"/>
      <c r="CE157" s="119"/>
      <c r="CF157" s="119"/>
      <c r="CG157" s="119"/>
      <c r="CH157" s="119"/>
      <c r="CI157" s="119"/>
      <c r="CJ157" s="119"/>
      <c r="CK157" s="119"/>
      <c r="CL157" s="119"/>
      <c r="CM157" s="119"/>
      <c r="CN157" s="119"/>
      <c r="CO157" s="119"/>
      <c r="CP157" s="119"/>
      <c r="CQ157" s="119"/>
      <c r="CR157" s="119"/>
      <c r="CS157" s="119"/>
      <c r="CT157" s="119"/>
      <c r="CU157" s="119"/>
      <c r="CV157" s="119"/>
      <c r="CW157" s="119"/>
      <c r="CX157" s="119"/>
      <c r="CY157" s="119"/>
      <c r="CZ157" s="119"/>
      <c r="DA157" s="119"/>
      <c r="DB157" s="119"/>
      <c r="DC157" s="119"/>
      <c r="DD157" s="119"/>
      <c r="DE157" s="119"/>
      <c r="DF157" s="119"/>
      <c r="DG157" s="119"/>
      <c r="DH157" s="119"/>
      <c r="DI157" s="119"/>
      <c r="DJ157" s="119"/>
      <c r="DK157" s="119"/>
      <c r="DL157" s="119"/>
      <c r="DM157" s="119"/>
      <c r="DN157" s="119"/>
      <c r="DO157" s="119"/>
      <c r="DP157" s="119"/>
      <c r="DQ157" s="119"/>
      <c r="DR157" s="119"/>
      <c r="DS157" s="119"/>
      <c r="DT157" s="119"/>
      <c r="DU157" s="119"/>
      <c r="DV157" s="119"/>
      <c r="DW157" s="119"/>
      <c r="DX157" s="119"/>
      <c r="DY157" s="119"/>
      <c r="DZ157" s="119"/>
      <c r="EA157" s="119"/>
      <c r="EB157" s="119"/>
      <c r="EC157" s="119"/>
      <c r="ED157" s="119"/>
      <c r="EE157" s="119"/>
      <c r="EF157" s="119"/>
      <c r="EG157" s="119"/>
      <c r="EH157" s="119"/>
      <c r="EI157" s="119"/>
      <c r="EJ157" s="119"/>
      <c r="EK157" s="119"/>
      <c r="EL157" s="119"/>
      <c r="EM157" s="119"/>
      <c r="EN157" s="119"/>
      <c r="EO157" s="119"/>
      <c r="EP157" s="119"/>
      <c r="EQ157" s="119"/>
      <c r="ER157" s="119"/>
      <c r="ES157" s="119"/>
      <c r="ET157" s="119"/>
      <c r="EU157" s="119"/>
      <c r="EV157" s="119"/>
      <c r="EW157" s="119"/>
      <c r="EX157" s="119"/>
      <c r="EY157" s="119"/>
      <c r="EZ157" s="119"/>
      <c r="FA157" s="119"/>
      <c r="FB157" s="119"/>
      <c r="FC157" s="119"/>
      <c r="FD157" s="119"/>
      <c r="FE157" s="119"/>
      <c r="FF157" s="119"/>
      <c r="FG157" s="119"/>
      <c r="FH157" s="119"/>
      <c r="FI157" s="119"/>
      <c r="FJ157" s="119"/>
      <c r="FK157" s="119"/>
      <c r="FL157" s="119"/>
      <c r="FM157" s="119"/>
      <c r="FN157" s="119"/>
      <c r="FO157" s="119"/>
      <c r="FP157" s="119"/>
      <c r="FQ157" s="119"/>
      <c r="FR157" s="119"/>
      <c r="FS157" s="119"/>
      <c r="FT157" s="119"/>
      <c r="FU157" s="119"/>
      <c r="FV157" s="119"/>
      <c r="FW157" s="119"/>
      <c r="FX157" s="119"/>
      <c r="FY157" s="119"/>
      <c r="FZ157" s="119"/>
      <c r="GA157" s="119"/>
      <c r="GB157" s="119"/>
      <c r="GC157" s="119"/>
      <c r="GD157" s="119"/>
      <c r="GE157" s="119"/>
      <c r="GF157" s="119"/>
      <c r="GG157" s="119"/>
      <c r="GH157" s="119"/>
      <c r="GI157" s="119"/>
      <c r="GJ157" s="119"/>
      <c r="GK157" s="119"/>
      <c r="GL157" s="119"/>
      <c r="GM157" s="119"/>
      <c r="GN157" s="119"/>
      <c r="GO157" s="119"/>
      <c r="GP157" s="119"/>
      <c r="GQ157" s="119"/>
      <c r="GR157" s="119"/>
      <c r="GS157" s="119"/>
      <c r="GT157" s="119"/>
      <c r="GU157" s="119"/>
      <c r="GV157" s="119"/>
      <c r="GW157" s="119"/>
      <c r="GX157" s="119"/>
      <c r="GY157" s="119"/>
      <c r="GZ157" s="119"/>
      <c r="HA157" s="119"/>
      <c r="HB157" s="119"/>
      <c r="HC157" s="119"/>
      <c r="HD157" s="119"/>
      <c r="HE157" s="119"/>
      <c r="HF157" s="119"/>
      <c r="HG157" s="119"/>
      <c r="HH157" s="119"/>
      <c r="HI157" s="119"/>
      <c r="HJ157" s="119"/>
      <c r="HK157" s="119"/>
      <c r="HL157" s="119"/>
      <c r="HM157" s="119"/>
      <c r="HN157" s="119"/>
      <c r="HO157" s="119"/>
      <c r="HP157" s="119"/>
      <c r="HQ157" s="119"/>
      <c r="HR157" s="119"/>
      <c r="HS157" s="119"/>
      <c r="HT157" s="119"/>
      <c r="HU157" s="119"/>
      <c r="HV157" s="119"/>
      <c r="HW157" s="119"/>
      <c r="HX157" s="119"/>
      <c r="HY157" s="119"/>
      <c r="HZ157" s="119"/>
      <c r="IA157" s="119"/>
      <c r="IB157" s="119"/>
      <c r="IC157" s="119"/>
      <c r="ID157" s="119"/>
      <c r="IE157" s="119"/>
      <c r="IF157" s="119"/>
      <c r="IG157" s="119"/>
      <c r="IH157" s="119"/>
      <c r="II157" s="119"/>
      <c r="IJ157" s="119"/>
      <c r="IK157" s="119"/>
      <c r="IL157" s="119"/>
      <c r="IM157" s="119"/>
      <c r="IN157" s="119"/>
      <c r="IO157" s="119"/>
      <c r="IP157" s="119"/>
      <c r="IQ157" s="119"/>
      <c r="IR157" s="119"/>
      <c r="IS157" s="119"/>
      <c r="IT157" s="119"/>
      <c r="IU157" s="119"/>
      <c r="IV157" s="119"/>
    </row>
    <row r="158" spans="3:256" s="150" customFormat="1">
      <c r="D158" s="119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19"/>
      <c r="CR158" s="119"/>
      <c r="CS158" s="119"/>
      <c r="CT158" s="119"/>
      <c r="CU158" s="119"/>
      <c r="CV158" s="119"/>
      <c r="CW158" s="119"/>
      <c r="CX158" s="119"/>
      <c r="CY158" s="119"/>
      <c r="CZ158" s="119"/>
      <c r="DA158" s="119"/>
      <c r="DB158" s="119"/>
      <c r="DC158" s="119"/>
      <c r="DD158" s="119"/>
      <c r="DE158" s="119"/>
      <c r="DF158" s="119"/>
      <c r="DG158" s="119"/>
      <c r="DH158" s="119"/>
      <c r="DI158" s="119"/>
      <c r="DJ158" s="119"/>
      <c r="DK158" s="119"/>
      <c r="DL158" s="119"/>
      <c r="DM158" s="119"/>
      <c r="DN158" s="119"/>
      <c r="DO158" s="119"/>
      <c r="DP158" s="119"/>
      <c r="DQ158" s="119"/>
      <c r="DR158" s="119"/>
      <c r="DS158" s="119"/>
      <c r="DT158" s="119"/>
      <c r="DU158" s="119"/>
      <c r="DV158" s="119"/>
      <c r="DW158" s="119"/>
      <c r="DX158" s="119"/>
      <c r="DY158" s="119"/>
      <c r="DZ158" s="119"/>
      <c r="EA158" s="119"/>
      <c r="EB158" s="119"/>
      <c r="EC158" s="119"/>
      <c r="ED158" s="119"/>
      <c r="EE158" s="119"/>
      <c r="EF158" s="119"/>
      <c r="EG158" s="119"/>
      <c r="EH158" s="119"/>
      <c r="EI158" s="119"/>
      <c r="EJ158" s="119"/>
      <c r="EK158" s="119"/>
      <c r="EL158" s="119"/>
      <c r="EM158" s="119"/>
      <c r="EN158" s="119"/>
      <c r="EO158" s="119"/>
      <c r="EP158" s="119"/>
      <c r="EQ158" s="119"/>
      <c r="ER158" s="119"/>
      <c r="ES158" s="119"/>
      <c r="ET158" s="119"/>
      <c r="EU158" s="119"/>
      <c r="EV158" s="119"/>
      <c r="EW158" s="119"/>
      <c r="EX158" s="119"/>
      <c r="EY158" s="119"/>
      <c r="EZ158" s="119"/>
      <c r="FA158" s="119"/>
      <c r="FB158" s="119"/>
      <c r="FC158" s="119"/>
      <c r="FD158" s="119"/>
      <c r="FE158" s="119"/>
      <c r="FF158" s="119"/>
      <c r="FG158" s="119"/>
      <c r="FH158" s="119"/>
      <c r="FI158" s="119"/>
      <c r="FJ158" s="119"/>
      <c r="FK158" s="119"/>
      <c r="FL158" s="119"/>
      <c r="FM158" s="119"/>
      <c r="FN158" s="119"/>
      <c r="FO158" s="119"/>
      <c r="FP158" s="119"/>
      <c r="FQ158" s="119"/>
      <c r="FR158" s="119"/>
      <c r="FS158" s="119"/>
      <c r="FT158" s="119"/>
      <c r="FU158" s="119"/>
      <c r="FV158" s="119"/>
      <c r="FW158" s="119"/>
      <c r="FX158" s="119"/>
      <c r="FY158" s="119"/>
      <c r="FZ158" s="119"/>
      <c r="GA158" s="119"/>
      <c r="GB158" s="119"/>
      <c r="GC158" s="119"/>
      <c r="GD158" s="119"/>
      <c r="GE158" s="119"/>
      <c r="GF158" s="119"/>
      <c r="GG158" s="119"/>
      <c r="GH158" s="119"/>
      <c r="GI158" s="119"/>
      <c r="GJ158" s="119"/>
      <c r="GK158" s="119"/>
      <c r="GL158" s="119"/>
      <c r="GM158" s="119"/>
      <c r="GN158" s="119"/>
      <c r="GO158" s="119"/>
      <c r="GP158" s="119"/>
      <c r="GQ158" s="119"/>
      <c r="GR158" s="119"/>
      <c r="GS158" s="119"/>
      <c r="GT158" s="119"/>
      <c r="GU158" s="119"/>
      <c r="GV158" s="119"/>
      <c r="GW158" s="119"/>
      <c r="GX158" s="119"/>
      <c r="GY158" s="119"/>
      <c r="GZ158" s="119"/>
      <c r="HA158" s="119"/>
      <c r="HB158" s="119"/>
      <c r="HC158" s="119"/>
      <c r="HD158" s="119"/>
      <c r="HE158" s="119"/>
      <c r="HF158" s="119"/>
      <c r="HG158" s="119"/>
      <c r="HH158" s="119"/>
      <c r="HI158" s="119"/>
      <c r="HJ158" s="119"/>
      <c r="HK158" s="119"/>
      <c r="HL158" s="119"/>
      <c r="HM158" s="119"/>
      <c r="HN158" s="119"/>
      <c r="HO158" s="119"/>
      <c r="HP158" s="119"/>
      <c r="HQ158" s="119"/>
      <c r="HR158" s="119"/>
      <c r="HS158" s="119"/>
      <c r="HT158" s="119"/>
      <c r="HU158" s="119"/>
      <c r="HV158" s="119"/>
      <c r="HW158" s="119"/>
      <c r="HX158" s="119"/>
      <c r="HY158" s="119"/>
      <c r="HZ158" s="119"/>
      <c r="IA158" s="119"/>
      <c r="IB158" s="119"/>
      <c r="IC158" s="119"/>
      <c r="ID158" s="119"/>
      <c r="IE158" s="119"/>
      <c r="IF158" s="119"/>
      <c r="IG158" s="119"/>
      <c r="IH158" s="119"/>
      <c r="II158" s="119"/>
      <c r="IJ158" s="119"/>
      <c r="IK158" s="119"/>
      <c r="IL158" s="119"/>
      <c r="IM158" s="119"/>
      <c r="IN158" s="119"/>
      <c r="IO158" s="119"/>
      <c r="IP158" s="119"/>
      <c r="IQ158" s="119"/>
      <c r="IR158" s="119"/>
      <c r="IS158" s="119"/>
      <c r="IT158" s="119"/>
      <c r="IU158" s="119"/>
      <c r="IV158" s="119"/>
    </row>
    <row r="159" spans="3:256" s="150" customFormat="1">
      <c r="D159" s="119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19"/>
      <c r="BI159" s="119"/>
      <c r="BJ159" s="119"/>
      <c r="BK159" s="119"/>
      <c r="BL159" s="119"/>
      <c r="BM159" s="119"/>
      <c r="BN159" s="119"/>
      <c r="BO159" s="119"/>
      <c r="BP159" s="119"/>
      <c r="BQ159" s="119"/>
      <c r="BR159" s="119"/>
      <c r="BS159" s="119"/>
      <c r="BT159" s="119"/>
      <c r="BU159" s="119"/>
      <c r="BV159" s="119"/>
      <c r="BW159" s="119"/>
      <c r="BX159" s="119"/>
      <c r="BY159" s="119"/>
      <c r="BZ159" s="119"/>
      <c r="CA159" s="119"/>
      <c r="CB159" s="119"/>
      <c r="CC159" s="119"/>
      <c r="CD159" s="119"/>
      <c r="CE159" s="119"/>
      <c r="CF159" s="119"/>
      <c r="CG159" s="119"/>
      <c r="CH159" s="119"/>
      <c r="CI159" s="119"/>
      <c r="CJ159" s="119"/>
      <c r="CK159" s="119"/>
      <c r="CL159" s="119"/>
      <c r="CM159" s="119"/>
      <c r="CN159" s="119"/>
      <c r="CO159" s="119"/>
      <c r="CP159" s="119"/>
      <c r="CQ159" s="119"/>
      <c r="CR159" s="119"/>
      <c r="CS159" s="119"/>
      <c r="CT159" s="119"/>
      <c r="CU159" s="119"/>
      <c r="CV159" s="119"/>
      <c r="CW159" s="119"/>
      <c r="CX159" s="119"/>
      <c r="CY159" s="119"/>
      <c r="CZ159" s="119"/>
      <c r="DA159" s="119"/>
      <c r="DB159" s="119"/>
      <c r="DC159" s="119"/>
      <c r="DD159" s="119"/>
      <c r="DE159" s="119"/>
      <c r="DF159" s="119"/>
      <c r="DG159" s="119"/>
      <c r="DH159" s="119"/>
      <c r="DI159" s="119"/>
      <c r="DJ159" s="119"/>
      <c r="DK159" s="119"/>
      <c r="DL159" s="119"/>
      <c r="DM159" s="119"/>
      <c r="DN159" s="119"/>
      <c r="DO159" s="119"/>
      <c r="DP159" s="119"/>
      <c r="DQ159" s="119"/>
      <c r="DR159" s="119"/>
      <c r="DS159" s="119"/>
      <c r="DT159" s="119"/>
      <c r="DU159" s="119"/>
      <c r="DV159" s="119"/>
      <c r="DW159" s="119"/>
      <c r="DX159" s="119"/>
      <c r="DY159" s="119"/>
      <c r="DZ159" s="119"/>
      <c r="EA159" s="119"/>
      <c r="EB159" s="119"/>
      <c r="EC159" s="119"/>
      <c r="ED159" s="119"/>
      <c r="EE159" s="119"/>
      <c r="EF159" s="119"/>
      <c r="EG159" s="119"/>
      <c r="EH159" s="119"/>
      <c r="EI159" s="119"/>
      <c r="EJ159" s="119"/>
      <c r="EK159" s="119"/>
      <c r="EL159" s="119"/>
      <c r="EM159" s="119"/>
      <c r="EN159" s="119"/>
      <c r="EO159" s="119"/>
      <c r="EP159" s="119"/>
      <c r="EQ159" s="119"/>
      <c r="ER159" s="119"/>
      <c r="ES159" s="119"/>
      <c r="ET159" s="119"/>
      <c r="EU159" s="119"/>
      <c r="EV159" s="119"/>
      <c r="EW159" s="119"/>
      <c r="EX159" s="119"/>
      <c r="EY159" s="119"/>
      <c r="EZ159" s="119"/>
      <c r="FA159" s="119"/>
      <c r="FB159" s="119"/>
      <c r="FC159" s="119"/>
      <c r="FD159" s="119"/>
      <c r="FE159" s="119"/>
      <c r="FF159" s="119"/>
      <c r="FG159" s="119"/>
      <c r="FH159" s="119"/>
      <c r="FI159" s="119"/>
      <c r="FJ159" s="119"/>
      <c r="FK159" s="119"/>
      <c r="FL159" s="119"/>
      <c r="FM159" s="119"/>
      <c r="FN159" s="119"/>
      <c r="FO159" s="119"/>
      <c r="FP159" s="119"/>
      <c r="FQ159" s="119"/>
      <c r="FR159" s="119"/>
      <c r="FS159" s="119"/>
      <c r="FT159" s="119"/>
      <c r="FU159" s="119"/>
      <c r="FV159" s="119"/>
      <c r="FW159" s="119"/>
      <c r="FX159" s="119"/>
      <c r="FY159" s="119"/>
      <c r="FZ159" s="119"/>
      <c r="GA159" s="119"/>
      <c r="GB159" s="119"/>
      <c r="GC159" s="119"/>
      <c r="GD159" s="119"/>
      <c r="GE159" s="119"/>
      <c r="GF159" s="119"/>
      <c r="GG159" s="119"/>
      <c r="GH159" s="119"/>
      <c r="GI159" s="119"/>
      <c r="GJ159" s="119"/>
      <c r="GK159" s="119"/>
      <c r="GL159" s="119"/>
      <c r="GM159" s="119"/>
      <c r="GN159" s="119"/>
      <c r="GO159" s="119"/>
      <c r="GP159" s="119"/>
      <c r="GQ159" s="119"/>
      <c r="GR159" s="119"/>
      <c r="GS159" s="119"/>
      <c r="GT159" s="119"/>
      <c r="GU159" s="119"/>
      <c r="GV159" s="119"/>
      <c r="GW159" s="119"/>
      <c r="GX159" s="119"/>
      <c r="GY159" s="119"/>
      <c r="GZ159" s="119"/>
      <c r="HA159" s="119"/>
      <c r="HB159" s="119"/>
      <c r="HC159" s="119"/>
      <c r="HD159" s="119"/>
      <c r="HE159" s="119"/>
      <c r="HF159" s="119"/>
      <c r="HG159" s="119"/>
      <c r="HH159" s="119"/>
      <c r="HI159" s="119"/>
      <c r="HJ159" s="119"/>
      <c r="HK159" s="119"/>
      <c r="HL159" s="119"/>
      <c r="HM159" s="119"/>
      <c r="HN159" s="119"/>
      <c r="HO159" s="119"/>
      <c r="HP159" s="119"/>
      <c r="HQ159" s="119"/>
      <c r="HR159" s="119"/>
      <c r="HS159" s="119"/>
      <c r="HT159" s="119"/>
      <c r="HU159" s="119"/>
      <c r="HV159" s="119"/>
      <c r="HW159" s="119"/>
      <c r="HX159" s="119"/>
      <c r="HY159" s="119"/>
      <c r="HZ159" s="119"/>
      <c r="IA159" s="119"/>
      <c r="IB159" s="119"/>
      <c r="IC159" s="119"/>
      <c r="ID159" s="119"/>
      <c r="IE159" s="119"/>
      <c r="IF159" s="119"/>
      <c r="IG159" s="119"/>
      <c r="IH159" s="119"/>
      <c r="II159" s="119"/>
      <c r="IJ159" s="119"/>
      <c r="IK159" s="119"/>
      <c r="IL159" s="119"/>
      <c r="IM159" s="119"/>
      <c r="IN159" s="119"/>
      <c r="IO159" s="119"/>
      <c r="IP159" s="119"/>
      <c r="IQ159" s="119"/>
      <c r="IR159" s="119"/>
      <c r="IS159" s="119"/>
      <c r="IT159" s="119"/>
      <c r="IU159" s="119"/>
      <c r="IV159" s="119"/>
    </row>
    <row r="160" spans="3:256" s="150" customFormat="1">
      <c r="D160" s="119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  <c r="DO160" s="119"/>
      <c r="DP160" s="119"/>
      <c r="DQ160" s="119"/>
      <c r="DR160" s="119"/>
      <c r="DS160" s="119"/>
      <c r="DT160" s="119"/>
      <c r="DU160" s="119"/>
      <c r="DV160" s="119"/>
      <c r="DW160" s="119"/>
      <c r="DX160" s="119"/>
      <c r="DY160" s="119"/>
      <c r="DZ160" s="119"/>
      <c r="EA160" s="119"/>
      <c r="EB160" s="119"/>
      <c r="EC160" s="119"/>
      <c r="ED160" s="119"/>
      <c r="EE160" s="119"/>
      <c r="EF160" s="119"/>
      <c r="EG160" s="119"/>
      <c r="EH160" s="119"/>
      <c r="EI160" s="119"/>
      <c r="EJ160" s="119"/>
      <c r="EK160" s="119"/>
      <c r="EL160" s="119"/>
      <c r="EM160" s="119"/>
      <c r="EN160" s="119"/>
      <c r="EO160" s="119"/>
      <c r="EP160" s="119"/>
      <c r="EQ160" s="119"/>
      <c r="ER160" s="119"/>
      <c r="ES160" s="119"/>
      <c r="ET160" s="119"/>
      <c r="EU160" s="119"/>
      <c r="EV160" s="119"/>
      <c r="EW160" s="119"/>
      <c r="EX160" s="119"/>
      <c r="EY160" s="119"/>
      <c r="EZ160" s="119"/>
      <c r="FA160" s="119"/>
      <c r="FB160" s="119"/>
      <c r="FC160" s="119"/>
      <c r="FD160" s="119"/>
      <c r="FE160" s="119"/>
      <c r="FF160" s="119"/>
      <c r="FG160" s="119"/>
      <c r="FH160" s="119"/>
      <c r="FI160" s="119"/>
      <c r="FJ160" s="119"/>
      <c r="FK160" s="119"/>
      <c r="FL160" s="119"/>
      <c r="FM160" s="119"/>
      <c r="FN160" s="119"/>
      <c r="FO160" s="119"/>
      <c r="FP160" s="119"/>
      <c r="FQ160" s="119"/>
      <c r="FR160" s="119"/>
      <c r="FS160" s="119"/>
      <c r="FT160" s="119"/>
      <c r="FU160" s="119"/>
      <c r="FV160" s="119"/>
      <c r="FW160" s="119"/>
      <c r="FX160" s="119"/>
      <c r="FY160" s="119"/>
      <c r="FZ160" s="119"/>
      <c r="GA160" s="119"/>
      <c r="GB160" s="119"/>
      <c r="GC160" s="119"/>
      <c r="GD160" s="119"/>
      <c r="GE160" s="119"/>
      <c r="GF160" s="119"/>
      <c r="GG160" s="119"/>
      <c r="GH160" s="119"/>
      <c r="GI160" s="119"/>
      <c r="GJ160" s="119"/>
      <c r="GK160" s="119"/>
      <c r="GL160" s="119"/>
      <c r="GM160" s="119"/>
      <c r="GN160" s="119"/>
      <c r="GO160" s="119"/>
      <c r="GP160" s="119"/>
      <c r="GQ160" s="119"/>
      <c r="GR160" s="119"/>
      <c r="GS160" s="119"/>
      <c r="GT160" s="119"/>
      <c r="GU160" s="119"/>
      <c r="GV160" s="119"/>
      <c r="GW160" s="119"/>
      <c r="GX160" s="119"/>
      <c r="GY160" s="119"/>
      <c r="GZ160" s="119"/>
      <c r="HA160" s="119"/>
      <c r="HB160" s="119"/>
      <c r="HC160" s="119"/>
      <c r="HD160" s="119"/>
      <c r="HE160" s="119"/>
      <c r="HF160" s="119"/>
      <c r="HG160" s="119"/>
      <c r="HH160" s="119"/>
      <c r="HI160" s="119"/>
      <c r="HJ160" s="119"/>
      <c r="HK160" s="119"/>
      <c r="HL160" s="119"/>
      <c r="HM160" s="119"/>
      <c r="HN160" s="119"/>
      <c r="HO160" s="119"/>
      <c r="HP160" s="119"/>
      <c r="HQ160" s="119"/>
      <c r="HR160" s="119"/>
      <c r="HS160" s="119"/>
      <c r="HT160" s="119"/>
      <c r="HU160" s="119"/>
      <c r="HV160" s="119"/>
      <c r="HW160" s="119"/>
      <c r="HX160" s="119"/>
      <c r="HY160" s="119"/>
      <c r="HZ160" s="119"/>
      <c r="IA160" s="119"/>
      <c r="IB160" s="119"/>
      <c r="IC160" s="119"/>
      <c r="ID160" s="119"/>
      <c r="IE160" s="119"/>
      <c r="IF160" s="119"/>
      <c r="IG160" s="119"/>
      <c r="IH160" s="119"/>
      <c r="II160" s="119"/>
      <c r="IJ160" s="119"/>
      <c r="IK160" s="119"/>
      <c r="IL160" s="119"/>
      <c r="IM160" s="119"/>
      <c r="IN160" s="119"/>
      <c r="IO160" s="119"/>
      <c r="IP160" s="119"/>
      <c r="IQ160" s="119"/>
      <c r="IR160" s="119"/>
      <c r="IS160" s="119"/>
      <c r="IT160" s="119"/>
      <c r="IU160" s="119"/>
      <c r="IV160" s="119"/>
    </row>
    <row r="161" spans="4:256" s="150" customFormat="1">
      <c r="D161" s="119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  <c r="DO161" s="119"/>
      <c r="DP161" s="119"/>
      <c r="DQ161" s="119"/>
      <c r="DR161" s="119"/>
      <c r="DS161" s="119"/>
      <c r="DT161" s="119"/>
      <c r="DU161" s="119"/>
      <c r="DV161" s="119"/>
      <c r="DW161" s="119"/>
      <c r="DX161" s="119"/>
      <c r="DY161" s="119"/>
      <c r="DZ161" s="119"/>
      <c r="EA161" s="119"/>
      <c r="EB161" s="119"/>
      <c r="EC161" s="119"/>
      <c r="ED161" s="119"/>
      <c r="EE161" s="119"/>
      <c r="EF161" s="119"/>
      <c r="EG161" s="119"/>
      <c r="EH161" s="119"/>
      <c r="EI161" s="119"/>
      <c r="EJ161" s="119"/>
      <c r="EK161" s="119"/>
      <c r="EL161" s="119"/>
      <c r="EM161" s="119"/>
      <c r="EN161" s="119"/>
      <c r="EO161" s="119"/>
      <c r="EP161" s="119"/>
      <c r="EQ161" s="119"/>
      <c r="ER161" s="119"/>
      <c r="ES161" s="119"/>
      <c r="ET161" s="119"/>
      <c r="EU161" s="119"/>
      <c r="EV161" s="119"/>
      <c r="EW161" s="119"/>
      <c r="EX161" s="119"/>
      <c r="EY161" s="119"/>
      <c r="EZ161" s="119"/>
      <c r="FA161" s="119"/>
      <c r="FB161" s="119"/>
      <c r="FC161" s="119"/>
      <c r="FD161" s="119"/>
      <c r="FE161" s="119"/>
      <c r="FF161" s="119"/>
      <c r="FG161" s="119"/>
      <c r="FH161" s="119"/>
      <c r="FI161" s="119"/>
      <c r="FJ161" s="119"/>
      <c r="FK161" s="119"/>
      <c r="FL161" s="119"/>
      <c r="FM161" s="119"/>
      <c r="FN161" s="119"/>
      <c r="FO161" s="119"/>
      <c r="FP161" s="119"/>
      <c r="FQ161" s="119"/>
      <c r="FR161" s="119"/>
      <c r="FS161" s="119"/>
      <c r="FT161" s="119"/>
      <c r="FU161" s="119"/>
      <c r="FV161" s="119"/>
      <c r="FW161" s="119"/>
      <c r="FX161" s="119"/>
      <c r="FY161" s="119"/>
      <c r="FZ161" s="119"/>
      <c r="GA161" s="119"/>
      <c r="GB161" s="119"/>
      <c r="GC161" s="119"/>
      <c r="GD161" s="119"/>
      <c r="GE161" s="119"/>
      <c r="GF161" s="119"/>
      <c r="GG161" s="119"/>
      <c r="GH161" s="119"/>
      <c r="GI161" s="119"/>
      <c r="GJ161" s="119"/>
      <c r="GK161" s="119"/>
      <c r="GL161" s="119"/>
      <c r="GM161" s="119"/>
      <c r="GN161" s="119"/>
      <c r="GO161" s="119"/>
      <c r="GP161" s="119"/>
      <c r="GQ161" s="119"/>
      <c r="GR161" s="119"/>
      <c r="GS161" s="119"/>
      <c r="GT161" s="119"/>
      <c r="GU161" s="119"/>
      <c r="GV161" s="119"/>
      <c r="GW161" s="119"/>
      <c r="GX161" s="119"/>
      <c r="GY161" s="119"/>
      <c r="GZ161" s="119"/>
      <c r="HA161" s="119"/>
      <c r="HB161" s="119"/>
      <c r="HC161" s="119"/>
      <c r="HD161" s="119"/>
      <c r="HE161" s="119"/>
      <c r="HF161" s="119"/>
      <c r="HG161" s="119"/>
      <c r="HH161" s="119"/>
      <c r="HI161" s="119"/>
      <c r="HJ161" s="119"/>
      <c r="HK161" s="119"/>
      <c r="HL161" s="119"/>
      <c r="HM161" s="119"/>
      <c r="HN161" s="119"/>
      <c r="HO161" s="119"/>
      <c r="HP161" s="119"/>
      <c r="HQ161" s="119"/>
      <c r="HR161" s="119"/>
      <c r="HS161" s="119"/>
      <c r="HT161" s="119"/>
      <c r="HU161" s="119"/>
      <c r="HV161" s="119"/>
      <c r="HW161" s="119"/>
      <c r="HX161" s="119"/>
      <c r="HY161" s="119"/>
      <c r="HZ161" s="119"/>
      <c r="IA161" s="119"/>
      <c r="IB161" s="119"/>
      <c r="IC161" s="119"/>
      <c r="ID161" s="119"/>
      <c r="IE161" s="119"/>
      <c r="IF161" s="119"/>
      <c r="IG161" s="119"/>
      <c r="IH161" s="119"/>
      <c r="II161" s="119"/>
      <c r="IJ161" s="119"/>
      <c r="IK161" s="119"/>
      <c r="IL161" s="119"/>
      <c r="IM161" s="119"/>
      <c r="IN161" s="119"/>
      <c r="IO161" s="119"/>
      <c r="IP161" s="119"/>
      <c r="IQ161" s="119"/>
      <c r="IR161" s="119"/>
      <c r="IS161" s="119"/>
      <c r="IT161" s="119"/>
      <c r="IU161" s="119"/>
      <c r="IV161" s="119"/>
    </row>
    <row r="162" spans="4:256" s="150" customFormat="1">
      <c r="D162" s="119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  <c r="DO162" s="119"/>
      <c r="DP162" s="119"/>
      <c r="DQ162" s="119"/>
      <c r="DR162" s="119"/>
      <c r="DS162" s="119"/>
      <c r="DT162" s="119"/>
      <c r="DU162" s="119"/>
      <c r="DV162" s="119"/>
      <c r="DW162" s="119"/>
      <c r="DX162" s="119"/>
      <c r="DY162" s="119"/>
      <c r="DZ162" s="119"/>
      <c r="EA162" s="119"/>
      <c r="EB162" s="119"/>
      <c r="EC162" s="119"/>
      <c r="ED162" s="119"/>
      <c r="EE162" s="119"/>
      <c r="EF162" s="119"/>
      <c r="EG162" s="119"/>
      <c r="EH162" s="119"/>
      <c r="EI162" s="119"/>
      <c r="EJ162" s="119"/>
      <c r="EK162" s="119"/>
      <c r="EL162" s="119"/>
      <c r="EM162" s="119"/>
      <c r="EN162" s="119"/>
      <c r="EO162" s="119"/>
      <c r="EP162" s="119"/>
      <c r="EQ162" s="119"/>
      <c r="ER162" s="119"/>
      <c r="ES162" s="119"/>
      <c r="ET162" s="119"/>
      <c r="EU162" s="119"/>
      <c r="EV162" s="119"/>
      <c r="EW162" s="119"/>
      <c r="EX162" s="119"/>
      <c r="EY162" s="119"/>
      <c r="EZ162" s="119"/>
      <c r="FA162" s="119"/>
      <c r="FB162" s="119"/>
      <c r="FC162" s="119"/>
      <c r="FD162" s="119"/>
      <c r="FE162" s="119"/>
      <c r="FF162" s="119"/>
      <c r="FG162" s="119"/>
      <c r="FH162" s="119"/>
      <c r="FI162" s="119"/>
      <c r="FJ162" s="119"/>
      <c r="FK162" s="119"/>
      <c r="FL162" s="119"/>
      <c r="FM162" s="119"/>
      <c r="FN162" s="119"/>
      <c r="FO162" s="119"/>
      <c r="FP162" s="119"/>
      <c r="FQ162" s="119"/>
      <c r="FR162" s="119"/>
      <c r="FS162" s="119"/>
      <c r="FT162" s="119"/>
      <c r="FU162" s="119"/>
      <c r="FV162" s="119"/>
      <c r="FW162" s="119"/>
      <c r="FX162" s="119"/>
      <c r="FY162" s="119"/>
      <c r="FZ162" s="119"/>
      <c r="GA162" s="119"/>
      <c r="GB162" s="119"/>
      <c r="GC162" s="119"/>
      <c r="GD162" s="119"/>
      <c r="GE162" s="119"/>
      <c r="GF162" s="119"/>
      <c r="GG162" s="119"/>
      <c r="GH162" s="119"/>
      <c r="GI162" s="119"/>
      <c r="GJ162" s="119"/>
      <c r="GK162" s="119"/>
      <c r="GL162" s="119"/>
      <c r="GM162" s="119"/>
      <c r="GN162" s="119"/>
      <c r="GO162" s="119"/>
      <c r="GP162" s="119"/>
      <c r="GQ162" s="119"/>
      <c r="GR162" s="119"/>
      <c r="GS162" s="119"/>
      <c r="GT162" s="119"/>
      <c r="GU162" s="119"/>
      <c r="GV162" s="119"/>
      <c r="GW162" s="119"/>
      <c r="GX162" s="119"/>
      <c r="GY162" s="119"/>
      <c r="GZ162" s="119"/>
      <c r="HA162" s="119"/>
      <c r="HB162" s="119"/>
      <c r="HC162" s="119"/>
      <c r="HD162" s="119"/>
      <c r="HE162" s="119"/>
      <c r="HF162" s="119"/>
      <c r="HG162" s="119"/>
      <c r="HH162" s="119"/>
      <c r="HI162" s="119"/>
      <c r="HJ162" s="119"/>
      <c r="HK162" s="119"/>
      <c r="HL162" s="119"/>
      <c r="HM162" s="119"/>
      <c r="HN162" s="119"/>
      <c r="HO162" s="119"/>
      <c r="HP162" s="119"/>
      <c r="HQ162" s="119"/>
      <c r="HR162" s="119"/>
      <c r="HS162" s="119"/>
      <c r="HT162" s="119"/>
      <c r="HU162" s="119"/>
      <c r="HV162" s="119"/>
      <c r="HW162" s="119"/>
      <c r="HX162" s="119"/>
      <c r="HY162" s="119"/>
      <c r="HZ162" s="119"/>
      <c r="IA162" s="119"/>
      <c r="IB162" s="119"/>
      <c r="IC162" s="119"/>
      <c r="ID162" s="119"/>
      <c r="IE162" s="119"/>
      <c r="IF162" s="119"/>
      <c r="IG162" s="119"/>
      <c r="IH162" s="119"/>
      <c r="II162" s="119"/>
      <c r="IJ162" s="119"/>
      <c r="IK162" s="119"/>
      <c r="IL162" s="119"/>
      <c r="IM162" s="119"/>
      <c r="IN162" s="119"/>
      <c r="IO162" s="119"/>
      <c r="IP162" s="119"/>
      <c r="IQ162" s="119"/>
      <c r="IR162" s="119"/>
      <c r="IS162" s="119"/>
      <c r="IT162" s="119"/>
      <c r="IU162" s="119"/>
      <c r="IV162" s="119"/>
    </row>
    <row r="163" spans="4:256" s="150" customFormat="1">
      <c r="D163" s="119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  <c r="DO163" s="119"/>
      <c r="DP163" s="119"/>
      <c r="DQ163" s="119"/>
      <c r="DR163" s="119"/>
      <c r="DS163" s="119"/>
      <c r="DT163" s="119"/>
      <c r="DU163" s="119"/>
      <c r="DV163" s="119"/>
      <c r="DW163" s="119"/>
      <c r="DX163" s="119"/>
      <c r="DY163" s="119"/>
      <c r="DZ163" s="119"/>
      <c r="EA163" s="119"/>
      <c r="EB163" s="119"/>
      <c r="EC163" s="119"/>
      <c r="ED163" s="119"/>
      <c r="EE163" s="119"/>
      <c r="EF163" s="119"/>
      <c r="EG163" s="119"/>
      <c r="EH163" s="119"/>
      <c r="EI163" s="119"/>
      <c r="EJ163" s="119"/>
      <c r="EK163" s="119"/>
      <c r="EL163" s="119"/>
      <c r="EM163" s="119"/>
      <c r="EN163" s="119"/>
      <c r="EO163" s="119"/>
      <c r="EP163" s="119"/>
      <c r="EQ163" s="119"/>
      <c r="ER163" s="119"/>
      <c r="ES163" s="119"/>
      <c r="ET163" s="119"/>
      <c r="EU163" s="119"/>
      <c r="EV163" s="119"/>
      <c r="EW163" s="119"/>
      <c r="EX163" s="119"/>
      <c r="EY163" s="119"/>
      <c r="EZ163" s="119"/>
      <c r="FA163" s="119"/>
      <c r="FB163" s="119"/>
      <c r="FC163" s="119"/>
      <c r="FD163" s="119"/>
      <c r="FE163" s="119"/>
      <c r="FF163" s="119"/>
      <c r="FG163" s="119"/>
      <c r="FH163" s="119"/>
      <c r="FI163" s="119"/>
      <c r="FJ163" s="119"/>
      <c r="FK163" s="119"/>
      <c r="FL163" s="119"/>
      <c r="FM163" s="119"/>
      <c r="FN163" s="119"/>
      <c r="FO163" s="119"/>
      <c r="FP163" s="119"/>
      <c r="FQ163" s="119"/>
      <c r="FR163" s="119"/>
      <c r="FS163" s="119"/>
      <c r="FT163" s="119"/>
      <c r="FU163" s="119"/>
      <c r="FV163" s="119"/>
      <c r="FW163" s="119"/>
      <c r="FX163" s="119"/>
      <c r="FY163" s="119"/>
      <c r="FZ163" s="119"/>
      <c r="GA163" s="119"/>
      <c r="GB163" s="119"/>
      <c r="GC163" s="119"/>
      <c r="GD163" s="119"/>
      <c r="GE163" s="119"/>
      <c r="GF163" s="119"/>
      <c r="GG163" s="119"/>
      <c r="GH163" s="119"/>
      <c r="GI163" s="119"/>
      <c r="GJ163" s="119"/>
      <c r="GK163" s="119"/>
      <c r="GL163" s="119"/>
      <c r="GM163" s="119"/>
      <c r="GN163" s="119"/>
      <c r="GO163" s="119"/>
      <c r="GP163" s="119"/>
      <c r="GQ163" s="119"/>
      <c r="GR163" s="119"/>
      <c r="GS163" s="119"/>
      <c r="GT163" s="119"/>
      <c r="GU163" s="119"/>
      <c r="GV163" s="119"/>
      <c r="GW163" s="119"/>
      <c r="GX163" s="119"/>
      <c r="GY163" s="119"/>
      <c r="GZ163" s="119"/>
      <c r="HA163" s="119"/>
      <c r="HB163" s="119"/>
      <c r="HC163" s="119"/>
      <c r="HD163" s="119"/>
      <c r="HE163" s="119"/>
      <c r="HF163" s="119"/>
      <c r="HG163" s="119"/>
      <c r="HH163" s="119"/>
      <c r="HI163" s="119"/>
      <c r="HJ163" s="119"/>
      <c r="HK163" s="119"/>
      <c r="HL163" s="119"/>
      <c r="HM163" s="119"/>
      <c r="HN163" s="119"/>
      <c r="HO163" s="119"/>
      <c r="HP163" s="119"/>
      <c r="HQ163" s="119"/>
      <c r="HR163" s="119"/>
      <c r="HS163" s="119"/>
      <c r="HT163" s="119"/>
      <c r="HU163" s="119"/>
      <c r="HV163" s="119"/>
      <c r="HW163" s="119"/>
      <c r="HX163" s="119"/>
      <c r="HY163" s="119"/>
      <c r="HZ163" s="119"/>
      <c r="IA163" s="119"/>
      <c r="IB163" s="119"/>
      <c r="IC163" s="119"/>
      <c r="ID163" s="119"/>
      <c r="IE163" s="119"/>
      <c r="IF163" s="119"/>
      <c r="IG163" s="119"/>
      <c r="IH163" s="119"/>
      <c r="II163" s="119"/>
      <c r="IJ163" s="119"/>
      <c r="IK163" s="119"/>
      <c r="IL163" s="119"/>
      <c r="IM163" s="119"/>
      <c r="IN163" s="119"/>
      <c r="IO163" s="119"/>
      <c r="IP163" s="119"/>
      <c r="IQ163" s="119"/>
      <c r="IR163" s="119"/>
      <c r="IS163" s="119"/>
      <c r="IT163" s="119"/>
      <c r="IU163" s="119"/>
      <c r="IV163" s="119"/>
    </row>
    <row r="164" spans="4:256" s="150" customFormat="1"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  <c r="DO164" s="119"/>
      <c r="DP164" s="119"/>
      <c r="DQ164" s="119"/>
      <c r="DR164" s="119"/>
      <c r="DS164" s="119"/>
      <c r="DT164" s="119"/>
      <c r="DU164" s="119"/>
      <c r="DV164" s="119"/>
      <c r="DW164" s="119"/>
      <c r="DX164" s="119"/>
      <c r="DY164" s="119"/>
      <c r="DZ164" s="119"/>
      <c r="EA164" s="119"/>
      <c r="EB164" s="119"/>
      <c r="EC164" s="119"/>
      <c r="ED164" s="119"/>
      <c r="EE164" s="119"/>
      <c r="EF164" s="119"/>
      <c r="EG164" s="119"/>
      <c r="EH164" s="119"/>
      <c r="EI164" s="119"/>
      <c r="EJ164" s="119"/>
      <c r="EK164" s="119"/>
      <c r="EL164" s="119"/>
      <c r="EM164" s="119"/>
      <c r="EN164" s="119"/>
      <c r="EO164" s="119"/>
      <c r="EP164" s="119"/>
      <c r="EQ164" s="119"/>
      <c r="ER164" s="119"/>
      <c r="ES164" s="119"/>
      <c r="ET164" s="119"/>
      <c r="EU164" s="119"/>
      <c r="EV164" s="119"/>
      <c r="EW164" s="119"/>
      <c r="EX164" s="119"/>
      <c r="EY164" s="119"/>
      <c r="EZ164" s="119"/>
      <c r="FA164" s="119"/>
      <c r="FB164" s="119"/>
      <c r="FC164" s="119"/>
      <c r="FD164" s="119"/>
      <c r="FE164" s="119"/>
      <c r="FF164" s="119"/>
      <c r="FG164" s="119"/>
      <c r="FH164" s="119"/>
      <c r="FI164" s="119"/>
      <c r="FJ164" s="119"/>
      <c r="FK164" s="119"/>
      <c r="FL164" s="119"/>
      <c r="FM164" s="119"/>
      <c r="FN164" s="119"/>
      <c r="FO164" s="119"/>
      <c r="FP164" s="119"/>
      <c r="FQ164" s="119"/>
      <c r="FR164" s="119"/>
      <c r="FS164" s="119"/>
      <c r="FT164" s="119"/>
      <c r="FU164" s="119"/>
      <c r="FV164" s="119"/>
      <c r="FW164" s="119"/>
      <c r="FX164" s="119"/>
      <c r="FY164" s="119"/>
      <c r="FZ164" s="119"/>
      <c r="GA164" s="119"/>
      <c r="GB164" s="119"/>
      <c r="GC164" s="119"/>
      <c r="GD164" s="119"/>
      <c r="GE164" s="119"/>
      <c r="GF164" s="119"/>
      <c r="GG164" s="119"/>
      <c r="GH164" s="119"/>
      <c r="GI164" s="119"/>
      <c r="GJ164" s="119"/>
      <c r="GK164" s="119"/>
      <c r="GL164" s="119"/>
      <c r="GM164" s="119"/>
      <c r="GN164" s="119"/>
      <c r="GO164" s="119"/>
      <c r="GP164" s="119"/>
      <c r="GQ164" s="119"/>
      <c r="GR164" s="119"/>
      <c r="GS164" s="119"/>
      <c r="GT164" s="119"/>
      <c r="GU164" s="119"/>
      <c r="GV164" s="119"/>
      <c r="GW164" s="119"/>
      <c r="GX164" s="119"/>
      <c r="GY164" s="119"/>
      <c r="GZ164" s="119"/>
      <c r="HA164" s="119"/>
      <c r="HB164" s="119"/>
      <c r="HC164" s="119"/>
      <c r="HD164" s="119"/>
      <c r="HE164" s="119"/>
      <c r="HF164" s="119"/>
      <c r="HG164" s="119"/>
      <c r="HH164" s="119"/>
      <c r="HI164" s="119"/>
      <c r="HJ164" s="119"/>
      <c r="HK164" s="119"/>
      <c r="HL164" s="119"/>
      <c r="HM164" s="119"/>
      <c r="HN164" s="119"/>
      <c r="HO164" s="119"/>
      <c r="HP164" s="119"/>
      <c r="HQ164" s="119"/>
      <c r="HR164" s="119"/>
      <c r="HS164" s="119"/>
      <c r="HT164" s="119"/>
      <c r="HU164" s="119"/>
      <c r="HV164" s="119"/>
      <c r="HW164" s="119"/>
      <c r="HX164" s="119"/>
      <c r="HY164" s="119"/>
      <c r="HZ164" s="119"/>
      <c r="IA164" s="119"/>
      <c r="IB164" s="119"/>
      <c r="IC164" s="119"/>
      <c r="ID164" s="119"/>
      <c r="IE164" s="119"/>
      <c r="IF164" s="119"/>
      <c r="IG164" s="119"/>
      <c r="IH164" s="119"/>
      <c r="II164" s="119"/>
      <c r="IJ164" s="119"/>
      <c r="IK164" s="119"/>
      <c r="IL164" s="119"/>
      <c r="IM164" s="119"/>
      <c r="IN164" s="119"/>
      <c r="IO164" s="119"/>
      <c r="IP164" s="119"/>
      <c r="IQ164" s="119"/>
      <c r="IR164" s="119"/>
      <c r="IS164" s="119"/>
      <c r="IT164" s="119"/>
      <c r="IU164" s="119"/>
      <c r="IV164" s="119"/>
    </row>
    <row r="165" spans="4:256" s="150" customFormat="1">
      <c r="D165" s="119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  <c r="DO165" s="119"/>
      <c r="DP165" s="119"/>
      <c r="DQ165" s="119"/>
      <c r="DR165" s="119"/>
      <c r="DS165" s="119"/>
      <c r="DT165" s="119"/>
      <c r="DU165" s="119"/>
      <c r="DV165" s="119"/>
      <c r="DW165" s="119"/>
      <c r="DX165" s="119"/>
      <c r="DY165" s="119"/>
      <c r="DZ165" s="119"/>
      <c r="EA165" s="119"/>
      <c r="EB165" s="119"/>
      <c r="EC165" s="119"/>
      <c r="ED165" s="119"/>
      <c r="EE165" s="119"/>
      <c r="EF165" s="119"/>
      <c r="EG165" s="119"/>
      <c r="EH165" s="119"/>
      <c r="EI165" s="119"/>
      <c r="EJ165" s="119"/>
      <c r="EK165" s="119"/>
      <c r="EL165" s="119"/>
      <c r="EM165" s="119"/>
      <c r="EN165" s="119"/>
      <c r="EO165" s="119"/>
      <c r="EP165" s="119"/>
      <c r="EQ165" s="119"/>
      <c r="ER165" s="119"/>
      <c r="ES165" s="119"/>
      <c r="ET165" s="119"/>
      <c r="EU165" s="119"/>
      <c r="EV165" s="119"/>
      <c r="EW165" s="119"/>
      <c r="EX165" s="119"/>
      <c r="EY165" s="119"/>
      <c r="EZ165" s="119"/>
      <c r="FA165" s="119"/>
      <c r="FB165" s="119"/>
      <c r="FC165" s="119"/>
      <c r="FD165" s="119"/>
      <c r="FE165" s="119"/>
      <c r="FF165" s="119"/>
      <c r="FG165" s="119"/>
      <c r="FH165" s="119"/>
      <c r="FI165" s="119"/>
      <c r="FJ165" s="119"/>
      <c r="FK165" s="119"/>
      <c r="FL165" s="119"/>
      <c r="FM165" s="119"/>
      <c r="FN165" s="119"/>
      <c r="FO165" s="119"/>
      <c r="FP165" s="119"/>
      <c r="FQ165" s="119"/>
      <c r="FR165" s="119"/>
      <c r="FS165" s="119"/>
      <c r="FT165" s="119"/>
      <c r="FU165" s="119"/>
      <c r="FV165" s="119"/>
      <c r="FW165" s="119"/>
      <c r="FX165" s="119"/>
      <c r="FY165" s="119"/>
      <c r="FZ165" s="119"/>
      <c r="GA165" s="119"/>
      <c r="GB165" s="119"/>
      <c r="GC165" s="119"/>
      <c r="GD165" s="119"/>
      <c r="GE165" s="119"/>
      <c r="GF165" s="119"/>
      <c r="GG165" s="119"/>
      <c r="GH165" s="119"/>
      <c r="GI165" s="119"/>
      <c r="GJ165" s="119"/>
      <c r="GK165" s="119"/>
      <c r="GL165" s="119"/>
      <c r="GM165" s="119"/>
      <c r="GN165" s="119"/>
      <c r="GO165" s="119"/>
      <c r="GP165" s="119"/>
      <c r="GQ165" s="119"/>
      <c r="GR165" s="119"/>
      <c r="GS165" s="119"/>
      <c r="GT165" s="119"/>
      <c r="GU165" s="119"/>
      <c r="GV165" s="119"/>
      <c r="GW165" s="119"/>
      <c r="GX165" s="119"/>
      <c r="GY165" s="119"/>
      <c r="GZ165" s="119"/>
      <c r="HA165" s="119"/>
      <c r="HB165" s="119"/>
      <c r="HC165" s="119"/>
      <c r="HD165" s="119"/>
      <c r="HE165" s="119"/>
      <c r="HF165" s="119"/>
      <c r="HG165" s="119"/>
      <c r="HH165" s="119"/>
      <c r="HI165" s="119"/>
      <c r="HJ165" s="119"/>
      <c r="HK165" s="119"/>
      <c r="HL165" s="119"/>
      <c r="HM165" s="119"/>
      <c r="HN165" s="119"/>
      <c r="HO165" s="119"/>
      <c r="HP165" s="119"/>
      <c r="HQ165" s="119"/>
      <c r="HR165" s="119"/>
      <c r="HS165" s="119"/>
      <c r="HT165" s="119"/>
      <c r="HU165" s="119"/>
      <c r="HV165" s="119"/>
      <c r="HW165" s="119"/>
      <c r="HX165" s="119"/>
      <c r="HY165" s="119"/>
      <c r="HZ165" s="119"/>
      <c r="IA165" s="119"/>
      <c r="IB165" s="119"/>
      <c r="IC165" s="119"/>
      <c r="ID165" s="119"/>
      <c r="IE165" s="119"/>
      <c r="IF165" s="119"/>
      <c r="IG165" s="119"/>
      <c r="IH165" s="119"/>
      <c r="II165" s="119"/>
      <c r="IJ165" s="119"/>
      <c r="IK165" s="119"/>
      <c r="IL165" s="119"/>
      <c r="IM165" s="119"/>
      <c r="IN165" s="119"/>
      <c r="IO165" s="119"/>
      <c r="IP165" s="119"/>
      <c r="IQ165" s="119"/>
      <c r="IR165" s="119"/>
      <c r="IS165" s="119"/>
      <c r="IT165" s="119"/>
      <c r="IU165" s="119"/>
      <c r="IV165" s="119"/>
    </row>
    <row r="166" spans="4:256" s="150" customFormat="1">
      <c r="D166" s="119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  <c r="DO166" s="119"/>
      <c r="DP166" s="119"/>
      <c r="DQ166" s="119"/>
      <c r="DR166" s="119"/>
      <c r="DS166" s="119"/>
      <c r="DT166" s="119"/>
      <c r="DU166" s="119"/>
      <c r="DV166" s="119"/>
      <c r="DW166" s="119"/>
      <c r="DX166" s="119"/>
      <c r="DY166" s="119"/>
      <c r="DZ166" s="119"/>
      <c r="EA166" s="119"/>
      <c r="EB166" s="119"/>
      <c r="EC166" s="119"/>
      <c r="ED166" s="119"/>
      <c r="EE166" s="119"/>
      <c r="EF166" s="119"/>
      <c r="EG166" s="119"/>
      <c r="EH166" s="119"/>
      <c r="EI166" s="119"/>
      <c r="EJ166" s="119"/>
      <c r="EK166" s="119"/>
      <c r="EL166" s="119"/>
      <c r="EM166" s="119"/>
      <c r="EN166" s="119"/>
      <c r="EO166" s="119"/>
      <c r="EP166" s="119"/>
      <c r="EQ166" s="119"/>
      <c r="ER166" s="119"/>
      <c r="ES166" s="119"/>
      <c r="ET166" s="119"/>
      <c r="EU166" s="119"/>
      <c r="EV166" s="119"/>
      <c r="EW166" s="119"/>
      <c r="EX166" s="119"/>
      <c r="EY166" s="119"/>
      <c r="EZ166" s="119"/>
      <c r="FA166" s="119"/>
      <c r="FB166" s="119"/>
      <c r="FC166" s="119"/>
      <c r="FD166" s="119"/>
      <c r="FE166" s="119"/>
      <c r="FF166" s="119"/>
      <c r="FG166" s="119"/>
      <c r="FH166" s="119"/>
      <c r="FI166" s="119"/>
      <c r="FJ166" s="119"/>
      <c r="FK166" s="119"/>
      <c r="FL166" s="119"/>
      <c r="FM166" s="119"/>
      <c r="FN166" s="119"/>
      <c r="FO166" s="119"/>
      <c r="FP166" s="119"/>
      <c r="FQ166" s="119"/>
      <c r="FR166" s="119"/>
      <c r="FS166" s="119"/>
      <c r="FT166" s="119"/>
      <c r="FU166" s="119"/>
      <c r="FV166" s="119"/>
      <c r="FW166" s="119"/>
      <c r="FX166" s="119"/>
      <c r="FY166" s="119"/>
      <c r="FZ166" s="119"/>
      <c r="GA166" s="119"/>
      <c r="GB166" s="119"/>
      <c r="GC166" s="119"/>
      <c r="GD166" s="119"/>
      <c r="GE166" s="119"/>
      <c r="GF166" s="119"/>
      <c r="GG166" s="119"/>
      <c r="GH166" s="119"/>
      <c r="GI166" s="119"/>
      <c r="GJ166" s="119"/>
      <c r="GK166" s="119"/>
      <c r="GL166" s="119"/>
      <c r="GM166" s="119"/>
      <c r="GN166" s="119"/>
      <c r="GO166" s="119"/>
      <c r="GP166" s="119"/>
      <c r="GQ166" s="119"/>
      <c r="GR166" s="119"/>
      <c r="GS166" s="119"/>
      <c r="GT166" s="119"/>
      <c r="GU166" s="119"/>
      <c r="GV166" s="119"/>
      <c r="GW166" s="119"/>
      <c r="GX166" s="119"/>
      <c r="GY166" s="119"/>
      <c r="GZ166" s="119"/>
      <c r="HA166" s="119"/>
      <c r="HB166" s="119"/>
      <c r="HC166" s="119"/>
      <c r="HD166" s="119"/>
      <c r="HE166" s="119"/>
      <c r="HF166" s="119"/>
      <c r="HG166" s="119"/>
      <c r="HH166" s="119"/>
      <c r="HI166" s="119"/>
      <c r="HJ166" s="119"/>
      <c r="HK166" s="119"/>
      <c r="HL166" s="119"/>
      <c r="HM166" s="119"/>
      <c r="HN166" s="119"/>
      <c r="HO166" s="119"/>
      <c r="HP166" s="119"/>
      <c r="HQ166" s="119"/>
      <c r="HR166" s="119"/>
      <c r="HS166" s="119"/>
      <c r="HT166" s="119"/>
      <c r="HU166" s="119"/>
      <c r="HV166" s="119"/>
      <c r="HW166" s="119"/>
      <c r="HX166" s="119"/>
      <c r="HY166" s="119"/>
      <c r="HZ166" s="119"/>
      <c r="IA166" s="119"/>
      <c r="IB166" s="119"/>
      <c r="IC166" s="119"/>
      <c r="ID166" s="119"/>
      <c r="IE166" s="119"/>
      <c r="IF166" s="119"/>
      <c r="IG166" s="119"/>
      <c r="IH166" s="119"/>
      <c r="II166" s="119"/>
      <c r="IJ166" s="119"/>
      <c r="IK166" s="119"/>
      <c r="IL166" s="119"/>
      <c r="IM166" s="119"/>
      <c r="IN166" s="119"/>
      <c r="IO166" s="119"/>
      <c r="IP166" s="119"/>
      <c r="IQ166" s="119"/>
      <c r="IR166" s="119"/>
      <c r="IS166" s="119"/>
      <c r="IT166" s="119"/>
      <c r="IU166" s="119"/>
      <c r="IV166" s="119"/>
    </row>
    <row r="167" spans="4:256" s="150" customFormat="1">
      <c r="D167" s="119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  <c r="DO167" s="119"/>
      <c r="DP167" s="119"/>
      <c r="DQ167" s="119"/>
      <c r="DR167" s="119"/>
      <c r="DS167" s="119"/>
      <c r="DT167" s="119"/>
      <c r="DU167" s="119"/>
      <c r="DV167" s="119"/>
      <c r="DW167" s="119"/>
      <c r="DX167" s="119"/>
      <c r="DY167" s="119"/>
      <c r="DZ167" s="119"/>
      <c r="EA167" s="119"/>
      <c r="EB167" s="119"/>
      <c r="EC167" s="119"/>
      <c r="ED167" s="119"/>
      <c r="EE167" s="119"/>
      <c r="EF167" s="119"/>
      <c r="EG167" s="119"/>
      <c r="EH167" s="119"/>
      <c r="EI167" s="119"/>
      <c r="EJ167" s="119"/>
      <c r="EK167" s="119"/>
      <c r="EL167" s="119"/>
      <c r="EM167" s="119"/>
      <c r="EN167" s="119"/>
      <c r="EO167" s="119"/>
      <c r="EP167" s="119"/>
      <c r="EQ167" s="119"/>
      <c r="ER167" s="119"/>
      <c r="ES167" s="119"/>
      <c r="ET167" s="119"/>
      <c r="EU167" s="119"/>
      <c r="EV167" s="119"/>
      <c r="EW167" s="119"/>
      <c r="EX167" s="119"/>
      <c r="EY167" s="119"/>
      <c r="EZ167" s="119"/>
      <c r="FA167" s="119"/>
      <c r="FB167" s="119"/>
      <c r="FC167" s="119"/>
      <c r="FD167" s="119"/>
      <c r="FE167" s="119"/>
      <c r="FF167" s="119"/>
      <c r="FG167" s="119"/>
      <c r="FH167" s="119"/>
      <c r="FI167" s="119"/>
      <c r="FJ167" s="119"/>
      <c r="FK167" s="119"/>
      <c r="FL167" s="119"/>
      <c r="FM167" s="119"/>
      <c r="FN167" s="119"/>
      <c r="FO167" s="119"/>
      <c r="FP167" s="119"/>
      <c r="FQ167" s="119"/>
      <c r="FR167" s="119"/>
      <c r="FS167" s="119"/>
      <c r="FT167" s="119"/>
      <c r="FU167" s="119"/>
      <c r="FV167" s="119"/>
      <c r="FW167" s="119"/>
      <c r="FX167" s="119"/>
      <c r="FY167" s="119"/>
      <c r="FZ167" s="119"/>
      <c r="GA167" s="119"/>
      <c r="GB167" s="119"/>
      <c r="GC167" s="119"/>
      <c r="GD167" s="119"/>
      <c r="GE167" s="119"/>
      <c r="GF167" s="119"/>
      <c r="GG167" s="119"/>
      <c r="GH167" s="119"/>
      <c r="GI167" s="119"/>
      <c r="GJ167" s="119"/>
      <c r="GK167" s="119"/>
      <c r="GL167" s="119"/>
      <c r="GM167" s="119"/>
      <c r="GN167" s="119"/>
      <c r="GO167" s="119"/>
      <c r="GP167" s="119"/>
      <c r="GQ167" s="119"/>
      <c r="GR167" s="119"/>
      <c r="GS167" s="119"/>
      <c r="GT167" s="119"/>
      <c r="GU167" s="119"/>
      <c r="GV167" s="119"/>
      <c r="GW167" s="119"/>
      <c r="GX167" s="119"/>
      <c r="GY167" s="119"/>
      <c r="GZ167" s="119"/>
      <c r="HA167" s="119"/>
      <c r="HB167" s="119"/>
      <c r="HC167" s="119"/>
      <c r="HD167" s="119"/>
      <c r="HE167" s="119"/>
      <c r="HF167" s="119"/>
      <c r="HG167" s="119"/>
      <c r="HH167" s="119"/>
      <c r="HI167" s="119"/>
      <c r="HJ167" s="119"/>
      <c r="HK167" s="119"/>
      <c r="HL167" s="119"/>
      <c r="HM167" s="119"/>
      <c r="HN167" s="119"/>
      <c r="HO167" s="119"/>
      <c r="HP167" s="119"/>
      <c r="HQ167" s="119"/>
      <c r="HR167" s="119"/>
      <c r="HS167" s="119"/>
      <c r="HT167" s="119"/>
      <c r="HU167" s="119"/>
      <c r="HV167" s="119"/>
      <c r="HW167" s="119"/>
      <c r="HX167" s="119"/>
      <c r="HY167" s="119"/>
      <c r="HZ167" s="119"/>
      <c r="IA167" s="119"/>
      <c r="IB167" s="119"/>
      <c r="IC167" s="119"/>
      <c r="ID167" s="119"/>
      <c r="IE167" s="119"/>
      <c r="IF167" s="119"/>
      <c r="IG167" s="119"/>
      <c r="IH167" s="119"/>
      <c r="II167" s="119"/>
      <c r="IJ167" s="119"/>
      <c r="IK167" s="119"/>
      <c r="IL167" s="119"/>
      <c r="IM167" s="119"/>
      <c r="IN167" s="119"/>
      <c r="IO167" s="119"/>
      <c r="IP167" s="119"/>
      <c r="IQ167" s="119"/>
      <c r="IR167" s="119"/>
      <c r="IS167" s="119"/>
      <c r="IT167" s="119"/>
      <c r="IU167" s="119"/>
      <c r="IV167" s="119"/>
    </row>
    <row r="168" spans="4:256" s="150" customFormat="1">
      <c r="D168" s="119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  <c r="DO168" s="119"/>
      <c r="DP168" s="119"/>
      <c r="DQ168" s="119"/>
      <c r="DR168" s="119"/>
      <c r="DS168" s="119"/>
      <c r="DT168" s="119"/>
      <c r="DU168" s="119"/>
      <c r="DV168" s="119"/>
      <c r="DW168" s="119"/>
      <c r="DX168" s="119"/>
      <c r="DY168" s="119"/>
      <c r="DZ168" s="119"/>
      <c r="EA168" s="119"/>
      <c r="EB168" s="119"/>
      <c r="EC168" s="119"/>
      <c r="ED168" s="119"/>
      <c r="EE168" s="119"/>
      <c r="EF168" s="119"/>
      <c r="EG168" s="119"/>
      <c r="EH168" s="119"/>
      <c r="EI168" s="119"/>
      <c r="EJ168" s="119"/>
      <c r="EK168" s="119"/>
      <c r="EL168" s="119"/>
      <c r="EM168" s="119"/>
      <c r="EN168" s="119"/>
      <c r="EO168" s="119"/>
      <c r="EP168" s="119"/>
      <c r="EQ168" s="119"/>
      <c r="ER168" s="119"/>
      <c r="ES168" s="119"/>
      <c r="ET168" s="119"/>
      <c r="EU168" s="119"/>
      <c r="EV168" s="119"/>
      <c r="EW168" s="119"/>
      <c r="EX168" s="119"/>
      <c r="EY168" s="119"/>
      <c r="EZ168" s="119"/>
      <c r="FA168" s="119"/>
      <c r="FB168" s="119"/>
      <c r="FC168" s="119"/>
      <c r="FD168" s="119"/>
      <c r="FE168" s="119"/>
      <c r="FF168" s="119"/>
      <c r="FG168" s="119"/>
      <c r="FH168" s="119"/>
      <c r="FI168" s="119"/>
      <c r="FJ168" s="119"/>
      <c r="FK168" s="119"/>
      <c r="FL168" s="119"/>
      <c r="FM168" s="119"/>
      <c r="FN168" s="119"/>
      <c r="FO168" s="119"/>
      <c r="FP168" s="119"/>
      <c r="FQ168" s="119"/>
      <c r="FR168" s="119"/>
      <c r="FS168" s="119"/>
      <c r="FT168" s="119"/>
      <c r="FU168" s="119"/>
      <c r="FV168" s="119"/>
      <c r="FW168" s="119"/>
      <c r="FX168" s="119"/>
      <c r="FY168" s="119"/>
      <c r="FZ168" s="119"/>
      <c r="GA168" s="119"/>
      <c r="GB168" s="119"/>
      <c r="GC168" s="119"/>
      <c r="GD168" s="119"/>
      <c r="GE168" s="119"/>
      <c r="GF168" s="119"/>
      <c r="GG168" s="119"/>
      <c r="GH168" s="119"/>
      <c r="GI168" s="119"/>
      <c r="GJ168" s="119"/>
      <c r="GK168" s="119"/>
      <c r="GL168" s="119"/>
      <c r="GM168" s="119"/>
      <c r="GN168" s="119"/>
      <c r="GO168" s="119"/>
      <c r="GP168" s="119"/>
      <c r="GQ168" s="119"/>
      <c r="GR168" s="119"/>
      <c r="GS168" s="119"/>
      <c r="GT168" s="119"/>
      <c r="GU168" s="119"/>
      <c r="GV168" s="119"/>
      <c r="GW168" s="119"/>
      <c r="GX168" s="119"/>
      <c r="GY168" s="119"/>
      <c r="GZ168" s="119"/>
      <c r="HA168" s="119"/>
      <c r="HB168" s="119"/>
      <c r="HC168" s="119"/>
      <c r="HD168" s="119"/>
      <c r="HE168" s="119"/>
      <c r="HF168" s="119"/>
      <c r="HG168" s="119"/>
      <c r="HH168" s="119"/>
      <c r="HI168" s="119"/>
      <c r="HJ168" s="119"/>
      <c r="HK168" s="119"/>
      <c r="HL168" s="119"/>
      <c r="HM168" s="119"/>
      <c r="HN168" s="119"/>
      <c r="HO168" s="119"/>
      <c r="HP168" s="119"/>
      <c r="HQ168" s="119"/>
      <c r="HR168" s="119"/>
      <c r="HS168" s="119"/>
      <c r="HT168" s="119"/>
      <c r="HU168" s="119"/>
      <c r="HV168" s="119"/>
      <c r="HW168" s="119"/>
      <c r="HX168" s="119"/>
      <c r="HY168" s="119"/>
      <c r="HZ168" s="119"/>
      <c r="IA168" s="119"/>
      <c r="IB168" s="119"/>
      <c r="IC168" s="119"/>
      <c r="ID168" s="119"/>
      <c r="IE168" s="119"/>
      <c r="IF168" s="119"/>
      <c r="IG168" s="119"/>
      <c r="IH168" s="119"/>
      <c r="II168" s="119"/>
      <c r="IJ168" s="119"/>
      <c r="IK168" s="119"/>
      <c r="IL168" s="119"/>
      <c r="IM168" s="119"/>
      <c r="IN168" s="119"/>
      <c r="IO168" s="119"/>
      <c r="IP168" s="119"/>
      <c r="IQ168" s="119"/>
      <c r="IR168" s="119"/>
      <c r="IS168" s="119"/>
      <c r="IT168" s="119"/>
      <c r="IU168" s="119"/>
      <c r="IV168" s="119"/>
    </row>
    <row r="169" spans="4:256" s="150" customFormat="1">
      <c r="D169" s="119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  <c r="DO169" s="119"/>
      <c r="DP169" s="119"/>
      <c r="DQ169" s="119"/>
      <c r="DR169" s="119"/>
      <c r="DS169" s="119"/>
      <c r="DT169" s="119"/>
      <c r="DU169" s="119"/>
      <c r="DV169" s="119"/>
      <c r="DW169" s="119"/>
      <c r="DX169" s="119"/>
      <c r="DY169" s="119"/>
      <c r="DZ169" s="119"/>
      <c r="EA169" s="119"/>
      <c r="EB169" s="119"/>
      <c r="EC169" s="119"/>
      <c r="ED169" s="119"/>
      <c r="EE169" s="119"/>
      <c r="EF169" s="119"/>
      <c r="EG169" s="119"/>
      <c r="EH169" s="119"/>
      <c r="EI169" s="119"/>
      <c r="EJ169" s="119"/>
      <c r="EK169" s="119"/>
      <c r="EL169" s="119"/>
      <c r="EM169" s="119"/>
      <c r="EN169" s="119"/>
      <c r="EO169" s="119"/>
      <c r="EP169" s="119"/>
      <c r="EQ169" s="119"/>
      <c r="ER169" s="119"/>
      <c r="ES169" s="119"/>
      <c r="ET169" s="119"/>
      <c r="EU169" s="119"/>
      <c r="EV169" s="119"/>
      <c r="EW169" s="119"/>
      <c r="EX169" s="119"/>
      <c r="EY169" s="119"/>
      <c r="EZ169" s="119"/>
      <c r="FA169" s="119"/>
      <c r="FB169" s="119"/>
      <c r="FC169" s="119"/>
      <c r="FD169" s="119"/>
      <c r="FE169" s="119"/>
      <c r="FF169" s="119"/>
      <c r="FG169" s="119"/>
      <c r="FH169" s="119"/>
      <c r="FI169" s="119"/>
      <c r="FJ169" s="119"/>
      <c r="FK169" s="119"/>
      <c r="FL169" s="119"/>
      <c r="FM169" s="119"/>
      <c r="FN169" s="119"/>
      <c r="FO169" s="119"/>
      <c r="FP169" s="119"/>
      <c r="FQ169" s="119"/>
      <c r="FR169" s="119"/>
      <c r="FS169" s="119"/>
      <c r="FT169" s="119"/>
      <c r="FU169" s="119"/>
      <c r="FV169" s="119"/>
      <c r="FW169" s="119"/>
      <c r="FX169" s="119"/>
      <c r="FY169" s="119"/>
      <c r="FZ169" s="119"/>
      <c r="GA169" s="119"/>
      <c r="GB169" s="119"/>
      <c r="GC169" s="119"/>
      <c r="GD169" s="119"/>
      <c r="GE169" s="119"/>
      <c r="GF169" s="119"/>
      <c r="GG169" s="119"/>
      <c r="GH169" s="119"/>
      <c r="GI169" s="119"/>
      <c r="GJ169" s="119"/>
      <c r="GK169" s="119"/>
      <c r="GL169" s="119"/>
      <c r="GM169" s="119"/>
      <c r="GN169" s="119"/>
      <c r="GO169" s="119"/>
      <c r="GP169" s="119"/>
      <c r="GQ169" s="119"/>
      <c r="GR169" s="119"/>
      <c r="GS169" s="119"/>
      <c r="GT169" s="119"/>
      <c r="GU169" s="119"/>
      <c r="GV169" s="119"/>
      <c r="GW169" s="119"/>
      <c r="GX169" s="119"/>
      <c r="GY169" s="119"/>
      <c r="GZ169" s="119"/>
      <c r="HA169" s="119"/>
      <c r="HB169" s="119"/>
      <c r="HC169" s="119"/>
      <c r="HD169" s="119"/>
      <c r="HE169" s="119"/>
      <c r="HF169" s="119"/>
      <c r="HG169" s="119"/>
      <c r="HH169" s="119"/>
      <c r="HI169" s="119"/>
      <c r="HJ169" s="119"/>
      <c r="HK169" s="119"/>
      <c r="HL169" s="119"/>
      <c r="HM169" s="119"/>
      <c r="HN169" s="119"/>
      <c r="HO169" s="119"/>
      <c r="HP169" s="119"/>
      <c r="HQ169" s="119"/>
      <c r="HR169" s="119"/>
      <c r="HS169" s="119"/>
      <c r="HT169" s="119"/>
      <c r="HU169" s="119"/>
      <c r="HV169" s="119"/>
      <c r="HW169" s="119"/>
      <c r="HX169" s="119"/>
      <c r="HY169" s="119"/>
      <c r="HZ169" s="119"/>
      <c r="IA169" s="119"/>
      <c r="IB169" s="119"/>
      <c r="IC169" s="119"/>
      <c r="ID169" s="119"/>
      <c r="IE169" s="119"/>
      <c r="IF169" s="119"/>
      <c r="IG169" s="119"/>
      <c r="IH169" s="119"/>
      <c r="II169" s="119"/>
      <c r="IJ169" s="119"/>
      <c r="IK169" s="119"/>
      <c r="IL169" s="119"/>
      <c r="IM169" s="119"/>
      <c r="IN169" s="119"/>
      <c r="IO169" s="119"/>
      <c r="IP169" s="119"/>
      <c r="IQ169" s="119"/>
      <c r="IR169" s="119"/>
      <c r="IS169" s="119"/>
      <c r="IT169" s="119"/>
      <c r="IU169" s="119"/>
      <c r="IV169" s="119"/>
    </row>
    <row r="170" spans="4:256" s="150" customFormat="1">
      <c r="D170" s="119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  <c r="DO170" s="119"/>
      <c r="DP170" s="119"/>
      <c r="DQ170" s="119"/>
      <c r="DR170" s="119"/>
      <c r="DS170" s="119"/>
      <c r="DT170" s="119"/>
      <c r="DU170" s="119"/>
      <c r="DV170" s="119"/>
      <c r="DW170" s="119"/>
      <c r="DX170" s="119"/>
      <c r="DY170" s="119"/>
      <c r="DZ170" s="119"/>
      <c r="EA170" s="119"/>
      <c r="EB170" s="119"/>
      <c r="EC170" s="119"/>
      <c r="ED170" s="119"/>
      <c r="EE170" s="119"/>
      <c r="EF170" s="119"/>
      <c r="EG170" s="119"/>
      <c r="EH170" s="119"/>
      <c r="EI170" s="119"/>
      <c r="EJ170" s="119"/>
      <c r="EK170" s="119"/>
      <c r="EL170" s="119"/>
      <c r="EM170" s="119"/>
      <c r="EN170" s="119"/>
      <c r="EO170" s="119"/>
      <c r="EP170" s="119"/>
      <c r="EQ170" s="119"/>
      <c r="ER170" s="119"/>
      <c r="ES170" s="119"/>
      <c r="ET170" s="119"/>
      <c r="EU170" s="119"/>
      <c r="EV170" s="119"/>
      <c r="EW170" s="119"/>
      <c r="EX170" s="119"/>
      <c r="EY170" s="119"/>
      <c r="EZ170" s="119"/>
      <c r="FA170" s="119"/>
      <c r="FB170" s="119"/>
      <c r="FC170" s="119"/>
      <c r="FD170" s="119"/>
      <c r="FE170" s="119"/>
      <c r="FF170" s="119"/>
      <c r="FG170" s="119"/>
      <c r="FH170" s="119"/>
      <c r="FI170" s="119"/>
      <c r="FJ170" s="119"/>
      <c r="FK170" s="119"/>
      <c r="FL170" s="119"/>
      <c r="FM170" s="119"/>
      <c r="FN170" s="119"/>
      <c r="FO170" s="119"/>
      <c r="FP170" s="119"/>
      <c r="FQ170" s="119"/>
      <c r="FR170" s="119"/>
      <c r="FS170" s="119"/>
      <c r="FT170" s="119"/>
      <c r="FU170" s="119"/>
      <c r="FV170" s="119"/>
      <c r="FW170" s="119"/>
      <c r="FX170" s="119"/>
      <c r="FY170" s="119"/>
      <c r="FZ170" s="119"/>
      <c r="GA170" s="119"/>
      <c r="GB170" s="119"/>
      <c r="GC170" s="119"/>
      <c r="GD170" s="119"/>
      <c r="GE170" s="119"/>
      <c r="GF170" s="119"/>
      <c r="GG170" s="119"/>
      <c r="GH170" s="119"/>
      <c r="GI170" s="119"/>
      <c r="GJ170" s="119"/>
      <c r="GK170" s="119"/>
      <c r="GL170" s="119"/>
      <c r="GM170" s="119"/>
      <c r="GN170" s="119"/>
      <c r="GO170" s="119"/>
      <c r="GP170" s="119"/>
      <c r="GQ170" s="119"/>
      <c r="GR170" s="119"/>
      <c r="GS170" s="119"/>
      <c r="GT170" s="119"/>
      <c r="GU170" s="119"/>
      <c r="GV170" s="119"/>
      <c r="GW170" s="119"/>
      <c r="GX170" s="119"/>
      <c r="GY170" s="119"/>
      <c r="GZ170" s="119"/>
      <c r="HA170" s="119"/>
      <c r="HB170" s="119"/>
      <c r="HC170" s="119"/>
      <c r="HD170" s="119"/>
      <c r="HE170" s="119"/>
      <c r="HF170" s="119"/>
      <c r="HG170" s="119"/>
      <c r="HH170" s="119"/>
      <c r="HI170" s="119"/>
      <c r="HJ170" s="119"/>
      <c r="HK170" s="119"/>
      <c r="HL170" s="119"/>
      <c r="HM170" s="119"/>
      <c r="HN170" s="119"/>
      <c r="HO170" s="119"/>
      <c r="HP170" s="119"/>
      <c r="HQ170" s="119"/>
      <c r="HR170" s="119"/>
      <c r="HS170" s="119"/>
      <c r="HT170" s="119"/>
      <c r="HU170" s="119"/>
      <c r="HV170" s="119"/>
      <c r="HW170" s="119"/>
      <c r="HX170" s="119"/>
      <c r="HY170" s="119"/>
      <c r="HZ170" s="119"/>
      <c r="IA170" s="119"/>
      <c r="IB170" s="119"/>
      <c r="IC170" s="119"/>
      <c r="ID170" s="119"/>
      <c r="IE170" s="119"/>
      <c r="IF170" s="119"/>
      <c r="IG170" s="119"/>
      <c r="IH170" s="119"/>
      <c r="II170" s="119"/>
      <c r="IJ170" s="119"/>
      <c r="IK170" s="119"/>
      <c r="IL170" s="119"/>
      <c r="IM170" s="119"/>
      <c r="IN170" s="119"/>
      <c r="IO170" s="119"/>
      <c r="IP170" s="119"/>
      <c r="IQ170" s="119"/>
      <c r="IR170" s="119"/>
      <c r="IS170" s="119"/>
      <c r="IT170" s="119"/>
      <c r="IU170" s="119"/>
      <c r="IV170" s="119"/>
    </row>
    <row r="171" spans="4:256" s="150" customFormat="1">
      <c r="D171" s="119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  <c r="DO171" s="119"/>
      <c r="DP171" s="119"/>
      <c r="DQ171" s="119"/>
      <c r="DR171" s="119"/>
      <c r="DS171" s="119"/>
      <c r="DT171" s="119"/>
      <c r="DU171" s="119"/>
      <c r="DV171" s="119"/>
      <c r="DW171" s="119"/>
      <c r="DX171" s="119"/>
      <c r="DY171" s="119"/>
      <c r="DZ171" s="119"/>
      <c r="EA171" s="119"/>
      <c r="EB171" s="119"/>
      <c r="EC171" s="119"/>
      <c r="ED171" s="119"/>
      <c r="EE171" s="119"/>
      <c r="EF171" s="119"/>
      <c r="EG171" s="119"/>
      <c r="EH171" s="119"/>
      <c r="EI171" s="119"/>
      <c r="EJ171" s="119"/>
      <c r="EK171" s="119"/>
      <c r="EL171" s="119"/>
      <c r="EM171" s="119"/>
      <c r="EN171" s="119"/>
      <c r="EO171" s="119"/>
      <c r="EP171" s="119"/>
      <c r="EQ171" s="119"/>
      <c r="ER171" s="119"/>
      <c r="ES171" s="119"/>
      <c r="ET171" s="119"/>
      <c r="EU171" s="119"/>
      <c r="EV171" s="119"/>
      <c r="EW171" s="119"/>
      <c r="EX171" s="119"/>
      <c r="EY171" s="119"/>
      <c r="EZ171" s="119"/>
      <c r="FA171" s="119"/>
      <c r="FB171" s="119"/>
      <c r="FC171" s="119"/>
      <c r="FD171" s="119"/>
      <c r="FE171" s="119"/>
      <c r="FF171" s="119"/>
      <c r="FG171" s="119"/>
      <c r="FH171" s="119"/>
      <c r="FI171" s="119"/>
      <c r="FJ171" s="119"/>
      <c r="FK171" s="119"/>
      <c r="FL171" s="119"/>
      <c r="FM171" s="119"/>
      <c r="FN171" s="119"/>
      <c r="FO171" s="119"/>
      <c r="FP171" s="119"/>
      <c r="FQ171" s="119"/>
      <c r="FR171" s="119"/>
      <c r="FS171" s="119"/>
      <c r="FT171" s="119"/>
      <c r="FU171" s="119"/>
      <c r="FV171" s="119"/>
      <c r="FW171" s="119"/>
      <c r="FX171" s="119"/>
      <c r="FY171" s="119"/>
      <c r="FZ171" s="119"/>
      <c r="GA171" s="119"/>
      <c r="GB171" s="119"/>
      <c r="GC171" s="119"/>
      <c r="GD171" s="119"/>
      <c r="GE171" s="119"/>
      <c r="GF171" s="119"/>
      <c r="GG171" s="119"/>
      <c r="GH171" s="119"/>
      <c r="GI171" s="119"/>
      <c r="GJ171" s="119"/>
      <c r="GK171" s="119"/>
      <c r="GL171" s="119"/>
      <c r="GM171" s="119"/>
      <c r="GN171" s="119"/>
      <c r="GO171" s="119"/>
      <c r="GP171" s="119"/>
      <c r="GQ171" s="119"/>
      <c r="GR171" s="119"/>
      <c r="GS171" s="119"/>
      <c r="GT171" s="119"/>
      <c r="GU171" s="119"/>
      <c r="GV171" s="119"/>
      <c r="GW171" s="119"/>
      <c r="GX171" s="119"/>
      <c r="GY171" s="119"/>
      <c r="GZ171" s="119"/>
      <c r="HA171" s="119"/>
      <c r="HB171" s="119"/>
      <c r="HC171" s="119"/>
      <c r="HD171" s="119"/>
      <c r="HE171" s="119"/>
      <c r="HF171" s="119"/>
      <c r="HG171" s="119"/>
      <c r="HH171" s="119"/>
      <c r="HI171" s="119"/>
      <c r="HJ171" s="119"/>
      <c r="HK171" s="119"/>
      <c r="HL171" s="119"/>
      <c r="HM171" s="119"/>
      <c r="HN171" s="119"/>
      <c r="HO171" s="119"/>
      <c r="HP171" s="119"/>
      <c r="HQ171" s="119"/>
      <c r="HR171" s="119"/>
      <c r="HS171" s="119"/>
      <c r="HT171" s="119"/>
      <c r="HU171" s="119"/>
      <c r="HV171" s="119"/>
      <c r="HW171" s="119"/>
      <c r="HX171" s="119"/>
      <c r="HY171" s="119"/>
      <c r="HZ171" s="119"/>
      <c r="IA171" s="119"/>
      <c r="IB171" s="119"/>
      <c r="IC171" s="119"/>
      <c r="ID171" s="119"/>
      <c r="IE171" s="119"/>
      <c r="IF171" s="119"/>
      <c r="IG171" s="119"/>
      <c r="IH171" s="119"/>
      <c r="II171" s="119"/>
      <c r="IJ171" s="119"/>
      <c r="IK171" s="119"/>
      <c r="IL171" s="119"/>
      <c r="IM171" s="119"/>
      <c r="IN171" s="119"/>
      <c r="IO171" s="119"/>
      <c r="IP171" s="119"/>
      <c r="IQ171" s="119"/>
      <c r="IR171" s="119"/>
      <c r="IS171" s="119"/>
      <c r="IT171" s="119"/>
      <c r="IU171" s="119"/>
      <c r="IV171" s="119"/>
    </row>
    <row r="172" spans="4:256" s="150" customFormat="1">
      <c r="D172" s="119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  <c r="DO172" s="119"/>
      <c r="DP172" s="119"/>
      <c r="DQ172" s="119"/>
      <c r="DR172" s="119"/>
      <c r="DS172" s="119"/>
      <c r="DT172" s="119"/>
      <c r="DU172" s="119"/>
      <c r="DV172" s="119"/>
      <c r="DW172" s="119"/>
      <c r="DX172" s="119"/>
      <c r="DY172" s="119"/>
      <c r="DZ172" s="119"/>
      <c r="EA172" s="119"/>
      <c r="EB172" s="119"/>
      <c r="EC172" s="119"/>
      <c r="ED172" s="119"/>
      <c r="EE172" s="119"/>
      <c r="EF172" s="119"/>
      <c r="EG172" s="119"/>
      <c r="EH172" s="119"/>
      <c r="EI172" s="119"/>
      <c r="EJ172" s="119"/>
      <c r="EK172" s="119"/>
      <c r="EL172" s="119"/>
      <c r="EM172" s="119"/>
      <c r="EN172" s="119"/>
      <c r="EO172" s="119"/>
      <c r="EP172" s="119"/>
      <c r="EQ172" s="119"/>
      <c r="ER172" s="119"/>
      <c r="ES172" s="119"/>
      <c r="ET172" s="119"/>
      <c r="EU172" s="119"/>
      <c r="EV172" s="119"/>
      <c r="EW172" s="119"/>
      <c r="EX172" s="119"/>
      <c r="EY172" s="119"/>
      <c r="EZ172" s="119"/>
      <c r="FA172" s="119"/>
      <c r="FB172" s="119"/>
      <c r="FC172" s="119"/>
      <c r="FD172" s="119"/>
      <c r="FE172" s="119"/>
      <c r="FF172" s="119"/>
      <c r="FG172" s="119"/>
      <c r="FH172" s="119"/>
      <c r="FI172" s="119"/>
      <c r="FJ172" s="119"/>
      <c r="FK172" s="119"/>
      <c r="FL172" s="119"/>
      <c r="FM172" s="119"/>
      <c r="FN172" s="119"/>
      <c r="FO172" s="119"/>
      <c r="FP172" s="119"/>
      <c r="FQ172" s="119"/>
      <c r="FR172" s="119"/>
      <c r="FS172" s="119"/>
      <c r="FT172" s="119"/>
      <c r="FU172" s="119"/>
      <c r="FV172" s="119"/>
      <c r="FW172" s="119"/>
      <c r="FX172" s="119"/>
      <c r="FY172" s="119"/>
      <c r="FZ172" s="119"/>
      <c r="GA172" s="119"/>
      <c r="GB172" s="119"/>
      <c r="GC172" s="119"/>
      <c r="GD172" s="119"/>
      <c r="GE172" s="119"/>
      <c r="GF172" s="119"/>
      <c r="GG172" s="119"/>
      <c r="GH172" s="119"/>
      <c r="GI172" s="119"/>
      <c r="GJ172" s="119"/>
      <c r="GK172" s="119"/>
      <c r="GL172" s="119"/>
      <c r="GM172" s="119"/>
      <c r="GN172" s="119"/>
      <c r="GO172" s="119"/>
      <c r="GP172" s="119"/>
      <c r="GQ172" s="119"/>
      <c r="GR172" s="119"/>
      <c r="GS172" s="119"/>
      <c r="GT172" s="119"/>
      <c r="GU172" s="119"/>
      <c r="GV172" s="119"/>
      <c r="GW172" s="119"/>
      <c r="GX172" s="119"/>
      <c r="GY172" s="119"/>
      <c r="GZ172" s="119"/>
      <c r="HA172" s="119"/>
      <c r="HB172" s="119"/>
      <c r="HC172" s="119"/>
      <c r="HD172" s="119"/>
      <c r="HE172" s="119"/>
      <c r="HF172" s="119"/>
      <c r="HG172" s="119"/>
      <c r="HH172" s="119"/>
      <c r="HI172" s="119"/>
      <c r="HJ172" s="119"/>
      <c r="HK172" s="119"/>
      <c r="HL172" s="119"/>
      <c r="HM172" s="119"/>
      <c r="HN172" s="119"/>
      <c r="HO172" s="119"/>
      <c r="HP172" s="119"/>
      <c r="HQ172" s="119"/>
      <c r="HR172" s="119"/>
      <c r="HS172" s="119"/>
      <c r="HT172" s="119"/>
      <c r="HU172" s="119"/>
      <c r="HV172" s="119"/>
      <c r="HW172" s="119"/>
      <c r="HX172" s="119"/>
      <c r="HY172" s="119"/>
      <c r="HZ172" s="119"/>
      <c r="IA172" s="119"/>
      <c r="IB172" s="119"/>
      <c r="IC172" s="119"/>
      <c r="ID172" s="119"/>
      <c r="IE172" s="119"/>
      <c r="IF172" s="119"/>
      <c r="IG172" s="119"/>
      <c r="IH172" s="119"/>
      <c r="II172" s="119"/>
      <c r="IJ172" s="119"/>
      <c r="IK172" s="119"/>
      <c r="IL172" s="119"/>
      <c r="IM172" s="119"/>
      <c r="IN172" s="119"/>
      <c r="IO172" s="119"/>
      <c r="IP172" s="119"/>
      <c r="IQ172" s="119"/>
      <c r="IR172" s="119"/>
      <c r="IS172" s="119"/>
      <c r="IT172" s="119"/>
      <c r="IU172" s="119"/>
      <c r="IV172" s="119"/>
    </row>
    <row r="173" spans="4:256" s="150" customFormat="1">
      <c r="D173" s="119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  <c r="DO173" s="119"/>
      <c r="DP173" s="119"/>
      <c r="DQ173" s="119"/>
      <c r="DR173" s="119"/>
      <c r="DS173" s="119"/>
      <c r="DT173" s="119"/>
      <c r="DU173" s="119"/>
      <c r="DV173" s="119"/>
      <c r="DW173" s="119"/>
      <c r="DX173" s="119"/>
      <c r="DY173" s="119"/>
      <c r="DZ173" s="119"/>
      <c r="EA173" s="119"/>
      <c r="EB173" s="119"/>
      <c r="EC173" s="119"/>
      <c r="ED173" s="119"/>
      <c r="EE173" s="119"/>
      <c r="EF173" s="119"/>
      <c r="EG173" s="119"/>
      <c r="EH173" s="119"/>
      <c r="EI173" s="119"/>
      <c r="EJ173" s="119"/>
      <c r="EK173" s="119"/>
      <c r="EL173" s="119"/>
      <c r="EM173" s="119"/>
      <c r="EN173" s="119"/>
      <c r="EO173" s="119"/>
      <c r="EP173" s="119"/>
      <c r="EQ173" s="119"/>
      <c r="ER173" s="119"/>
      <c r="ES173" s="119"/>
      <c r="ET173" s="119"/>
      <c r="EU173" s="119"/>
      <c r="EV173" s="119"/>
      <c r="EW173" s="119"/>
      <c r="EX173" s="119"/>
      <c r="EY173" s="119"/>
      <c r="EZ173" s="119"/>
      <c r="FA173" s="119"/>
      <c r="FB173" s="119"/>
      <c r="FC173" s="119"/>
      <c r="FD173" s="119"/>
      <c r="FE173" s="119"/>
      <c r="FF173" s="119"/>
      <c r="FG173" s="119"/>
      <c r="FH173" s="119"/>
      <c r="FI173" s="119"/>
      <c r="FJ173" s="119"/>
      <c r="FK173" s="119"/>
      <c r="FL173" s="119"/>
      <c r="FM173" s="119"/>
      <c r="FN173" s="119"/>
      <c r="FO173" s="119"/>
      <c r="FP173" s="119"/>
      <c r="FQ173" s="119"/>
      <c r="FR173" s="119"/>
      <c r="FS173" s="119"/>
      <c r="FT173" s="119"/>
      <c r="FU173" s="119"/>
      <c r="FV173" s="119"/>
      <c r="FW173" s="119"/>
      <c r="FX173" s="119"/>
      <c r="FY173" s="119"/>
      <c r="FZ173" s="119"/>
      <c r="GA173" s="119"/>
      <c r="GB173" s="119"/>
      <c r="GC173" s="119"/>
      <c r="GD173" s="119"/>
      <c r="GE173" s="119"/>
      <c r="GF173" s="119"/>
      <c r="GG173" s="119"/>
      <c r="GH173" s="119"/>
      <c r="GI173" s="119"/>
      <c r="GJ173" s="119"/>
      <c r="GK173" s="119"/>
      <c r="GL173" s="119"/>
      <c r="GM173" s="119"/>
      <c r="GN173" s="119"/>
      <c r="GO173" s="119"/>
      <c r="GP173" s="119"/>
      <c r="GQ173" s="119"/>
      <c r="GR173" s="119"/>
      <c r="GS173" s="119"/>
      <c r="GT173" s="119"/>
      <c r="GU173" s="119"/>
      <c r="GV173" s="119"/>
      <c r="GW173" s="119"/>
      <c r="GX173" s="119"/>
      <c r="GY173" s="119"/>
      <c r="GZ173" s="119"/>
      <c r="HA173" s="119"/>
      <c r="HB173" s="119"/>
      <c r="HC173" s="119"/>
      <c r="HD173" s="119"/>
      <c r="HE173" s="119"/>
      <c r="HF173" s="119"/>
      <c r="HG173" s="119"/>
      <c r="HH173" s="119"/>
      <c r="HI173" s="119"/>
      <c r="HJ173" s="119"/>
      <c r="HK173" s="119"/>
      <c r="HL173" s="119"/>
      <c r="HM173" s="119"/>
      <c r="HN173" s="119"/>
      <c r="HO173" s="119"/>
      <c r="HP173" s="119"/>
      <c r="HQ173" s="119"/>
      <c r="HR173" s="119"/>
      <c r="HS173" s="119"/>
      <c r="HT173" s="119"/>
      <c r="HU173" s="119"/>
      <c r="HV173" s="119"/>
      <c r="HW173" s="119"/>
      <c r="HX173" s="119"/>
      <c r="HY173" s="119"/>
      <c r="HZ173" s="119"/>
      <c r="IA173" s="119"/>
      <c r="IB173" s="119"/>
      <c r="IC173" s="119"/>
      <c r="ID173" s="119"/>
      <c r="IE173" s="119"/>
      <c r="IF173" s="119"/>
      <c r="IG173" s="119"/>
      <c r="IH173" s="119"/>
      <c r="II173" s="119"/>
      <c r="IJ173" s="119"/>
      <c r="IK173" s="119"/>
      <c r="IL173" s="119"/>
      <c r="IM173" s="119"/>
      <c r="IN173" s="119"/>
      <c r="IO173" s="119"/>
      <c r="IP173" s="119"/>
      <c r="IQ173" s="119"/>
      <c r="IR173" s="119"/>
      <c r="IS173" s="119"/>
      <c r="IT173" s="119"/>
      <c r="IU173" s="119"/>
      <c r="IV173" s="119"/>
    </row>
    <row r="174" spans="4:256" s="150" customFormat="1">
      <c r="D174" s="119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  <c r="DO174" s="119"/>
      <c r="DP174" s="119"/>
      <c r="DQ174" s="119"/>
      <c r="DR174" s="119"/>
      <c r="DS174" s="119"/>
      <c r="DT174" s="119"/>
      <c r="DU174" s="119"/>
      <c r="DV174" s="119"/>
      <c r="DW174" s="119"/>
      <c r="DX174" s="119"/>
      <c r="DY174" s="119"/>
      <c r="DZ174" s="119"/>
      <c r="EA174" s="119"/>
      <c r="EB174" s="119"/>
      <c r="EC174" s="119"/>
      <c r="ED174" s="119"/>
      <c r="EE174" s="119"/>
      <c r="EF174" s="119"/>
      <c r="EG174" s="119"/>
      <c r="EH174" s="119"/>
      <c r="EI174" s="119"/>
      <c r="EJ174" s="119"/>
      <c r="EK174" s="119"/>
      <c r="EL174" s="119"/>
      <c r="EM174" s="119"/>
      <c r="EN174" s="119"/>
      <c r="EO174" s="119"/>
      <c r="EP174" s="119"/>
      <c r="EQ174" s="119"/>
      <c r="ER174" s="119"/>
      <c r="ES174" s="119"/>
      <c r="ET174" s="119"/>
      <c r="EU174" s="119"/>
      <c r="EV174" s="119"/>
      <c r="EW174" s="119"/>
      <c r="EX174" s="119"/>
      <c r="EY174" s="119"/>
      <c r="EZ174" s="119"/>
      <c r="FA174" s="119"/>
      <c r="FB174" s="119"/>
      <c r="FC174" s="119"/>
      <c r="FD174" s="119"/>
      <c r="FE174" s="119"/>
      <c r="FF174" s="119"/>
      <c r="FG174" s="119"/>
      <c r="FH174" s="119"/>
      <c r="FI174" s="119"/>
      <c r="FJ174" s="119"/>
      <c r="FK174" s="119"/>
      <c r="FL174" s="119"/>
      <c r="FM174" s="119"/>
      <c r="FN174" s="119"/>
      <c r="FO174" s="119"/>
      <c r="FP174" s="119"/>
      <c r="FQ174" s="119"/>
      <c r="FR174" s="119"/>
      <c r="FS174" s="119"/>
      <c r="FT174" s="119"/>
      <c r="FU174" s="119"/>
      <c r="FV174" s="119"/>
      <c r="FW174" s="119"/>
      <c r="FX174" s="119"/>
      <c r="FY174" s="119"/>
      <c r="FZ174" s="119"/>
      <c r="GA174" s="119"/>
      <c r="GB174" s="119"/>
      <c r="GC174" s="119"/>
      <c r="GD174" s="119"/>
      <c r="GE174" s="119"/>
      <c r="GF174" s="119"/>
      <c r="GG174" s="119"/>
      <c r="GH174" s="119"/>
      <c r="GI174" s="119"/>
      <c r="GJ174" s="119"/>
      <c r="GK174" s="119"/>
      <c r="GL174" s="119"/>
      <c r="GM174" s="119"/>
      <c r="GN174" s="119"/>
      <c r="GO174" s="119"/>
      <c r="GP174" s="119"/>
      <c r="GQ174" s="119"/>
      <c r="GR174" s="119"/>
      <c r="GS174" s="119"/>
      <c r="GT174" s="119"/>
      <c r="GU174" s="119"/>
      <c r="GV174" s="119"/>
      <c r="GW174" s="119"/>
      <c r="GX174" s="119"/>
      <c r="GY174" s="119"/>
      <c r="GZ174" s="119"/>
      <c r="HA174" s="119"/>
      <c r="HB174" s="119"/>
      <c r="HC174" s="119"/>
      <c r="HD174" s="119"/>
      <c r="HE174" s="119"/>
      <c r="HF174" s="119"/>
      <c r="HG174" s="119"/>
      <c r="HH174" s="119"/>
      <c r="HI174" s="119"/>
      <c r="HJ174" s="119"/>
      <c r="HK174" s="119"/>
      <c r="HL174" s="119"/>
      <c r="HM174" s="119"/>
      <c r="HN174" s="119"/>
      <c r="HO174" s="119"/>
      <c r="HP174" s="119"/>
      <c r="HQ174" s="119"/>
      <c r="HR174" s="119"/>
      <c r="HS174" s="119"/>
      <c r="HT174" s="119"/>
      <c r="HU174" s="119"/>
      <c r="HV174" s="119"/>
      <c r="HW174" s="119"/>
      <c r="HX174" s="119"/>
      <c r="HY174" s="119"/>
      <c r="HZ174" s="119"/>
      <c r="IA174" s="119"/>
      <c r="IB174" s="119"/>
      <c r="IC174" s="119"/>
      <c r="ID174" s="119"/>
      <c r="IE174" s="119"/>
      <c r="IF174" s="119"/>
      <c r="IG174" s="119"/>
      <c r="IH174" s="119"/>
      <c r="II174" s="119"/>
      <c r="IJ174" s="119"/>
      <c r="IK174" s="119"/>
      <c r="IL174" s="119"/>
      <c r="IM174" s="119"/>
      <c r="IN174" s="119"/>
      <c r="IO174" s="119"/>
      <c r="IP174" s="119"/>
      <c r="IQ174" s="119"/>
      <c r="IR174" s="119"/>
      <c r="IS174" s="119"/>
      <c r="IT174" s="119"/>
      <c r="IU174" s="119"/>
      <c r="IV174" s="119"/>
    </row>
    <row r="175" spans="4:256" s="150" customFormat="1">
      <c r="D175" s="119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  <c r="DO175" s="119"/>
      <c r="DP175" s="119"/>
      <c r="DQ175" s="119"/>
      <c r="DR175" s="119"/>
      <c r="DS175" s="119"/>
      <c r="DT175" s="119"/>
      <c r="DU175" s="119"/>
      <c r="DV175" s="119"/>
      <c r="DW175" s="119"/>
      <c r="DX175" s="119"/>
      <c r="DY175" s="119"/>
      <c r="DZ175" s="119"/>
      <c r="EA175" s="119"/>
      <c r="EB175" s="119"/>
      <c r="EC175" s="119"/>
      <c r="ED175" s="119"/>
      <c r="EE175" s="119"/>
      <c r="EF175" s="119"/>
      <c r="EG175" s="119"/>
      <c r="EH175" s="119"/>
      <c r="EI175" s="119"/>
      <c r="EJ175" s="119"/>
      <c r="EK175" s="119"/>
      <c r="EL175" s="119"/>
      <c r="EM175" s="119"/>
      <c r="EN175" s="119"/>
      <c r="EO175" s="119"/>
      <c r="EP175" s="119"/>
      <c r="EQ175" s="119"/>
      <c r="ER175" s="119"/>
      <c r="ES175" s="119"/>
      <c r="ET175" s="119"/>
      <c r="EU175" s="119"/>
      <c r="EV175" s="119"/>
      <c r="EW175" s="119"/>
      <c r="EX175" s="119"/>
      <c r="EY175" s="119"/>
      <c r="EZ175" s="119"/>
      <c r="FA175" s="119"/>
      <c r="FB175" s="119"/>
      <c r="FC175" s="119"/>
      <c r="FD175" s="119"/>
      <c r="FE175" s="119"/>
      <c r="FF175" s="119"/>
      <c r="FG175" s="119"/>
      <c r="FH175" s="119"/>
      <c r="FI175" s="119"/>
      <c r="FJ175" s="119"/>
      <c r="FK175" s="119"/>
      <c r="FL175" s="119"/>
      <c r="FM175" s="119"/>
      <c r="FN175" s="119"/>
      <c r="FO175" s="119"/>
      <c r="FP175" s="119"/>
      <c r="FQ175" s="119"/>
      <c r="FR175" s="119"/>
      <c r="FS175" s="119"/>
      <c r="FT175" s="119"/>
      <c r="FU175" s="119"/>
      <c r="FV175" s="119"/>
      <c r="FW175" s="119"/>
      <c r="FX175" s="119"/>
      <c r="FY175" s="119"/>
      <c r="FZ175" s="119"/>
      <c r="GA175" s="119"/>
      <c r="GB175" s="119"/>
      <c r="GC175" s="119"/>
      <c r="GD175" s="119"/>
      <c r="GE175" s="119"/>
      <c r="GF175" s="119"/>
      <c r="GG175" s="119"/>
      <c r="GH175" s="119"/>
      <c r="GI175" s="119"/>
      <c r="GJ175" s="119"/>
      <c r="GK175" s="119"/>
      <c r="GL175" s="119"/>
      <c r="GM175" s="119"/>
      <c r="GN175" s="119"/>
      <c r="GO175" s="119"/>
      <c r="GP175" s="119"/>
      <c r="GQ175" s="119"/>
      <c r="GR175" s="119"/>
      <c r="GS175" s="119"/>
      <c r="GT175" s="119"/>
      <c r="GU175" s="119"/>
      <c r="GV175" s="119"/>
      <c r="GW175" s="119"/>
      <c r="GX175" s="119"/>
      <c r="GY175" s="119"/>
      <c r="GZ175" s="119"/>
      <c r="HA175" s="119"/>
      <c r="HB175" s="119"/>
      <c r="HC175" s="119"/>
      <c r="HD175" s="119"/>
      <c r="HE175" s="119"/>
      <c r="HF175" s="119"/>
      <c r="HG175" s="119"/>
      <c r="HH175" s="119"/>
      <c r="HI175" s="119"/>
      <c r="HJ175" s="119"/>
      <c r="HK175" s="119"/>
      <c r="HL175" s="119"/>
      <c r="HM175" s="119"/>
      <c r="HN175" s="119"/>
      <c r="HO175" s="119"/>
      <c r="HP175" s="119"/>
      <c r="HQ175" s="119"/>
      <c r="HR175" s="119"/>
      <c r="HS175" s="119"/>
      <c r="HT175" s="119"/>
      <c r="HU175" s="119"/>
      <c r="HV175" s="119"/>
      <c r="HW175" s="119"/>
      <c r="HX175" s="119"/>
      <c r="HY175" s="119"/>
      <c r="HZ175" s="119"/>
      <c r="IA175" s="119"/>
      <c r="IB175" s="119"/>
      <c r="IC175" s="119"/>
      <c r="ID175" s="119"/>
      <c r="IE175" s="119"/>
      <c r="IF175" s="119"/>
      <c r="IG175" s="119"/>
      <c r="IH175" s="119"/>
      <c r="II175" s="119"/>
      <c r="IJ175" s="119"/>
      <c r="IK175" s="119"/>
      <c r="IL175" s="119"/>
      <c r="IM175" s="119"/>
      <c r="IN175" s="119"/>
      <c r="IO175" s="119"/>
      <c r="IP175" s="119"/>
      <c r="IQ175" s="119"/>
      <c r="IR175" s="119"/>
      <c r="IS175" s="119"/>
      <c r="IT175" s="119"/>
      <c r="IU175" s="119"/>
      <c r="IV175" s="119"/>
    </row>
    <row r="176" spans="4:256" s="150" customFormat="1">
      <c r="D176" s="119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  <c r="DO176" s="119"/>
      <c r="DP176" s="119"/>
      <c r="DQ176" s="119"/>
      <c r="DR176" s="119"/>
      <c r="DS176" s="119"/>
      <c r="DT176" s="119"/>
      <c r="DU176" s="119"/>
      <c r="DV176" s="119"/>
      <c r="DW176" s="119"/>
      <c r="DX176" s="119"/>
      <c r="DY176" s="119"/>
      <c r="DZ176" s="119"/>
      <c r="EA176" s="119"/>
      <c r="EB176" s="119"/>
      <c r="EC176" s="119"/>
      <c r="ED176" s="119"/>
      <c r="EE176" s="119"/>
      <c r="EF176" s="119"/>
      <c r="EG176" s="119"/>
      <c r="EH176" s="119"/>
      <c r="EI176" s="119"/>
      <c r="EJ176" s="119"/>
      <c r="EK176" s="119"/>
      <c r="EL176" s="119"/>
      <c r="EM176" s="119"/>
      <c r="EN176" s="119"/>
      <c r="EO176" s="119"/>
      <c r="EP176" s="119"/>
      <c r="EQ176" s="119"/>
      <c r="ER176" s="119"/>
      <c r="ES176" s="119"/>
      <c r="ET176" s="119"/>
      <c r="EU176" s="119"/>
      <c r="EV176" s="119"/>
      <c r="EW176" s="119"/>
      <c r="EX176" s="119"/>
      <c r="EY176" s="119"/>
      <c r="EZ176" s="119"/>
      <c r="FA176" s="119"/>
      <c r="FB176" s="119"/>
      <c r="FC176" s="119"/>
      <c r="FD176" s="119"/>
      <c r="FE176" s="119"/>
      <c r="FF176" s="119"/>
      <c r="FG176" s="119"/>
      <c r="FH176" s="119"/>
      <c r="FI176" s="119"/>
      <c r="FJ176" s="119"/>
      <c r="FK176" s="119"/>
      <c r="FL176" s="119"/>
      <c r="FM176" s="119"/>
      <c r="FN176" s="119"/>
      <c r="FO176" s="119"/>
      <c r="FP176" s="119"/>
      <c r="FQ176" s="119"/>
      <c r="FR176" s="119"/>
      <c r="FS176" s="119"/>
      <c r="FT176" s="119"/>
      <c r="FU176" s="119"/>
      <c r="FV176" s="119"/>
      <c r="FW176" s="119"/>
      <c r="FX176" s="119"/>
      <c r="FY176" s="119"/>
      <c r="FZ176" s="119"/>
      <c r="GA176" s="119"/>
      <c r="GB176" s="119"/>
      <c r="GC176" s="119"/>
      <c r="GD176" s="119"/>
      <c r="GE176" s="119"/>
      <c r="GF176" s="119"/>
      <c r="GG176" s="119"/>
      <c r="GH176" s="119"/>
      <c r="GI176" s="119"/>
      <c r="GJ176" s="119"/>
      <c r="GK176" s="119"/>
      <c r="GL176" s="119"/>
      <c r="GM176" s="119"/>
      <c r="GN176" s="119"/>
      <c r="GO176" s="119"/>
      <c r="GP176" s="119"/>
      <c r="GQ176" s="119"/>
      <c r="GR176" s="119"/>
      <c r="GS176" s="119"/>
      <c r="GT176" s="119"/>
      <c r="GU176" s="119"/>
      <c r="GV176" s="119"/>
      <c r="GW176" s="119"/>
      <c r="GX176" s="119"/>
      <c r="GY176" s="119"/>
      <c r="GZ176" s="119"/>
      <c r="HA176" s="119"/>
      <c r="HB176" s="119"/>
      <c r="HC176" s="119"/>
      <c r="HD176" s="119"/>
      <c r="HE176" s="119"/>
      <c r="HF176" s="119"/>
      <c r="HG176" s="119"/>
      <c r="HH176" s="119"/>
      <c r="HI176" s="119"/>
      <c r="HJ176" s="119"/>
      <c r="HK176" s="119"/>
      <c r="HL176" s="119"/>
      <c r="HM176" s="119"/>
      <c r="HN176" s="119"/>
      <c r="HO176" s="119"/>
      <c r="HP176" s="119"/>
      <c r="HQ176" s="119"/>
      <c r="HR176" s="119"/>
      <c r="HS176" s="119"/>
      <c r="HT176" s="119"/>
      <c r="HU176" s="119"/>
      <c r="HV176" s="119"/>
      <c r="HW176" s="119"/>
      <c r="HX176" s="119"/>
      <c r="HY176" s="119"/>
      <c r="HZ176" s="119"/>
      <c r="IA176" s="119"/>
      <c r="IB176" s="119"/>
      <c r="IC176" s="119"/>
      <c r="ID176" s="119"/>
      <c r="IE176" s="119"/>
      <c r="IF176" s="119"/>
      <c r="IG176" s="119"/>
      <c r="IH176" s="119"/>
      <c r="II176" s="119"/>
      <c r="IJ176" s="119"/>
      <c r="IK176" s="119"/>
      <c r="IL176" s="119"/>
      <c r="IM176" s="119"/>
      <c r="IN176" s="119"/>
      <c r="IO176" s="119"/>
      <c r="IP176" s="119"/>
      <c r="IQ176" s="119"/>
      <c r="IR176" s="119"/>
      <c r="IS176" s="119"/>
      <c r="IT176" s="119"/>
      <c r="IU176" s="119"/>
      <c r="IV176" s="119"/>
    </row>
    <row r="177" spans="3:256" s="150" customFormat="1">
      <c r="D177" s="119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  <c r="DO177" s="119"/>
      <c r="DP177" s="119"/>
      <c r="DQ177" s="119"/>
      <c r="DR177" s="119"/>
      <c r="DS177" s="119"/>
      <c r="DT177" s="119"/>
      <c r="DU177" s="119"/>
      <c r="DV177" s="119"/>
      <c r="DW177" s="119"/>
      <c r="DX177" s="119"/>
      <c r="DY177" s="119"/>
      <c r="DZ177" s="119"/>
      <c r="EA177" s="119"/>
      <c r="EB177" s="119"/>
      <c r="EC177" s="119"/>
      <c r="ED177" s="119"/>
      <c r="EE177" s="119"/>
      <c r="EF177" s="119"/>
      <c r="EG177" s="119"/>
      <c r="EH177" s="119"/>
      <c r="EI177" s="119"/>
      <c r="EJ177" s="119"/>
      <c r="EK177" s="119"/>
      <c r="EL177" s="119"/>
      <c r="EM177" s="119"/>
      <c r="EN177" s="119"/>
      <c r="EO177" s="119"/>
      <c r="EP177" s="119"/>
      <c r="EQ177" s="119"/>
      <c r="ER177" s="119"/>
      <c r="ES177" s="119"/>
      <c r="ET177" s="119"/>
      <c r="EU177" s="119"/>
      <c r="EV177" s="119"/>
      <c r="EW177" s="119"/>
      <c r="EX177" s="119"/>
      <c r="EY177" s="119"/>
      <c r="EZ177" s="119"/>
      <c r="FA177" s="119"/>
      <c r="FB177" s="119"/>
      <c r="FC177" s="119"/>
      <c r="FD177" s="119"/>
      <c r="FE177" s="119"/>
      <c r="FF177" s="119"/>
      <c r="FG177" s="119"/>
      <c r="FH177" s="119"/>
      <c r="FI177" s="119"/>
      <c r="FJ177" s="119"/>
      <c r="FK177" s="119"/>
      <c r="FL177" s="119"/>
      <c r="FM177" s="119"/>
      <c r="FN177" s="119"/>
      <c r="FO177" s="119"/>
      <c r="FP177" s="119"/>
      <c r="FQ177" s="119"/>
      <c r="FR177" s="119"/>
      <c r="FS177" s="119"/>
      <c r="FT177" s="119"/>
      <c r="FU177" s="119"/>
      <c r="FV177" s="119"/>
      <c r="FW177" s="119"/>
      <c r="FX177" s="119"/>
      <c r="FY177" s="119"/>
      <c r="FZ177" s="119"/>
      <c r="GA177" s="119"/>
      <c r="GB177" s="119"/>
      <c r="GC177" s="119"/>
      <c r="GD177" s="119"/>
      <c r="GE177" s="119"/>
      <c r="GF177" s="119"/>
      <c r="GG177" s="119"/>
      <c r="GH177" s="119"/>
      <c r="GI177" s="119"/>
      <c r="GJ177" s="119"/>
      <c r="GK177" s="119"/>
      <c r="GL177" s="119"/>
      <c r="GM177" s="119"/>
      <c r="GN177" s="119"/>
      <c r="GO177" s="119"/>
      <c r="GP177" s="119"/>
      <c r="GQ177" s="119"/>
      <c r="GR177" s="119"/>
      <c r="GS177" s="119"/>
      <c r="GT177" s="119"/>
      <c r="GU177" s="119"/>
      <c r="GV177" s="119"/>
      <c r="GW177" s="119"/>
      <c r="GX177" s="119"/>
      <c r="GY177" s="119"/>
      <c r="GZ177" s="119"/>
      <c r="HA177" s="119"/>
      <c r="HB177" s="119"/>
      <c r="HC177" s="119"/>
      <c r="HD177" s="119"/>
      <c r="HE177" s="119"/>
      <c r="HF177" s="119"/>
      <c r="HG177" s="119"/>
      <c r="HH177" s="119"/>
      <c r="HI177" s="119"/>
      <c r="HJ177" s="119"/>
      <c r="HK177" s="119"/>
      <c r="HL177" s="119"/>
      <c r="HM177" s="119"/>
      <c r="HN177" s="119"/>
      <c r="HO177" s="119"/>
      <c r="HP177" s="119"/>
      <c r="HQ177" s="119"/>
      <c r="HR177" s="119"/>
      <c r="HS177" s="119"/>
      <c r="HT177" s="119"/>
      <c r="HU177" s="119"/>
      <c r="HV177" s="119"/>
      <c r="HW177" s="119"/>
      <c r="HX177" s="119"/>
      <c r="HY177" s="119"/>
      <c r="HZ177" s="119"/>
      <c r="IA177" s="119"/>
      <c r="IB177" s="119"/>
      <c r="IC177" s="119"/>
      <c r="ID177" s="119"/>
      <c r="IE177" s="119"/>
      <c r="IF177" s="119"/>
      <c r="IG177" s="119"/>
      <c r="IH177" s="119"/>
      <c r="II177" s="119"/>
      <c r="IJ177" s="119"/>
      <c r="IK177" s="119"/>
      <c r="IL177" s="119"/>
      <c r="IM177" s="119"/>
      <c r="IN177" s="119"/>
      <c r="IO177" s="119"/>
      <c r="IP177" s="119"/>
      <c r="IQ177" s="119"/>
      <c r="IR177" s="119"/>
      <c r="IS177" s="119"/>
      <c r="IT177" s="119"/>
      <c r="IU177" s="119"/>
      <c r="IV177" s="119"/>
    </row>
    <row r="178" spans="3:256" s="150" customFormat="1">
      <c r="D178" s="119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  <c r="DO178" s="119"/>
      <c r="DP178" s="119"/>
      <c r="DQ178" s="119"/>
      <c r="DR178" s="119"/>
      <c r="DS178" s="119"/>
      <c r="DT178" s="119"/>
      <c r="DU178" s="119"/>
      <c r="DV178" s="119"/>
      <c r="DW178" s="119"/>
      <c r="DX178" s="119"/>
      <c r="DY178" s="119"/>
      <c r="DZ178" s="119"/>
      <c r="EA178" s="119"/>
      <c r="EB178" s="119"/>
      <c r="EC178" s="119"/>
      <c r="ED178" s="119"/>
      <c r="EE178" s="119"/>
      <c r="EF178" s="119"/>
      <c r="EG178" s="119"/>
      <c r="EH178" s="119"/>
      <c r="EI178" s="119"/>
      <c r="EJ178" s="119"/>
      <c r="EK178" s="119"/>
      <c r="EL178" s="119"/>
      <c r="EM178" s="119"/>
      <c r="EN178" s="119"/>
      <c r="EO178" s="119"/>
      <c r="EP178" s="119"/>
      <c r="EQ178" s="119"/>
      <c r="ER178" s="119"/>
      <c r="ES178" s="119"/>
      <c r="ET178" s="119"/>
      <c r="EU178" s="119"/>
      <c r="EV178" s="119"/>
      <c r="EW178" s="119"/>
      <c r="EX178" s="119"/>
      <c r="EY178" s="119"/>
      <c r="EZ178" s="119"/>
      <c r="FA178" s="119"/>
      <c r="FB178" s="119"/>
      <c r="FC178" s="119"/>
      <c r="FD178" s="119"/>
      <c r="FE178" s="119"/>
      <c r="FF178" s="119"/>
      <c r="FG178" s="119"/>
      <c r="FH178" s="119"/>
      <c r="FI178" s="119"/>
      <c r="FJ178" s="119"/>
      <c r="FK178" s="119"/>
      <c r="FL178" s="119"/>
      <c r="FM178" s="119"/>
      <c r="FN178" s="119"/>
      <c r="FO178" s="119"/>
      <c r="FP178" s="119"/>
      <c r="FQ178" s="119"/>
      <c r="FR178" s="119"/>
      <c r="FS178" s="119"/>
      <c r="FT178" s="119"/>
      <c r="FU178" s="119"/>
      <c r="FV178" s="119"/>
      <c r="FW178" s="119"/>
      <c r="FX178" s="119"/>
      <c r="FY178" s="119"/>
      <c r="FZ178" s="119"/>
      <c r="GA178" s="119"/>
      <c r="GB178" s="119"/>
      <c r="GC178" s="119"/>
      <c r="GD178" s="119"/>
      <c r="GE178" s="119"/>
      <c r="GF178" s="119"/>
      <c r="GG178" s="119"/>
      <c r="GH178" s="119"/>
      <c r="GI178" s="119"/>
      <c r="GJ178" s="119"/>
      <c r="GK178" s="119"/>
      <c r="GL178" s="119"/>
      <c r="GM178" s="119"/>
      <c r="GN178" s="119"/>
      <c r="GO178" s="119"/>
      <c r="GP178" s="119"/>
      <c r="GQ178" s="119"/>
      <c r="GR178" s="119"/>
      <c r="GS178" s="119"/>
      <c r="GT178" s="119"/>
      <c r="GU178" s="119"/>
      <c r="GV178" s="119"/>
      <c r="GW178" s="119"/>
      <c r="GX178" s="119"/>
      <c r="GY178" s="119"/>
      <c r="GZ178" s="119"/>
      <c r="HA178" s="119"/>
      <c r="HB178" s="119"/>
      <c r="HC178" s="119"/>
      <c r="HD178" s="119"/>
      <c r="HE178" s="119"/>
      <c r="HF178" s="119"/>
      <c r="HG178" s="119"/>
      <c r="HH178" s="119"/>
      <c r="HI178" s="119"/>
      <c r="HJ178" s="119"/>
      <c r="HK178" s="119"/>
      <c r="HL178" s="119"/>
      <c r="HM178" s="119"/>
      <c r="HN178" s="119"/>
      <c r="HO178" s="119"/>
      <c r="HP178" s="119"/>
      <c r="HQ178" s="119"/>
      <c r="HR178" s="119"/>
      <c r="HS178" s="119"/>
      <c r="HT178" s="119"/>
      <c r="HU178" s="119"/>
      <c r="HV178" s="119"/>
      <c r="HW178" s="119"/>
      <c r="HX178" s="119"/>
      <c r="HY178" s="119"/>
      <c r="HZ178" s="119"/>
      <c r="IA178" s="119"/>
      <c r="IB178" s="119"/>
      <c r="IC178" s="119"/>
      <c r="ID178" s="119"/>
      <c r="IE178" s="119"/>
      <c r="IF178" s="119"/>
      <c r="IG178" s="119"/>
      <c r="IH178" s="119"/>
      <c r="II178" s="119"/>
      <c r="IJ178" s="119"/>
      <c r="IK178" s="119"/>
      <c r="IL178" s="119"/>
      <c r="IM178" s="119"/>
      <c r="IN178" s="119"/>
      <c r="IO178" s="119"/>
      <c r="IP178" s="119"/>
      <c r="IQ178" s="119"/>
      <c r="IR178" s="119"/>
      <c r="IS178" s="119"/>
      <c r="IT178" s="119"/>
      <c r="IU178" s="119"/>
      <c r="IV178" s="119"/>
    </row>
    <row r="179" spans="3:256" s="150" customFormat="1">
      <c r="D179" s="119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119"/>
      <c r="BS179" s="119"/>
      <c r="BT179" s="119"/>
      <c r="BU179" s="119"/>
      <c r="BV179" s="119"/>
      <c r="BW179" s="119"/>
      <c r="BX179" s="119"/>
      <c r="BY179" s="119"/>
      <c r="BZ179" s="119"/>
      <c r="CA179" s="119"/>
      <c r="CB179" s="119"/>
      <c r="CC179" s="119"/>
      <c r="CD179" s="119"/>
      <c r="CE179" s="119"/>
      <c r="CF179" s="119"/>
      <c r="CG179" s="119"/>
      <c r="CH179" s="119"/>
      <c r="CI179" s="119"/>
      <c r="CJ179" s="119"/>
      <c r="CK179" s="119"/>
      <c r="CL179" s="119"/>
      <c r="CM179" s="119"/>
      <c r="CN179" s="119"/>
      <c r="CO179" s="119"/>
      <c r="CP179" s="119"/>
      <c r="CQ179" s="119"/>
      <c r="CR179" s="119"/>
      <c r="CS179" s="119"/>
      <c r="CT179" s="119"/>
      <c r="CU179" s="119"/>
      <c r="CV179" s="119"/>
      <c r="CW179" s="119"/>
      <c r="CX179" s="119"/>
      <c r="CY179" s="119"/>
      <c r="CZ179" s="119"/>
      <c r="DA179" s="119"/>
      <c r="DB179" s="119"/>
      <c r="DC179" s="119"/>
      <c r="DD179" s="119"/>
      <c r="DE179" s="119"/>
      <c r="DF179" s="119"/>
      <c r="DG179" s="119"/>
      <c r="DH179" s="119"/>
      <c r="DI179" s="119"/>
      <c r="DJ179" s="119"/>
      <c r="DK179" s="119"/>
      <c r="DL179" s="119"/>
      <c r="DM179" s="119"/>
      <c r="DN179" s="119"/>
      <c r="DO179" s="119"/>
      <c r="DP179" s="119"/>
      <c r="DQ179" s="119"/>
      <c r="DR179" s="119"/>
      <c r="DS179" s="119"/>
      <c r="DT179" s="119"/>
      <c r="DU179" s="119"/>
      <c r="DV179" s="119"/>
      <c r="DW179" s="119"/>
      <c r="DX179" s="119"/>
      <c r="DY179" s="119"/>
      <c r="DZ179" s="119"/>
      <c r="EA179" s="119"/>
      <c r="EB179" s="119"/>
      <c r="EC179" s="119"/>
      <c r="ED179" s="119"/>
      <c r="EE179" s="119"/>
      <c r="EF179" s="119"/>
      <c r="EG179" s="119"/>
      <c r="EH179" s="119"/>
      <c r="EI179" s="119"/>
      <c r="EJ179" s="119"/>
      <c r="EK179" s="119"/>
      <c r="EL179" s="119"/>
      <c r="EM179" s="119"/>
      <c r="EN179" s="119"/>
      <c r="EO179" s="119"/>
      <c r="EP179" s="119"/>
      <c r="EQ179" s="119"/>
      <c r="ER179" s="119"/>
      <c r="ES179" s="119"/>
      <c r="ET179" s="119"/>
      <c r="EU179" s="119"/>
      <c r="EV179" s="119"/>
      <c r="EW179" s="119"/>
      <c r="EX179" s="119"/>
      <c r="EY179" s="119"/>
      <c r="EZ179" s="119"/>
      <c r="FA179" s="119"/>
      <c r="FB179" s="119"/>
      <c r="FC179" s="119"/>
      <c r="FD179" s="119"/>
      <c r="FE179" s="119"/>
      <c r="FF179" s="119"/>
      <c r="FG179" s="119"/>
      <c r="FH179" s="119"/>
      <c r="FI179" s="119"/>
      <c r="FJ179" s="119"/>
      <c r="FK179" s="119"/>
      <c r="FL179" s="119"/>
      <c r="FM179" s="119"/>
      <c r="FN179" s="119"/>
      <c r="FO179" s="119"/>
      <c r="FP179" s="119"/>
      <c r="FQ179" s="119"/>
      <c r="FR179" s="119"/>
      <c r="FS179" s="119"/>
      <c r="FT179" s="119"/>
      <c r="FU179" s="119"/>
      <c r="FV179" s="119"/>
      <c r="FW179" s="119"/>
      <c r="FX179" s="119"/>
      <c r="FY179" s="119"/>
      <c r="FZ179" s="119"/>
      <c r="GA179" s="119"/>
      <c r="GB179" s="119"/>
      <c r="GC179" s="119"/>
      <c r="GD179" s="119"/>
      <c r="GE179" s="119"/>
      <c r="GF179" s="119"/>
      <c r="GG179" s="119"/>
      <c r="GH179" s="119"/>
      <c r="GI179" s="119"/>
      <c r="GJ179" s="119"/>
      <c r="GK179" s="119"/>
      <c r="GL179" s="119"/>
      <c r="GM179" s="119"/>
      <c r="GN179" s="119"/>
      <c r="GO179" s="119"/>
      <c r="GP179" s="119"/>
      <c r="GQ179" s="119"/>
      <c r="GR179" s="119"/>
      <c r="GS179" s="119"/>
      <c r="GT179" s="119"/>
      <c r="GU179" s="119"/>
      <c r="GV179" s="119"/>
      <c r="GW179" s="119"/>
      <c r="GX179" s="119"/>
      <c r="GY179" s="119"/>
      <c r="GZ179" s="119"/>
      <c r="HA179" s="119"/>
      <c r="HB179" s="119"/>
      <c r="HC179" s="119"/>
      <c r="HD179" s="119"/>
      <c r="HE179" s="119"/>
      <c r="HF179" s="119"/>
      <c r="HG179" s="119"/>
      <c r="HH179" s="119"/>
      <c r="HI179" s="119"/>
      <c r="HJ179" s="119"/>
      <c r="HK179" s="119"/>
      <c r="HL179" s="119"/>
      <c r="HM179" s="119"/>
      <c r="HN179" s="119"/>
      <c r="HO179" s="119"/>
      <c r="HP179" s="119"/>
      <c r="HQ179" s="119"/>
      <c r="HR179" s="119"/>
      <c r="HS179" s="119"/>
      <c r="HT179" s="119"/>
      <c r="HU179" s="119"/>
      <c r="HV179" s="119"/>
      <c r="HW179" s="119"/>
      <c r="HX179" s="119"/>
      <c r="HY179" s="119"/>
      <c r="HZ179" s="119"/>
      <c r="IA179" s="119"/>
      <c r="IB179" s="119"/>
      <c r="IC179" s="119"/>
      <c r="ID179" s="119"/>
      <c r="IE179" s="119"/>
      <c r="IF179" s="119"/>
      <c r="IG179" s="119"/>
      <c r="IH179" s="119"/>
      <c r="II179" s="119"/>
      <c r="IJ179" s="119"/>
      <c r="IK179" s="119"/>
      <c r="IL179" s="119"/>
      <c r="IM179" s="119"/>
      <c r="IN179" s="119"/>
      <c r="IO179" s="119"/>
      <c r="IP179" s="119"/>
      <c r="IQ179" s="119"/>
      <c r="IR179" s="119"/>
      <c r="IS179" s="119"/>
      <c r="IT179" s="119"/>
      <c r="IU179" s="119"/>
      <c r="IV179" s="119"/>
    </row>
    <row r="180" spans="3:256" s="150" customFormat="1">
      <c r="D180" s="119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19"/>
      <c r="BM180" s="119"/>
      <c r="BN180" s="119"/>
      <c r="BO180" s="119"/>
      <c r="BP180" s="119"/>
      <c r="BQ180" s="119"/>
      <c r="BR180" s="119"/>
      <c r="BS180" s="119"/>
      <c r="BT180" s="119"/>
      <c r="BU180" s="119"/>
      <c r="BV180" s="119"/>
      <c r="BW180" s="119"/>
      <c r="BX180" s="119"/>
      <c r="BY180" s="119"/>
      <c r="BZ180" s="119"/>
      <c r="CA180" s="119"/>
      <c r="CB180" s="119"/>
      <c r="CC180" s="119"/>
      <c r="CD180" s="119"/>
      <c r="CE180" s="119"/>
      <c r="CF180" s="119"/>
      <c r="CG180" s="119"/>
      <c r="CH180" s="119"/>
      <c r="CI180" s="119"/>
      <c r="CJ180" s="119"/>
      <c r="CK180" s="119"/>
      <c r="CL180" s="119"/>
      <c r="CM180" s="119"/>
      <c r="CN180" s="119"/>
      <c r="CO180" s="119"/>
      <c r="CP180" s="119"/>
      <c r="CQ180" s="119"/>
      <c r="CR180" s="119"/>
      <c r="CS180" s="119"/>
      <c r="CT180" s="119"/>
      <c r="CU180" s="119"/>
      <c r="CV180" s="119"/>
      <c r="CW180" s="119"/>
      <c r="CX180" s="119"/>
      <c r="CY180" s="119"/>
      <c r="CZ180" s="119"/>
      <c r="DA180" s="119"/>
      <c r="DB180" s="119"/>
      <c r="DC180" s="119"/>
      <c r="DD180" s="119"/>
      <c r="DE180" s="119"/>
      <c r="DF180" s="119"/>
      <c r="DG180" s="119"/>
      <c r="DH180" s="119"/>
      <c r="DI180" s="119"/>
      <c r="DJ180" s="119"/>
      <c r="DK180" s="119"/>
      <c r="DL180" s="119"/>
      <c r="DM180" s="119"/>
      <c r="DN180" s="119"/>
      <c r="DO180" s="119"/>
      <c r="DP180" s="119"/>
      <c r="DQ180" s="119"/>
      <c r="DR180" s="119"/>
      <c r="DS180" s="119"/>
      <c r="DT180" s="119"/>
      <c r="DU180" s="119"/>
      <c r="DV180" s="119"/>
      <c r="DW180" s="119"/>
      <c r="DX180" s="119"/>
      <c r="DY180" s="119"/>
      <c r="DZ180" s="119"/>
      <c r="EA180" s="119"/>
      <c r="EB180" s="119"/>
      <c r="EC180" s="119"/>
      <c r="ED180" s="119"/>
      <c r="EE180" s="119"/>
      <c r="EF180" s="119"/>
      <c r="EG180" s="119"/>
      <c r="EH180" s="119"/>
      <c r="EI180" s="119"/>
      <c r="EJ180" s="119"/>
      <c r="EK180" s="119"/>
      <c r="EL180" s="119"/>
      <c r="EM180" s="119"/>
      <c r="EN180" s="119"/>
      <c r="EO180" s="119"/>
      <c r="EP180" s="119"/>
      <c r="EQ180" s="119"/>
      <c r="ER180" s="119"/>
      <c r="ES180" s="119"/>
      <c r="ET180" s="119"/>
      <c r="EU180" s="119"/>
      <c r="EV180" s="119"/>
      <c r="EW180" s="119"/>
      <c r="EX180" s="119"/>
      <c r="EY180" s="119"/>
      <c r="EZ180" s="119"/>
      <c r="FA180" s="119"/>
      <c r="FB180" s="119"/>
      <c r="FC180" s="119"/>
      <c r="FD180" s="119"/>
      <c r="FE180" s="119"/>
      <c r="FF180" s="119"/>
      <c r="FG180" s="119"/>
      <c r="FH180" s="119"/>
      <c r="FI180" s="119"/>
      <c r="FJ180" s="119"/>
      <c r="FK180" s="119"/>
      <c r="FL180" s="119"/>
      <c r="FM180" s="119"/>
      <c r="FN180" s="119"/>
      <c r="FO180" s="119"/>
      <c r="FP180" s="119"/>
      <c r="FQ180" s="119"/>
      <c r="FR180" s="119"/>
      <c r="FS180" s="119"/>
      <c r="FT180" s="119"/>
      <c r="FU180" s="119"/>
      <c r="FV180" s="119"/>
      <c r="FW180" s="119"/>
      <c r="FX180" s="119"/>
      <c r="FY180" s="119"/>
      <c r="FZ180" s="119"/>
      <c r="GA180" s="119"/>
      <c r="GB180" s="119"/>
      <c r="GC180" s="119"/>
      <c r="GD180" s="119"/>
      <c r="GE180" s="119"/>
      <c r="GF180" s="119"/>
      <c r="GG180" s="119"/>
      <c r="GH180" s="119"/>
      <c r="GI180" s="119"/>
      <c r="GJ180" s="119"/>
      <c r="GK180" s="119"/>
      <c r="GL180" s="119"/>
      <c r="GM180" s="119"/>
      <c r="GN180" s="119"/>
      <c r="GO180" s="119"/>
      <c r="GP180" s="119"/>
      <c r="GQ180" s="119"/>
      <c r="GR180" s="119"/>
      <c r="GS180" s="119"/>
      <c r="GT180" s="119"/>
      <c r="GU180" s="119"/>
      <c r="GV180" s="119"/>
      <c r="GW180" s="119"/>
      <c r="GX180" s="119"/>
      <c r="GY180" s="119"/>
      <c r="GZ180" s="119"/>
      <c r="HA180" s="119"/>
      <c r="HB180" s="119"/>
      <c r="HC180" s="119"/>
      <c r="HD180" s="119"/>
      <c r="HE180" s="119"/>
      <c r="HF180" s="119"/>
      <c r="HG180" s="119"/>
      <c r="HH180" s="119"/>
      <c r="HI180" s="119"/>
      <c r="HJ180" s="119"/>
      <c r="HK180" s="119"/>
      <c r="HL180" s="119"/>
      <c r="HM180" s="119"/>
      <c r="HN180" s="119"/>
      <c r="HO180" s="119"/>
      <c r="HP180" s="119"/>
      <c r="HQ180" s="119"/>
      <c r="HR180" s="119"/>
      <c r="HS180" s="119"/>
      <c r="HT180" s="119"/>
      <c r="HU180" s="119"/>
      <c r="HV180" s="119"/>
      <c r="HW180" s="119"/>
      <c r="HX180" s="119"/>
      <c r="HY180" s="119"/>
      <c r="HZ180" s="119"/>
      <c r="IA180" s="119"/>
      <c r="IB180" s="119"/>
      <c r="IC180" s="119"/>
      <c r="ID180" s="119"/>
      <c r="IE180" s="119"/>
      <c r="IF180" s="119"/>
      <c r="IG180" s="119"/>
      <c r="IH180" s="119"/>
      <c r="II180" s="119"/>
      <c r="IJ180" s="119"/>
      <c r="IK180" s="119"/>
      <c r="IL180" s="119"/>
      <c r="IM180" s="119"/>
      <c r="IN180" s="119"/>
      <c r="IO180" s="119"/>
      <c r="IP180" s="119"/>
      <c r="IQ180" s="119"/>
      <c r="IR180" s="119"/>
      <c r="IS180" s="119"/>
      <c r="IT180" s="119"/>
      <c r="IU180" s="119"/>
      <c r="IV180" s="119"/>
    </row>
    <row r="181" spans="3:256" s="150" customFormat="1">
      <c r="D181" s="119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119"/>
      <c r="BS181" s="119"/>
      <c r="BT181" s="119"/>
      <c r="BU181" s="119"/>
      <c r="BV181" s="119"/>
      <c r="BW181" s="119"/>
      <c r="BX181" s="119"/>
      <c r="BY181" s="119"/>
      <c r="BZ181" s="119"/>
      <c r="CA181" s="119"/>
      <c r="CB181" s="119"/>
      <c r="CC181" s="119"/>
      <c r="CD181" s="119"/>
      <c r="CE181" s="119"/>
      <c r="CF181" s="119"/>
      <c r="CG181" s="119"/>
      <c r="CH181" s="119"/>
      <c r="CI181" s="119"/>
      <c r="CJ181" s="119"/>
      <c r="CK181" s="119"/>
      <c r="CL181" s="119"/>
      <c r="CM181" s="119"/>
      <c r="CN181" s="119"/>
      <c r="CO181" s="119"/>
      <c r="CP181" s="119"/>
      <c r="CQ181" s="119"/>
      <c r="CR181" s="119"/>
      <c r="CS181" s="119"/>
      <c r="CT181" s="119"/>
      <c r="CU181" s="119"/>
      <c r="CV181" s="119"/>
      <c r="CW181" s="119"/>
      <c r="CX181" s="119"/>
      <c r="CY181" s="119"/>
      <c r="CZ181" s="119"/>
      <c r="DA181" s="119"/>
      <c r="DB181" s="119"/>
      <c r="DC181" s="119"/>
      <c r="DD181" s="119"/>
      <c r="DE181" s="119"/>
      <c r="DF181" s="119"/>
      <c r="DG181" s="119"/>
      <c r="DH181" s="119"/>
      <c r="DI181" s="119"/>
      <c r="DJ181" s="119"/>
      <c r="DK181" s="119"/>
      <c r="DL181" s="119"/>
      <c r="DM181" s="119"/>
      <c r="DN181" s="119"/>
      <c r="DO181" s="119"/>
      <c r="DP181" s="119"/>
      <c r="DQ181" s="119"/>
      <c r="DR181" s="119"/>
      <c r="DS181" s="119"/>
      <c r="DT181" s="119"/>
      <c r="DU181" s="119"/>
      <c r="DV181" s="119"/>
      <c r="DW181" s="119"/>
      <c r="DX181" s="119"/>
      <c r="DY181" s="119"/>
      <c r="DZ181" s="119"/>
      <c r="EA181" s="119"/>
      <c r="EB181" s="119"/>
      <c r="EC181" s="119"/>
      <c r="ED181" s="119"/>
      <c r="EE181" s="119"/>
      <c r="EF181" s="119"/>
      <c r="EG181" s="119"/>
      <c r="EH181" s="119"/>
      <c r="EI181" s="119"/>
      <c r="EJ181" s="119"/>
      <c r="EK181" s="119"/>
      <c r="EL181" s="119"/>
      <c r="EM181" s="119"/>
      <c r="EN181" s="119"/>
      <c r="EO181" s="119"/>
      <c r="EP181" s="119"/>
      <c r="EQ181" s="119"/>
      <c r="ER181" s="119"/>
      <c r="ES181" s="119"/>
      <c r="ET181" s="119"/>
      <c r="EU181" s="119"/>
      <c r="EV181" s="119"/>
      <c r="EW181" s="119"/>
      <c r="EX181" s="119"/>
      <c r="EY181" s="119"/>
      <c r="EZ181" s="119"/>
      <c r="FA181" s="119"/>
      <c r="FB181" s="119"/>
      <c r="FC181" s="119"/>
      <c r="FD181" s="119"/>
      <c r="FE181" s="119"/>
      <c r="FF181" s="119"/>
      <c r="FG181" s="119"/>
      <c r="FH181" s="119"/>
      <c r="FI181" s="119"/>
      <c r="FJ181" s="119"/>
      <c r="FK181" s="119"/>
      <c r="FL181" s="119"/>
      <c r="FM181" s="119"/>
      <c r="FN181" s="119"/>
      <c r="FO181" s="119"/>
      <c r="FP181" s="119"/>
      <c r="FQ181" s="119"/>
      <c r="FR181" s="119"/>
      <c r="FS181" s="119"/>
      <c r="FT181" s="119"/>
      <c r="FU181" s="119"/>
      <c r="FV181" s="119"/>
      <c r="FW181" s="119"/>
      <c r="FX181" s="119"/>
      <c r="FY181" s="119"/>
      <c r="FZ181" s="119"/>
      <c r="GA181" s="119"/>
      <c r="GB181" s="119"/>
      <c r="GC181" s="119"/>
      <c r="GD181" s="119"/>
      <c r="GE181" s="119"/>
      <c r="GF181" s="119"/>
      <c r="GG181" s="119"/>
      <c r="GH181" s="119"/>
      <c r="GI181" s="119"/>
      <c r="GJ181" s="119"/>
      <c r="GK181" s="119"/>
      <c r="GL181" s="119"/>
      <c r="GM181" s="119"/>
      <c r="GN181" s="119"/>
      <c r="GO181" s="119"/>
      <c r="GP181" s="119"/>
      <c r="GQ181" s="119"/>
      <c r="GR181" s="119"/>
      <c r="GS181" s="119"/>
      <c r="GT181" s="119"/>
      <c r="GU181" s="119"/>
      <c r="GV181" s="119"/>
      <c r="GW181" s="119"/>
      <c r="GX181" s="119"/>
      <c r="GY181" s="119"/>
      <c r="GZ181" s="119"/>
      <c r="HA181" s="119"/>
      <c r="HB181" s="119"/>
      <c r="HC181" s="119"/>
      <c r="HD181" s="119"/>
      <c r="HE181" s="119"/>
      <c r="HF181" s="119"/>
      <c r="HG181" s="119"/>
      <c r="HH181" s="119"/>
      <c r="HI181" s="119"/>
      <c r="HJ181" s="119"/>
      <c r="HK181" s="119"/>
      <c r="HL181" s="119"/>
      <c r="HM181" s="119"/>
      <c r="HN181" s="119"/>
      <c r="HO181" s="119"/>
      <c r="HP181" s="119"/>
      <c r="HQ181" s="119"/>
      <c r="HR181" s="119"/>
      <c r="HS181" s="119"/>
      <c r="HT181" s="119"/>
      <c r="HU181" s="119"/>
      <c r="HV181" s="119"/>
      <c r="HW181" s="119"/>
      <c r="HX181" s="119"/>
      <c r="HY181" s="119"/>
      <c r="HZ181" s="119"/>
      <c r="IA181" s="119"/>
      <c r="IB181" s="119"/>
      <c r="IC181" s="119"/>
      <c r="ID181" s="119"/>
      <c r="IE181" s="119"/>
      <c r="IF181" s="119"/>
      <c r="IG181" s="119"/>
      <c r="IH181" s="119"/>
      <c r="II181" s="119"/>
      <c r="IJ181" s="119"/>
      <c r="IK181" s="119"/>
      <c r="IL181" s="119"/>
      <c r="IM181" s="119"/>
      <c r="IN181" s="119"/>
      <c r="IO181" s="119"/>
      <c r="IP181" s="119"/>
      <c r="IQ181" s="119"/>
      <c r="IR181" s="119"/>
      <c r="IS181" s="119"/>
      <c r="IT181" s="119"/>
      <c r="IU181" s="119"/>
      <c r="IV181" s="119"/>
    </row>
    <row r="182" spans="3:256" s="150" customFormat="1">
      <c r="D182" s="119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119"/>
      <c r="BF182" s="119"/>
      <c r="BG182" s="119"/>
      <c r="BH182" s="119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X182" s="119"/>
      <c r="BY182" s="119"/>
      <c r="BZ182" s="119"/>
      <c r="CA182" s="119"/>
      <c r="CB182" s="119"/>
      <c r="CC182" s="119"/>
      <c r="CD182" s="119"/>
      <c r="CE182" s="119"/>
      <c r="CF182" s="119"/>
      <c r="CG182" s="119"/>
      <c r="CH182" s="119"/>
      <c r="CI182" s="119"/>
      <c r="CJ182" s="119"/>
      <c r="CK182" s="119"/>
      <c r="CL182" s="119"/>
      <c r="CM182" s="119"/>
      <c r="CN182" s="119"/>
      <c r="CO182" s="119"/>
      <c r="CP182" s="119"/>
      <c r="CQ182" s="119"/>
      <c r="CR182" s="119"/>
      <c r="CS182" s="119"/>
      <c r="CT182" s="119"/>
      <c r="CU182" s="119"/>
      <c r="CV182" s="119"/>
      <c r="CW182" s="119"/>
      <c r="CX182" s="119"/>
      <c r="CY182" s="119"/>
      <c r="CZ182" s="119"/>
      <c r="DA182" s="119"/>
      <c r="DB182" s="119"/>
      <c r="DC182" s="119"/>
      <c r="DD182" s="119"/>
      <c r="DE182" s="119"/>
      <c r="DF182" s="119"/>
      <c r="DG182" s="119"/>
      <c r="DH182" s="119"/>
      <c r="DI182" s="119"/>
      <c r="DJ182" s="119"/>
      <c r="DK182" s="119"/>
      <c r="DL182" s="119"/>
      <c r="DM182" s="119"/>
      <c r="DN182" s="119"/>
      <c r="DO182" s="119"/>
      <c r="DP182" s="119"/>
      <c r="DQ182" s="119"/>
      <c r="DR182" s="119"/>
      <c r="DS182" s="119"/>
      <c r="DT182" s="119"/>
      <c r="DU182" s="119"/>
      <c r="DV182" s="119"/>
      <c r="DW182" s="119"/>
      <c r="DX182" s="119"/>
      <c r="DY182" s="119"/>
      <c r="DZ182" s="119"/>
      <c r="EA182" s="119"/>
      <c r="EB182" s="119"/>
      <c r="EC182" s="119"/>
      <c r="ED182" s="119"/>
      <c r="EE182" s="119"/>
      <c r="EF182" s="119"/>
      <c r="EG182" s="119"/>
      <c r="EH182" s="119"/>
      <c r="EI182" s="119"/>
      <c r="EJ182" s="119"/>
      <c r="EK182" s="119"/>
      <c r="EL182" s="119"/>
      <c r="EM182" s="119"/>
      <c r="EN182" s="119"/>
      <c r="EO182" s="119"/>
      <c r="EP182" s="119"/>
      <c r="EQ182" s="119"/>
      <c r="ER182" s="119"/>
      <c r="ES182" s="119"/>
      <c r="ET182" s="119"/>
      <c r="EU182" s="119"/>
      <c r="EV182" s="119"/>
      <c r="EW182" s="119"/>
      <c r="EX182" s="119"/>
      <c r="EY182" s="119"/>
      <c r="EZ182" s="119"/>
      <c r="FA182" s="119"/>
      <c r="FB182" s="119"/>
      <c r="FC182" s="119"/>
      <c r="FD182" s="119"/>
      <c r="FE182" s="119"/>
      <c r="FF182" s="119"/>
      <c r="FG182" s="119"/>
      <c r="FH182" s="119"/>
      <c r="FI182" s="119"/>
      <c r="FJ182" s="119"/>
      <c r="FK182" s="119"/>
      <c r="FL182" s="119"/>
      <c r="FM182" s="119"/>
      <c r="FN182" s="119"/>
      <c r="FO182" s="119"/>
      <c r="FP182" s="119"/>
      <c r="FQ182" s="119"/>
      <c r="FR182" s="119"/>
      <c r="FS182" s="119"/>
      <c r="FT182" s="119"/>
      <c r="FU182" s="119"/>
      <c r="FV182" s="119"/>
      <c r="FW182" s="119"/>
      <c r="FX182" s="119"/>
      <c r="FY182" s="119"/>
      <c r="FZ182" s="119"/>
      <c r="GA182" s="119"/>
      <c r="GB182" s="119"/>
      <c r="GC182" s="119"/>
      <c r="GD182" s="119"/>
      <c r="GE182" s="119"/>
      <c r="GF182" s="119"/>
      <c r="GG182" s="119"/>
      <c r="GH182" s="119"/>
      <c r="GI182" s="119"/>
      <c r="GJ182" s="119"/>
      <c r="GK182" s="119"/>
      <c r="GL182" s="119"/>
      <c r="GM182" s="119"/>
      <c r="GN182" s="119"/>
      <c r="GO182" s="119"/>
      <c r="GP182" s="119"/>
      <c r="GQ182" s="119"/>
      <c r="GR182" s="119"/>
      <c r="GS182" s="119"/>
      <c r="GT182" s="119"/>
      <c r="GU182" s="119"/>
      <c r="GV182" s="119"/>
      <c r="GW182" s="119"/>
      <c r="GX182" s="119"/>
      <c r="GY182" s="119"/>
      <c r="GZ182" s="119"/>
      <c r="HA182" s="119"/>
      <c r="HB182" s="119"/>
      <c r="HC182" s="119"/>
      <c r="HD182" s="119"/>
      <c r="HE182" s="119"/>
      <c r="HF182" s="119"/>
      <c r="HG182" s="119"/>
      <c r="HH182" s="119"/>
      <c r="HI182" s="119"/>
      <c r="HJ182" s="119"/>
      <c r="HK182" s="119"/>
      <c r="HL182" s="119"/>
      <c r="HM182" s="119"/>
      <c r="HN182" s="119"/>
      <c r="HO182" s="119"/>
      <c r="HP182" s="119"/>
      <c r="HQ182" s="119"/>
      <c r="HR182" s="119"/>
      <c r="HS182" s="119"/>
      <c r="HT182" s="119"/>
      <c r="HU182" s="119"/>
      <c r="HV182" s="119"/>
      <c r="HW182" s="119"/>
      <c r="HX182" s="119"/>
      <c r="HY182" s="119"/>
      <c r="HZ182" s="119"/>
      <c r="IA182" s="119"/>
      <c r="IB182" s="119"/>
      <c r="IC182" s="119"/>
      <c r="ID182" s="119"/>
      <c r="IE182" s="119"/>
      <c r="IF182" s="119"/>
      <c r="IG182" s="119"/>
      <c r="IH182" s="119"/>
      <c r="II182" s="119"/>
      <c r="IJ182" s="119"/>
      <c r="IK182" s="119"/>
      <c r="IL182" s="119"/>
      <c r="IM182" s="119"/>
      <c r="IN182" s="119"/>
      <c r="IO182" s="119"/>
      <c r="IP182" s="119"/>
      <c r="IQ182" s="119"/>
      <c r="IR182" s="119"/>
      <c r="IS182" s="119"/>
      <c r="IT182" s="119"/>
      <c r="IU182" s="119"/>
      <c r="IV182" s="119"/>
    </row>
    <row r="183" spans="3:256" s="150" customFormat="1">
      <c r="D183" s="119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19"/>
      <c r="CC183" s="119"/>
      <c r="CD183" s="119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V183" s="119"/>
      <c r="CW183" s="119"/>
      <c r="CX183" s="119"/>
      <c r="CY183" s="119"/>
      <c r="CZ183" s="119"/>
      <c r="DA183" s="119"/>
      <c r="DB183" s="119"/>
      <c r="DC183" s="119"/>
      <c r="DD183" s="119"/>
      <c r="DE183" s="119"/>
      <c r="DF183" s="119"/>
      <c r="DG183" s="119"/>
      <c r="DH183" s="119"/>
      <c r="DI183" s="119"/>
      <c r="DJ183" s="119"/>
      <c r="DK183" s="119"/>
      <c r="DL183" s="119"/>
      <c r="DM183" s="119"/>
      <c r="DN183" s="119"/>
      <c r="DO183" s="119"/>
      <c r="DP183" s="119"/>
      <c r="DQ183" s="119"/>
      <c r="DR183" s="119"/>
      <c r="DS183" s="119"/>
      <c r="DT183" s="119"/>
      <c r="DU183" s="119"/>
      <c r="DV183" s="119"/>
      <c r="DW183" s="119"/>
      <c r="DX183" s="119"/>
      <c r="DY183" s="119"/>
      <c r="DZ183" s="119"/>
      <c r="EA183" s="119"/>
      <c r="EB183" s="119"/>
      <c r="EC183" s="119"/>
      <c r="ED183" s="119"/>
      <c r="EE183" s="119"/>
      <c r="EF183" s="119"/>
      <c r="EG183" s="119"/>
      <c r="EH183" s="119"/>
      <c r="EI183" s="119"/>
      <c r="EJ183" s="119"/>
      <c r="EK183" s="119"/>
      <c r="EL183" s="119"/>
      <c r="EM183" s="119"/>
      <c r="EN183" s="119"/>
      <c r="EO183" s="119"/>
      <c r="EP183" s="119"/>
      <c r="EQ183" s="119"/>
      <c r="ER183" s="119"/>
      <c r="ES183" s="119"/>
      <c r="ET183" s="119"/>
      <c r="EU183" s="119"/>
      <c r="EV183" s="119"/>
      <c r="EW183" s="119"/>
      <c r="EX183" s="119"/>
      <c r="EY183" s="119"/>
      <c r="EZ183" s="119"/>
      <c r="FA183" s="119"/>
      <c r="FB183" s="119"/>
      <c r="FC183" s="119"/>
      <c r="FD183" s="119"/>
      <c r="FE183" s="119"/>
      <c r="FF183" s="119"/>
      <c r="FG183" s="119"/>
      <c r="FH183" s="119"/>
      <c r="FI183" s="119"/>
      <c r="FJ183" s="119"/>
      <c r="FK183" s="119"/>
      <c r="FL183" s="119"/>
      <c r="FM183" s="119"/>
      <c r="FN183" s="119"/>
      <c r="FO183" s="119"/>
      <c r="FP183" s="119"/>
      <c r="FQ183" s="119"/>
      <c r="FR183" s="119"/>
      <c r="FS183" s="119"/>
      <c r="FT183" s="119"/>
      <c r="FU183" s="119"/>
      <c r="FV183" s="119"/>
      <c r="FW183" s="119"/>
      <c r="FX183" s="119"/>
      <c r="FY183" s="119"/>
      <c r="FZ183" s="119"/>
      <c r="GA183" s="119"/>
      <c r="GB183" s="119"/>
      <c r="GC183" s="119"/>
      <c r="GD183" s="119"/>
      <c r="GE183" s="119"/>
      <c r="GF183" s="119"/>
      <c r="GG183" s="119"/>
      <c r="GH183" s="119"/>
      <c r="GI183" s="119"/>
      <c r="GJ183" s="119"/>
      <c r="GK183" s="119"/>
      <c r="GL183" s="119"/>
      <c r="GM183" s="119"/>
      <c r="GN183" s="119"/>
      <c r="GO183" s="119"/>
      <c r="GP183" s="119"/>
      <c r="GQ183" s="119"/>
      <c r="GR183" s="119"/>
      <c r="GS183" s="119"/>
      <c r="GT183" s="119"/>
      <c r="GU183" s="119"/>
      <c r="GV183" s="119"/>
      <c r="GW183" s="119"/>
      <c r="GX183" s="119"/>
      <c r="GY183" s="119"/>
      <c r="GZ183" s="119"/>
      <c r="HA183" s="119"/>
      <c r="HB183" s="119"/>
      <c r="HC183" s="119"/>
      <c r="HD183" s="119"/>
      <c r="HE183" s="119"/>
      <c r="HF183" s="119"/>
      <c r="HG183" s="119"/>
      <c r="HH183" s="119"/>
      <c r="HI183" s="119"/>
      <c r="HJ183" s="119"/>
      <c r="HK183" s="119"/>
      <c r="HL183" s="119"/>
      <c r="HM183" s="119"/>
      <c r="HN183" s="119"/>
      <c r="HO183" s="119"/>
      <c r="HP183" s="119"/>
      <c r="HQ183" s="119"/>
      <c r="HR183" s="119"/>
      <c r="HS183" s="119"/>
      <c r="HT183" s="119"/>
      <c r="HU183" s="119"/>
      <c r="HV183" s="119"/>
      <c r="HW183" s="119"/>
      <c r="HX183" s="119"/>
      <c r="HY183" s="119"/>
      <c r="HZ183" s="119"/>
      <c r="IA183" s="119"/>
      <c r="IB183" s="119"/>
      <c r="IC183" s="119"/>
      <c r="ID183" s="119"/>
      <c r="IE183" s="119"/>
      <c r="IF183" s="119"/>
      <c r="IG183" s="119"/>
      <c r="IH183" s="119"/>
      <c r="II183" s="119"/>
      <c r="IJ183" s="119"/>
      <c r="IK183" s="119"/>
      <c r="IL183" s="119"/>
      <c r="IM183" s="119"/>
      <c r="IN183" s="119"/>
      <c r="IO183" s="119"/>
      <c r="IP183" s="119"/>
      <c r="IQ183" s="119"/>
      <c r="IR183" s="119"/>
      <c r="IS183" s="119"/>
      <c r="IT183" s="119"/>
      <c r="IU183" s="119"/>
      <c r="IV183" s="119"/>
    </row>
    <row r="184" spans="3:256" s="150" customFormat="1">
      <c r="D184" s="119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  <c r="BK184" s="119"/>
      <c r="BL184" s="119"/>
      <c r="BM184" s="119"/>
      <c r="BN184" s="119"/>
      <c r="BO184" s="119"/>
      <c r="BP184" s="119"/>
      <c r="BQ184" s="119"/>
      <c r="BR184" s="119"/>
      <c r="BS184" s="119"/>
      <c r="BT184" s="119"/>
      <c r="BU184" s="119"/>
      <c r="BV184" s="119"/>
      <c r="BW184" s="119"/>
      <c r="BX184" s="119"/>
      <c r="BY184" s="119"/>
      <c r="BZ184" s="119"/>
      <c r="CA184" s="119"/>
      <c r="CB184" s="119"/>
      <c r="CC184" s="119"/>
      <c r="CD184" s="119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/>
      <c r="CT184" s="119"/>
      <c r="CU184" s="119"/>
      <c r="CV184" s="119"/>
      <c r="CW184" s="119"/>
      <c r="CX184" s="119"/>
      <c r="CY184" s="119"/>
      <c r="CZ184" s="119"/>
      <c r="DA184" s="119"/>
      <c r="DB184" s="119"/>
      <c r="DC184" s="119"/>
      <c r="DD184" s="119"/>
      <c r="DE184" s="119"/>
      <c r="DF184" s="119"/>
      <c r="DG184" s="119"/>
      <c r="DH184" s="119"/>
      <c r="DI184" s="119"/>
      <c r="DJ184" s="119"/>
      <c r="DK184" s="119"/>
      <c r="DL184" s="119"/>
      <c r="DM184" s="119"/>
      <c r="DN184" s="119"/>
      <c r="DO184" s="119"/>
      <c r="DP184" s="119"/>
      <c r="DQ184" s="119"/>
      <c r="DR184" s="119"/>
      <c r="DS184" s="119"/>
      <c r="DT184" s="119"/>
      <c r="DU184" s="119"/>
      <c r="DV184" s="119"/>
      <c r="DW184" s="119"/>
      <c r="DX184" s="119"/>
      <c r="DY184" s="119"/>
      <c r="DZ184" s="119"/>
      <c r="EA184" s="119"/>
      <c r="EB184" s="119"/>
      <c r="EC184" s="119"/>
      <c r="ED184" s="119"/>
      <c r="EE184" s="119"/>
      <c r="EF184" s="119"/>
      <c r="EG184" s="119"/>
      <c r="EH184" s="119"/>
      <c r="EI184" s="119"/>
      <c r="EJ184" s="119"/>
      <c r="EK184" s="119"/>
      <c r="EL184" s="119"/>
      <c r="EM184" s="119"/>
      <c r="EN184" s="119"/>
      <c r="EO184" s="119"/>
      <c r="EP184" s="119"/>
      <c r="EQ184" s="119"/>
      <c r="ER184" s="119"/>
      <c r="ES184" s="119"/>
      <c r="ET184" s="119"/>
      <c r="EU184" s="119"/>
      <c r="EV184" s="119"/>
      <c r="EW184" s="119"/>
      <c r="EX184" s="119"/>
      <c r="EY184" s="119"/>
      <c r="EZ184" s="119"/>
      <c r="FA184" s="119"/>
      <c r="FB184" s="119"/>
      <c r="FC184" s="119"/>
      <c r="FD184" s="119"/>
      <c r="FE184" s="119"/>
      <c r="FF184" s="119"/>
      <c r="FG184" s="119"/>
      <c r="FH184" s="119"/>
      <c r="FI184" s="119"/>
      <c r="FJ184" s="119"/>
      <c r="FK184" s="119"/>
      <c r="FL184" s="119"/>
      <c r="FM184" s="119"/>
      <c r="FN184" s="119"/>
      <c r="FO184" s="119"/>
      <c r="FP184" s="119"/>
      <c r="FQ184" s="119"/>
      <c r="FR184" s="119"/>
      <c r="FS184" s="119"/>
      <c r="FT184" s="119"/>
      <c r="FU184" s="119"/>
      <c r="FV184" s="119"/>
      <c r="FW184" s="119"/>
      <c r="FX184" s="119"/>
      <c r="FY184" s="119"/>
      <c r="FZ184" s="119"/>
      <c r="GA184" s="119"/>
      <c r="GB184" s="119"/>
      <c r="GC184" s="119"/>
      <c r="GD184" s="119"/>
      <c r="GE184" s="119"/>
      <c r="GF184" s="119"/>
      <c r="GG184" s="119"/>
      <c r="GH184" s="119"/>
      <c r="GI184" s="119"/>
      <c r="GJ184" s="119"/>
      <c r="GK184" s="119"/>
      <c r="GL184" s="119"/>
      <c r="GM184" s="119"/>
      <c r="GN184" s="119"/>
      <c r="GO184" s="119"/>
      <c r="GP184" s="119"/>
      <c r="GQ184" s="119"/>
      <c r="GR184" s="119"/>
      <c r="GS184" s="119"/>
      <c r="GT184" s="119"/>
      <c r="GU184" s="119"/>
      <c r="GV184" s="119"/>
      <c r="GW184" s="119"/>
      <c r="GX184" s="119"/>
      <c r="GY184" s="119"/>
      <c r="GZ184" s="119"/>
      <c r="HA184" s="119"/>
      <c r="HB184" s="119"/>
      <c r="HC184" s="119"/>
      <c r="HD184" s="119"/>
      <c r="HE184" s="119"/>
      <c r="HF184" s="119"/>
      <c r="HG184" s="119"/>
      <c r="HH184" s="119"/>
      <c r="HI184" s="119"/>
      <c r="HJ184" s="119"/>
      <c r="HK184" s="119"/>
      <c r="HL184" s="119"/>
      <c r="HM184" s="119"/>
      <c r="HN184" s="119"/>
      <c r="HO184" s="119"/>
      <c r="HP184" s="119"/>
      <c r="HQ184" s="119"/>
      <c r="HR184" s="119"/>
      <c r="HS184" s="119"/>
      <c r="HT184" s="119"/>
      <c r="HU184" s="119"/>
      <c r="HV184" s="119"/>
      <c r="HW184" s="119"/>
      <c r="HX184" s="119"/>
      <c r="HY184" s="119"/>
      <c r="HZ184" s="119"/>
      <c r="IA184" s="119"/>
      <c r="IB184" s="119"/>
      <c r="IC184" s="119"/>
      <c r="ID184" s="119"/>
      <c r="IE184" s="119"/>
      <c r="IF184" s="119"/>
      <c r="IG184" s="119"/>
      <c r="IH184" s="119"/>
      <c r="II184" s="119"/>
      <c r="IJ184" s="119"/>
      <c r="IK184" s="119"/>
      <c r="IL184" s="119"/>
      <c r="IM184" s="119"/>
      <c r="IN184" s="119"/>
      <c r="IO184" s="119"/>
      <c r="IP184" s="119"/>
      <c r="IQ184" s="119"/>
      <c r="IR184" s="119"/>
      <c r="IS184" s="119"/>
      <c r="IT184" s="119"/>
      <c r="IU184" s="119"/>
      <c r="IV184" s="119"/>
    </row>
    <row r="185" spans="3:256" s="150" customFormat="1">
      <c r="D185" s="119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119"/>
      <c r="BS185" s="119"/>
      <c r="BT185" s="119"/>
      <c r="BU185" s="119"/>
      <c r="BV185" s="119"/>
      <c r="BW185" s="119"/>
      <c r="BX185" s="119"/>
      <c r="BY185" s="119"/>
      <c r="BZ185" s="119"/>
      <c r="CA185" s="119"/>
      <c r="CB185" s="119"/>
      <c r="CC185" s="119"/>
      <c r="CD185" s="119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/>
      <c r="CT185" s="119"/>
      <c r="CU185" s="119"/>
      <c r="CV185" s="119"/>
      <c r="CW185" s="119"/>
      <c r="CX185" s="119"/>
      <c r="CY185" s="119"/>
      <c r="CZ185" s="119"/>
      <c r="DA185" s="119"/>
      <c r="DB185" s="119"/>
      <c r="DC185" s="119"/>
      <c r="DD185" s="119"/>
      <c r="DE185" s="119"/>
      <c r="DF185" s="119"/>
      <c r="DG185" s="119"/>
      <c r="DH185" s="119"/>
      <c r="DI185" s="119"/>
      <c r="DJ185" s="119"/>
      <c r="DK185" s="119"/>
      <c r="DL185" s="119"/>
      <c r="DM185" s="119"/>
      <c r="DN185" s="119"/>
      <c r="DO185" s="119"/>
      <c r="DP185" s="119"/>
      <c r="DQ185" s="119"/>
      <c r="DR185" s="119"/>
      <c r="DS185" s="119"/>
      <c r="DT185" s="119"/>
      <c r="DU185" s="119"/>
      <c r="DV185" s="119"/>
      <c r="DW185" s="119"/>
      <c r="DX185" s="119"/>
      <c r="DY185" s="119"/>
      <c r="DZ185" s="119"/>
      <c r="EA185" s="119"/>
      <c r="EB185" s="119"/>
      <c r="EC185" s="119"/>
      <c r="ED185" s="119"/>
      <c r="EE185" s="119"/>
      <c r="EF185" s="119"/>
      <c r="EG185" s="119"/>
      <c r="EH185" s="119"/>
      <c r="EI185" s="119"/>
      <c r="EJ185" s="119"/>
      <c r="EK185" s="119"/>
      <c r="EL185" s="119"/>
      <c r="EM185" s="119"/>
      <c r="EN185" s="119"/>
      <c r="EO185" s="119"/>
      <c r="EP185" s="119"/>
      <c r="EQ185" s="119"/>
      <c r="ER185" s="119"/>
      <c r="ES185" s="119"/>
      <c r="ET185" s="119"/>
      <c r="EU185" s="119"/>
      <c r="EV185" s="119"/>
      <c r="EW185" s="119"/>
      <c r="EX185" s="119"/>
      <c r="EY185" s="119"/>
      <c r="EZ185" s="119"/>
      <c r="FA185" s="119"/>
      <c r="FB185" s="119"/>
      <c r="FC185" s="119"/>
      <c r="FD185" s="119"/>
      <c r="FE185" s="119"/>
      <c r="FF185" s="119"/>
      <c r="FG185" s="119"/>
      <c r="FH185" s="119"/>
      <c r="FI185" s="119"/>
      <c r="FJ185" s="119"/>
      <c r="FK185" s="119"/>
      <c r="FL185" s="119"/>
      <c r="FM185" s="119"/>
      <c r="FN185" s="119"/>
      <c r="FO185" s="119"/>
      <c r="FP185" s="119"/>
      <c r="FQ185" s="119"/>
      <c r="FR185" s="119"/>
      <c r="FS185" s="119"/>
      <c r="FT185" s="119"/>
      <c r="FU185" s="119"/>
      <c r="FV185" s="119"/>
      <c r="FW185" s="119"/>
      <c r="FX185" s="119"/>
      <c r="FY185" s="119"/>
      <c r="FZ185" s="119"/>
      <c r="GA185" s="119"/>
      <c r="GB185" s="119"/>
      <c r="GC185" s="119"/>
      <c r="GD185" s="119"/>
      <c r="GE185" s="119"/>
      <c r="GF185" s="119"/>
      <c r="GG185" s="119"/>
      <c r="GH185" s="119"/>
      <c r="GI185" s="119"/>
      <c r="GJ185" s="119"/>
      <c r="GK185" s="119"/>
      <c r="GL185" s="119"/>
      <c r="GM185" s="119"/>
      <c r="GN185" s="119"/>
      <c r="GO185" s="119"/>
      <c r="GP185" s="119"/>
      <c r="GQ185" s="119"/>
      <c r="GR185" s="119"/>
      <c r="GS185" s="119"/>
      <c r="GT185" s="119"/>
      <c r="GU185" s="119"/>
      <c r="GV185" s="119"/>
      <c r="GW185" s="119"/>
      <c r="GX185" s="119"/>
      <c r="GY185" s="119"/>
      <c r="GZ185" s="119"/>
      <c r="HA185" s="119"/>
      <c r="HB185" s="119"/>
      <c r="HC185" s="119"/>
      <c r="HD185" s="119"/>
      <c r="HE185" s="119"/>
      <c r="HF185" s="119"/>
      <c r="HG185" s="119"/>
      <c r="HH185" s="119"/>
      <c r="HI185" s="119"/>
      <c r="HJ185" s="119"/>
      <c r="HK185" s="119"/>
      <c r="HL185" s="119"/>
      <c r="HM185" s="119"/>
      <c r="HN185" s="119"/>
      <c r="HO185" s="119"/>
      <c r="HP185" s="119"/>
      <c r="HQ185" s="119"/>
      <c r="HR185" s="119"/>
      <c r="HS185" s="119"/>
      <c r="HT185" s="119"/>
      <c r="HU185" s="119"/>
      <c r="HV185" s="119"/>
      <c r="HW185" s="119"/>
      <c r="HX185" s="119"/>
      <c r="HY185" s="119"/>
      <c r="HZ185" s="119"/>
      <c r="IA185" s="119"/>
      <c r="IB185" s="119"/>
      <c r="IC185" s="119"/>
      <c r="ID185" s="119"/>
      <c r="IE185" s="119"/>
      <c r="IF185" s="119"/>
      <c r="IG185" s="119"/>
      <c r="IH185" s="119"/>
      <c r="II185" s="119"/>
      <c r="IJ185" s="119"/>
      <c r="IK185" s="119"/>
      <c r="IL185" s="119"/>
      <c r="IM185" s="119"/>
      <c r="IN185" s="119"/>
      <c r="IO185" s="119"/>
      <c r="IP185" s="119"/>
      <c r="IQ185" s="119"/>
      <c r="IR185" s="119"/>
      <c r="IS185" s="119"/>
      <c r="IT185" s="119"/>
      <c r="IU185" s="119"/>
      <c r="IV185" s="119"/>
    </row>
    <row r="186" spans="3:256" s="150" customFormat="1">
      <c r="D186" s="119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  <c r="BH186" s="119"/>
      <c r="BI186" s="119"/>
      <c r="BJ186" s="119"/>
      <c r="BK186" s="119"/>
      <c r="BL186" s="119"/>
      <c r="BM186" s="119"/>
      <c r="BN186" s="119"/>
      <c r="BO186" s="119"/>
      <c r="BP186" s="119"/>
      <c r="BQ186" s="119"/>
      <c r="BR186" s="119"/>
      <c r="BS186" s="119"/>
      <c r="BT186" s="119"/>
      <c r="BU186" s="119"/>
      <c r="BV186" s="119"/>
      <c r="BW186" s="119"/>
      <c r="BX186" s="119"/>
      <c r="BY186" s="119"/>
      <c r="BZ186" s="119"/>
      <c r="CA186" s="119"/>
      <c r="CB186" s="119"/>
      <c r="CC186" s="119"/>
      <c r="CD186" s="119"/>
      <c r="CE186" s="119"/>
      <c r="CF186" s="119"/>
      <c r="CG186" s="119"/>
      <c r="CH186" s="119"/>
      <c r="CI186" s="119"/>
      <c r="CJ186" s="119"/>
      <c r="CK186" s="119"/>
      <c r="CL186" s="119"/>
      <c r="CM186" s="119"/>
      <c r="CN186" s="119"/>
      <c r="CO186" s="119"/>
      <c r="CP186" s="119"/>
      <c r="CQ186" s="119"/>
      <c r="CR186" s="119"/>
      <c r="CS186" s="119"/>
      <c r="CT186" s="119"/>
      <c r="CU186" s="119"/>
      <c r="CV186" s="119"/>
      <c r="CW186" s="119"/>
      <c r="CX186" s="119"/>
      <c r="CY186" s="119"/>
      <c r="CZ186" s="119"/>
      <c r="DA186" s="119"/>
      <c r="DB186" s="119"/>
      <c r="DC186" s="119"/>
      <c r="DD186" s="119"/>
      <c r="DE186" s="119"/>
      <c r="DF186" s="119"/>
      <c r="DG186" s="119"/>
      <c r="DH186" s="119"/>
      <c r="DI186" s="119"/>
      <c r="DJ186" s="119"/>
      <c r="DK186" s="119"/>
      <c r="DL186" s="119"/>
      <c r="DM186" s="119"/>
      <c r="DN186" s="119"/>
      <c r="DO186" s="119"/>
      <c r="DP186" s="119"/>
      <c r="DQ186" s="119"/>
      <c r="DR186" s="119"/>
      <c r="DS186" s="119"/>
      <c r="DT186" s="119"/>
      <c r="DU186" s="119"/>
      <c r="DV186" s="119"/>
      <c r="DW186" s="119"/>
      <c r="DX186" s="119"/>
      <c r="DY186" s="119"/>
      <c r="DZ186" s="119"/>
      <c r="EA186" s="119"/>
      <c r="EB186" s="119"/>
      <c r="EC186" s="119"/>
      <c r="ED186" s="119"/>
      <c r="EE186" s="119"/>
      <c r="EF186" s="119"/>
      <c r="EG186" s="119"/>
      <c r="EH186" s="119"/>
      <c r="EI186" s="119"/>
      <c r="EJ186" s="119"/>
      <c r="EK186" s="119"/>
      <c r="EL186" s="119"/>
      <c r="EM186" s="119"/>
      <c r="EN186" s="119"/>
      <c r="EO186" s="119"/>
      <c r="EP186" s="119"/>
      <c r="EQ186" s="119"/>
      <c r="ER186" s="119"/>
      <c r="ES186" s="119"/>
      <c r="ET186" s="119"/>
      <c r="EU186" s="119"/>
      <c r="EV186" s="119"/>
      <c r="EW186" s="119"/>
      <c r="EX186" s="119"/>
      <c r="EY186" s="119"/>
      <c r="EZ186" s="119"/>
      <c r="FA186" s="119"/>
      <c r="FB186" s="119"/>
      <c r="FC186" s="119"/>
      <c r="FD186" s="119"/>
      <c r="FE186" s="119"/>
      <c r="FF186" s="119"/>
      <c r="FG186" s="119"/>
      <c r="FH186" s="119"/>
      <c r="FI186" s="119"/>
      <c r="FJ186" s="119"/>
      <c r="FK186" s="119"/>
      <c r="FL186" s="119"/>
      <c r="FM186" s="119"/>
      <c r="FN186" s="119"/>
      <c r="FO186" s="119"/>
      <c r="FP186" s="119"/>
      <c r="FQ186" s="119"/>
      <c r="FR186" s="119"/>
      <c r="FS186" s="119"/>
      <c r="FT186" s="119"/>
      <c r="FU186" s="119"/>
      <c r="FV186" s="119"/>
      <c r="FW186" s="119"/>
      <c r="FX186" s="119"/>
      <c r="FY186" s="119"/>
      <c r="FZ186" s="119"/>
      <c r="GA186" s="119"/>
      <c r="GB186" s="119"/>
      <c r="GC186" s="119"/>
      <c r="GD186" s="119"/>
      <c r="GE186" s="119"/>
      <c r="GF186" s="119"/>
      <c r="GG186" s="119"/>
      <c r="GH186" s="119"/>
      <c r="GI186" s="119"/>
      <c r="GJ186" s="119"/>
      <c r="GK186" s="119"/>
      <c r="GL186" s="119"/>
      <c r="GM186" s="119"/>
      <c r="GN186" s="119"/>
      <c r="GO186" s="119"/>
      <c r="GP186" s="119"/>
      <c r="GQ186" s="119"/>
      <c r="GR186" s="119"/>
      <c r="GS186" s="119"/>
      <c r="GT186" s="119"/>
      <c r="GU186" s="119"/>
      <c r="GV186" s="119"/>
      <c r="GW186" s="119"/>
      <c r="GX186" s="119"/>
      <c r="GY186" s="119"/>
      <c r="GZ186" s="119"/>
      <c r="HA186" s="119"/>
      <c r="HB186" s="119"/>
      <c r="HC186" s="119"/>
      <c r="HD186" s="119"/>
      <c r="HE186" s="119"/>
      <c r="HF186" s="119"/>
      <c r="HG186" s="119"/>
      <c r="HH186" s="119"/>
      <c r="HI186" s="119"/>
      <c r="HJ186" s="119"/>
      <c r="HK186" s="119"/>
      <c r="HL186" s="119"/>
      <c r="HM186" s="119"/>
      <c r="HN186" s="119"/>
      <c r="HO186" s="119"/>
      <c r="HP186" s="119"/>
      <c r="HQ186" s="119"/>
      <c r="HR186" s="119"/>
      <c r="HS186" s="119"/>
      <c r="HT186" s="119"/>
      <c r="HU186" s="119"/>
      <c r="HV186" s="119"/>
      <c r="HW186" s="119"/>
      <c r="HX186" s="119"/>
      <c r="HY186" s="119"/>
      <c r="HZ186" s="119"/>
      <c r="IA186" s="119"/>
      <c r="IB186" s="119"/>
      <c r="IC186" s="119"/>
      <c r="ID186" s="119"/>
      <c r="IE186" s="119"/>
      <c r="IF186" s="119"/>
      <c r="IG186" s="119"/>
      <c r="IH186" s="119"/>
      <c r="II186" s="119"/>
      <c r="IJ186" s="119"/>
      <c r="IK186" s="119"/>
      <c r="IL186" s="119"/>
      <c r="IM186" s="119"/>
      <c r="IN186" s="119"/>
      <c r="IO186" s="119"/>
      <c r="IP186" s="119"/>
      <c r="IQ186" s="119"/>
      <c r="IR186" s="119"/>
      <c r="IS186" s="119"/>
      <c r="IT186" s="119"/>
      <c r="IU186" s="119"/>
      <c r="IV186" s="119"/>
    </row>
    <row r="187" spans="3:256" s="150" customFormat="1">
      <c r="D187" s="119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119"/>
      <c r="BO187" s="119"/>
      <c r="BP187" s="119"/>
      <c r="BQ187" s="119"/>
      <c r="BR187" s="119"/>
      <c r="BS187" s="119"/>
      <c r="BT187" s="119"/>
      <c r="BU187" s="119"/>
      <c r="BV187" s="119"/>
      <c r="BW187" s="119"/>
      <c r="BX187" s="119"/>
      <c r="BY187" s="119"/>
      <c r="BZ187" s="119"/>
      <c r="CA187" s="119"/>
      <c r="CB187" s="119"/>
      <c r="CC187" s="119"/>
      <c r="CD187" s="119"/>
      <c r="CE187" s="119"/>
      <c r="CF187" s="119"/>
      <c r="CG187" s="119"/>
      <c r="CH187" s="119"/>
      <c r="CI187" s="119"/>
      <c r="CJ187" s="119"/>
      <c r="CK187" s="119"/>
      <c r="CL187" s="119"/>
      <c r="CM187" s="119"/>
      <c r="CN187" s="119"/>
      <c r="CO187" s="119"/>
      <c r="CP187" s="119"/>
      <c r="CQ187" s="119"/>
      <c r="CR187" s="119"/>
      <c r="CS187" s="119"/>
      <c r="CT187" s="119"/>
      <c r="CU187" s="119"/>
      <c r="CV187" s="119"/>
      <c r="CW187" s="119"/>
      <c r="CX187" s="119"/>
      <c r="CY187" s="119"/>
      <c r="CZ187" s="119"/>
      <c r="DA187" s="119"/>
      <c r="DB187" s="119"/>
      <c r="DC187" s="119"/>
      <c r="DD187" s="119"/>
      <c r="DE187" s="119"/>
      <c r="DF187" s="119"/>
      <c r="DG187" s="119"/>
      <c r="DH187" s="119"/>
      <c r="DI187" s="119"/>
      <c r="DJ187" s="119"/>
      <c r="DK187" s="119"/>
      <c r="DL187" s="119"/>
      <c r="DM187" s="119"/>
      <c r="DN187" s="119"/>
      <c r="DO187" s="119"/>
      <c r="DP187" s="119"/>
      <c r="DQ187" s="119"/>
      <c r="DR187" s="119"/>
      <c r="DS187" s="119"/>
      <c r="DT187" s="119"/>
      <c r="DU187" s="119"/>
      <c r="DV187" s="119"/>
      <c r="DW187" s="119"/>
      <c r="DX187" s="119"/>
      <c r="DY187" s="119"/>
      <c r="DZ187" s="119"/>
      <c r="EA187" s="119"/>
      <c r="EB187" s="119"/>
      <c r="EC187" s="119"/>
      <c r="ED187" s="119"/>
      <c r="EE187" s="119"/>
      <c r="EF187" s="119"/>
      <c r="EG187" s="119"/>
      <c r="EH187" s="119"/>
      <c r="EI187" s="119"/>
      <c r="EJ187" s="119"/>
      <c r="EK187" s="119"/>
      <c r="EL187" s="119"/>
      <c r="EM187" s="119"/>
      <c r="EN187" s="119"/>
      <c r="EO187" s="119"/>
      <c r="EP187" s="119"/>
      <c r="EQ187" s="119"/>
      <c r="ER187" s="119"/>
      <c r="ES187" s="119"/>
      <c r="ET187" s="119"/>
      <c r="EU187" s="119"/>
      <c r="EV187" s="119"/>
      <c r="EW187" s="119"/>
      <c r="EX187" s="119"/>
      <c r="EY187" s="119"/>
      <c r="EZ187" s="119"/>
      <c r="FA187" s="119"/>
      <c r="FB187" s="119"/>
      <c r="FC187" s="119"/>
      <c r="FD187" s="119"/>
      <c r="FE187" s="119"/>
      <c r="FF187" s="119"/>
      <c r="FG187" s="119"/>
      <c r="FH187" s="119"/>
      <c r="FI187" s="119"/>
      <c r="FJ187" s="119"/>
      <c r="FK187" s="119"/>
      <c r="FL187" s="119"/>
      <c r="FM187" s="119"/>
      <c r="FN187" s="119"/>
      <c r="FO187" s="119"/>
      <c r="FP187" s="119"/>
      <c r="FQ187" s="119"/>
      <c r="FR187" s="119"/>
      <c r="FS187" s="119"/>
      <c r="FT187" s="119"/>
      <c r="FU187" s="119"/>
      <c r="FV187" s="119"/>
      <c r="FW187" s="119"/>
      <c r="FX187" s="119"/>
      <c r="FY187" s="119"/>
      <c r="FZ187" s="119"/>
      <c r="GA187" s="119"/>
      <c r="GB187" s="119"/>
      <c r="GC187" s="119"/>
      <c r="GD187" s="119"/>
      <c r="GE187" s="119"/>
      <c r="GF187" s="119"/>
      <c r="GG187" s="119"/>
      <c r="GH187" s="119"/>
      <c r="GI187" s="119"/>
      <c r="GJ187" s="119"/>
      <c r="GK187" s="119"/>
      <c r="GL187" s="119"/>
      <c r="GM187" s="119"/>
      <c r="GN187" s="119"/>
      <c r="GO187" s="119"/>
      <c r="GP187" s="119"/>
      <c r="GQ187" s="119"/>
      <c r="GR187" s="119"/>
      <c r="GS187" s="119"/>
      <c r="GT187" s="119"/>
      <c r="GU187" s="119"/>
      <c r="GV187" s="119"/>
      <c r="GW187" s="119"/>
      <c r="GX187" s="119"/>
      <c r="GY187" s="119"/>
      <c r="GZ187" s="119"/>
      <c r="HA187" s="119"/>
      <c r="HB187" s="119"/>
      <c r="HC187" s="119"/>
      <c r="HD187" s="119"/>
      <c r="HE187" s="119"/>
      <c r="HF187" s="119"/>
      <c r="HG187" s="119"/>
      <c r="HH187" s="119"/>
      <c r="HI187" s="119"/>
      <c r="HJ187" s="119"/>
      <c r="HK187" s="119"/>
      <c r="HL187" s="119"/>
      <c r="HM187" s="119"/>
      <c r="HN187" s="119"/>
      <c r="HO187" s="119"/>
      <c r="HP187" s="119"/>
      <c r="HQ187" s="119"/>
      <c r="HR187" s="119"/>
      <c r="HS187" s="119"/>
      <c r="HT187" s="119"/>
      <c r="HU187" s="119"/>
      <c r="HV187" s="119"/>
      <c r="HW187" s="119"/>
      <c r="HX187" s="119"/>
      <c r="HY187" s="119"/>
      <c r="HZ187" s="119"/>
      <c r="IA187" s="119"/>
      <c r="IB187" s="119"/>
      <c r="IC187" s="119"/>
      <c r="ID187" s="119"/>
      <c r="IE187" s="119"/>
      <c r="IF187" s="119"/>
      <c r="IG187" s="119"/>
      <c r="IH187" s="119"/>
      <c r="II187" s="119"/>
      <c r="IJ187" s="119"/>
      <c r="IK187" s="119"/>
      <c r="IL187" s="119"/>
      <c r="IM187" s="119"/>
      <c r="IN187" s="119"/>
      <c r="IO187" s="119"/>
      <c r="IP187" s="119"/>
      <c r="IQ187" s="119"/>
      <c r="IR187" s="119"/>
      <c r="IS187" s="119"/>
      <c r="IT187" s="119"/>
      <c r="IU187" s="119"/>
      <c r="IV187" s="119"/>
    </row>
    <row r="188" spans="3:256" s="150" customFormat="1">
      <c r="D188" s="119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119"/>
      <c r="BQ188" s="119"/>
      <c r="BR188" s="119"/>
      <c r="BS188" s="119"/>
      <c r="BT188" s="119"/>
      <c r="BU188" s="119"/>
      <c r="BV188" s="119"/>
      <c r="BW188" s="119"/>
      <c r="BX188" s="119"/>
      <c r="BY188" s="119"/>
      <c r="BZ188" s="119"/>
      <c r="CA188" s="119"/>
      <c r="CB188" s="119"/>
      <c r="CC188" s="119"/>
      <c r="CD188" s="119"/>
      <c r="CE188" s="119"/>
      <c r="CF188" s="119"/>
      <c r="CG188" s="119"/>
      <c r="CH188" s="119"/>
      <c r="CI188" s="119"/>
      <c r="CJ188" s="119"/>
      <c r="CK188" s="119"/>
      <c r="CL188" s="119"/>
      <c r="CM188" s="119"/>
      <c r="CN188" s="119"/>
      <c r="CO188" s="119"/>
      <c r="CP188" s="119"/>
      <c r="CQ188" s="119"/>
      <c r="CR188" s="119"/>
      <c r="CS188" s="119"/>
      <c r="CT188" s="119"/>
      <c r="CU188" s="119"/>
      <c r="CV188" s="119"/>
      <c r="CW188" s="119"/>
      <c r="CX188" s="119"/>
      <c r="CY188" s="119"/>
      <c r="CZ188" s="119"/>
      <c r="DA188" s="119"/>
      <c r="DB188" s="119"/>
      <c r="DC188" s="119"/>
      <c r="DD188" s="119"/>
      <c r="DE188" s="119"/>
      <c r="DF188" s="119"/>
      <c r="DG188" s="119"/>
      <c r="DH188" s="119"/>
      <c r="DI188" s="119"/>
      <c r="DJ188" s="119"/>
      <c r="DK188" s="119"/>
      <c r="DL188" s="119"/>
      <c r="DM188" s="119"/>
      <c r="DN188" s="119"/>
      <c r="DO188" s="119"/>
      <c r="DP188" s="119"/>
      <c r="DQ188" s="119"/>
      <c r="DR188" s="119"/>
      <c r="DS188" s="119"/>
      <c r="DT188" s="119"/>
      <c r="DU188" s="119"/>
      <c r="DV188" s="119"/>
      <c r="DW188" s="119"/>
      <c r="DX188" s="119"/>
      <c r="DY188" s="119"/>
      <c r="DZ188" s="119"/>
      <c r="EA188" s="119"/>
      <c r="EB188" s="119"/>
      <c r="EC188" s="119"/>
      <c r="ED188" s="119"/>
      <c r="EE188" s="119"/>
      <c r="EF188" s="119"/>
      <c r="EG188" s="119"/>
      <c r="EH188" s="119"/>
      <c r="EI188" s="119"/>
      <c r="EJ188" s="119"/>
      <c r="EK188" s="119"/>
      <c r="EL188" s="119"/>
      <c r="EM188" s="119"/>
      <c r="EN188" s="119"/>
      <c r="EO188" s="119"/>
      <c r="EP188" s="119"/>
      <c r="EQ188" s="119"/>
      <c r="ER188" s="119"/>
      <c r="ES188" s="119"/>
      <c r="ET188" s="119"/>
      <c r="EU188" s="119"/>
      <c r="EV188" s="119"/>
      <c r="EW188" s="119"/>
      <c r="EX188" s="119"/>
      <c r="EY188" s="119"/>
      <c r="EZ188" s="119"/>
      <c r="FA188" s="119"/>
      <c r="FB188" s="119"/>
      <c r="FC188" s="119"/>
      <c r="FD188" s="119"/>
      <c r="FE188" s="119"/>
      <c r="FF188" s="119"/>
      <c r="FG188" s="119"/>
      <c r="FH188" s="119"/>
      <c r="FI188" s="119"/>
      <c r="FJ188" s="119"/>
      <c r="FK188" s="119"/>
      <c r="FL188" s="119"/>
      <c r="FM188" s="119"/>
      <c r="FN188" s="119"/>
      <c r="FO188" s="119"/>
      <c r="FP188" s="119"/>
      <c r="FQ188" s="119"/>
      <c r="FR188" s="119"/>
      <c r="FS188" s="119"/>
      <c r="FT188" s="119"/>
      <c r="FU188" s="119"/>
      <c r="FV188" s="119"/>
      <c r="FW188" s="119"/>
      <c r="FX188" s="119"/>
      <c r="FY188" s="119"/>
      <c r="FZ188" s="119"/>
      <c r="GA188" s="119"/>
      <c r="GB188" s="119"/>
      <c r="GC188" s="119"/>
      <c r="GD188" s="119"/>
      <c r="GE188" s="119"/>
      <c r="GF188" s="119"/>
      <c r="GG188" s="119"/>
      <c r="GH188" s="119"/>
      <c r="GI188" s="119"/>
      <c r="GJ188" s="119"/>
      <c r="GK188" s="119"/>
      <c r="GL188" s="119"/>
      <c r="GM188" s="119"/>
      <c r="GN188" s="119"/>
      <c r="GO188" s="119"/>
      <c r="GP188" s="119"/>
      <c r="GQ188" s="119"/>
      <c r="GR188" s="119"/>
      <c r="GS188" s="119"/>
      <c r="GT188" s="119"/>
      <c r="GU188" s="119"/>
      <c r="GV188" s="119"/>
      <c r="GW188" s="119"/>
      <c r="GX188" s="119"/>
      <c r="GY188" s="119"/>
      <c r="GZ188" s="119"/>
      <c r="HA188" s="119"/>
      <c r="HB188" s="119"/>
      <c r="HC188" s="119"/>
      <c r="HD188" s="119"/>
      <c r="HE188" s="119"/>
      <c r="HF188" s="119"/>
      <c r="HG188" s="119"/>
      <c r="HH188" s="119"/>
      <c r="HI188" s="119"/>
      <c r="HJ188" s="119"/>
      <c r="HK188" s="119"/>
      <c r="HL188" s="119"/>
      <c r="HM188" s="119"/>
      <c r="HN188" s="119"/>
      <c r="HO188" s="119"/>
      <c r="HP188" s="119"/>
      <c r="HQ188" s="119"/>
      <c r="HR188" s="119"/>
      <c r="HS188" s="119"/>
      <c r="HT188" s="119"/>
      <c r="HU188" s="119"/>
      <c r="HV188" s="119"/>
      <c r="HW188" s="119"/>
      <c r="HX188" s="119"/>
      <c r="HY188" s="119"/>
      <c r="HZ188" s="119"/>
      <c r="IA188" s="119"/>
      <c r="IB188" s="119"/>
      <c r="IC188" s="119"/>
      <c r="ID188" s="119"/>
      <c r="IE188" s="119"/>
      <c r="IF188" s="119"/>
      <c r="IG188" s="119"/>
      <c r="IH188" s="119"/>
      <c r="II188" s="119"/>
      <c r="IJ188" s="119"/>
      <c r="IK188" s="119"/>
      <c r="IL188" s="119"/>
      <c r="IM188" s="119"/>
      <c r="IN188" s="119"/>
      <c r="IO188" s="119"/>
      <c r="IP188" s="119"/>
      <c r="IQ188" s="119"/>
      <c r="IR188" s="119"/>
      <c r="IS188" s="119"/>
      <c r="IT188" s="119"/>
      <c r="IU188" s="119"/>
      <c r="IV188" s="119"/>
    </row>
    <row r="189" spans="3:256" s="150" customFormat="1">
      <c r="C189" s="157"/>
      <c r="D189" s="119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U189" s="119"/>
      <c r="CV189" s="119"/>
      <c r="CW189" s="119"/>
      <c r="CX189" s="119"/>
      <c r="CY189" s="119"/>
      <c r="CZ189" s="119"/>
      <c r="DA189" s="119"/>
      <c r="DB189" s="119"/>
      <c r="DC189" s="119"/>
      <c r="DD189" s="119"/>
      <c r="DE189" s="119"/>
      <c r="DF189" s="119"/>
      <c r="DG189" s="119"/>
      <c r="DH189" s="119"/>
      <c r="DI189" s="119"/>
      <c r="DJ189" s="119"/>
      <c r="DK189" s="119"/>
      <c r="DL189" s="119"/>
      <c r="DM189" s="119"/>
      <c r="DN189" s="119"/>
      <c r="DO189" s="119"/>
      <c r="DP189" s="119"/>
      <c r="DQ189" s="119"/>
      <c r="DR189" s="119"/>
      <c r="DS189" s="119"/>
      <c r="DT189" s="119"/>
      <c r="DU189" s="119"/>
      <c r="DV189" s="119"/>
      <c r="DW189" s="119"/>
      <c r="DX189" s="119"/>
      <c r="DY189" s="119"/>
      <c r="DZ189" s="119"/>
      <c r="EA189" s="119"/>
      <c r="EB189" s="119"/>
      <c r="EC189" s="119"/>
      <c r="ED189" s="119"/>
      <c r="EE189" s="119"/>
      <c r="EF189" s="119"/>
      <c r="EG189" s="119"/>
      <c r="EH189" s="119"/>
      <c r="EI189" s="119"/>
      <c r="EJ189" s="119"/>
      <c r="EK189" s="119"/>
      <c r="EL189" s="119"/>
      <c r="EM189" s="119"/>
      <c r="EN189" s="119"/>
      <c r="EO189" s="119"/>
      <c r="EP189" s="119"/>
      <c r="EQ189" s="119"/>
      <c r="ER189" s="119"/>
      <c r="ES189" s="119"/>
      <c r="ET189" s="119"/>
      <c r="EU189" s="119"/>
      <c r="EV189" s="119"/>
      <c r="EW189" s="119"/>
      <c r="EX189" s="119"/>
      <c r="EY189" s="119"/>
      <c r="EZ189" s="119"/>
      <c r="FA189" s="119"/>
      <c r="FB189" s="119"/>
      <c r="FC189" s="119"/>
      <c r="FD189" s="119"/>
      <c r="FE189" s="119"/>
      <c r="FF189" s="119"/>
      <c r="FG189" s="119"/>
      <c r="FH189" s="119"/>
      <c r="FI189" s="119"/>
      <c r="FJ189" s="119"/>
      <c r="FK189" s="119"/>
      <c r="FL189" s="119"/>
      <c r="FM189" s="119"/>
      <c r="FN189" s="119"/>
      <c r="FO189" s="119"/>
      <c r="FP189" s="119"/>
      <c r="FQ189" s="119"/>
      <c r="FR189" s="119"/>
      <c r="FS189" s="119"/>
      <c r="FT189" s="119"/>
      <c r="FU189" s="119"/>
      <c r="FV189" s="119"/>
      <c r="FW189" s="119"/>
      <c r="FX189" s="119"/>
      <c r="FY189" s="119"/>
      <c r="FZ189" s="119"/>
      <c r="GA189" s="119"/>
      <c r="GB189" s="119"/>
      <c r="GC189" s="119"/>
      <c r="GD189" s="119"/>
      <c r="GE189" s="119"/>
      <c r="GF189" s="119"/>
      <c r="GG189" s="119"/>
      <c r="GH189" s="119"/>
      <c r="GI189" s="119"/>
      <c r="GJ189" s="119"/>
      <c r="GK189" s="119"/>
      <c r="GL189" s="119"/>
      <c r="GM189" s="119"/>
      <c r="GN189" s="119"/>
      <c r="GO189" s="119"/>
      <c r="GP189" s="119"/>
      <c r="GQ189" s="119"/>
      <c r="GR189" s="119"/>
      <c r="GS189" s="119"/>
      <c r="GT189" s="119"/>
      <c r="GU189" s="119"/>
      <c r="GV189" s="119"/>
      <c r="GW189" s="119"/>
      <c r="GX189" s="119"/>
      <c r="GY189" s="119"/>
      <c r="GZ189" s="119"/>
      <c r="HA189" s="119"/>
      <c r="HB189" s="119"/>
      <c r="HC189" s="119"/>
      <c r="HD189" s="119"/>
      <c r="HE189" s="119"/>
      <c r="HF189" s="119"/>
      <c r="HG189" s="119"/>
      <c r="HH189" s="119"/>
      <c r="HI189" s="119"/>
      <c r="HJ189" s="119"/>
      <c r="HK189" s="119"/>
      <c r="HL189" s="119"/>
      <c r="HM189" s="119"/>
      <c r="HN189" s="119"/>
      <c r="HO189" s="119"/>
      <c r="HP189" s="119"/>
      <c r="HQ189" s="119"/>
      <c r="HR189" s="119"/>
      <c r="HS189" s="119"/>
      <c r="HT189" s="119"/>
      <c r="HU189" s="119"/>
      <c r="HV189" s="119"/>
      <c r="HW189" s="119"/>
      <c r="HX189" s="119"/>
      <c r="HY189" s="119"/>
      <c r="HZ189" s="119"/>
      <c r="IA189" s="119"/>
      <c r="IB189" s="119"/>
      <c r="IC189" s="119"/>
      <c r="ID189" s="119"/>
      <c r="IE189" s="119"/>
      <c r="IF189" s="119"/>
      <c r="IG189" s="119"/>
      <c r="IH189" s="119"/>
      <c r="II189" s="119"/>
      <c r="IJ189" s="119"/>
      <c r="IK189" s="119"/>
      <c r="IL189" s="119"/>
      <c r="IM189" s="119"/>
      <c r="IN189" s="119"/>
      <c r="IO189" s="119"/>
      <c r="IP189" s="119"/>
      <c r="IQ189" s="119"/>
      <c r="IR189" s="119"/>
      <c r="IS189" s="119"/>
      <c r="IT189" s="119"/>
      <c r="IU189" s="119"/>
      <c r="IV189" s="119"/>
    </row>
    <row r="190" spans="3:256" s="157" customFormat="1">
      <c r="C190" s="119"/>
      <c r="D190" s="119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U190" s="119"/>
      <c r="CV190" s="119"/>
      <c r="CW190" s="119"/>
      <c r="CX190" s="119"/>
      <c r="CY190" s="119"/>
      <c r="CZ190" s="119"/>
      <c r="DA190" s="119"/>
      <c r="DB190" s="119"/>
      <c r="DC190" s="119"/>
      <c r="DD190" s="119"/>
      <c r="DE190" s="119"/>
      <c r="DF190" s="119"/>
      <c r="DG190" s="119"/>
      <c r="DH190" s="119"/>
      <c r="DI190" s="119"/>
      <c r="DJ190" s="119"/>
      <c r="DK190" s="119"/>
      <c r="DL190" s="119"/>
      <c r="DM190" s="119"/>
      <c r="DN190" s="119"/>
      <c r="DO190" s="119"/>
      <c r="DP190" s="119"/>
      <c r="DQ190" s="119"/>
      <c r="DR190" s="119"/>
      <c r="DS190" s="119"/>
      <c r="DT190" s="119"/>
      <c r="DU190" s="119"/>
      <c r="DV190" s="119"/>
      <c r="DW190" s="119"/>
      <c r="DX190" s="119"/>
      <c r="DY190" s="119"/>
      <c r="DZ190" s="119"/>
      <c r="EA190" s="119"/>
      <c r="EB190" s="119"/>
      <c r="EC190" s="119"/>
      <c r="ED190" s="119"/>
      <c r="EE190" s="119"/>
      <c r="EF190" s="119"/>
      <c r="EG190" s="119"/>
      <c r="EH190" s="119"/>
      <c r="EI190" s="119"/>
      <c r="EJ190" s="119"/>
      <c r="EK190" s="119"/>
      <c r="EL190" s="119"/>
      <c r="EM190" s="119"/>
      <c r="EN190" s="119"/>
      <c r="EO190" s="119"/>
      <c r="EP190" s="119"/>
      <c r="EQ190" s="119"/>
      <c r="ER190" s="119"/>
      <c r="ES190" s="119"/>
      <c r="ET190" s="119"/>
      <c r="EU190" s="119"/>
      <c r="EV190" s="119"/>
      <c r="EW190" s="119"/>
      <c r="EX190" s="119"/>
      <c r="EY190" s="119"/>
      <c r="EZ190" s="119"/>
      <c r="FA190" s="119"/>
      <c r="FB190" s="119"/>
      <c r="FC190" s="119"/>
      <c r="FD190" s="119"/>
      <c r="FE190" s="119"/>
      <c r="FF190" s="119"/>
      <c r="FG190" s="119"/>
      <c r="FH190" s="119"/>
      <c r="FI190" s="119"/>
      <c r="FJ190" s="119"/>
      <c r="FK190" s="119"/>
      <c r="FL190" s="119"/>
      <c r="FM190" s="119"/>
      <c r="FN190" s="119"/>
      <c r="FO190" s="119"/>
      <c r="FP190" s="119"/>
      <c r="FQ190" s="119"/>
      <c r="FR190" s="119"/>
      <c r="FS190" s="119"/>
      <c r="FT190" s="119"/>
      <c r="FU190" s="119"/>
      <c r="FV190" s="119"/>
      <c r="FW190" s="119"/>
      <c r="FX190" s="119"/>
      <c r="FY190" s="119"/>
      <c r="FZ190" s="119"/>
      <c r="GA190" s="119"/>
      <c r="GB190" s="119"/>
      <c r="GC190" s="119"/>
      <c r="GD190" s="119"/>
      <c r="GE190" s="119"/>
      <c r="GF190" s="119"/>
      <c r="GG190" s="119"/>
      <c r="GH190" s="119"/>
      <c r="GI190" s="119"/>
      <c r="GJ190" s="119"/>
      <c r="GK190" s="119"/>
      <c r="GL190" s="119"/>
      <c r="GM190" s="119"/>
      <c r="GN190" s="119"/>
      <c r="GO190" s="119"/>
      <c r="GP190" s="119"/>
      <c r="GQ190" s="119"/>
      <c r="GR190" s="119"/>
      <c r="GS190" s="119"/>
      <c r="GT190" s="119"/>
      <c r="GU190" s="119"/>
      <c r="GV190" s="119"/>
      <c r="GW190" s="119"/>
      <c r="GX190" s="119"/>
      <c r="GY190" s="119"/>
      <c r="GZ190" s="119"/>
      <c r="HA190" s="119"/>
      <c r="HB190" s="119"/>
      <c r="HC190" s="119"/>
      <c r="HD190" s="119"/>
      <c r="HE190" s="119"/>
      <c r="HF190" s="119"/>
      <c r="HG190" s="119"/>
      <c r="HH190" s="119"/>
      <c r="HI190" s="119"/>
      <c r="HJ190" s="119"/>
      <c r="HK190" s="119"/>
      <c r="HL190" s="119"/>
      <c r="HM190" s="119"/>
      <c r="HN190" s="119"/>
      <c r="HO190" s="119"/>
      <c r="HP190" s="119"/>
      <c r="HQ190" s="119"/>
      <c r="HR190" s="119"/>
      <c r="HS190" s="119"/>
      <c r="HT190" s="119"/>
      <c r="HU190" s="119"/>
      <c r="HV190" s="119"/>
      <c r="HW190" s="119"/>
      <c r="HX190" s="119"/>
      <c r="HY190" s="119"/>
      <c r="HZ190" s="119"/>
      <c r="IA190" s="119"/>
      <c r="IB190" s="119"/>
      <c r="IC190" s="119"/>
      <c r="ID190" s="119"/>
      <c r="IE190" s="119"/>
      <c r="IF190" s="119"/>
      <c r="IG190" s="119"/>
      <c r="IH190" s="119"/>
      <c r="II190" s="119"/>
      <c r="IJ190" s="119"/>
      <c r="IK190" s="119"/>
      <c r="IL190" s="119"/>
      <c r="IM190" s="119"/>
      <c r="IN190" s="119"/>
      <c r="IO190" s="119"/>
      <c r="IP190" s="119"/>
      <c r="IQ190" s="119"/>
      <c r="IR190" s="119"/>
      <c r="IS190" s="119"/>
      <c r="IT190" s="119"/>
      <c r="IU190" s="119"/>
      <c r="IV190" s="119"/>
    </row>
    <row r="225" spans="3:256">
      <c r="C225" s="157"/>
    </row>
    <row r="226" spans="3:256" s="157" customFormat="1">
      <c r="C226" s="119"/>
      <c r="D226" s="119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19"/>
      <c r="BQ226" s="119"/>
      <c r="BR226" s="119"/>
      <c r="BS226" s="119"/>
      <c r="BT226" s="119"/>
      <c r="BU226" s="119"/>
      <c r="BV226" s="119"/>
      <c r="BW226" s="119"/>
      <c r="BX226" s="119"/>
      <c r="BY226" s="119"/>
      <c r="BZ226" s="119"/>
      <c r="CA226" s="119"/>
      <c r="CB226" s="119"/>
      <c r="CC226" s="119"/>
      <c r="CD226" s="119"/>
      <c r="CE226" s="119"/>
      <c r="CF226" s="119"/>
      <c r="CG226" s="119"/>
      <c r="CH226" s="119"/>
      <c r="CI226" s="119"/>
      <c r="CJ226" s="119"/>
      <c r="CK226" s="119"/>
      <c r="CL226" s="119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  <c r="DO226" s="119"/>
      <c r="DP226" s="119"/>
      <c r="DQ226" s="119"/>
      <c r="DR226" s="119"/>
      <c r="DS226" s="119"/>
      <c r="DT226" s="119"/>
      <c r="DU226" s="119"/>
      <c r="DV226" s="119"/>
      <c r="DW226" s="119"/>
      <c r="DX226" s="119"/>
      <c r="DY226" s="119"/>
      <c r="DZ226" s="119"/>
      <c r="EA226" s="119"/>
      <c r="EB226" s="119"/>
      <c r="EC226" s="119"/>
      <c r="ED226" s="119"/>
      <c r="EE226" s="119"/>
      <c r="EF226" s="119"/>
      <c r="EG226" s="119"/>
      <c r="EH226" s="119"/>
      <c r="EI226" s="119"/>
      <c r="EJ226" s="119"/>
      <c r="EK226" s="119"/>
      <c r="EL226" s="119"/>
      <c r="EM226" s="119"/>
      <c r="EN226" s="119"/>
      <c r="EO226" s="119"/>
      <c r="EP226" s="119"/>
      <c r="EQ226" s="119"/>
      <c r="ER226" s="119"/>
      <c r="ES226" s="119"/>
      <c r="ET226" s="119"/>
      <c r="EU226" s="119"/>
      <c r="EV226" s="119"/>
      <c r="EW226" s="119"/>
      <c r="EX226" s="119"/>
      <c r="EY226" s="119"/>
      <c r="EZ226" s="119"/>
      <c r="FA226" s="119"/>
      <c r="FB226" s="119"/>
      <c r="FC226" s="119"/>
      <c r="FD226" s="119"/>
      <c r="FE226" s="119"/>
      <c r="FF226" s="119"/>
      <c r="FG226" s="119"/>
      <c r="FH226" s="119"/>
      <c r="FI226" s="119"/>
      <c r="FJ226" s="119"/>
      <c r="FK226" s="119"/>
      <c r="FL226" s="119"/>
      <c r="FM226" s="119"/>
      <c r="FN226" s="119"/>
      <c r="FO226" s="119"/>
      <c r="FP226" s="119"/>
      <c r="FQ226" s="119"/>
      <c r="FR226" s="119"/>
      <c r="FS226" s="119"/>
      <c r="FT226" s="119"/>
      <c r="FU226" s="119"/>
      <c r="FV226" s="119"/>
      <c r="FW226" s="119"/>
      <c r="FX226" s="119"/>
      <c r="FY226" s="119"/>
      <c r="FZ226" s="119"/>
      <c r="GA226" s="119"/>
      <c r="GB226" s="119"/>
      <c r="GC226" s="119"/>
      <c r="GD226" s="119"/>
      <c r="GE226" s="119"/>
      <c r="GF226" s="119"/>
      <c r="GG226" s="119"/>
      <c r="GH226" s="119"/>
      <c r="GI226" s="119"/>
      <c r="GJ226" s="119"/>
      <c r="GK226" s="119"/>
      <c r="GL226" s="119"/>
      <c r="GM226" s="119"/>
      <c r="GN226" s="119"/>
      <c r="GO226" s="119"/>
      <c r="GP226" s="119"/>
      <c r="GQ226" s="119"/>
      <c r="GR226" s="119"/>
      <c r="GS226" s="119"/>
      <c r="GT226" s="119"/>
      <c r="GU226" s="119"/>
      <c r="GV226" s="119"/>
      <c r="GW226" s="119"/>
      <c r="GX226" s="119"/>
      <c r="GY226" s="119"/>
      <c r="GZ226" s="119"/>
      <c r="HA226" s="119"/>
      <c r="HB226" s="119"/>
      <c r="HC226" s="119"/>
      <c r="HD226" s="119"/>
      <c r="HE226" s="119"/>
      <c r="HF226" s="119"/>
      <c r="HG226" s="119"/>
      <c r="HH226" s="119"/>
      <c r="HI226" s="119"/>
      <c r="HJ226" s="119"/>
      <c r="HK226" s="119"/>
      <c r="HL226" s="119"/>
      <c r="HM226" s="119"/>
      <c r="HN226" s="119"/>
      <c r="HO226" s="119"/>
      <c r="HP226" s="119"/>
      <c r="HQ226" s="119"/>
      <c r="HR226" s="119"/>
      <c r="HS226" s="119"/>
      <c r="HT226" s="119"/>
      <c r="HU226" s="119"/>
      <c r="HV226" s="119"/>
      <c r="HW226" s="119"/>
      <c r="HX226" s="119"/>
      <c r="HY226" s="119"/>
      <c r="HZ226" s="119"/>
      <c r="IA226" s="119"/>
      <c r="IB226" s="119"/>
      <c r="IC226" s="119"/>
      <c r="ID226" s="119"/>
      <c r="IE226" s="119"/>
      <c r="IF226" s="119"/>
      <c r="IG226" s="119"/>
      <c r="IH226" s="119"/>
      <c r="II226" s="119"/>
      <c r="IJ226" s="119"/>
      <c r="IK226" s="119"/>
      <c r="IL226" s="119"/>
      <c r="IM226" s="119"/>
      <c r="IN226" s="119"/>
      <c r="IO226" s="119"/>
      <c r="IP226" s="119"/>
      <c r="IQ226" s="119"/>
      <c r="IR226" s="119"/>
      <c r="IS226" s="119"/>
      <c r="IT226" s="119"/>
      <c r="IU226" s="119"/>
      <c r="IV226" s="119"/>
    </row>
    <row r="261" spans="3:256">
      <c r="C261" s="157"/>
    </row>
    <row r="262" spans="3:256" s="157" customFormat="1">
      <c r="C262" s="119"/>
      <c r="D262" s="119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9"/>
      <c r="BF262" s="119"/>
      <c r="BG262" s="119"/>
      <c r="BH262" s="119"/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19"/>
      <c r="BS262" s="119"/>
      <c r="BT262" s="119"/>
      <c r="BU262" s="119"/>
      <c r="BV262" s="119"/>
      <c r="BW262" s="119"/>
      <c r="BX262" s="119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119"/>
      <c r="CV262" s="119"/>
      <c r="CW262" s="119"/>
      <c r="CX262" s="119"/>
      <c r="CY262" s="119"/>
      <c r="CZ262" s="119"/>
      <c r="DA262" s="119"/>
      <c r="DB262" s="119"/>
      <c r="DC262" s="119"/>
      <c r="DD262" s="119"/>
      <c r="DE262" s="119"/>
      <c r="DF262" s="119"/>
      <c r="DG262" s="119"/>
      <c r="DH262" s="119"/>
      <c r="DI262" s="119"/>
      <c r="DJ262" s="119"/>
      <c r="DK262" s="119"/>
      <c r="DL262" s="119"/>
      <c r="DM262" s="119"/>
      <c r="DN262" s="119"/>
      <c r="DO262" s="119"/>
      <c r="DP262" s="119"/>
      <c r="DQ262" s="119"/>
      <c r="DR262" s="119"/>
      <c r="DS262" s="119"/>
      <c r="DT262" s="119"/>
      <c r="DU262" s="119"/>
      <c r="DV262" s="119"/>
      <c r="DW262" s="119"/>
      <c r="DX262" s="119"/>
      <c r="DY262" s="119"/>
      <c r="DZ262" s="119"/>
      <c r="EA262" s="119"/>
      <c r="EB262" s="119"/>
      <c r="EC262" s="119"/>
      <c r="ED262" s="119"/>
      <c r="EE262" s="119"/>
      <c r="EF262" s="119"/>
      <c r="EG262" s="119"/>
      <c r="EH262" s="119"/>
      <c r="EI262" s="119"/>
      <c r="EJ262" s="119"/>
      <c r="EK262" s="119"/>
      <c r="EL262" s="119"/>
      <c r="EM262" s="119"/>
      <c r="EN262" s="119"/>
      <c r="EO262" s="119"/>
      <c r="EP262" s="119"/>
      <c r="EQ262" s="119"/>
      <c r="ER262" s="119"/>
      <c r="ES262" s="119"/>
      <c r="ET262" s="119"/>
      <c r="EU262" s="119"/>
      <c r="EV262" s="119"/>
      <c r="EW262" s="119"/>
      <c r="EX262" s="119"/>
      <c r="EY262" s="119"/>
      <c r="EZ262" s="119"/>
      <c r="FA262" s="119"/>
      <c r="FB262" s="119"/>
      <c r="FC262" s="119"/>
      <c r="FD262" s="119"/>
      <c r="FE262" s="119"/>
      <c r="FF262" s="119"/>
      <c r="FG262" s="119"/>
      <c r="FH262" s="119"/>
      <c r="FI262" s="119"/>
      <c r="FJ262" s="119"/>
      <c r="FK262" s="119"/>
      <c r="FL262" s="119"/>
      <c r="FM262" s="119"/>
      <c r="FN262" s="119"/>
      <c r="FO262" s="119"/>
      <c r="FP262" s="119"/>
      <c r="FQ262" s="119"/>
      <c r="FR262" s="119"/>
      <c r="FS262" s="119"/>
      <c r="FT262" s="119"/>
      <c r="FU262" s="119"/>
      <c r="FV262" s="119"/>
      <c r="FW262" s="119"/>
      <c r="FX262" s="119"/>
      <c r="FY262" s="119"/>
      <c r="FZ262" s="119"/>
      <c r="GA262" s="119"/>
      <c r="GB262" s="119"/>
      <c r="GC262" s="119"/>
      <c r="GD262" s="119"/>
      <c r="GE262" s="119"/>
      <c r="GF262" s="119"/>
      <c r="GG262" s="119"/>
      <c r="GH262" s="119"/>
      <c r="GI262" s="119"/>
      <c r="GJ262" s="119"/>
      <c r="GK262" s="119"/>
      <c r="GL262" s="119"/>
      <c r="GM262" s="119"/>
      <c r="GN262" s="119"/>
      <c r="GO262" s="119"/>
      <c r="GP262" s="119"/>
      <c r="GQ262" s="119"/>
      <c r="GR262" s="119"/>
      <c r="GS262" s="119"/>
      <c r="GT262" s="119"/>
      <c r="GU262" s="119"/>
      <c r="GV262" s="119"/>
      <c r="GW262" s="119"/>
      <c r="GX262" s="119"/>
      <c r="GY262" s="119"/>
      <c r="GZ262" s="119"/>
      <c r="HA262" s="119"/>
      <c r="HB262" s="119"/>
      <c r="HC262" s="119"/>
      <c r="HD262" s="119"/>
      <c r="HE262" s="119"/>
      <c r="HF262" s="119"/>
      <c r="HG262" s="119"/>
      <c r="HH262" s="119"/>
      <c r="HI262" s="119"/>
      <c r="HJ262" s="119"/>
      <c r="HK262" s="119"/>
      <c r="HL262" s="119"/>
      <c r="HM262" s="119"/>
      <c r="HN262" s="119"/>
      <c r="HO262" s="119"/>
      <c r="HP262" s="119"/>
      <c r="HQ262" s="119"/>
      <c r="HR262" s="119"/>
      <c r="HS262" s="119"/>
      <c r="HT262" s="119"/>
      <c r="HU262" s="119"/>
      <c r="HV262" s="119"/>
      <c r="HW262" s="119"/>
      <c r="HX262" s="119"/>
      <c r="HY262" s="119"/>
      <c r="HZ262" s="119"/>
      <c r="IA262" s="119"/>
      <c r="IB262" s="119"/>
      <c r="IC262" s="119"/>
      <c r="ID262" s="119"/>
      <c r="IE262" s="119"/>
      <c r="IF262" s="119"/>
      <c r="IG262" s="119"/>
      <c r="IH262" s="119"/>
      <c r="II262" s="119"/>
      <c r="IJ262" s="119"/>
      <c r="IK262" s="119"/>
      <c r="IL262" s="119"/>
      <c r="IM262" s="119"/>
      <c r="IN262" s="119"/>
      <c r="IO262" s="119"/>
      <c r="IP262" s="119"/>
      <c r="IQ262" s="119"/>
      <c r="IR262" s="119"/>
      <c r="IS262" s="119"/>
      <c r="IT262" s="119"/>
      <c r="IU262" s="119"/>
      <c r="IV262" s="119"/>
    </row>
    <row r="297" spans="3:256">
      <c r="C297" s="157"/>
    </row>
    <row r="298" spans="3:256" s="157" customFormat="1">
      <c r="C298" s="139"/>
      <c r="D298" s="119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119"/>
      <c r="BF298" s="119"/>
      <c r="BG298" s="119"/>
      <c r="BH298" s="119"/>
      <c r="BI298" s="119"/>
      <c r="BJ298" s="119"/>
      <c r="BK298" s="119"/>
      <c r="BL298" s="119"/>
      <c r="BM298" s="119"/>
      <c r="BN298" s="119"/>
      <c r="BO298" s="119"/>
      <c r="BP298" s="119"/>
      <c r="BQ298" s="119"/>
      <c r="BR298" s="119"/>
      <c r="BS298" s="119"/>
      <c r="BT298" s="119"/>
      <c r="BU298" s="119"/>
      <c r="BV298" s="119"/>
      <c r="BW298" s="119"/>
      <c r="BX298" s="119"/>
      <c r="BY298" s="119"/>
      <c r="BZ298" s="119"/>
      <c r="CA298" s="119"/>
      <c r="CB298" s="119"/>
      <c r="CC298" s="119"/>
      <c r="CD298" s="119"/>
      <c r="CE298" s="119"/>
      <c r="CF298" s="119"/>
      <c r="CG298" s="119"/>
      <c r="CH298" s="119"/>
      <c r="CI298" s="119"/>
      <c r="CJ298" s="119"/>
      <c r="CK298" s="119"/>
      <c r="CL298" s="119"/>
      <c r="CM298" s="119"/>
      <c r="CN298" s="119"/>
      <c r="CO298" s="119"/>
      <c r="CP298" s="119"/>
      <c r="CQ298" s="119"/>
      <c r="CR298" s="119"/>
      <c r="CS298" s="119"/>
      <c r="CT298" s="119"/>
      <c r="CU298" s="119"/>
      <c r="CV298" s="119"/>
      <c r="CW298" s="119"/>
      <c r="CX298" s="119"/>
      <c r="CY298" s="119"/>
      <c r="CZ298" s="119"/>
      <c r="DA298" s="119"/>
      <c r="DB298" s="119"/>
      <c r="DC298" s="119"/>
      <c r="DD298" s="119"/>
      <c r="DE298" s="119"/>
      <c r="DF298" s="119"/>
      <c r="DG298" s="119"/>
      <c r="DH298" s="119"/>
      <c r="DI298" s="119"/>
      <c r="DJ298" s="119"/>
      <c r="DK298" s="119"/>
      <c r="DL298" s="119"/>
      <c r="DM298" s="119"/>
      <c r="DN298" s="119"/>
      <c r="DO298" s="119"/>
      <c r="DP298" s="119"/>
      <c r="DQ298" s="119"/>
      <c r="DR298" s="119"/>
      <c r="DS298" s="119"/>
      <c r="DT298" s="119"/>
      <c r="DU298" s="119"/>
      <c r="DV298" s="119"/>
      <c r="DW298" s="119"/>
      <c r="DX298" s="119"/>
      <c r="DY298" s="119"/>
      <c r="DZ298" s="119"/>
      <c r="EA298" s="119"/>
      <c r="EB298" s="119"/>
      <c r="EC298" s="119"/>
      <c r="ED298" s="119"/>
      <c r="EE298" s="119"/>
      <c r="EF298" s="119"/>
      <c r="EG298" s="119"/>
      <c r="EH298" s="119"/>
      <c r="EI298" s="119"/>
      <c r="EJ298" s="119"/>
      <c r="EK298" s="119"/>
      <c r="EL298" s="119"/>
      <c r="EM298" s="119"/>
      <c r="EN298" s="119"/>
      <c r="EO298" s="119"/>
      <c r="EP298" s="119"/>
      <c r="EQ298" s="119"/>
      <c r="ER298" s="119"/>
      <c r="ES298" s="119"/>
      <c r="ET298" s="119"/>
      <c r="EU298" s="119"/>
      <c r="EV298" s="119"/>
      <c r="EW298" s="119"/>
      <c r="EX298" s="119"/>
      <c r="EY298" s="119"/>
      <c r="EZ298" s="119"/>
      <c r="FA298" s="119"/>
      <c r="FB298" s="119"/>
      <c r="FC298" s="119"/>
      <c r="FD298" s="119"/>
      <c r="FE298" s="119"/>
      <c r="FF298" s="119"/>
      <c r="FG298" s="119"/>
      <c r="FH298" s="119"/>
      <c r="FI298" s="119"/>
      <c r="FJ298" s="119"/>
      <c r="FK298" s="119"/>
      <c r="FL298" s="119"/>
      <c r="FM298" s="119"/>
      <c r="FN298" s="119"/>
      <c r="FO298" s="119"/>
      <c r="FP298" s="119"/>
      <c r="FQ298" s="119"/>
      <c r="FR298" s="119"/>
      <c r="FS298" s="119"/>
      <c r="FT298" s="119"/>
      <c r="FU298" s="119"/>
      <c r="FV298" s="119"/>
      <c r="FW298" s="119"/>
      <c r="FX298" s="119"/>
      <c r="FY298" s="119"/>
      <c r="FZ298" s="119"/>
      <c r="GA298" s="119"/>
      <c r="GB298" s="119"/>
      <c r="GC298" s="119"/>
      <c r="GD298" s="119"/>
      <c r="GE298" s="119"/>
      <c r="GF298" s="119"/>
      <c r="GG298" s="119"/>
      <c r="GH298" s="119"/>
      <c r="GI298" s="119"/>
      <c r="GJ298" s="119"/>
      <c r="GK298" s="119"/>
      <c r="GL298" s="119"/>
      <c r="GM298" s="119"/>
      <c r="GN298" s="119"/>
      <c r="GO298" s="119"/>
      <c r="GP298" s="119"/>
      <c r="GQ298" s="119"/>
      <c r="GR298" s="119"/>
      <c r="GS298" s="119"/>
      <c r="GT298" s="119"/>
      <c r="GU298" s="119"/>
      <c r="GV298" s="119"/>
      <c r="GW298" s="119"/>
      <c r="GX298" s="119"/>
      <c r="GY298" s="119"/>
      <c r="GZ298" s="119"/>
      <c r="HA298" s="119"/>
      <c r="HB298" s="119"/>
      <c r="HC298" s="119"/>
      <c r="HD298" s="119"/>
      <c r="HE298" s="119"/>
      <c r="HF298" s="119"/>
      <c r="HG298" s="119"/>
      <c r="HH298" s="119"/>
      <c r="HI298" s="119"/>
      <c r="HJ298" s="119"/>
      <c r="HK298" s="119"/>
      <c r="HL298" s="119"/>
      <c r="HM298" s="119"/>
      <c r="HN298" s="119"/>
      <c r="HO298" s="119"/>
      <c r="HP298" s="119"/>
      <c r="HQ298" s="119"/>
      <c r="HR298" s="119"/>
      <c r="HS298" s="119"/>
      <c r="HT298" s="119"/>
      <c r="HU298" s="119"/>
      <c r="HV298" s="119"/>
      <c r="HW298" s="119"/>
      <c r="HX298" s="119"/>
      <c r="HY298" s="119"/>
      <c r="HZ298" s="119"/>
      <c r="IA298" s="119"/>
      <c r="IB298" s="119"/>
      <c r="IC298" s="119"/>
      <c r="ID298" s="119"/>
      <c r="IE298" s="119"/>
      <c r="IF298" s="119"/>
      <c r="IG298" s="119"/>
      <c r="IH298" s="119"/>
      <c r="II298" s="119"/>
      <c r="IJ298" s="119"/>
      <c r="IK298" s="119"/>
      <c r="IL298" s="119"/>
      <c r="IM298" s="119"/>
      <c r="IN298" s="119"/>
      <c r="IO298" s="119"/>
      <c r="IP298" s="119"/>
      <c r="IQ298" s="119"/>
      <c r="IR298" s="119"/>
      <c r="IS298" s="119"/>
      <c r="IT298" s="119"/>
      <c r="IU298" s="119"/>
      <c r="IV298" s="119"/>
    </row>
    <row r="299" spans="3:256" s="139" customFormat="1">
      <c r="C299" s="119"/>
      <c r="D299" s="119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119"/>
      <c r="BF299" s="119"/>
      <c r="BG299" s="119"/>
      <c r="BH299" s="119"/>
      <c r="BI299" s="119"/>
      <c r="BJ299" s="119"/>
      <c r="BK299" s="119"/>
      <c r="BL299" s="119"/>
      <c r="BM299" s="119"/>
      <c r="BN299" s="119"/>
      <c r="BO299" s="119"/>
      <c r="BP299" s="119"/>
      <c r="BQ299" s="119"/>
      <c r="BR299" s="119"/>
      <c r="BS299" s="119"/>
      <c r="BT299" s="119"/>
      <c r="BU299" s="119"/>
      <c r="BV299" s="119"/>
      <c r="BW299" s="119"/>
      <c r="BX299" s="119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  <c r="DO299" s="119"/>
      <c r="DP299" s="119"/>
      <c r="DQ299" s="119"/>
      <c r="DR299" s="119"/>
      <c r="DS299" s="119"/>
      <c r="DT299" s="119"/>
      <c r="DU299" s="119"/>
      <c r="DV299" s="119"/>
      <c r="DW299" s="119"/>
      <c r="DX299" s="119"/>
      <c r="DY299" s="119"/>
      <c r="DZ299" s="119"/>
      <c r="EA299" s="119"/>
      <c r="EB299" s="119"/>
      <c r="EC299" s="119"/>
      <c r="ED299" s="119"/>
      <c r="EE299" s="119"/>
      <c r="EF299" s="119"/>
      <c r="EG299" s="119"/>
      <c r="EH299" s="119"/>
      <c r="EI299" s="119"/>
      <c r="EJ299" s="119"/>
      <c r="EK299" s="119"/>
      <c r="EL299" s="119"/>
      <c r="EM299" s="119"/>
      <c r="EN299" s="119"/>
      <c r="EO299" s="119"/>
      <c r="EP299" s="119"/>
      <c r="EQ299" s="119"/>
      <c r="ER299" s="119"/>
      <c r="ES299" s="119"/>
      <c r="ET299" s="119"/>
      <c r="EU299" s="119"/>
      <c r="EV299" s="119"/>
      <c r="EW299" s="119"/>
      <c r="EX299" s="119"/>
      <c r="EY299" s="119"/>
      <c r="EZ299" s="119"/>
      <c r="FA299" s="119"/>
      <c r="FB299" s="119"/>
      <c r="FC299" s="119"/>
      <c r="FD299" s="119"/>
      <c r="FE299" s="119"/>
      <c r="FF299" s="119"/>
      <c r="FG299" s="119"/>
      <c r="FH299" s="119"/>
      <c r="FI299" s="119"/>
      <c r="FJ299" s="119"/>
      <c r="FK299" s="119"/>
      <c r="FL299" s="119"/>
      <c r="FM299" s="119"/>
      <c r="FN299" s="119"/>
      <c r="FO299" s="119"/>
      <c r="FP299" s="119"/>
      <c r="FQ299" s="119"/>
      <c r="FR299" s="119"/>
      <c r="FS299" s="119"/>
      <c r="FT299" s="119"/>
      <c r="FU299" s="119"/>
      <c r="FV299" s="119"/>
      <c r="FW299" s="119"/>
      <c r="FX299" s="119"/>
      <c r="FY299" s="119"/>
      <c r="FZ299" s="119"/>
      <c r="GA299" s="119"/>
      <c r="GB299" s="119"/>
      <c r="GC299" s="119"/>
      <c r="GD299" s="119"/>
      <c r="GE299" s="119"/>
      <c r="GF299" s="119"/>
      <c r="GG299" s="119"/>
      <c r="GH299" s="119"/>
      <c r="GI299" s="119"/>
      <c r="GJ299" s="119"/>
      <c r="GK299" s="119"/>
      <c r="GL299" s="119"/>
      <c r="GM299" s="119"/>
      <c r="GN299" s="119"/>
      <c r="GO299" s="119"/>
      <c r="GP299" s="119"/>
      <c r="GQ299" s="119"/>
      <c r="GR299" s="119"/>
      <c r="GS299" s="119"/>
      <c r="GT299" s="119"/>
      <c r="GU299" s="119"/>
      <c r="GV299" s="119"/>
      <c r="GW299" s="119"/>
      <c r="GX299" s="119"/>
      <c r="GY299" s="119"/>
      <c r="GZ299" s="119"/>
      <c r="HA299" s="119"/>
      <c r="HB299" s="119"/>
      <c r="HC299" s="119"/>
      <c r="HD299" s="119"/>
      <c r="HE299" s="119"/>
      <c r="HF299" s="119"/>
      <c r="HG299" s="119"/>
      <c r="HH299" s="119"/>
      <c r="HI299" s="119"/>
      <c r="HJ299" s="119"/>
      <c r="HK299" s="119"/>
      <c r="HL299" s="119"/>
      <c r="HM299" s="119"/>
      <c r="HN299" s="119"/>
      <c r="HO299" s="119"/>
      <c r="HP299" s="119"/>
      <c r="HQ299" s="119"/>
      <c r="HR299" s="119"/>
      <c r="HS299" s="119"/>
      <c r="HT299" s="119"/>
      <c r="HU299" s="119"/>
      <c r="HV299" s="119"/>
      <c r="HW299" s="119"/>
      <c r="HX299" s="119"/>
      <c r="HY299" s="119"/>
      <c r="HZ299" s="119"/>
      <c r="IA299" s="119"/>
      <c r="IB299" s="119"/>
      <c r="IC299" s="119"/>
      <c r="ID299" s="119"/>
      <c r="IE299" s="119"/>
      <c r="IF299" s="119"/>
      <c r="IG299" s="119"/>
      <c r="IH299" s="119"/>
      <c r="II299" s="119"/>
      <c r="IJ299" s="119"/>
      <c r="IK299" s="119"/>
      <c r="IL299" s="119"/>
      <c r="IM299" s="119"/>
      <c r="IN299" s="119"/>
      <c r="IO299" s="119"/>
      <c r="IP299" s="119"/>
      <c r="IQ299" s="119"/>
      <c r="IR299" s="119"/>
      <c r="IS299" s="119"/>
      <c r="IT299" s="119"/>
      <c r="IU299" s="119"/>
      <c r="IV299" s="119"/>
    </row>
    <row r="333" spans="3:256">
      <c r="C333" s="157"/>
    </row>
    <row r="334" spans="3:256" s="157" customFormat="1">
      <c r="C334" s="139"/>
      <c r="D334" s="119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119"/>
      <c r="BF334" s="119"/>
      <c r="BG334" s="119"/>
      <c r="BH334" s="119"/>
      <c r="BI334" s="119"/>
      <c r="BJ334" s="119"/>
      <c r="BK334" s="119"/>
      <c r="BL334" s="119"/>
      <c r="BM334" s="119"/>
      <c r="BN334" s="119"/>
      <c r="BO334" s="119"/>
      <c r="BP334" s="119"/>
      <c r="BQ334" s="119"/>
      <c r="BR334" s="119"/>
      <c r="BS334" s="119"/>
      <c r="BT334" s="119"/>
      <c r="BU334" s="119"/>
      <c r="BV334" s="119"/>
      <c r="BW334" s="119"/>
      <c r="BX334" s="119"/>
      <c r="BY334" s="119"/>
      <c r="BZ334" s="119"/>
      <c r="CA334" s="119"/>
      <c r="CB334" s="119"/>
      <c r="CC334" s="119"/>
      <c r="CD334" s="119"/>
      <c r="CE334" s="119"/>
      <c r="CF334" s="119"/>
      <c r="CG334" s="119"/>
      <c r="CH334" s="119"/>
      <c r="CI334" s="119"/>
      <c r="CJ334" s="119"/>
      <c r="CK334" s="119"/>
      <c r="CL334" s="119"/>
      <c r="CM334" s="119"/>
      <c r="CN334" s="119"/>
      <c r="CO334" s="119"/>
      <c r="CP334" s="119"/>
      <c r="CQ334" s="119"/>
      <c r="CR334" s="119"/>
      <c r="CS334" s="119"/>
      <c r="CT334" s="119"/>
      <c r="CU334" s="119"/>
      <c r="CV334" s="119"/>
      <c r="CW334" s="119"/>
      <c r="CX334" s="119"/>
      <c r="CY334" s="119"/>
      <c r="CZ334" s="119"/>
      <c r="DA334" s="119"/>
      <c r="DB334" s="119"/>
      <c r="DC334" s="119"/>
      <c r="DD334" s="119"/>
      <c r="DE334" s="119"/>
      <c r="DF334" s="119"/>
      <c r="DG334" s="119"/>
      <c r="DH334" s="119"/>
      <c r="DI334" s="119"/>
      <c r="DJ334" s="119"/>
      <c r="DK334" s="119"/>
      <c r="DL334" s="119"/>
      <c r="DM334" s="119"/>
      <c r="DN334" s="119"/>
      <c r="DO334" s="119"/>
      <c r="DP334" s="119"/>
      <c r="DQ334" s="119"/>
      <c r="DR334" s="119"/>
      <c r="DS334" s="119"/>
      <c r="DT334" s="119"/>
      <c r="DU334" s="119"/>
      <c r="DV334" s="119"/>
      <c r="DW334" s="119"/>
      <c r="DX334" s="119"/>
      <c r="DY334" s="119"/>
      <c r="DZ334" s="119"/>
      <c r="EA334" s="119"/>
      <c r="EB334" s="119"/>
      <c r="EC334" s="119"/>
      <c r="ED334" s="119"/>
      <c r="EE334" s="119"/>
      <c r="EF334" s="119"/>
      <c r="EG334" s="119"/>
      <c r="EH334" s="119"/>
      <c r="EI334" s="119"/>
      <c r="EJ334" s="119"/>
      <c r="EK334" s="119"/>
      <c r="EL334" s="119"/>
      <c r="EM334" s="119"/>
      <c r="EN334" s="119"/>
      <c r="EO334" s="119"/>
      <c r="EP334" s="119"/>
      <c r="EQ334" s="119"/>
      <c r="ER334" s="119"/>
      <c r="ES334" s="119"/>
      <c r="ET334" s="119"/>
      <c r="EU334" s="119"/>
      <c r="EV334" s="119"/>
      <c r="EW334" s="119"/>
      <c r="EX334" s="119"/>
      <c r="EY334" s="119"/>
      <c r="EZ334" s="119"/>
      <c r="FA334" s="119"/>
      <c r="FB334" s="119"/>
      <c r="FC334" s="119"/>
      <c r="FD334" s="119"/>
      <c r="FE334" s="119"/>
      <c r="FF334" s="119"/>
      <c r="FG334" s="119"/>
      <c r="FH334" s="119"/>
      <c r="FI334" s="119"/>
      <c r="FJ334" s="119"/>
      <c r="FK334" s="119"/>
      <c r="FL334" s="119"/>
      <c r="FM334" s="119"/>
      <c r="FN334" s="119"/>
      <c r="FO334" s="119"/>
      <c r="FP334" s="119"/>
      <c r="FQ334" s="119"/>
      <c r="FR334" s="119"/>
      <c r="FS334" s="119"/>
      <c r="FT334" s="119"/>
      <c r="FU334" s="119"/>
      <c r="FV334" s="119"/>
      <c r="FW334" s="119"/>
      <c r="FX334" s="119"/>
      <c r="FY334" s="119"/>
      <c r="FZ334" s="119"/>
      <c r="GA334" s="119"/>
      <c r="GB334" s="119"/>
      <c r="GC334" s="119"/>
      <c r="GD334" s="119"/>
      <c r="GE334" s="119"/>
      <c r="GF334" s="119"/>
      <c r="GG334" s="119"/>
      <c r="GH334" s="119"/>
      <c r="GI334" s="119"/>
      <c r="GJ334" s="119"/>
      <c r="GK334" s="119"/>
      <c r="GL334" s="119"/>
      <c r="GM334" s="119"/>
      <c r="GN334" s="119"/>
      <c r="GO334" s="119"/>
      <c r="GP334" s="119"/>
      <c r="GQ334" s="119"/>
      <c r="GR334" s="119"/>
      <c r="GS334" s="119"/>
      <c r="GT334" s="119"/>
      <c r="GU334" s="119"/>
      <c r="GV334" s="119"/>
      <c r="GW334" s="119"/>
      <c r="GX334" s="119"/>
      <c r="GY334" s="119"/>
      <c r="GZ334" s="119"/>
      <c r="HA334" s="119"/>
      <c r="HB334" s="119"/>
      <c r="HC334" s="119"/>
      <c r="HD334" s="119"/>
      <c r="HE334" s="119"/>
      <c r="HF334" s="119"/>
      <c r="HG334" s="119"/>
      <c r="HH334" s="119"/>
      <c r="HI334" s="119"/>
      <c r="HJ334" s="119"/>
      <c r="HK334" s="119"/>
      <c r="HL334" s="119"/>
      <c r="HM334" s="119"/>
      <c r="HN334" s="119"/>
      <c r="HO334" s="119"/>
      <c r="HP334" s="119"/>
      <c r="HQ334" s="119"/>
      <c r="HR334" s="119"/>
      <c r="HS334" s="119"/>
      <c r="HT334" s="119"/>
      <c r="HU334" s="119"/>
      <c r="HV334" s="119"/>
      <c r="HW334" s="119"/>
      <c r="HX334" s="119"/>
      <c r="HY334" s="119"/>
      <c r="HZ334" s="119"/>
      <c r="IA334" s="119"/>
      <c r="IB334" s="119"/>
      <c r="IC334" s="119"/>
      <c r="ID334" s="119"/>
      <c r="IE334" s="119"/>
      <c r="IF334" s="119"/>
      <c r="IG334" s="119"/>
      <c r="IH334" s="119"/>
      <c r="II334" s="119"/>
      <c r="IJ334" s="119"/>
      <c r="IK334" s="119"/>
      <c r="IL334" s="119"/>
      <c r="IM334" s="119"/>
      <c r="IN334" s="119"/>
      <c r="IO334" s="119"/>
      <c r="IP334" s="119"/>
      <c r="IQ334" s="119"/>
      <c r="IR334" s="119"/>
      <c r="IS334" s="119"/>
      <c r="IT334" s="119"/>
      <c r="IU334" s="119"/>
      <c r="IV334" s="119"/>
    </row>
    <row r="335" spans="3:256" s="139" customFormat="1">
      <c r="C335" s="119"/>
      <c r="D335" s="119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119"/>
      <c r="BF335" s="119"/>
      <c r="BG335" s="119"/>
      <c r="BH335" s="119"/>
      <c r="BI335" s="119"/>
      <c r="BJ335" s="119"/>
      <c r="BK335" s="119"/>
      <c r="BL335" s="119"/>
      <c r="BM335" s="119"/>
      <c r="BN335" s="119"/>
      <c r="BO335" s="119"/>
      <c r="BP335" s="119"/>
      <c r="BQ335" s="119"/>
      <c r="BR335" s="119"/>
      <c r="BS335" s="119"/>
      <c r="BT335" s="119"/>
      <c r="BU335" s="119"/>
      <c r="BV335" s="119"/>
      <c r="BW335" s="119"/>
      <c r="BX335" s="119"/>
      <c r="BY335" s="119"/>
      <c r="BZ335" s="119"/>
      <c r="CA335" s="119"/>
      <c r="CB335" s="119"/>
      <c r="CC335" s="119"/>
      <c r="CD335" s="119"/>
      <c r="CE335" s="119"/>
      <c r="CF335" s="119"/>
      <c r="CG335" s="119"/>
      <c r="CH335" s="119"/>
      <c r="CI335" s="119"/>
      <c r="CJ335" s="119"/>
      <c r="CK335" s="119"/>
      <c r="CL335" s="119"/>
      <c r="CM335" s="119"/>
      <c r="CN335" s="119"/>
      <c r="CO335" s="119"/>
      <c r="CP335" s="119"/>
      <c r="CQ335" s="119"/>
      <c r="CR335" s="119"/>
      <c r="CS335" s="119"/>
      <c r="CT335" s="119"/>
      <c r="CU335" s="119"/>
      <c r="CV335" s="119"/>
      <c r="CW335" s="119"/>
      <c r="CX335" s="119"/>
      <c r="CY335" s="119"/>
      <c r="CZ335" s="119"/>
      <c r="DA335" s="119"/>
      <c r="DB335" s="119"/>
      <c r="DC335" s="119"/>
      <c r="DD335" s="119"/>
      <c r="DE335" s="119"/>
      <c r="DF335" s="119"/>
      <c r="DG335" s="119"/>
      <c r="DH335" s="119"/>
      <c r="DI335" s="119"/>
      <c r="DJ335" s="119"/>
      <c r="DK335" s="119"/>
      <c r="DL335" s="119"/>
      <c r="DM335" s="119"/>
      <c r="DN335" s="119"/>
      <c r="DO335" s="119"/>
      <c r="DP335" s="119"/>
      <c r="DQ335" s="119"/>
      <c r="DR335" s="119"/>
      <c r="DS335" s="119"/>
      <c r="DT335" s="119"/>
      <c r="DU335" s="119"/>
      <c r="DV335" s="119"/>
      <c r="DW335" s="119"/>
      <c r="DX335" s="119"/>
      <c r="DY335" s="119"/>
      <c r="DZ335" s="119"/>
      <c r="EA335" s="119"/>
      <c r="EB335" s="119"/>
      <c r="EC335" s="119"/>
      <c r="ED335" s="119"/>
      <c r="EE335" s="119"/>
      <c r="EF335" s="119"/>
      <c r="EG335" s="119"/>
      <c r="EH335" s="119"/>
      <c r="EI335" s="119"/>
      <c r="EJ335" s="119"/>
      <c r="EK335" s="119"/>
      <c r="EL335" s="119"/>
      <c r="EM335" s="119"/>
      <c r="EN335" s="119"/>
      <c r="EO335" s="119"/>
      <c r="EP335" s="119"/>
      <c r="EQ335" s="119"/>
      <c r="ER335" s="119"/>
      <c r="ES335" s="119"/>
      <c r="ET335" s="119"/>
      <c r="EU335" s="119"/>
      <c r="EV335" s="119"/>
      <c r="EW335" s="119"/>
      <c r="EX335" s="119"/>
      <c r="EY335" s="119"/>
      <c r="EZ335" s="119"/>
      <c r="FA335" s="119"/>
      <c r="FB335" s="119"/>
      <c r="FC335" s="119"/>
      <c r="FD335" s="119"/>
      <c r="FE335" s="119"/>
      <c r="FF335" s="119"/>
      <c r="FG335" s="119"/>
      <c r="FH335" s="119"/>
      <c r="FI335" s="119"/>
      <c r="FJ335" s="119"/>
      <c r="FK335" s="119"/>
      <c r="FL335" s="119"/>
      <c r="FM335" s="119"/>
      <c r="FN335" s="119"/>
      <c r="FO335" s="119"/>
      <c r="FP335" s="119"/>
      <c r="FQ335" s="119"/>
      <c r="FR335" s="119"/>
      <c r="FS335" s="119"/>
      <c r="FT335" s="119"/>
      <c r="FU335" s="119"/>
      <c r="FV335" s="119"/>
      <c r="FW335" s="119"/>
      <c r="FX335" s="119"/>
      <c r="FY335" s="119"/>
      <c r="FZ335" s="119"/>
      <c r="GA335" s="119"/>
      <c r="GB335" s="119"/>
      <c r="GC335" s="119"/>
      <c r="GD335" s="119"/>
      <c r="GE335" s="119"/>
      <c r="GF335" s="119"/>
      <c r="GG335" s="119"/>
      <c r="GH335" s="119"/>
      <c r="GI335" s="119"/>
      <c r="GJ335" s="119"/>
      <c r="GK335" s="119"/>
      <c r="GL335" s="119"/>
      <c r="GM335" s="119"/>
      <c r="GN335" s="119"/>
      <c r="GO335" s="119"/>
      <c r="GP335" s="119"/>
      <c r="GQ335" s="119"/>
      <c r="GR335" s="119"/>
      <c r="GS335" s="119"/>
      <c r="GT335" s="119"/>
      <c r="GU335" s="119"/>
      <c r="GV335" s="119"/>
      <c r="GW335" s="119"/>
      <c r="GX335" s="119"/>
      <c r="GY335" s="119"/>
      <c r="GZ335" s="119"/>
      <c r="HA335" s="119"/>
      <c r="HB335" s="119"/>
      <c r="HC335" s="119"/>
      <c r="HD335" s="119"/>
      <c r="HE335" s="119"/>
      <c r="HF335" s="119"/>
      <c r="HG335" s="119"/>
      <c r="HH335" s="119"/>
      <c r="HI335" s="119"/>
      <c r="HJ335" s="119"/>
      <c r="HK335" s="119"/>
      <c r="HL335" s="119"/>
      <c r="HM335" s="119"/>
      <c r="HN335" s="119"/>
      <c r="HO335" s="119"/>
      <c r="HP335" s="119"/>
      <c r="HQ335" s="119"/>
      <c r="HR335" s="119"/>
      <c r="HS335" s="119"/>
      <c r="HT335" s="119"/>
      <c r="HU335" s="119"/>
      <c r="HV335" s="119"/>
      <c r="HW335" s="119"/>
      <c r="HX335" s="119"/>
      <c r="HY335" s="119"/>
      <c r="HZ335" s="119"/>
      <c r="IA335" s="119"/>
      <c r="IB335" s="119"/>
      <c r="IC335" s="119"/>
      <c r="ID335" s="119"/>
      <c r="IE335" s="119"/>
      <c r="IF335" s="119"/>
      <c r="IG335" s="119"/>
      <c r="IH335" s="119"/>
      <c r="II335" s="119"/>
      <c r="IJ335" s="119"/>
      <c r="IK335" s="119"/>
      <c r="IL335" s="119"/>
      <c r="IM335" s="119"/>
      <c r="IN335" s="119"/>
      <c r="IO335" s="119"/>
      <c r="IP335" s="119"/>
      <c r="IQ335" s="119"/>
      <c r="IR335" s="119"/>
      <c r="IS335" s="119"/>
      <c r="IT335" s="119"/>
      <c r="IU335" s="119"/>
      <c r="IV335" s="119"/>
    </row>
    <row r="369" spans="3:256">
      <c r="C369" s="157"/>
    </row>
    <row r="370" spans="3:256" s="157" customFormat="1">
      <c r="C370" s="13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119"/>
      <c r="BF370" s="119"/>
      <c r="BG370" s="119"/>
      <c r="BH370" s="119"/>
      <c r="BI370" s="119"/>
      <c r="BJ370" s="119"/>
      <c r="BK370" s="119"/>
      <c r="BL370" s="119"/>
      <c r="BM370" s="119"/>
      <c r="BN370" s="119"/>
      <c r="BO370" s="119"/>
      <c r="BP370" s="119"/>
      <c r="BQ370" s="119"/>
      <c r="BR370" s="119"/>
      <c r="BS370" s="119"/>
      <c r="BT370" s="119"/>
      <c r="BU370" s="119"/>
      <c r="BV370" s="119"/>
      <c r="BW370" s="119"/>
      <c r="BX370" s="119"/>
      <c r="BY370" s="119"/>
      <c r="BZ370" s="119"/>
      <c r="CA370" s="119"/>
      <c r="CB370" s="119"/>
      <c r="CC370" s="119"/>
      <c r="CD370" s="119"/>
      <c r="CE370" s="119"/>
      <c r="CF370" s="119"/>
      <c r="CG370" s="119"/>
      <c r="CH370" s="119"/>
      <c r="CI370" s="119"/>
      <c r="CJ370" s="119"/>
      <c r="CK370" s="119"/>
      <c r="CL370" s="119"/>
      <c r="CM370" s="119"/>
      <c r="CN370" s="119"/>
      <c r="CO370" s="119"/>
      <c r="CP370" s="119"/>
      <c r="CQ370" s="119"/>
      <c r="CR370" s="119"/>
      <c r="CS370" s="119"/>
      <c r="CT370" s="119"/>
      <c r="CU370" s="119"/>
      <c r="CV370" s="119"/>
      <c r="CW370" s="119"/>
      <c r="CX370" s="119"/>
      <c r="CY370" s="119"/>
      <c r="CZ370" s="119"/>
      <c r="DA370" s="119"/>
      <c r="DB370" s="119"/>
      <c r="DC370" s="119"/>
      <c r="DD370" s="119"/>
      <c r="DE370" s="119"/>
      <c r="DF370" s="119"/>
      <c r="DG370" s="119"/>
      <c r="DH370" s="119"/>
      <c r="DI370" s="119"/>
      <c r="DJ370" s="119"/>
      <c r="DK370" s="119"/>
      <c r="DL370" s="119"/>
      <c r="DM370" s="119"/>
      <c r="DN370" s="119"/>
      <c r="DO370" s="119"/>
      <c r="DP370" s="119"/>
      <c r="DQ370" s="119"/>
      <c r="DR370" s="119"/>
      <c r="DS370" s="119"/>
      <c r="DT370" s="119"/>
      <c r="DU370" s="119"/>
      <c r="DV370" s="119"/>
      <c r="DW370" s="119"/>
      <c r="DX370" s="119"/>
      <c r="DY370" s="119"/>
      <c r="DZ370" s="119"/>
      <c r="EA370" s="119"/>
      <c r="EB370" s="119"/>
      <c r="EC370" s="119"/>
      <c r="ED370" s="119"/>
      <c r="EE370" s="119"/>
      <c r="EF370" s="119"/>
      <c r="EG370" s="119"/>
      <c r="EH370" s="119"/>
      <c r="EI370" s="119"/>
      <c r="EJ370" s="119"/>
      <c r="EK370" s="119"/>
      <c r="EL370" s="119"/>
      <c r="EM370" s="119"/>
      <c r="EN370" s="119"/>
      <c r="EO370" s="119"/>
      <c r="EP370" s="119"/>
      <c r="EQ370" s="119"/>
      <c r="ER370" s="119"/>
      <c r="ES370" s="119"/>
      <c r="ET370" s="119"/>
      <c r="EU370" s="119"/>
      <c r="EV370" s="119"/>
      <c r="EW370" s="119"/>
      <c r="EX370" s="119"/>
      <c r="EY370" s="119"/>
      <c r="EZ370" s="119"/>
      <c r="FA370" s="119"/>
      <c r="FB370" s="119"/>
      <c r="FC370" s="119"/>
      <c r="FD370" s="119"/>
      <c r="FE370" s="119"/>
      <c r="FF370" s="119"/>
      <c r="FG370" s="119"/>
      <c r="FH370" s="119"/>
      <c r="FI370" s="119"/>
      <c r="FJ370" s="119"/>
      <c r="FK370" s="119"/>
      <c r="FL370" s="119"/>
      <c r="FM370" s="119"/>
      <c r="FN370" s="119"/>
      <c r="FO370" s="119"/>
      <c r="FP370" s="119"/>
      <c r="FQ370" s="119"/>
      <c r="FR370" s="119"/>
      <c r="FS370" s="119"/>
      <c r="FT370" s="119"/>
      <c r="FU370" s="119"/>
      <c r="FV370" s="119"/>
      <c r="FW370" s="119"/>
      <c r="FX370" s="119"/>
      <c r="FY370" s="119"/>
      <c r="FZ370" s="119"/>
      <c r="GA370" s="119"/>
      <c r="GB370" s="119"/>
      <c r="GC370" s="119"/>
      <c r="GD370" s="119"/>
      <c r="GE370" s="119"/>
      <c r="GF370" s="119"/>
      <c r="GG370" s="119"/>
      <c r="GH370" s="119"/>
      <c r="GI370" s="119"/>
      <c r="GJ370" s="119"/>
      <c r="GK370" s="119"/>
      <c r="GL370" s="119"/>
      <c r="GM370" s="119"/>
      <c r="GN370" s="119"/>
      <c r="GO370" s="119"/>
      <c r="GP370" s="119"/>
      <c r="GQ370" s="119"/>
      <c r="GR370" s="119"/>
      <c r="GS370" s="119"/>
      <c r="GT370" s="119"/>
      <c r="GU370" s="119"/>
      <c r="GV370" s="119"/>
      <c r="GW370" s="119"/>
      <c r="GX370" s="119"/>
      <c r="GY370" s="119"/>
      <c r="GZ370" s="119"/>
      <c r="HA370" s="119"/>
      <c r="HB370" s="119"/>
      <c r="HC370" s="119"/>
      <c r="HD370" s="119"/>
      <c r="HE370" s="119"/>
      <c r="HF370" s="119"/>
      <c r="HG370" s="119"/>
      <c r="HH370" s="119"/>
      <c r="HI370" s="119"/>
      <c r="HJ370" s="119"/>
      <c r="HK370" s="119"/>
      <c r="HL370" s="119"/>
      <c r="HM370" s="119"/>
      <c r="HN370" s="119"/>
      <c r="HO370" s="119"/>
      <c r="HP370" s="119"/>
      <c r="HQ370" s="119"/>
      <c r="HR370" s="119"/>
      <c r="HS370" s="119"/>
      <c r="HT370" s="119"/>
      <c r="HU370" s="119"/>
      <c r="HV370" s="119"/>
      <c r="HW370" s="119"/>
      <c r="HX370" s="119"/>
      <c r="HY370" s="119"/>
      <c r="HZ370" s="119"/>
      <c r="IA370" s="119"/>
      <c r="IB370" s="119"/>
      <c r="IC370" s="119"/>
      <c r="ID370" s="119"/>
      <c r="IE370" s="119"/>
      <c r="IF370" s="119"/>
      <c r="IG370" s="119"/>
      <c r="IH370" s="119"/>
      <c r="II370" s="119"/>
      <c r="IJ370" s="119"/>
      <c r="IK370" s="119"/>
      <c r="IL370" s="119"/>
      <c r="IM370" s="119"/>
      <c r="IN370" s="119"/>
      <c r="IO370" s="119"/>
      <c r="IP370" s="119"/>
      <c r="IQ370" s="119"/>
      <c r="IR370" s="119"/>
      <c r="IS370" s="119"/>
      <c r="IT370" s="119"/>
      <c r="IU370" s="119"/>
      <c r="IV370" s="119"/>
    </row>
    <row r="371" spans="3:256" s="139" customFormat="1">
      <c r="C371" s="119"/>
      <c r="D371" s="119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119"/>
      <c r="BF371" s="119"/>
      <c r="BG371" s="119"/>
      <c r="BH371" s="119"/>
      <c r="BI371" s="119"/>
      <c r="BJ371" s="119"/>
      <c r="BK371" s="119"/>
      <c r="BL371" s="119"/>
      <c r="BM371" s="119"/>
      <c r="BN371" s="119"/>
      <c r="BO371" s="119"/>
      <c r="BP371" s="119"/>
      <c r="BQ371" s="119"/>
      <c r="BR371" s="119"/>
      <c r="BS371" s="119"/>
      <c r="BT371" s="119"/>
      <c r="BU371" s="119"/>
      <c r="BV371" s="119"/>
      <c r="BW371" s="119"/>
      <c r="BX371" s="119"/>
      <c r="BY371" s="119"/>
      <c r="BZ371" s="119"/>
      <c r="CA371" s="119"/>
      <c r="CB371" s="119"/>
      <c r="CC371" s="119"/>
      <c r="CD371" s="119"/>
      <c r="CE371" s="119"/>
      <c r="CF371" s="119"/>
      <c r="CG371" s="119"/>
      <c r="CH371" s="119"/>
      <c r="CI371" s="119"/>
      <c r="CJ371" s="119"/>
      <c r="CK371" s="119"/>
      <c r="CL371" s="119"/>
      <c r="CM371" s="119"/>
      <c r="CN371" s="119"/>
      <c r="CO371" s="119"/>
      <c r="CP371" s="119"/>
      <c r="CQ371" s="119"/>
      <c r="CR371" s="119"/>
      <c r="CS371" s="119"/>
      <c r="CT371" s="119"/>
      <c r="CU371" s="119"/>
      <c r="CV371" s="119"/>
      <c r="CW371" s="119"/>
      <c r="CX371" s="119"/>
      <c r="CY371" s="119"/>
      <c r="CZ371" s="119"/>
      <c r="DA371" s="119"/>
      <c r="DB371" s="119"/>
      <c r="DC371" s="119"/>
      <c r="DD371" s="119"/>
      <c r="DE371" s="119"/>
      <c r="DF371" s="119"/>
      <c r="DG371" s="119"/>
      <c r="DH371" s="119"/>
      <c r="DI371" s="119"/>
      <c r="DJ371" s="119"/>
      <c r="DK371" s="119"/>
      <c r="DL371" s="119"/>
      <c r="DM371" s="119"/>
      <c r="DN371" s="119"/>
      <c r="DO371" s="119"/>
      <c r="DP371" s="119"/>
      <c r="DQ371" s="119"/>
      <c r="DR371" s="119"/>
      <c r="DS371" s="119"/>
      <c r="DT371" s="119"/>
      <c r="DU371" s="119"/>
      <c r="DV371" s="119"/>
      <c r="DW371" s="119"/>
      <c r="DX371" s="119"/>
      <c r="DY371" s="119"/>
      <c r="DZ371" s="119"/>
      <c r="EA371" s="119"/>
      <c r="EB371" s="119"/>
      <c r="EC371" s="119"/>
      <c r="ED371" s="119"/>
      <c r="EE371" s="119"/>
      <c r="EF371" s="119"/>
      <c r="EG371" s="119"/>
      <c r="EH371" s="119"/>
      <c r="EI371" s="119"/>
      <c r="EJ371" s="119"/>
      <c r="EK371" s="119"/>
      <c r="EL371" s="119"/>
      <c r="EM371" s="119"/>
      <c r="EN371" s="119"/>
      <c r="EO371" s="119"/>
      <c r="EP371" s="119"/>
      <c r="EQ371" s="119"/>
      <c r="ER371" s="119"/>
      <c r="ES371" s="119"/>
      <c r="ET371" s="119"/>
      <c r="EU371" s="119"/>
      <c r="EV371" s="119"/>
      <c r="EW371" s="119"/>
      <c r="EX371" s="119"/>
      <c r="EY371" s="119"/>
      <c r="EZ371" s="119"/>
      <c r="FA371" s="119"/>
      <c r="FB371" s="119"/>
      <c r="FC371" s="119"/>
      <c r="FD371" s="119"/>
      <c r="FE371" s="119"/>
      <c r="FF371" s="119"/>
      <c r="FG371" s="119"/>
      <c r="FH371" s="119"/>
      <c r="FI371" s="119"/>
      <c r="FJ371" s="119"/>
      <c r="FK371" s="119"/>
      <c r="FL371" s="119"/>
      <c r="FM371" s="119"/>
      <c r="FN371" s="119"/>
      <c r="FO371" s="119"/>
      <c r="FP371" s="119"/>
      <c r="FQ371" s="119"/>
      <c r="FR371" s="119"/>
      <c r="FS371" s="119"/>
      <c r="FT371" s="119"/>
      <c r="FU371" s="119"/>
      <c r="FV371" s="119"/>
      <c r="FW371" s="119"/>
      <c r="FX371" s="119"/>
      <c r="FY371" s="119"/>
      <c r="FZ371" s="119"/>
      <c r="GA371" s="119"/>
      <c r="GB371" s="119"/>
      <c r="GC371" s="119"/>
      <c r="GD371" s="119"/>
      <c r="GE371" s="119"/>
      <c r="GF371" s="119"/>
      <c r="GG371" s="119"/>
      <c r="GH371" s="119"/>
      <c r="GI371" s="119"/>
      <c r="GJ371" s="119"/>
      <c r="GK371" s="119"/>
      <c r="GL371" s="119"/>
      <c r="GM371" s="119"/>
      <c r="GN371" s="119"/>
      <c r="GO371" s="119"/>
      <c r="GP371" s="119"/>
      <c r="GQ371" s="119"/>
      <c r="GR371" s="119"/>
      <c r="GS371" s="119"/>
      <c r="GT371" s="119"/>
      <c r="GU371" s="119"/>
      <c r="GV371" s="119"/>
      <c r="GW371" s="119"/>
      <c r="GX371" s="119"/>
      <c r="GY371" s="119"/>
      <c r="GZ371" s="119"/>
      <c r="HA371" s="119"/>
      <c r="HB371" s="119"/>
      <c r="HC371" s="119"/>
      <c r="HD371" s="119"/>
      <c r="HE371" s="119"/>
      <c r="HF371" s="119"/>
      <c r="HG371" s="119"/>
      <c r="HH371" s="119"/>
      <c r="HI371" s="119"/>
      <c r="HJ371" s="119"/>
      <c r="HK371" s="119"/>
      <c r="HL371" s="119"/>
      <c r="HM371" s="119"/>
      <c r="HN371" s="119"/>
      <c r="HO371" s="119"/>
      <c r="HP371" s="119"/>
      <c r="HQ371" s="119"/>
      <c r="HR371" s="119"/>
      <c r="HS371" s="119"/>
      <c r="HT371" s="119"/>
      <c r="HU371" s="119"/>
      <c r="HV371" s="119"/>
      <c r="HW371" s="119"/>
      <c r="HX371" s="119"/>
      <c r="HY371" s="119"/>
      <c r="HZ371" s="119"/>
      <c r="IA371" s="119"/>
      <c r="IB371" s="119"/>
      <c r="IC371" s="119"/>
      <c r="ID371" s="119"/>
      <c r="IE371" s="119"/>
      <c r="IF371" s="119"/>
      <c r="IG371" s="119"/>
      <c r="IH371" s="119"/>
      <c r="II371" s="119"/>
      <c r="IJ371" s="119"/>
      <c r="IK371" s="119"/>
      <c r="IL371" s="119"/>
      <c r="IM371" s="119"/>
      <c r="IN371" s="119"/>
      <c r="IO371" s="119"/>
      <c r="IP371" s="119"/>
      <c r="IQ371" s="119"/>
      <c r="IR371" s="119"/>
      <c r="IS371" s="119"/>
      <c r="IT371" s="119"/>
      <c r="IU371" s="119"/>
      <c r="IV371" s="119"/>
    </row>
    <row r="406" spans="3:256">
      <c r="C406" s="161"/>
    </row>
    <row r="407" spans="3:256" s="161" customFormat="1">
      <c r="C407" s="150"/>
      <c r="D407" s="119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  <c r="AA407" s="119"/>
      <c r="AB407" s="119"/>
      <c r="AC407" s="119"/>
      <c r="AD407" s="119"/>
      <c r="AE407" s="119"/>
      <c r="AF407" s="119"/>
      <c r="AG407" s="119"/>
      <c r="AH407" s="119"/>
      <c r="AI407" s="119"/>
      <c r="AJ407" s="119"/>
      <c r="AK407" s="119"/>
      <c r="AL407" s="119"/>
      <c r="AM407" s="119"/>
      <c r="AN407" s="119"/>
      <c r="AO407" s="119"/>
      <c r="AP407" s="119"/>
      <c r="AQ407" s="119"/>
      <c r="AR407" s="119"/>
      <c r="AS407" s="119"/>
      <c r="AT407" s="119"/>
      <c r="AU407" s="119"/>
      <c r="AV407" s="119"/>
      <c r="AW407" s="119"/>
      <c r="AX407" s="119"/>
      <c r="AY407" s="119"/>
      <c r="AZ407" s="119"/>
      <c r="BA407" s="119"/>
      <c r="BB407" s="119"/>
      <c r="BC407" s="119"/>
      <c r="BD407" s="119"/>
      <c r="BE407" s="119"/>
      <c r="BF407" s="119"/>
      <c r="BG407" s="119"/>
      <c r="BH407" s="119"/>
      <c r="BI407" s="119"/>
      <c r="BJ407" s="119"/>
      <c r="BK407" s="119"/>
      <c r="BL407" s="119"/>
      <c r="BM407" s="119"/>
      <c r="BN407" s="119"/>
      <c r="BO407" s="119"/>
      <c r="BP407" s="119"/>
      <c r="BQ407" s="119"/>
      <c r="BR407" s="119"/>
      <c r="BS407" s="119"/>
      <c r="BT407" s="119"/>
      <c r="BU407" s="119"/>
      <c r="BV407" s="119"/>
      <c r="BW407" s="119"/>
      <c r="BX407" s="119"/>
      <c r="BY407" s="119"/>
      <c r="BZ407" s="119"/>
      <c r="CA407" s="119"/>
      <c r="CB407" s="119"/>
      <c r="CC407" s="119"/>
      <c r="CD407" s="119"/>
      <c r="CE407" s="119"/>
      <c r="CF407" s="119"/>
      <c r="CG407" s="119"/>
      <c r="CH407" s="119"/>
      <c r="CI407" s="119"/>
      <c r="CJ407" s="119"/>
      <c r="CK407" s="119"/>
      <c r="CL407" s="119"/>
      <c r="CM407" s="119"/>
      <c r="CN407" s="119"/>
      <c r="CO407" s="119"/>
      <c r="CP407" s="119"/>
      <c r="CQ407" s="119"/>
      <c r="CR407" s="119"/>
      <c r="CS407" s="119"/>
      <c r="CT407" s="119"/>
      <c r="CU407" s="119"/>
      <c r="CV407" s="119"/>
      <c r="CW407" s="119"/>
      <c r="CX407" s="119"/>
      <c r="CY407" s="119"/>
      <c r="CZ407" s="119"/>
      <c r="DA407" s="119"/>
      <c r="DB407" s="119"/>
      <c r="DC407" s="119"/>
      <c r="DD407" s="119"/>
      <c r="DE407" s="119"/>
      <c r="DF407" s="119"/>
      <c r="DG407" s="119"/>
      <c r="DH407" s="119"/>
      <c r="DI407" s="119"/>
      <c r="DJ407" s="119"/>
      <c r="DK407" s="119"/>
      <c r="DL407" s="119"/>
      <c r="DM407" s="119"/>
      <c r="DN407" s="119"/>
      <c r="DO407" s="119"/>
      <c r="DP407" s="119"/>
      <c r="DQ407" s="119"/>
      <c r="DR407" s="119"/>
      <c r="DS407" s="119"/>
      <c r="DT407" s="119"/>
      <c r="DU407" s="119"/>
      <c r="DV407" s="119"/>
      <c r="DW407" s="119"/>
      <c r="DX407" s="119"/>
      <c r="DY407" s="119"/>
      <c r="DZ407" s="119"/>
      <c r="EA407" s="119"/>
      <c r="EB407" s="119"/>
      <c r="EC407" s="119"/>
      <c r="ED407" s="119"/>
      <c r="EE407" s="119"/>
      <c r="EF407" s="119"/>
      <c r="EG407" s="119"/>
      <c r="EH407" s="119"/>
      <c r="EI407" s="119"/>
      <c r="EJ407" s="119"/>
      <c r="EK407" s="119"/>
      <c r="EL407" s="119"/>
      <c r="EM407" s="119"/>
      <c r="EN407" s="119"/>
      <c r="EO407" s="119"/>
      <c r="EP407" s="119"/>
      <c r="EQ407" s="119"/>
      <c r="ER407" s="119"/>
      <c r="ES407" s="119"/>
      <c r="ET407" s="119"/>
      <c r="EU407" s="119"/>
      <c r="EV407" s="119"/>
      <c r="EW407" s="119"/>
      <c r="EX407" s="119"/>
      <c r="EY407" s="119"/>
      <c r="EZ407" s="119"/>
      <c r="FA407" s="119"/>
      <c r="FB407" s="119"/>
      <c r="FC407" s="119"/>
      <c r="FD407" s="119"/>
      <c r="FE407" s="119"/>
      <c r="FF407" s="119"/>
      <c r="FG407" s="119"/>
      <c r="FH407" s="119"/>
      <c r="FI407" s="119"/>
      <c r="FJ407" s="119"/>
      <c r="FK407" s="119"/>
      <c r="FL407" s="119"/>
      <c r="FM407" s="119"/>
      <c r="FN407" s="119"/>
      <c r="FO407" s="119"/>
      <c r="FP407" s="119"/>
      <c r="FQ407" s="119"/>
      <c r="FR407" s="119"/>
      <c r="FS407" s="119"/>
      <c r="FT407" s="119"/>
      <c r="FU407" s="119"/>
      <c r="FV407" s="119"/>
      <c r="FW407" s="119"/>
      <c r="FX407" s="119"/>
      <c r="FY407" s="119"/>
      <c r="FZ407" s="119"/>
      <c r="GA407" s="119"/>
      <c r="GB407" s="119"/>
      <c r="GC407" s="119"/>
      <c r="GD407" s="119"/>
      <c r="GE407" s="119"/>
      <c r="GF407" s="119"/>
      <c r="GG407" s="119"/>
      <c r="GH407" s="119"/>
      <c r="GI407" s="119"/>
      <c r="GJ407" s="119"/>
      <c r="GK407" s="119"/>
      <c r="GL407" s="119"/>
      <c r="GM407" s="119"/>
      <c r="GN407" s="119"/>
      <c r="GO407" s="119"/>
      <c r="GP407" s="119"/>
      <c r="GQ407" s="119"/>
      <c r="GR407" s="119"/>
      <c r="GS407" s="119"/>
      <c r="GT407" s="119"/>
      <c r="GU407" s="119"/>
      <c r="GV407" s="119"/>
      <c r="GW407" s="119"/>
      <c r="GX407" s="119"/>
      <c r="GY407" s="119"/>
      <c r="GZ407" s="119"/>
      <c r="HA407" s="119"/>
      <c r="HB407" s="119"/>
      <c r="HC407" s="119"/>
      <c r="HD407" s="119"/>
      <c r="HE407" s="119"/>
      <c r="HF407" s="119"/>
      <c r="HG407" s="119"/>
      <c r="HH407" s="119"/>
      <c r="HI407" s="119"/>
      <c r="HJ407" s="119"/>
      <c r="HK407" s="119"/>
      <c r="HL407" s="119"/>
      <c r="HM407" s="119"/>
      <c r="HN407" s="119"/>
      <c r="HO407" s="119"/>
      <c r="HP407" s="119"/>
      <c r="HQ407" s="119"/>
      <c r="HR407" s="119"/>
      <c r="HS407" s="119"/>
      <c r="HT407" s="119"/>
      <c r="HU407" s="119"/>
      <c r="HV407" s="119"/>
      <c r="HW407" s="119"/>
      <c r="HX407" s="119"/>
      <c r="HY407" s="119"/>
      <c r="HZ407" s="119"/>
      <c r="IA407" s="119"/>
      <c r="IB407" s="119"/>
      <c r="IC407" s="119"/>
      <c r="ID407" s="119"/>
      <c r="IE407" s="119"/>
      <c r="IF407" s="119"/>
      <c r="IG407" s="119"/>
      <c r="IH407" s="119"/>
      <c r="II407" s="119"/>
      <c r="IJ407" s="119"/>
      <c r="IK407" s="119"/>
      <c r="IL407" s="119"/>
      <c r="IM407" s="119"/>
      <c r="IN407" s="119"/>
      <c r="IO407" s="119"/>
      <c r="IP407" s="119"/>
      <c r="IQ407" s="119"/>
      <c r="IR407" s="119"/>
      <c r="IS407" s="119"/>
      <c r="IT407" s="119"/>
      <c r="IU407" s="119"/>
      <c r="IV407" s="119"/>
    </row>
    <row r="408" spans="3:256" s="150" customFormat="1">
      <c r="D408" s="119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  <c r="AA408" s="119"/>
      <c r="AB408" s="119"/>
      <c r="AC408" s="119"/>
      <c r="AD408" s="119"/>
      <c r="AE408" s="119"/>
      <c r="AF408" s="119"/>
      <c r="AG408" s="119"/>
      <c r="AH408" s="119"/>
      <c r="AI408" s="119"/>
      <c r="AJ408" s="119"/>
      <c r="AK408" s="119"/>
      <c r="AL408" s="119"/>
      <c r="AM408" s="119"/>
      <c r="AN408" s="119"/>
      <c r="AO408" s="119"/>
      <c r="AP408" s="119"/>
      <c r="AQ408" s="119"/>
      <c r="AR408" s="119"/>
      <c r="AS408" s="119"/>
      <c r="AT408" s="119"/>
      <c r="AU408" s="119"/>
      <c r="AV408" s="119"/>
      <c r="AW408" s="119"/>
      <c r="AX408" s="119"/>
      <c r="AY408" s="119"/>
      <c r="AZ408" s="119"/>
      <c r="BA408" s="119"/>
      <c r="BB408" s="119"/>
      <c r="BC408" s="119"/>
      <c r="BD408" s="119"/>
      <c r="BE408" s="119"/>
      <c r="BF408" s="119"/>
      <c r="BG408" s="119"/>
      <c r="BH408" s="119"/>
      <c r="BI408" s="119"/>
      <c r="BJ408" s="119"/>
      <c r="BK408" s="119"/>
      <c r="BL408" s="119"/>
      <c r="BM408" s="119"/>
      <c r="BN408" s="119"/>
      <c r="BO408" s="119"/>
      <c r="BP408" s="119"/>
      <c r="BQ408" s="119"/>
      <c r="BR408" s="119"/>
      <c r="BS408" s="119"/>
      <c r="BT408" s="119"/>
      <c r="BU408" s="119"/>
      <c r="BV408" s="119"/>
      <c r="BW408" s="119"/>
      <c r="BX408" s="119"/>
      <c r="BY408" s="119"/>
      <c r="BZ408" s="119"/>
      <c r="CA408" s="119"/>
      <c r="CB408" s="119"/>
      <c r="CC408" s="119"/>
      <c r="CD408" s="119"/>
      <c r="CE408" s="119"/>
      <c r="CF408" s="119"/>
      <c r="CG408" s="119"/>
      <c r="CH408" s="119"/>
      <c r="CI408" s="119"/>
      <c r="CJ408" s="119"/>
      <c r="CK408" s="119"/>
      <c r="CL408" s="119"/>
      <c r="CM408" s="119"/>
      <c r="CN408" s="119"/>
      <c r="CO408" s="119"/>
      <c r="CP408" s="119"/>
      <c r="CQ408" s="119"/>
      <c r="CR408" s="119"/>
      <c r="CS408" s="119"/>
      <c r="CT408" s="119"/>
      <c r="CU408" s="119"/>
      <c r="CV408" s="119"/>
      <c r="CW408" s="119"/>
      <c r="CX408" s="119"/>
      <c r="CY408" s="119"/>
      <c r="CZ408" s="119"/>
      <c r="DA408" s="119"/>
      <c r="DB408" s="119"/>
      <c r="DC408" s="119"/>
      <c r="DD408" s="119"/>
      <c r="DE408" s="119"/>
      <c r="DF408" s="119"/>
      <c r="DG408" s="119"/>
      <c r="DH408" s="119"/>
      <c r="DI408" s="119"/>
      <c r="DJ408" s="119"/>
      <c r="DK408" s="119"/>
      <c r="DL408" s="119"/>
      <c r="DM408" s="119"/>
      <c r="DN408" s="119"/>
      <c r="DO408" s="119"/>
      <c r="DP408" s="119"/>
      <c r="DQ408" s="119"/>
      <c r="DR408" s="119"/>
      <c r="DS408" s="119"/>
      <c r="DT408" s="119"/>
      <c r="DU408" s="119"/>
      <c r="DV408" s="119"/>
      <c r="DW408" s="119"/>
      <c r="DX408" s="119"/>
      <c r="DY408" s="119"/>
      <c r="DZ408" s="119"/>
      <c r="EA408" s="119"/>
      <c r="EB408" s="119"/>
      <c r="EC408" s="119"/>
      <c r="ED408" s="119"/>
      <c r="EE408" s="119"/>
      <c r="EF408" s="119"/>
      <c r="EG408" s="119"/>
      <c r="EH408" s="119"/>
      <c r="EI408" s="119"/>
      <c r="EJ408" s="119"/>
      <c r="EK408" s="119"/>
      <c r="EL408" s="119"/>
      <c r="EM408" s="119"/>
      <c r="EN408" s="119"/>
      <c r="EO408" s="119"/>
      <c r="EP408" s="119"/>
      <c r="EQ408" s="119"/>
      <c r="ER408" s="119"/>
      <c r="ES408" s="119"/>
      <c r="ET408" s="119"/>
      <c r="EU408" s="119"/>
      <c r="EV408" s="119"/>
      <c r="EW408" s="119"/>
      <c r="EX408" s="119"/>
      <c r="EY408" s="119"/>
      <c r="EZ408" s="119"/>
      <c r="FA408" s="119"/>
      <c r="FB408" s="119"/>
      <c r="FC408" s="119"/>
      <c r="FD408" s="119"/>
      <c r="FE408" s="119"/>
      <c r="FF408" s="119"/>
      <c r="FG408" s="119"/>
      <c r="FH408" s="119"/>
      <c r="FI408" s="119"/>
      <c r="FJ408" s="119"/>
      <c r="FK408" s="119"/>
      <c r="FL408" s="119"/>
      <c r="FM408" s="119"/>
      <c r="FN408" s="119"/>
      <c r="FO408" s="119"/>
      <c r="FP408" s="119"/>
      <c r="FQ408" s="119"/>
      <c r="FR408" s="119"/>
      <c r="FS408" s="119"/>
      <c r="FT408" s="119"/>
      <c r="FU408" s="119"/>
      <c r="FV408" s="119"/>
      <c r="FW408" s="119"/>
      <c r="FX408" s="119"/>
      <c r="FY408" s="119"/>
      <c r="FZ408" s="119"/>
      <c r="GA408" s="119"/>
      <c r="GB408" s="119"/>
      <c r="GC408" s="119"/>
      <c r="GD408" s="119"/>
      <c r="GE408" s="119"/>
      <c r="GF408" s="119"/>
      <c r="GG408" s="119"/>
      <c r="GH408" s="119"/>
      <c r="GI408" s="119"/>
      <c r="GJ408" s="119"/>
      <c r="GK408" s="119"/>
      <c r="GL408" s="119"/>
      <c r="GM408" s="119"/>
      <c r="GN408" s="119"/>
      <c r="GO408" s="119"/>
      <c r="GP408" s="119"/>
      <c r="GQ408" s="119"/>
      <c r="GR408" s="119"/>
      <c r="GS408" s="119"/>
      <c r="GT408" s="119"/>
      <c r="GU408" s="119"/>
      <c r="GV408" s="119"/>
      <c r="GW408" s="119"/>
      <c r="GX408" s="119"/>
      <c r="GY408" s="119"/>
      <c r="GZ408" s="119"/>
      <c r="HA408" s="119"/>
      <c r="HB408" s="119"/>
      <c r="HC408" s="119"/>
      <c r="HD408" s="119"/>
      <c r="HE408" s="119"/>
      <c r="HF408" s="119"/>
      <c r="HG408" s="119"/>
      <c r="HH408" s="119"/>
      <c r="HI408" s="119"/>
      <c r="HJ408" s="119"/>
      <c r="HK408" s="119"/>
      <c r="HL408" s="119"/>
      <c r="HM408" s="119"/>
      <c r="HN408" s="119"/>
      <c r="HO408" s="119"/>
      <c r="HP408" s="119"/>
      <c r="HQ408" s="119"/>
      <c r="HR408" s="119"/>
      <c r="HS408" s="119"/>
      <c r="HT408" s="119"/>
      <c r="HU408" s="119"/>
      <c r="HV408" s="119"/>
      <c r="HW408" s="119"/>
      <c r="HX408" s="119"/>
      <c r="HY408" s="119"/>
      <c r="HZ408" s="119"/>
      <c r="IA408" s="119"/>
      <c r="IB408" s="119"/>
      <c r="IC408" s="119"/>
      <c r="ID408" s="119"/>
      <c r="IE408" s="119"/>
      <c r="IF408" s="119"/>
      <c r="IG408" s="119"/>
      <c r="IH408" s="119"/>
      <c r="II408" s="119"/>
      <c r="IJ408" s="119"/>
      <c r="IK408" s="119"/>
      <c r="IL408" s="119"/>
      <c r="IM408" s="119"/>
      <c r="IN408" s="119"/>
      <c r="IO408" s="119"/>
      <c r="IP408" s="119"/>
      <c r="IQ408" s="119"/>
      <c r="IR408" s="119"/>
      <c r="IS408" s="119"/>
      <c r="IT408" s="119"/>
      <c r="IU408" s="119"/>
      <c r="IV408" s="119"/>
    </row>
    <row r="409" spans="3:256" s="150" customFormat="1">
      <c r="D409" s="119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  <c r="AA409" s="119"/>
      <c r="AB409" s="119"/>
      <c r="AC409" s="119"/>
      <c r="AD409" s="119"/>
      <c r="AE409" s="119"/>
      <c r="AF409" s="119"/>
      <c r="AG409" s="119"/>
      <c r="AH409" s="119"/>
      <c r="AI409" s="119"/>
      <c r="AJ409" s="119"/>
      <c r="AK409" s="119"/>
      <c r="AL409" s="119"/>
      <c r="AM409" s="119"/>
      <c r="AN409" s="119"/>
      <c r="AO409" s="119"/>
      <c r="AP409" s="119"/>
      <c r="AQ409" s="119"/>
      <c r="AR409" s="119"/>
      <c r="AS409" s="119"/>
      <c r="AT409" s="119"/>
      <c r="AU409" s="119"/>
      <c r="AV409" s="119"/>
      <c r="AW409" s="119"/>
      <c r="AX409" s="119"/>
      <c r="AY409" s="119"/>
      <c r="AZ409" s="119"/>
      <c r="BA409" s="119"/>
      <c r="BB409" s="119"/>
      <c r="BC409" s="119"/>
      <c r="BD409" s="119"/>
      <c r="BE409" s="119"/>
      <c r="BF409" s="119"/>
      <c r="BG409" s="119"/>
      <c r="BH409" s="119"/>
      <c r="BI409" s="119"/>
      <c r="BJ409" s="119"/>
      <c r="BK409" s="119"/>
      <c r="BL409" s="119"/>
      <c r="BM409" s="119"/>
      <c r="BN409" s="119"/>
      <c r="BO409" s="119"/>
      <c r="BP409" s="119"/>
      <c r="BQ409" s="119"/>
      <c r="BR409" s="119"/>
      <c r="BS409" s="119"/>
      <c r="BT409" s="119"/>
      <c r="BU409" s="119"/>
      <c r="BV409" s="119"/>
      <c r="BW409" s="119"/>
      <c r="BX409" s="119"/>
      <c r="BY409" s="119"/>
      <c r="BZ409" s="119"/>
      <c r="CA409" s="119"/>
      <c r="CB409" s="119"/>
      <c r="CC409" s="119"/>
      <c r="CD409" s="119"/>
      <c r="CE409" s="119"/>
      <c r="CF409" s="119"/>
      <c r="CG409" s="119"/>
      <c r="CH409" s="119"/>
      <c r="CI409" s="119"/>
      <c r="CJ409" s="119"/>
      <c r="CK409" s="119"/>
      <c r="CL409" s="119"/>
      <c r="CM409" s="119"/>
      <c r="CN409" s="119"/>
      <c r="CO409" s="119"/>
      <c r="CP409" s="119"/>
      <c r="CQ409" s="119"/>
      <c r="CR409" s="119"/>
      <c r="CS409" s="119"/>
      <c r="CT409" s="119"/>
      <c r="CU409" s="119"/>
      <c r="CV409" s="119"/>
      <c r="CW409" s="119"/>
      <c r="CX409" s="119"/>
      <c r="CY409" s="119"/>
      <c r="CZ409" s="119"/>
      <c r="DA409" s="119"/>
      <c r="DB409" s="119"/>
      <c r="DC409" s="119"/>
      <c r="DD409" s="119"/>
      <c r="DE409" s="119"/>
      <c r="DF409" s="119"/>
      <c r="DG409" s="119"/>
      <c r="DH409" s="119"/>
      <c r="DI409" s="119"/>
      <c r="DJ409" s="119"/>
      <c r="DK409" s="119"/>
      <c r="DL409" s="119"/>
      <c r="DM409" s="119"/>
      <c r="DN409" s="119"/>
      <c r="DO409" s="119"/>
      <c r="DP409" s="119"/>
      <c r="DQ409" s="119"/>
      <c r="DR409" s="119"/>
      <c r="DS409" s="119"/>
      <c r="DT409" s="119"/>
      <c r="DU409" s="119"/>
      <c r="DV409" s="119"/>
      <c r="DW409" s="119"/>
      <c r="DX409" s="119"/>
      <c r="DY409" s="119"/>
      <c r="DZ409" s="119"/>
      <c r="EA409" s="119"/>
      <c r="EB409" s="119"/>
      <c r="EC409" s="119"/>
      <c r="ED409" s="119"/>
      <c r="EE409" s="119"/>
      <c r="EF409" s="119"/>
      <c r="EG409" s="119"/>
      <c r="EH409" s="119"/>
      <c r="EI409" s="119"/>
      <c r="EJ409" s="119"/>
      <c r="EK409" s="119"/>
      <c r="EL409" s="119"/>
      <c r="EM409" s="119"/>
      <c r="EN409" s="119"/>
      <c r="EO409" s="119"/>
      <c r="EP409" s="119"/>
      <c r="EQ409" s="119"/>
      <c r="ER409" s="119"/>
      <c r="ES409" s="119"/>
      <c r="ET409" s="119"/>
      <c r="EU409" s="119"/>
      <c r="EV409" s="119"/>
      <c r="EW409" s="119"/>
      <c r="EX409" s="119"/>
      <c r="EY409" s="119"/>
      <c r="EZ409" s="119"/>
      <c r="FA409" s="119"/>
      <c r="FB409" s="119"/>
      <c r="FC409" s="119"/>
      <c r="FD409" s="119"/>
      <c r="FE409" s="119"/>
      <c r="FF409" s="119"/>
      <c r="FG409" s="119"/>
      <c r="FH409" s="119"/>
      <c r="FI409" s="119"/>
      <c r="FJ409" s="119"/>
      <c r="FK409" s="119"/>
      <c r="FL409" s="119"/>
      <c r="FM409" s="119"/>
      <c r="FN409" s="119"/>
      <c r="FO409" s="119"/>
      <c r="FP409" s="119"/>
      <c r="FQ409" s="119"/>
      <c r="FR409" s="119"/>
      <c r="FS409" s="119"/>
      <c r="FT409" s="119"/>
      <c r="FU409" s="119"/>
      <c r="FV409" s="119"/>
      <c r="FW409" s="119"/>
      <c r="FX409" s="119"/>
      <c r="FY409" s="119"/>
      <c r="FZ409" s="119"/>
      <c r="GA409" s="119"/>
      <c r="GB409" s="119"/>
      <c r="GC409" s="119"/>
      <c r="GD409" s="119"/>
      <c r="GE409" s="119"/>
      <c r="GF409" s="119"/>
      <c r="GG409" s="119"/>
      <c r="GH409" s="119"/>
      <c r="GI409" s="119"/>
      <c r="GJ409" s="119"/>
      <c r="GK409" s="119"/>
      <c r="GL409" s="119"/>
      <c r="GM409" s="119"/>
      <c r="GN409" s="119"/>
      <c r="GO409" s="119"/>
      <c r="GP409" s="119"/>
      <c r="GQ409" s="119"/>
      <c r="GR409" s="119"/>
      <c r="GS409" s="119"/>
      <c r="GT409" s="119"/>
      <c r="GU409" s="119"/>
      <c r="GV409" s="119"/>
      <c r="GW409" s="119"/>
      <c r="GX409" s="119"/>
      <c r="GY409" s="119"/>
      <c r="GZ409" s="119"/>
      <c r="HA409" s="119"/>
      <c r="HB409" s="119"/>
      <c r="HC409" s="119"/>
      <c r="HD409" s="119"/>
      <c r="HE409" s="119"/>
      <c r="HF409" s="119"/>
      <c r="HG409" s="119"/>
      <c r="HH409" s="119"/>
      <c r="HI409" s="119"/>
      <c r="HJ409" s="119"/>
      <c r="HK409" s="119"/>
      <c r="HL409" s="119"/>
      <c r="HM409" s="119"/>
      <c r="HN409" s="119"/>
      <c r="HO409" s="119"/>
      <c r="HP409" s="119"/>
      <c r="HQ409" s="119"/>
      <c r="HR409" s="119"/>
      <c r="HS409" s="119"/>
      <c r="HT409" s="119"/>
      <c r="HU409" s="119"/>
      <c r="HV409" s="119"/>
      <c r="HW409" s="119"/>
      <c r="HX409" s="119"/>
      <c r="HY409" s="119"/>
      <c r="HZ409" s="119"/>
      <c r="IA409" s="119"/>
      <c r="IB409" s="119"/>
      <c r="IC409" s="119"/>
      <c r="ID409" s="119"/>
      <c r="IE409" s="119"/>
      <c r="IF409" s="119"/>
      <c r="IG409" s="119"/>
      <c r="IH409" s="119"/>
      <c r="II409" s="119"/>
      <c r="IJ409" s="119"/>
      <c r="IK409" s="119"/>
      <c r="IL409" s="119"/>
      <c r="IM409" s="119"/>
      <c r="IN409" s="119"/>
      <c r="IO409" s="119"/>
      <c r="IP409" s="119"/>
      <c r="IQ409" s="119"/>
      <c r="IR409" s="119"/>
      <c r="IS409" s="119"/>
      <c r="IT409" s="119"/>
      <c r="IU409" s="119"/>
      <c r="IV409" s="119"/>
    </row>
    <row r="410" spans="3:256" s="150" customFormat="1">
      <c r="D410" s="119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  <c r="AA410" s="119"/>
      <c r="AB410" s="119"/>
      <c r="AC410" s="119"/>
      <c r="AD410" s="119"/>
      <c r="AE410" s="119"/>
      <c r="AF410" s="119"/>
      <c r="AG410" s="119"/>
      <c r="AH410" s="119"/>
      <c r="AI410" s="119"/>
      <c r="AJ410" s="119"/>
      <c r="AK410" s="119"/>
      <c r="AL410" s="119"/>
      <c r="AM410" s="119"/>
      <c r="AN410" s="119"/>
      <c r="AO410" s="119"/>
      <c r="AP410" s="119"/>
      <c r="AQ410" s="119"/>
      <c r="AR410" s="119"/>
      <c r="AS410" s="119"/>
      <c r="AT410" s="119"/>
      <c r="AU410" s="119"/>
      <c r="AV410" s="119"/>
      <c r="AW410" s="119"/>
      <c r="AX410" s="119"/>
      <c r="AY410" s="119"/>
      <c r="AZ410" s="119"/>
      <c r="BA410" s="119"/>
      <c r="BB410" s="119"/>
      <c r="BC410" s="119"/>
      <c r="BD410" s="119"/>
      <c r="BE410" s="119"/>
      <c r="BF410" s="119"/>
      <c r="BG410" s="119"/>
      <c r="BH410" s="119"/>
      <c r="BI410" s="119"/>
      <c r="BJ410" s="119"/>
      <c r="BK410" s="119"/>
      <c r="BL410" s="119"/>
      <c r="BM410" s="119"/>
      <c r="BN410" s="119"/>
      <c r="BO410" s="119"/>
      <c r="BP410" s="119"/>
      <c r="BQ410" s="119"/>
      <c r="BR410" s="119"/>
      <c r="BS410" s="119"/>
      <c r="BT410" s="119"/>
      <c r="BU410" s="119"/>
      <c r="BV410" s="119"/>
      <c r="BW410" s="119"/>
      <c r="BX410" s="119"/>
      <c r="BY410" s="119"/>
      <c r="BZ410" s="119"/>
      <c r="CA410" s="119"/>
      <c r="CB410" s="119"/>
      <c r="CC410" s="119"/>
      <c r="CD410" s="119"/>
      <c r="CE410" s="119"/>
      <c r="CF410" s="119"/>
      <c r="CG410" s="119"/>
      <c r="CH410" s="119"/>
      <c r="CI410" s="119"/>
      <c r="CJ410" s="119"/>
      <c r="CK410" s="119"/>
      <c r="CL410" s="119"/>
      <c r="CM410" s="119"/>
      <c r="CN410" s="119"/>
      <c r="CO410" s="119"/>
      <c r="CP410" s="119"/>
      <c r="CQ410" s="119"/>
      <c r="CR410" s="119"/>
      <c r="CS410" s="119"/>
      <c r="CT410" s="119"/>
      <c r="CU410" s="119"/>
      <c r="CV410" s="119"/>
      <c r="CW410" s="119"/>
      <c r="CX410" s="119"/>
      <c r="CY410" s="119"/>
      <c r="CZ410" s="119"/>
      <c r="DA410" s="119"/>
      <c r="DB410" s="119"/>
      <c r="DC410" s="119"/>
      <c r="DD410" s="119"/>
      <c r="DE410" s="119"/>
      <c r="DF410" s="119"/>
      <c r="DG410" s="119"/>
      <c r="DH410" s="119"/>
      <c r="DI410" s="119"/>
      <c r="DJ410" s="119"/>
      <c r="DK410" s="119"/>
      <c r="DL410" s="119"/>
      <c r="DM410" s="119"/>
      <c r="DN410" s="119"/>
      <c r="DO410" s="119"/>
      <c r="DP410" s="119"/>
      <c r="DQ410" s="119"/>
      <c r="DR410" s="119"/>
      <c r="DS410" s="119"/>
      <c r="DT410" s="119"/>
      <c r="DU410" s="119"/>
      <c r="DV410" s="119"/>
      <c r="DW410" s="119"/>
      <c r="DX410" s="119"/>
      <c r="DY410" s="119"/>
      <c r="DZ410" s="119"/>
      <c r="EA410" s="119"/>
      <c r="EB410" s="119"/>
      <c r="EC410" s="119"/>
      <c r="ED410" s="119"/>
      <c r="EE410" s="119"/>
      <c r="EF410" s="119"/>
      <c r="EG410" s="119"/>
      <c r="EH410" s="119"/>
      <c r="EI410" s="119"/>
      <c r="EJ410" s="119"/>
      <c r="EK410" s="119"/>
      <c r="EL410" s="119"/>
      <c r="EM410" s="119"/>
      <c r="EN410" s="119"/>
      <c r="EO410" s="119"/>
      <c r="EP410" s="119"/>
      <c r="EQ410" s="119"/>
      <c r="ER410" s="119"/>
      <c r="ES410" s="119"/>
      <c r="ET410" s="119"/>
      <c r="EU410" s="119"/>
      <c r="EV410" s="119"/>
      <c r="EW410" s="119"/>
      <c r="EX410" s="119"/>
      <c r="EY410" s="119"/>
      <c r="EZ410" s="119"/>
      <c r="FA410" s="119"/>
      <c r="FB410" s="119"/>
      <c r="FC410" s="119"/>
      <c r="FD410" s="119"/>
      <c r="FE410" s="119"/>
      <c r="FF410" s="119"/>
      <c r="FG410" s="119"/>
      <c r="FH410" s="119"/>
      <c r="FI410" s="119"/>
      <c r="FJ410" s="119"/>
      <c r="FK410" s="119"/>
      <c r="FL410" s="119"/>
      <c r="FM410" s="119"/>
      <c r="FN410" s="119"/>
      <c r="FO410" s="119"/>
      <c r="FP410" s="119"/>
      <c r="FQ410" s="119"/>
      <c r="FR410" s="119"/>
      <c r="FS410" s="119"/>
      <c r="FT410" s="119"/>
      <c r="FU410" s="119"/>
      <c r="FV410" s="119"/>
      <c r="FW410" s="119"/>
      <c r="FX410" s="119"/>
      <c r="FY410" s="119"/>
      <c r="FZ410" s="119"/>
      <c r="GA410" s="119"/>
      <c r="GB410" s="119"/>
      <c r="GC410" s="119"/>
      <c r="GD410" s="119"/>
      <c r="GE410" s="119"/>
      <c r="GF410" s="119"/>
      <c r="GG410" s="119"/>
      <c r="GH410" s="119"/>
      <c r="GI410" s="119"/>
      <c r="GJ410" s="119"/>
      <c r="GK410" s="119"/>
      <c r="GL410" s="119"/>
      <c r="GM410" s="119"/>
      <c r="GN410" s="119"/>
      <c r="GO410" s="119"/>
      <c r="GP410" s="119"/>
      <c r="GQ410" s="119"/>
      <c r="GR410" s="119"/>
      <c r="GS410" s="119"/>
      <c r="GT410" s="119"/>
      <c r="GU410" s="119"/>
      <c r="GV410" s="119"/>
      <c r="GW410" s="119"/>
      <c r="GX410" s="119"/>
      <c r="GY410" s="119"/>
      <c r="GZ410" s="119"/>
      <c r="HA410" s="119"/>
      <c r="HB410" s="119"/>
      <c r="HC410" s="119"/>
      <c r="HD410" s="119"/>
      <c r="HE410" s="119"/>
      <c r="HF410" s="119"/>
      <c r="HG410" s="119"/>
      <c r="HH410" s="119"/>
      <c r="HI410" s="119"/>
      <c r="HJ410" s="119"/>
      <c r="HK410" s="119"/>
      <c r="HL410" s="119"/>
      <c r="HM410" s="119"/>
      <c r="HN410" s="119"/>
      <c r="HO410" s="119"/>
      <c r="HP410" s="119"/>
      <c r="HQ410" s="119"/>
      <c r="HR410" s="119"/>
      <c r="HS410" s="119"/>
      <c r="HT410" s="119"/>
      <c r="HU410" s="119"/>
      <c r="HV410" s="119"/>
      <c r="HW410" s="119"/>
      <c r="HX410" s="119"/>
      <c r="HY410" s="119"/>
      <c r="HZ410" s="119"/>
      <c r="IA410" s="119"/>
      <c r="IB410" s="119"/>
      <c r="IC410" s="119"/>
      <c r="ID410" s="119"/>
      <c r="IE410" s="119"/>
      <c r="IF410" s="119"/>
      <c r="IG410" s="119"/>
      <c r="IH410" s="119"/>
      <c r="II410" s="119"/>
      <c r="IJ410" s="119"/>
      <c r="IK410" s="119"/>
      <c r="IL410" s="119"/>
      <c r="IM410" s="119"/>
      <c r="IN410" s="119"/>
      <c r="IO410" s="119"/>
      <c r="IP410" s="119"/>
      <c r="IQ410" s="119"/>
      <c r="IR410" s="119"/>
      <c r="IS410" s="119"/>
      <c r="IT410" s="119"/>
      <c r="IU410" s="119"/>
      <c r="IV410" s="119"/>
    </row>
    <row r="411" spans="3:256" s="150" customFormat="1">
      <c r="D411" s="119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9"/>
      <c r="AO411" s="119"/>
      <c r="AP411" s="119"/>
      <c r="AQ411" s="119"/>
      <c r="AR411" s="119"/>
      <c r="AS411" s="119"/>
      <c r="AT411" s="119"/>
      <c r="AU411" s="119"/>
      <c r="AV411" s="119"/>
      <c r="AW411" s="119"/>
      <c r="AX411" s="119"/>
      <c r="AY411" s="119"/>
      <c r="AZ411" s="119"/>
      <c r="BA411" s="119"/>
      <c r="BB411" s="119"/>
      <c r="BC411" s="119"/>
      <c r="BD411" s="119"/>
      <c r="BE411" s="119"/>
      <c r="BF411" s="119"/>
      <c r="BG411" s="119"/>
      <c r="BH411" s="119"/>
      <c r="BI411" s="119"/>
      <c r="BJ411" s="119"/>
      <c r="BK411" s="119"/>
      <c r="BL411" s="119"/>
      <c r="BM411" s="119"/>
      <c r="BN411" s="119"/>
      <c r="BO411" s="119"/>
      <c r="BP411" s="119"/>
      <c r="BQ411" s="119"/>
      <c r="BR411" s="119"/>
      <c r="BS411" s="119"/>
      <c r="BT411" s="119"/>
      <c r="BU411" s="119"/>
      <c r="BV411" s="119"/>
      <c r="BW411" s="119"/>
      <c r="BX411" s="119"/>
      <c r="BY411" s="119"/>
      <c r="BZ411" s="119"/>
      <c r="CA411" s="119"/>
      <c r="CB411" s="119"/>
      <c r="CC411" s="119"/>
      <c r="CD411" s="119"/>
      <c r="CE411" s="119"/>
      <c r="CF411" s="119"/>
      <c r="CG411" s="119"/>
      <c r="CH411" s="119"/>
      <c r="CI411" s="119"/>
      <c r="CJ411" s="119"/>
      <c r="CK411" s="119"/>
      <c r="CL411" s="119"/>
      <c r="CM411" s="119"/>
      <c r="CN411" s="119"/>
      <c r="CO411" s="119"/>
      <c r="CP411" s="119"/>
      <c r="CQ411" s="119"/>
      <c r="CR411" s="119"/>
      <c r="CS411" s="119"/>
      <c r="CT411" s="119"/>
      <c r="CU411" s="119"/>
      <c r="CV411" s="119"/>
      <c r="CW411" s="119"/>
      <c r="CX411" s="119"/>
      <c r="CY411" s="119"/>
      <c r="CZ411" s="119"/>
      <c r="DA411" s="119"/>
      <c r="DB411" s="119"/>
      <c r="DC411" s="119"/>
      <c r="DD411" s="119"/>
      <c r="DE411" s="119"/>
      <c r="DF411" s="119"/>
      <c r="DG411" s="119"/>
      <c r="DH411" s="119"/>
      <c r="DI411" s="119"/>
      <c r="DJ411" s="119"/>
      <c r="DK411" s="119"/>
      <c r="DL411" s="119"/>
      <c r="DM411" s="119"/>
      <c r="DN411" s="119"/>
      <c r="DO411" s="119"/>
      <c r="DP411" s="119"/>
      <c r="DQ411" s="119"/>
      <c r="DR411" s="119"/>
      <c r="DS411" s="119"/>
      <c r="DT411" s="119"/>
      <c r="DU411" s="119"/>
      <c r="DV411" s="119"/>
      <c r="DW411" s="119"/>
      <c r="DX411" s="119"/>
      <c r="DY411" s="119"/>
      <c r="DZ411" s="119"/>
      <c r="EA411" s="119"/>
      <c r="EB411" s="119"/>
      <c r="EC411" s="119"/>
      <c r="ED411" s="119"/>
      <c r="EE411" s="119"/>
      <c r="EF411" s="119"/>
      <c r="EG411" s="119"/>
      <c r="EH411" s="119"/>
      <c r="EI411" s="119"/>
      <c r="EJ411" s="119"/>
      <c r="EK411" s="119"/>
      <c r="EL411" s="119"/>
      <c r="EM411" s="119"/>
      <c r="EN411" s="119"/>
      <c r="EO411" s="119"/>
      <c r="EP411" s="119"/>
      <c r="EQ411" s="119"/>
      <c r="ER411" s="119"/>
      <c r="ES411" s="119"/>
      <c r="ET411" s="119"/>
      <c r="EU411" s="119"/>
      <c r="EV411" s="119"/>
      <c r="EW411" s="119"/>
      <c r="EX411" s="119"/>
      <c r="EY411" s="119"/>
      <c r="EZ411" s="119"/>
      <c r="FA411" s="119"/>
      <c r="FB411" s="119"/>
      <c r="FC411" s="119"/>
      <c r="FD411" s="119"/>
      <c r="FE411" s="119"/>
      <c r="FF411" s="119"/>
      <c r="FG411" s="119"/>
      <c r="FH411" s="119"/>
      <c r="FI411" s="119"/>
      <c r="FJ411" s="119"/>
      <c r="FK411" s="119"/>
      <c r="FL411" s="119"/>
      <c r="FM411" s="119"/>
      <c r="FN411" s="119"/>
      <c r="FO411" s="119"/>
      <c r="FP411" s="119"/>
      <c r="FQ411" s="119"/>
      <c r="FR411" s="119"/>
      <c r="FS411" s="119"/>
      <c r="FT411" s="119"/>
      <c r="FU411" s="119"/>
      <c r="FV411" s="119"/>
      <c r="FW411" s="119"/>
      <c r="FX411" s="119"/>
      <c r="FY411" s="119"/>
      <c r="FZ411" s="119"/>
      <c r="GA411" s="119"/>
      <c r="GB411" s="119"/>
      <c r="GC411" s="119"/>
      <c r="GD411" s="119"/>
      <c r="GE411" s="119"/>
      <c r="GF411" s="119"/>
      <c r="GG411" s="119"/>
      <c r="GH411" s="119"/>
      <c r="GI411" s="119"/>
      <c r="GJ411" s="119"/>
      <c r="GK411" s="119"/>
      <c r="GL411" s="119"/>
      <c r="GM411" s="119"/>
      <c r="GN411" s="119"/>
      <c r="GO411" s="119"/>
      <c r="GP411" s="119"/>
      <c r="GQ411" s="119"/>
      <c r="GR411" s="119"/>
      <c r="GS411" s="119"/>
      <c r="GT411" s="119"/>
      <c r="GU411" s="119"/>
      <c r="GV411" s="119"/>
      <c r="GW411" s="119"/>
      <c r="GX411" s="119"/>
      <c r="GY411" s="119"/>
      <c r="GZ411" s="119"/>
      <c r="HA411" s="119"/>
      <c r="HB411" s="119"/>
      <c r="HC411" s="119"/>
      <c r="HD411" s="119"/>
      <c r="HE411" s="119"/>
      <c r="HF411" s="119"/>
      <c r="HG411" s="119"/>
      <c r="HH411" s="119"/>
      <c r="HI411" s="119"/>
      <c r="HJ411" s="119"/>
      <c r="HK411" s="119"/>
      <c r="HL411" s="119"/>
      <c r="HM411" s="119"/>
      <c r="HN411" s="119"/>
      <c r="HO411" s="119"/>
      <c r="HP411" s="119"/>
      <c r="HQ411" s="119"/>
      <c r="HR411" s="119"/>
      <c r="HS411" s="119"/>
      <c r="HT411" s="119"/>
      <c r="HU411" s="119"/>
      <c r="HV411" s="119"/>
      <c r="HW411" s="119"/>
      <c r="HX411" s="119"/>
      <c r="HY411" s="119"/>
      <c r="HZ411" s="119"/>
      <c r="IA411" s="119"/>
      <c r="IB411" s="119"/>
      <c r="IC411" s="119"/>
      <c r="ID411" s="119"/>
      <c r="IE411" s="119"/>
      <c r="IF411" s="119"/>
      <c r="IG411" s="119"/>
      <c r="IH411" s="119"/>
      <c r="II411" s="119"/>
      <c r="IJ411" s="119"/>
      <c r="IK411" s="119"/>
      <c r="IL411" s="119"/>
      <c r="IM411" s="119"/>
      <c r="IN411" s="119"/>
      <c r="IO411" s="119"/>
      <c r="IP411" s="119"/>
      <c r="IQ411" s="119"/>
      <c r="IR411" s="119"/>
      <c r="IS411" s="119"/>
      <c r="IT411" s="119"/>
      <c r="IU411" s="119"/>
      <c r="IV411" s="119"/>
    </row>
    <row r="412" spans="3:256" s="150" customFormat="1">
      <c r="D412" s="119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  <c r="AA412" s="119"/>
      <c r="AB412" s="119"/>
      <c r="AC412" s="119"/>
      <c r="AD412" s="119"/>
      <c r="AE412" s="119"/>
      <c r="AF412" s="119"/>
      <c r="AG412" s="119"/>
      <c r="AH412" s="119"/>
      <c r="AI412" s="119"/>
      <c r="AJ412" s="119"/>
      <c r="AK412" s="119"/>
      <c r="AL412" s="119"/>
      <c r="AM412" s="119"/>
      <c r="AN412" s="119"/>
      <c r="AO412" s="119"/>
      <c r="AP412" s="119"/>
      <c r="AQ412" s="119"/>
      <c r="AR412" s="119"/>
      <c r="AS412" s="119"/>
      <c r="AT412" s="119"/>
      <c r="AU412" s="119"/>
      <c r="AV412" s="119"/>
      <c r="AW412" s="119"/>
      <c r="AX412" s="119"/>
      <c r="AY412" s="119"/>
      <c r="AZ412" s="119"/>
      <c r="BA412" s="119"/>
      <c r="BB412" s="119"/>
      <c r="BC412" s="119"/>
      <c r="BD412" s="119"/>
      <c r="BE412" s="119"/>
      <c r="BF412" s="119"/>
      <c r="BG412" s="119"/>
      <c r="BH412" s="119"/>
      <c r="BI412" s="119"/>
      <c r="BJ412" s="119"/>
      <c r="BK412" s="119"/>
      <c r="BL412" s="119"/>
      <c r="BM412" s="119"/>
      <c r="BN412" s="119"/>
      <c r="BO412" s="119"/>
      <c r="BP412" s="119"/>
      <c r="BQ412" s="119"/>
      <c r="BR412" s="119"/>
      <c r="BS412" s="119"/>
      <c r="BT412" s="119"/>
      <c r="BU412" s="119"/>
      <c r="BV412" s="119"/>
      <c r="BW412" s="119"/>
      <c r="BX412" s="119"/>
      <c r="BY412" s="119"/>
      <c r="BZ412" s="119"/>
      <c r="CA412" s="119"/>
      <c r="CB412" s="119"/>
      <c r="CC412" s="119"/>
      <c r="CD412" s="119"/>
      <c r="CE412" s="119"/>
      <c r="CF412" s="119"/>
      <c r="CG412" s="119"/>
      <c r="CH412" s="119"/>
      <c r="CI412" s="119"/>
      <c r="CJ412" s="119"/>
      <c r="CK412" s="119"/>
      <c r="CL412" s="119"/>
      <c r="CM412" s="119"/>
      <c r="CN412" s="119"/>
      <c r="CO412" s="119"/>
      <c r="CP412" s="119"/>
      <c r="CQ412" s="119"/>
      <c r="CR412" s="119"/>
      <c r="CS412" s="119"/>
      <c r="CT412" s="119"/>
      <c r="CU412" s="119"/>
      <c r="CV412" s="119"/>
      <c r="CW412" s="119"/>
      <c r="CX412" s="119"/>
      <c r="CY412" s="119"/>
      <c r="CZ412" s="119"/>
      <c r="DA412" s="119"/>
      <c r="DB412" s="119"/>
      <c r="DC412" s="119"/>
      <c r="DD412" s="119"/>
      <c r="DE412" s="119"/>
      <c r="DF412" s="119"/>
      <c r="DG412" s="119"/>
      <c r="DH412" s="119"/>
      <c r="DI412" s="119"/>
      <c r="DJ412" s="119"/>
      <c r="DK412" s="119"/>
      <c r="DL412" s="119"/>
      <c r="DM412" s="119"/>
      <c r="DN412" s="119"/>
      <c r="DO412" s="119"/>
      <c r="DP412" s="119"/>
      <c r="DQ412" s="119"/>
      <c r="DR412" s="119"/>
      <c r="DS412" s="119"/>
      <c r="DT412" s="119"/>
      <c r="DU412" s="119"/>
      <c r="DV412" s="119"/>
      <c r="DW412" s="119"/>
      <c r="DX412" s="119"/>
      <c r="DY412" s="119"/>
      <c r="DZ412" s="119"/>
      <c r="EA412" s="119"/>
      <c r="EB412" s="119"/>
      <c r="EC412" s="119"/>
      <c r="ED412" s="119"/>
      <c r="EE412" s="119"/>
      <c r="EF412" s="119"/>
      <c r="EG412" s="119"/>
      <c r="EH412" s="119"/>
      <c r="EI412" s="119"/>
      <c r="EJ412" s="119"/>
      <c r="EK412" s="119"/>
      <c r="EL412" s="119"/>
      <c r="EM412" s="119"/>
      <c r="EN412" s="119"/>
      <c r="EO412" s="119"/>
      <c r="EP412" s="119"/>
      <c r="EQ412" s="119"/>
      <c r="ER412" s="119"/>
      <c r="ES412" s="119"/>
      <c r="ET412" s="119"/>
      <c r="EU412" s="119"/>
      <c r="EV412" s="119"/>
      <c r="EW412" s="119"/>
      <c r="EX412" s="119"/>
      <c r="EY412" s="119"/>
      <c r="EZ412" s="119"/>
      <c r="FA412" s="119"/>
      <c r="FB412" s="119"/>
      <c r="FC412" s="119"/>
      <c r="FD412" s="119"/>
      <c r="FE412" s="119"/>
      <c r="FF412" s="119"/>
      <c r="FG412" s="119"/>
      <c r="FH412" s="119"/>
      <c r="FI412" s="119"/>
      <c r="FJ412" s="119"/>
      <c r="FK412" s="119"/>
      <c r="FL412" s="119"/>
      <c r="FM412" s="119"/>
      <c r="FN412" s="119"/>
      <c r="FO412" s="119"/>
      <c r="FP412" s="119"/>
      <c r="FQ412" s="119"/>
      <c r="FR412" s="119"/>
      <c r="FS412" s="119"/>
      <c r="FT412" s="119"/>
      <c r="FU412" s="119"/>
      <c r="FV412" s="119"/>
      <c r="FW412" s="119"/>
      <c r="FX412" s="119"/>
      <c r="FY412" s="119"/>
      <c r="FZ412" s="119"/>
      <c r="GA412" s="119"/>
      <c r="GB412" s="119"/>
      <c r="GC412" s="119"/>
      <c r="GD412" s="119"/>
      <c r="GE412" s="119"/>
      <c r="GF412" s="119"/>
      <c r="GG412" s="119"/>
      <c r="GH412" s="119"/>
      <c r="GI412" s="119"/>
      <c r="GJ412" s="119"/>
      <c r="GK412" s="119"/>
      <c r="GL412" s="119"/>
      <c r="GM412" s="119"/>
      <c r="GN412" s="119"/>
      <c r="GO412" s="119"/>
      <c r="GP412" s="119"/>
      <c r="GQ412" s="119"/>
      <c r="GR412" s="119"/>
      <c r="GS412" s="119"/>
      <c r="GT412" s="119"/>
      <c r="GU412" s="119"/>
      <c r="GV412" s="119"/>
      <c r="GW412" s="119"/>
      <c r="GX412" s="119"/>
      <c r="GY412" s="119"/>
      <c r="GZ412" s="119"/>
      <c r="HA412" s="119"/>
      <c r="HB412" s="119"/>
      <c r="HC412" s="119"/>
      <c r="HD412" s="119"/>
      <c r="HE412" s="119"/>
      <c r="HF412" s="119"/>
      <c r="HG412" s="119"/>
      <c r="HH412" s="119"/>
      <c r="HI412" s="119"/>
      <c r="HJ412" s="119"/>
      <c r="HK412" s="119"/>
      <c r="HL412" s="119"/>
      <c r="HM412" s="119"/>
      <c r="HN412" s="119"/>
      <c r="HO412" s="119"/>
      <c r="HP412" s="119"/>
      <c r="HQ412" s="119"/>
      <c r="HR412" s="119"/>
      <c r="HS412" s="119"/>
      <c r="HT412" s="119"/>
      <c r="HU412" s="119"/>
      <c r="HV412" s="119"/>
      <c r="HW412" s="119"/>
      <c r="HX412" s="119"/>
      <c r="HY412" s="119"/>
      <c r="HZ412" s="119"/>
      <c r="IA412" s="119"/>
      <c r="IB412" s="119"/>
      <c r="IC412" s="119"/>
      <c r="ID412" s="119"/>
      <c r="IE412" s="119"/>
      <c r="IF412" s="119"/>
      <c r="IG412" s="119"/>
      <c r="IH412" s="119"/>
      <c r="II412" s="119"/>
      <c r="IJ412" s="119"/>
      <c r="IK412" s="119"/>
      <c r="IL412" s="119"/>
      <c r="IM412" s="119"/>
      <c r="IN412" s="119"/>
      <c r="IO412" s="119"/>
      <c r="IP412" s="119"/>
      <c r="IQ412" s="119"/>
      <c r="IR412" s="119"/>
      <c r="IS412" s="119"/>
      <c r="IT412" s="119"/>
      <c r="IU412" s="119"/>
      <c r="IV412" s="119"/>
    </row>
    <row r="413" spans="3:256" s="150" customFormat="1">
      <c r="D413" s="119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  <c r="AA413" s="119"/>
      <c r="AB413" s="119"/>
      <c r="AC413" s="119"/>
      <c r="AD413" s="119"/>
      <c r="AE413" s="119"/>
      <c r="AF413" s="119"/>
      <c r="AG413" s="119"/>
      <c r="AH413" s="119"/>
      <c r="AI413" s="119"/>
      <c r="AJ413" s="119"/>
      <c r="AK413" s="119"/>
      <c r="AL413" s="119"/>
      <c r="AM413" s="119"/>
      <c r="AN413" s="119"/>
      <c r="AO413" s="119"/>
      <c r="AP413" s="119"/>
      <c r="AQ413" s="119"/>
      <c r="AR413" s="119"/>
      <c r="AS413" s="119"/>
      <c r="AT413" s="119"/>
      <c r="AU413" s="119"/>
      <c r="AV413" s="119"/>
      <c r="AW413" s="119"/>
      <c r="AX413" s="119"/>
      <c r="AY413" s="119"/>
      <c r="AZ413" s="119"/>
      <c r="BA413" s="119"/>
      <c r="BB413" s="119"/>
      <c r="BC413" s="119"/>
      <c r="BD413" s="119"/>
      <c r="BE413" s="119"/>
      <c r="BF413" s="119"/>
      <c r="BG413" s="119"/>
      <c r="BH413" s="119"/>
      <c r="BI413" s="119"/>
      <c r="BJ413" s="119"/>
      <c r="BK413" s="119"/>
      <c r="BL413" s="119"/>
      <c r="BM413" s="119"/>
      <c r="BN413" s="119"/>
      <c r="BO413" s="119"/>
      <c r="BP413" s="119"/>
      <c r="BQ413" s="119"/>
      <c r="BR413" s="119"/>
      <c r="BS413" s="119"/>
      <c r="BT413" s="119"/>
      <c r="BU413" s="119"/>
      <c r="BV413" s="119"/>
      <c r="BW413" s="119"/>
      <c r="BX413" s="119"/>
      <c r="BY413" s="119"/>
      <c r="BZ413" s="119"/>
      <c r="CA413" s="119"/>
      <c r="CB413" s="119"/>
      <c r="CC413" s="119"/>
      <c r="CD413" s="119"/>
      <c r="CE413" s="119"/>
      <c r="CF413" s="119"/>
      <c r="CG413" s="119"/>
      <c r="CH413" s="119"/>
      <c r="CI413" s="119"/>
      <c r="CJ413" s="119"/>
      <c r="CK413" s="119"/>
      <c r="CL413" s="119"/>
      <c r="CM413" s="119"/>
      <c r="CN413" s="119"/>
      <c r="CO413" s="119"/>
      <c r="CP413" s="119"/>
      <c r="CQ413" s="119"/>
      <c r="CR413" s="119"/>
      <c r="CS413" s="119"/>
      <c r="CT413" s="119"/>
      <c r="CU413" s="119"/>
      <c r="CV413" s="119"/>
      <c r="CW413" s="119"/>
      <c r="CX413" s="119"/>
      <c r="CY413" s="119"/>
      <c r="CZ413" s="119"/>
      <c r="DA413" s="119"/>
      <c r="DB413" s="119"/>
      <c r="DC413" s="119"/>
      <c r="DD413" s="119"/>
      <c r="DE413" s="119"/>
      <c r="DF413" s="119"/>
      <c r="DG413" s="119"/>
      <c r="DH413" s="119"/>
      <c r="DI413" s="119"/>
      <c r="DJ413" s="119"/>
      <c r="DK413" s="119"/>
      <c r="DL413" s="119"/>
      <c r="DM413" s="119"/>
      <c r="DN413" s="119"/>
      <c r="DO413" s="119"/>
      <c r="DP413" s="119"/>
      <c r="DQ413" s="119"/>
      <c r="DR413" s="119"/>
      <c r="DS413" s="119"/>
      <c r="DT413" s="119"/>
      <c r="DU413" s="119"/>
      <c r="DV413" s="119"/>
      <c r="DW413" s="119"/>
      <c r="DX413" s="119"/>
      <c r="DY413" s="119"/>
      <c r="DZ413" s="119"/>
      <c r="EA413" s="119"/>
      <c r="EB413" s="119"/>
      <c r="EC413" s="119"/>
      <c r="ED413" s="119"/>
      <c r="EE413" s="119"/>
      <c r="EF413" s="119"/>
      <c r="EG413" s="119"/>
      <c r="EH413" s="119"/>
      <c r="EI413" s="119"/>
      <c r="EJ413" s="119"/>
      <c r="EK413" s="119"/>
      <c r="EL413" s="119"/>
      <c r="EM413" s="119"/>
      <c r="EN413" s="119"/>
      <c r="EO413" s="119"/>
      <c r="EP413" s="119"/>
      <c r="EQ413" s="119"/>
      <c r="ER413" s="119"/>
      <c r="ES413" s="119"/>
      <c r="ET413" s="119"/>
      <c r="EU413" s="119"/>
      <c r="EV413" s="119"/>
      <c r="EW413" s="119"/>
      <c r="EX413" s="119"/>
      <c r="EY413" s="119"/>
      <c r="EZ413" s="119"/>
      <c r="FA413" s="119"/>
      <c r="FB413" s="119"/>
      <c r="FC413" s="119"/>
      <c r="FD413" s="119"/>
      <c r="FE413" s="119"/>
      <c r="FF413" s="119"/>
      <c r="FG413" s="119"/>
      <c r="FH413" s="119"/>
      <c r="FI413" s="119"/>
      <c r="FJ413" s="119"/>
      <c r="FK413" s="119"/>
      <c r="FL413" s="119"/>
      <c r="FM413" s="119"/>
      <c r="FN413" s="119"/>
      <c r="FO413" s="119"/>
      <c r="FP413" s="119"/>
      <c r="FQ413" s="119"/>
      <c r="FR413" s="119"/>
      <c r="FS413" s="119"/>
      <c r="FT413" s="119"/>
      <c r="FU413" s="119"/>
      <c r="FV413" s="119"/>
      <c r="FW413" s="119"/>
      <c r="FX413" s="119"/>
      <c r="FY413" s="119"/>
      <c r="FZ413" s="119"/>
      <c r="GA413" s="119"/>
      <c r="GB413" s="119"/>
      <c r="GC413" s="119"/>
      <c r="GD413" s="119"/>
      <c r="GE413" s="119"/>
      <c r="GF413" s="119"/>
      <c r="GG413" s="119"/>
      <c r="GH413" s="119"/>
      <c r="GI413" s="119"/>
      <c r="GJ413" s="119"/>
      <c r="GK413" s="119"/>
      <c r="GL413" s="119"/>
      <c r="GM413" s="119"/>
      <c r="GN413" s="119"/>
      <c r="GO413" s="119"/>
      <c r="GP413" s="119"/>
      <c r="GQ413" s="119"/>
      <c r="GR413" s="119"/>
      <c r="GS413" s="119"/>
      <c r="GT413" s="119"/>
      <c r="GU413" s="119"/>
      <c r="GV413" s="119"/>
      <c r="GW413" s="119"/>
      <c r="GX413" s="119"/>
      <c r="GY413" s="119"/>
      <c r="GZ413" s="119"/>
      <c r="HA413" s="119"/>
      <c r="HB413" s="119"/>
      <c r="HC413" s="119"/>
      <c r="HD413" s="119"/>
      <c r="HE413" s="119"/>
      <c r="HF413" s="119"/>
      <c r="HG413" s="119"/>
      <c r="HH413" s="119"/>
      <c r="HI413" s="119"/>
      <c r="HJ413" s="119"/>
      <c r="HK413" s="119"/>
      <c r="HL413" s="119"/>
      <c r="HM413" s="119"/>
      <c r="HN413" s="119"/>
      <c r="HO413" s="119"/>
      <c r="HP413" s="119"/>
      <c r="HQ413" s="119"/>
      <c r="HR413" s="119"/>
      <c r="HS413" s="119"/>
      <c r="HT413" s="119"/>
      <c r="HU413" s="119"/>
      <c r="HV413" s="119"/>
      <c r="HW413" s="119"/>
      <c r="HX413" s="119"/>
      <c r="HY413" s="119"/>
      <c r="HZ413" s="119"/>
      <c r="IA413" s="119"/>
      <c r="IB413" s="119"/>
      <c r="IC413" s="119"/>
      <c r="ID413" s="119"/>
      <c r="IE413" s="119"/>
      <c r="IF413" s="119"/>
      <c r="IG413" s="119"/>
      <c r="IH413" s="119"/>
      <c r="II413" s="119"/>
      <c r="IJ413" s="119"/>
      <c r="IK413" s="119"/>
      <c r="IL413" s="119"/>
      <c r="IM413" s="119"/>
      <c r="IN413" s="119"/>
      <c r="IO413" s="119"/>
      <c r="IP413" s="119"/>
      <c r="IQ413" s="119"/>
      <c r="IR413" s="119"/>
      <c r="IS413" s="119"/>
      <c r="IT413" s="119"/>
      <c r="IU413" s="119"/>
      <c r="IV413" s="119"/>
    </row>
    <row r="414" spans="3:256" s="150" customFormat="1">
      <c r="D414" s="119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  <c r="AA414" s="119"/>
      <c r="AB414" s="119"/>
      <c r="AC414" s="119"/>
      <c r="AD414" s="119"/>
      <c r="AE414" s="119"/>
      <c r="AF414" s="119"/>
      <c r="AG414" s="119"/>
      <c r="AH414" s="119"/>
      <c r="AI414" s="119"/>
      <c r="AJ414" s="119"/>
      <c r="AK414" s="119"/>
      <c r="AL414" s="119"/>
      <c r="AM414" s="119"/>
      <c r="AN414" s="119"/>
      <c r="AO414" s="119"/>
      <c r="AP414" s="119"/>
      <c r="AQ414" s="119"/>
      <c r="AR414" s="119"/>
      <c r="AS414" s="119"/>
      <c r="AT414" s="119"/>
      <c r="AU414" s="119"/>
      <c r="AV414" s="119"/>
      <c r="AW414" s="119"/>
      <c r="AX414" s="119"/>
      <c r="AY414" s="119"/>
      <c r="AZ414" s="119"/>
      <c r="BA414" s="119"/>
      <c r="BB414" s="119"/>
      <c r="BC414" s="119"/>
      <c r="BD414" s="119"/>
      <c r="BE414" s="119"/>
      <c r="BF414" s="119"/>
      <c r="BG414" s="119"/>
      <c r="BH414" s="119"/>
      <c r="BI414" s="119"/>
      <c r="BJ414" s="119"/>
      <c r="BK414" s="119"/>
      <c r="BL414" s="119"/>
      <c r="BM414" s="119"/>
      <c r="BN414" s="119"/>
      <c r="BO414" s="119"/>
      <c r="BP414" s="119"/>
      <c r="BQ414" s="119"/>
      <c r="BR414" s="119"/>
      <c r="BS414" s="119"/>
      <c r="BT414" s="119"/>
      <c r="BU414" s="119"/>
      <c r="BV414" s="119"/>
      <c r="BW414" s="119"/>
      <c r="BX414" s="119"/>
      <c r="BY414" s="119"/>
      <c r="BZ414" s="119"/>
      <c r="CA414" s="119"/>
      <c r="CB414" s="119"/>
      <c r="CC414" s="119"/>
      <c r="CD414" s="119"/>
      <c r="CE414" s="119"/>
      <c r="CF414" s="119"/>
      <c r="CG414" s="119"/>
      <c r="CH414" s="119"/>
      <c r="CI414" s="119"/>
      <c r="CJ414" s="119"/>
      <c r="CK414" s="119"/>
      <c r="CL414" s="119"/>
      <c r="CM414" s="119"/>
      <c r="CN414" s="119"/>
      <c r="CO414" s="119"/>
      <c r="CP414" s="119"/>
      <c r="CQ414" s="119"/>
      <c r="CR414" s="119"/>
      <c r="CS414" s="119"/>
      <c r="CT414" s="119"/>
      <c r="CU414" s="119"/>
      <c r="CV414" s="119"/>
      <c r="CW414" s="119"/>
      <c r="CX414" s="119"/>
      <c r="CY414" s="119"/>
      <c r="CZ414" s="119"/>
      <c r="DA414" s="119"/>
      <c r="DB414" s="119"/>
      <c r="DC414" s="119"/>
      <c r="DD414" s="119"/>
      <c r="DE414" s="119"/>
      <c r="DF414" s="119"/>
      <c r="DG414" s="119"/>
      <c r="DH414" s="119"/>
      <c r="DI414" s="119"/>
      <c r="DJ414" s="119"/>
      <c r="DK414" s="119"/>
      <c r="DL414" s="119"/>
      <c r="DM414" s="119"/>
      <c r="DN414" s="119"/>
      <c r="DO414" s="119"/>
      <c r="DP414" s="119"/>
      <c r="DQ414" s="119"/>
      <c r="DR414" s="119"/>
      <c r="DS414" s="119"/>
      <c r="DT414" s="119"/>
      <c r="DU414" s="119"/>
      <c r="DV414" s="119"/>
      <c r="DW414" s="119"/>
      <c r="DX414" s="119"/>
      <c r="DY414" s="119"/>
      <c r="DZ414" s="119"/>
      <c r="EA414" s="119"/>
      <c r="EB414" s="119"/>
      <c r="EC414" s="119"/>
      <c r="ED414" s="119"/>
      <c r="EE414" s="119"/>
      <c r="EF414" s="119"/>
      <c r="EG414" s="119"/>
      <c r="EH414" s="119"/>
      <c r="EI414" s="119"/>
      <c r="EJ414" s="119"/>
      <c r="EK414" s="119"/>
      <c r="EL414" s="119"/>
      <c r="EM414" s="119"/>
      <c r="EN414" s="119"/>
      <c r="EO414" s="119"/>
      <c r="EP414" s="119"/>
      <c r="EQ414" s="119"/>
      <c r="ER414" s="119"/>
      <c r="ES414" s="119"/>
      <c r="ET414" s="119"/>
      <c r="EU414" s="119"/>
      <c r="EV414" s="119"/>
      <c r="EW414" s="119"/>
      <c r="EX414" s="119"/>
      <c r="EY414" s="119"/>
      <c r="EZ414" s="119"/>
      <c r="FA414" s="119"/>
      <c r="FB414" s="119"/>
      <c r="FC414" s="119"/>
      <c r="FD414" s="119"/>
      <c r="FE414" s="119"/>
      <c r="FF414" s="119"/>
      <c r="FG414" s="119"/>
      <c r="FH414" s="119"/>
      <c r="FI414" s="119"/>
      <c r="FJ414" s="119"/>
      <c r="FK414" s="119"/>
      <c r="FL414" s="119"/>
      <c r="FM414" s="119"/>
      <c r="FN414" s="119"/>
      <c r="FO414" s="119"/>
      <c r="FP414" s="119"/>
      <c r="FQ414" s="119"/>
      <c r="FR414" s="119"/>
      <c r="FS414" s="119"/>
      <c r="FT414" s="119"/>
      <c r="FU414" s="119"/>
      <c r="FV414" s="119"/>
      <c r="FW414" s="119"/>
      <c r="FX414" s="119"/>
      <c r="FY414" s="119"/>
      <c r="FZ414" s="119"/>
      <c r="GA414" s="119"/>
      <c r="GB414" s="119"/>
      <c r="GC414" s="119"/>
      <c r="GD414" s="119"/>
      <c r="GE414" s="119"/>
      <c r="GF414" s="119"/>
      <c r="GG414" s="119"/>
      <c r="GH414" s="119"/>
      <c r="GI414" s="119"/>
      <c r="GJ414" s="119"/>
      <c r="GK414" s="119"/>
      <c r="GL414" s="119"/>
      <c r="GM414" s="119"/>
      <c r="GN414" s="119"/>
      <c r="GO414" s="119"/>
      <c r="GP414" s="119"/>
      <c r="GQ414" s="119"/>
      <c r="GR414" s="119"/>
      <c r="GS414" s="119"/>
      <c r="GT414" s="119"/>
      <c r="GU414" s="119"/>
      <c r="GV414" s="119"/>
      <c r="GW414" s="119"/>
      <c r="GX414" s="119"/>
      <c r="GY414" s="119"/>
      <c r="GZ414" s="119"/>
      <c r="HA414" s="119"/>
      <c r="HB414" s="119"/>
      <c r="HC414" s="119"/>
      <c r="HD414" s="119"/>
      <c r="HE414" s="119"/>
      <c r="HF414" s="119"/>
      <c r="HG414" s="119"/>
      <c r="HH414" s="119"/>
      <c r="HI414" s="119"/>
      <c r="HJ414" s="119"/>
      <c r="HK414" s="119"/>
      <c r="HL414" s="119"/>
      <c r="HM414" s="119"/>
      <c r="HN414" s="119"/>
      <c r="HO414" s="119"/>
      <c r="HP414" s="119"/>
      <c r="HQ414" s="119"/>
      <c r="HR414" s="119"/>
      <c r="HS414" s="119"/>
      <c r="HT414" s="119"/>
      <c r="HU414" s="119"/>
      <c r="HV414" s="119"/>
      <c r="HW414" s="119"/>
      <c r="HX414" s="119"/>
      <c r="HY414" s="119"/>
      <c r="HZ414" s="119"/>
      <c r="IA414" s="119"/>
      <c r="IB414" s="119"/>
      <c r="IC414" s="119"/>
      <c r="ID414" s="119"/>
      <c r="IE414" s="119"/>
      <c r="IF414" s="119"/>
      <c r="IG414" s="119"/>
      <c r="IH414" s="119"/>
      <c r="II414" s="119"/>
      <c r="IJ414" s="119"/>
      <c r="IK414" s="119"/>
      <c r="IL414" s="119"/>
      <c r="IM414" s="119"/>
      <c r="IN414" s="119"/>
      <c r="IO414" s="119"/>
      <c r="IP414" s="119"/>
      <c r="IQ414" s="119"/>
      <c r="IR414" s="119"/>
      <c r="IS414" s="119"/>
      <c r="IT414" s="119"/>
      <c r="IU414" s="119"/>
      <c r="IV414" s="119"/>
    </row>
    <row r="415" spans="3:256" s="150" customFormat="1">
      <c r="D415" s="119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  <c r="AA415" s="119"/>
      <c r="AB415" s="119"/>
      <c r="AC415" s="119"/>
      <c r="AD415" s="119"/>
      <c r="AE415" s="119"/>
      <c r="AF415" s="119"/>
      <c r="AG415" s="119"/>
      <c r="AH415" s="119"/>
      <c r="AI415" s="119"/>
      <c r="AJ415" s="119"/>
      <c r="AK415" s="119"/>
      <c r="AL415" s="119"/>
      <c r="AM415" s="119"/>
      <c r="AN415" s="119"/>
      <c r="AO415" s="119"/>
      <c r="AP415" s="119"/>
      <c r="AQ415" s="119"/>
      <c r="AR415" s="119"/>
      <c r="AS415" s="119"/>
      <c r="AT415" s="119"/>
      <c r="AU415" s="119"/>
      <c r="AV415" s="119"/>
      <c r="AW415" s="119"/>
      <c r="AX415" s="119"/>
      <c r="AY415" s="119"/>
      <c r="AZ415" s="119"/>
      <c r="BA415" s="119"/>
      <c r="BB415" s="119"/>
      <c r="BC415" s="119"/>
      <c r="BD415" s="119"/>
      <c r="BE415" s="119"/>
      <c r="BF415" s="119"/>
      <c r="BG415" s="119"/>
      <c r="BH415" s="119"/>
      <c r="BI415" s="119"/>
      <c r="BJ415" s="119"/>
      <c r="BK415" s="119"/>
      <c r="BL415" s="119"/>
      <c r="BM415" s="119"/>
      <c r="BN415" s="119"/>
      <c r="BO415" s="119"/>
      <c r="BP415" s="119"/>
      <c r="BQ415" s="119"/>
      <c r="BR415" s="119"/>
      <c r="BS415" s="119"/>
      <c r="BT415" s="119"/>
      <c r="BU415" s="119"/>
      <c r="BV415" s="119"/>
      <c r="BW415" s="119"/>
      <c r="BX415" s="119"/>
      <c r="BY415" s="119"/>
      <c r="BZ415" s="119"/>
      <c r="CA415" s="119"/>
      <c r="CB415" s="119"/>
      <c r="CC415" s="119"/>
      <c r="CD415" s="119"/>
      <c r="CE415" s="119"/>
      <c r="CF415" s="119"/>
      <c r="CG415" s="119"/>
      <c r="CH415" s="119"/>
      <c r="CI415" s="119"/>
      <c r="CJ415" s="119"/>
      <c r="CK415" s="119"/>
      <c r="CL415" s="119"/>
      <c r="CM415" s="119"/>
      <c r="CN415" s="119"/>
      <c r="CO415" s="119"/>
      <c r="CP415" s="119"/>
      <c r="CQ415" s="119"/>
      <c r="CR415" s="119"/>
      <c r="CS415" s="119"/>
      <c r="CT415" s="119"/>
      <c r="CU415" s="119"/>
      <c r="CV415" s="119"/>
      <c r="CW415" s="119"/>
      <c r="CX415" s="119"/>
      <c r="CY415" s="119"/>
      <c r="CZ415" s="119"/>
      <c r="DA415" s="119"/>
      <c r="DB415" s="119"/>
      <c r="DC415" s="119"/>
      <c r="DD415" s="119"/>
      <c r="DE415" s="119"/>
      <c r="DF415" s="119"/>
      <c r="DG415" s="119"/>
      <c r="DH415" s="119"/>
      <c r="DI415" s="119"/>
      <c r="DJ415" s="119"/>
      <c r="DK415" s="119"/>
      <c r="DL415" s="119"/>
      <c r="DM415" s="119"/>
      <c r="DN415" s="119"/>
      <c r="DO415" s="119"/>
      <c r="DP415" s="119"/>
      <c r="DQ415" s="119"/>
      <c r="DR415" s="119"/>
      <c r="DS415" s="119"/>
      <c r="DT415" s="119"/>
      <c r="DU415" s="119"/>
      <c r="DV415" s="119"/>
      <c r="DW415" s="119"/>
      <c r="DX415" s="119"/>
      <c r="DY415" s="119"/>
      <c r="DZ415" s="119"/>
      <c r="EA415" s="119"/>
      <c r="EB415" s="119"/>
      <c r="EC415" s="119"/>
      <c r="ED415" s="119"/>
      <c r="EE415" s="119"/>
      <c r="EF415" s="119"/>
      <c r="EG415" s="119"/>
      <c r="EH415" s="119"/>
      <c r="EI415" s="119"/>
      <c r="EJ415" s="119"/>
      <c r="EK415" s="119"/>
      <c r="EL415" s="119"/>
      <c r="EM415" s="119"/>
      <c r="EN415" s="119"/>
      <c r="EO415" s="119"/>
      <c r="EP415" s="119"/>
      <c r="EQ415" s="119"/>
      <c r="ER415" s="119"/>
      <c r="ES415" s="119"/>
      <c r="ET415" s="119"/>
      <c r="EU415" s="119"/>
      <c r="EV415" s="119"/>
      <c r="EW415" s="119"/>
      <c r="EX415" s="119"/>
      <c r="EY415" s="119"/>
      <c r="EZ415" s="119"/>
      <c r="FA415" s="119"/>
      <c r="FB415" s="119"/>
      <c r="FC415" s="119"/>
      <c r="FD415" s="119"/>
      <c r="FE415" s="119"/>
      <c r="FF415" s="119"/>
      <c r="FG415" s="119"/>
      <c r="FH415" s="119"/>
      <c r="FI415" s="119"/>
      <c r="FJ415" s="119"/>
      <c r="FK415" s="119"/>
      <c r="FL415" s="119"/>
      <c r="FM415" s="119"/>
      <c r="FN415" s="119"/>
      <c r="FO415" s="119"/>
      <c r="FP415" s="119"/>
      <c r="FQ415" s="119"/>
      <c r="FR415" s="119"/>
      <c r="FS415" s="119"/>
      <c r="FT415" s="119"/>
      <c r="FU415" s="119"/>
      <c r="FV415" s="119"/>
      <c r="FW415" s="119"/>
      <c r="FX415" s="119"/>
      <c r="FY415" s="119"/>
      <c r="FZ415" s="119"/>
      <c r="GA415" s="119"/>
      <c r="GB415" s="119"/>
      <c r="GC415" s="119"/>
      <c r="GD415" s="119"/>
      <c r="GE415" s="119"/>
      <c r="GF415" s="119"/>
      <c r="GG415" s="119"/>
      <c r="GH415" s="119"/>
      <c r="GI415" s="119"/>
      <c r="GJ415" s="119"/>
      <c r="GK415" s="119"/>
      <c r="GL415" s="119"/>
      <c r="GM415" s="119"/>
      <c r="GN415" s="119"/>
      <c r="GO415" s="119"/>
      <c r="GP415" s="119"/>
      <c r="GQ415" s="119"/>
      <c r="GR415" s="119"/>
      <c r="GS415" s="119"/>
      <c r="GT415" s="119"/>
      <c r="GU415" s="119"/>
      <c r="GV415" s="119"/>
      <c r="GW415" s="119"/>
      <c r="GX415" s="119"/>
      <c r="GY415" s="119"/>
      <c r="GZ415" s="119"/>
      <c r="HA415" s="119"/>
      <c r="HB415" s="119"/>
      <c r="HC415" s="119"/>
      <c r="HD415" s="119"/>
      <c r="HE415" s="119"/>
      <c r="HF415" s="119"/>
      <c r="HG415" s="119"/>
      <c r="HH415" s="119"/>
      <c r="HI415" s="119"/>
      <c r="HJ415" s="119"/>
      <c r="HK415" s="119"/>
      <c r="HL415" s="119"/>
      <c r="HM415" s="119"/>
      <c r="HN415" s="119"/>
      <c r="HO415" s="119"/>
      <c r="HP415" s="119"/>
      <c r="HQ415" s="119"/>
      <c r="HR415" s="119"/>
      <c r="HS415" s="119"/>
      <c r="HT415" s="119"/>
      <c r="HU415" s="119"/>
      <c r="HV415" s="119"/>
      <c r="HW415" s="119"/>
      <c r="HX415" s="119"/>
      <c r="HY415" s="119"/>
      <c r="HZ415" s="119"/>
      <c r="IA415" s="119"/>
      <c r="IB415" s="119"/>
      <c r="IC415" s="119"/>
      <c r="ID415" s="119"/>
      <c r="IE415" s="119"/>
      <c r="IF415" s="119"/>
      <c r="IG415" s="119"/>
      <c r="IH415" s="119"/>
      <c r="II415" s="119"/>
      <c r="IJ415" s="119"/>
      <c r="IK415" s="119"/>
      <c r="IL415" s="119"/>
      <c r="IM415" s="119"/>
      <c r="IN415" s="119"/>
      <c r="IO415" s="119"/>
      <c r="IP415" s="119"/>
      <c r="IQ415" s="119"/>
      <c r="IR415" s="119"/>
      <c r="IS415" s="119"/>
      <c r="IT415" s="119"/>
      <c r="IU415" s="119"/>
      <c r="IV415" s="119"/>
    </row>
    <row r="416" spans="3:256" s="150" customFormat="1">
      <c r="D416" s="119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  <c r="AA416" s="119"/>
      <c r="AB416" s="119"/>
      <c r="AC416" s="119"/>
      <c r="AD416" s="119"/>
      <c r="AE416" s="119"/>
      <c r="AF416" s="119"/>
      <c r="AG416" s="119"/>
      <c r="AH416" s="119"/>
      <c r="AI416" s="119"/>
      <c r="AJ416" s="119"/>
      <c r="AK416" s="119"/>
      <c r="AL416" s="119"/>
      <c r="AM416" s="119"/>
      <c r="AN416" s="119"/>
      <c r="AO416" s="119"/>
      <c r="AP416" s="119"/>
      <c r="AQ416" s="119"/>
      <c r="AR416" s="119"/>
      <c r="AS416" s="119"/>
      <c r="AT416" s="119"/>
      <c r="AU416" s="119"/>
      <c r="AV416" s="119"/>
      <c r="AW416" s="119"/>
      <c r="AX416" s="119"/>
      <c r="AY416" s="119"/>
      <c r="AZ416" s="119"/>
      <c r="BA416" s="119"/>
      <c r="BB416" s="119"/>
      <c r="BC416" s="119"/>
      <c r="BD416" s="119"/>
      <c r="BE416" s="119"/>
      <c r="BF416" s="119"/>
      <c r="BG416" s="119"/>
      <c r="BH416" s="119"/>
      <c r="BI416" s="119"/>
      <c r="BJ416" s="119"/>
      <c r="BK416" s="119"/>
      <c r="BL416" s="119"/>
      <c r="BM416" s="119"/>
      <c r="BN416" s="119"/>
      <c r="BO416" s="119"/>
      <c r="BP416" s="119"/>
      <c r="BQ416" s="119"/>
      <c r="BR416" s="119"/>
      <c r="BS416" s="119"/>
      <c r="BT416" s="119"/>
      <c r="BU416" s="119"/>
      <c r="BV416" s="119"/>
      <c r="BW416" s="119"/>
      <c r="BX416" s="119"/>
      <c r="BY416" s="119"/>
      <c r="BZ416" s="119"/>
      <c r="CA416" s="119"/>
      <c r="CB416" s="119"/>
      <c r="CC416" s="119"/>
      <c r="CD416" s="119"/>
      <c r="CE416" s="119"/>
      <c r="CF416" s="119"/>
      <c r="CG416" s="119"/>
      <c r="CH416" s="119"/>
      <c r="CI416" s="119"/>
      <c r="CJ416" s="119"/>
      <c r="CK416" s="119"/>
      <c r="CL416" s="119"/>
      <c r="CM416" s="119"/>
      <c r="CN416" s="119"/>
      <c r="CO416" s="119"/>
      <c r="CP416" s="119"/>
      <c r="CQ416" s="119"/>
      <c r="CR416" s="119"/>
      <c r="CS416" s="119"/>
      <c r="CT416" s="119"/>
      <c r="CU416" s="119"/>
      <c r="CV416" s="119"/>
      <c r="CW416" s="119"/>
      <c r="CX416" s="119"/>
      <c r="CY416" s="119"/>
      <c r="CZ416" s="119"/>
      <c r="DA416" s="119"/>
      <c r="DB416" s="119"/>
      <c r="DC416" s="119"/>
      <c r="DD416" s="119"/>
      <c r="DE416" s="119"/>
      <c r="DF416" s="119"/>
      <c r="DG416" s="119"/>
      <c r="DH416" s="119"/>
      <c r="DI416" s="119"/>
      <c r="DJ416" s="119"/>
      <c r="DK416" s="119"/>
      <c r="DL416" s="119"/>
      <c r="DM416" s="119"/>
      <c r="DN416" s="119"/>
      <c r="DO416" s="119"/>
      <c r="DP416" s="119"/>
      <c r="DQ416" s="119"/>
      <c r="DR416" s="119"/>
      <c r="DS416" s="119"/>
      <c r="DT416" s="119"/>
      <c r="DU416" s="119"/>
      <c r="DV416" s="119"/>
      <c r="DW416" s="119"/>
      <c r="DX416" s="119"/>
      <c r="DY416" s="119"/>
      <c r="DZ416" s="119"/>
      <c r="EA416" s="119"/>
      <c r="EB416" s="119"/>
      <c r="EC416" s="119"/>
      <c r="ED416" s="119"/>
      <c r="EE416" s="119"/>
      <c r="EF416" s="119"/>
      <c r="EG416" s="119"/>
      <c r="EH416" s="119"/>
      <c r="EI416" s="119"/>
      <c r="EJ416" s="119"/>
      <c r="EK416" s="119"/>
      <c r="EL416" s="119"/>
      <c r="EM416" s="119"/>
      <c r="EN416" s="119"/>
      <c r="EO416" s="119"/>
      <c r="EP416" s="119"/>
      <c r="EQ416" s="119"/>
      <c r="ER416" s="119"/>
      <c r="ES416" s="119"/>
      <c r="ET416" s="119"/>
      <c r="EU416" s="119"/>
      <c r="EV416" s="119"/>
      <c r="EW416" s="119"/>
      <c r="EX416" s="119"/>
      <c r="EY416" s="119"/>
      <c r="EZ416" s="119"/>
      <c r="FA416" s="119"/>
      <c r="FB416" s="119"/>
      <c r="FC416" s="119"/>
      <c r="FD416" s="119"/>
      <c r="FE416" s="119"/>
      <c r="FF416" s="119"/>
      <c r="FG416" s="119"/>
      <c r="FH416" s="119"/>
      <c r="FI416" s="119"/>
      <c r="FJ416" s="119"/>
      <c r="FK416" s="119"/>
      <c r="FL416" s="119"/>
      <c r="FM416" s="119"/>
      <c r="FN416" s="119"/>
      <c r="FO416" s="119"/>
      <c r="FP416" s="119"/>
      <c r="FQ416" s="119"/>
      <c r="FR416" s="119"/>
      <c r="FS416" s="119"/>
      <c r="FT416" s="119"/>
      <c r="FU416" s="119"/>
      <c r="FV416" s="119"/>
      <c r="FW416" s="119"/>
      <c r="FX416" s="119"/>
      <c r="FY416" s="119"/>
      <c r="FZ416" s="119"/>
      <c r="GA416" s="119"/>
      <c r="GB416" s="119"/>
      <c r="GC416" s="119"/>
      <c r="GD416" s="119"/>
      <c r="GE416" s="119"/>
      <c r="GF416" s="119"/>
      <c r="GG416" s="119"/>
      <c r="GH416" s="119"/>
      <c r="GI416" s="119"/>
      <c r="GJ416" s="119"/>
      <c r="GK416" s="119"/>
      <c r="GL416" s="119"/>
      <c r="GM416" s="119"/>
      <c r="GN416" s="119"/>
      <c r="GO416" s="119"/>
      <c r="GP416" s="119"/>
      <c r="GQ416" s="119"/>
      <c r="GR416" s="119"/>
      <c r="GS416" s="119"/>
      <c r="GT416" s="119"/>
      <c r="GU416" s="119"/>
      <c r="GV416" s="119"/>
      <c r="GW416" s="119"/>
      <c r="GX416" s="119"/>
      <c r="GY416" s="119"/>
      <c r="GZ416" s="119"/>
      <c r="HA416" s="119"/>
      <c r="HB416" s="119"/>
      <c r="HC416" s="119"/>
      <c r="HD416" s="119"/>
      <c r="HE416" s="119"/>
      <c r="HF416" s="119"/>
      <c r="HG416" s="119"/>
      <c r="HH416" s="119"/>
      <c r="HI416" s="119"/>
      <c r="HJ416" s="119"/>
      <c r="HK416" s="119"/>
      <c r="HL416" s="119"/>
      <c r="HM416" s="119"/>
      <c r="HN416" s="119"/>
      <c r="HO416" s="119"/>
      <c r="HP416" s="119"/>
      <c r="HQ416" s="119"/>
      <c r="HR416" s="119"/>
      <c r="HS416" s="119"/>
      <c r="HT416" s="119"/>
      <c r="HU416" s="119"/>
      <c r="HV416" s="119"/>
      <c r="HW416" s="119"/>
      <c r="HX416" s="119"/>
      <c r="HY416" s="119"/>
      <c r="HZ416" s="119"/>
      <c r="IA416" s="119"/>
      <c r="IB416" s="119"/>
      <c r="IC416" s="119"/>
      <c r="ID416" s="119"/>
      <c r="IE416" s="119"/>
      <c r="IF416" s="119"/>
      <c r="IG416" s="119"/>
      <c r="IH416" s="119"/>
      <c r="II416" s="119"/>
      <c r="IJ416" s="119"/>
      <c r="IK416" s="119"/>
      <c r="IL416" s="119"/>
      <c r="IM416" s="119"/>
      <c r="IN416" s="119"/>
      <c r="IO416" s="119"/>
      <c r="IP416" s="119"/>
      <c r="IQ416" s="119"/>
      <c r="IR416" s="119"/>
      <c r="IS416" s="119"/>
      <c r="IT416" s="119"/>
      <c r="IU416" s="119"/>
      <c r="IV416" s="119"/>
    </row>
    <row r="417" spans="4:256" s="150" customFormat="1">
      <c r="D417" s="119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  <c r="AA417" s="119"/>
      <c r="AB417" s="119"/>
      <c r="AC417" s="119"/>
      <c r="AD417" s="119"/>
      <c r="AE417" s="119"/>
      <c r="AF417" s="119"/>
      <c r="AG417" s="119"/>
      <c r="AH417" s="119"/>
      <c r="AI417" s="119"/>
      <c r="AJ417" s="119"/>
      <c r="AK417" s="119"/>
      <c r="AL417" s="119"/>
      <c r="AM417" s="119"/>
      <c r="AN417" s="119"/>
      <c r="AO417" s="119"/>
      <c r="AP417" s="119"/>
      <c r="AQ417" s="119"/>
      <c r="AR417" s="119"/>
      <c r="AS417" s="119"/>
      <c r="AT417" s="119"/>
      <c r="AU417" s="119"/>
      <c r="AV417" s="119"/>
      <c r="AW417" s="119"/>
      <c r="AX417" s="119"/>
      <c r="AY417" s="119"/>
      <c r="AZ417" s="119"/>
      <c r="BA417" s="119"/>
      <c r="BB417" s="119"/>
      <c r="BC417" s="119"/>
      <c r="BD417" s="119"/>
      <c r="BE417" s="119"/>
      <c r="BF417" s="119"/>
      <c r="BG417" s="119"/>
      <c r="BH417" s="119"/>
      <c r="BI417" s="119"/>
      <c r="BJ417" s="119"/>
      <c r="BK417" s="119"/>
      <c r="BL417" s="119"/>
      <c r="BM417" s="119"/>
      <c r="BN417" s="119"/>
      <c r="BO417" s="119"/>
      <c r="BP417" s="119"/>
      <c r="BQ417" s="119"/>
      <c r="BR417" s="119"/>
      <c r="BS417" s="119"/>
      <c r="BT417" s="119"/>
      <c r="BU417" s="119"/>
      <c r="BV417" s="119"/>
      <c r="BW417" s="119"/>
      <c r="BX417" s="119"/>
      <c r="BY417" s="119"/>
      <c r="BZ417" s="119"/>
      <c r="CA417" s="119"/>
      <c r="CB417" s="119"/>
      <c r="CC417" s="119"/>
      <c r="CD417" s="119"/>
      <c r="CE417" s="119"/>
      <c r="CF417" s="119"/>
      <c r="CG417" s="119"/>
      <c r="CH417" s="119"/>
      <c r="CI417" s="119"/>
      <c r="CJ417" s="119"/>
      <c r="CK417" s="119"/>
      <c r="CL417" s="119"/>
      <c r="CM417" s="119"/>
      <c r="CN417" s="119"/>
      <c r="CO417" s="119"/>
      <c r="CP417" s="119"/>
      <c r="CQ417" s="119"/>
      <c r="CR417" s="119"/>
      <c r="CS417" s="119"/>
      <c r="CT417" s="119"/>
      <c r="CU417" s="119"/>
      <c r="CV417" s="119"/>
      <c r="CW417" s="119"/>
      <c r="CX417" s="119"/>
      <c r="CY417" s="119"/>
      <c r="CZ417" s="119"/>
      <c r="DA417" s="119"/>
      <c r="DB417" s="119"/>
      <c r="DC417" s="119"/>
      <c r="DD417" s="119"/>
      <c r="DE417" s="119"/>
      <c r="DF417" s="119"/>
      <c r="DG417" s="119"/>
      <c r="DH417" s="119"/>
      <c r="DI417" s="119"/>
      <c r="DJ417" s="119"/>
      <c r="DK417" s="119"/>
      <c r="DL417" s="119"/>
      <c r="DM417" s="119"/>
      <c r="DN417" s="119"/>
      <c r="DO417" s="119"/>
      <c r="DP417" s="119"/>
      <c r="DQ417" s="119"/>
      <c r="DR417" s="119"/>
      <c r="DS417" s="119"/>
      <c r="DT417" s="119"/>
      <c r="DU417" s="119"/>
      <c r="DV417" s="119"/>
      <c r="DW417" s="119"/>
      <c r="DX417" s="119"/>
      <c r="DY417" s="119"/>
      <c r="DZ417" s="119"/>
      <c r="EA417" s="119"/>
      <c r="EB417" s="119"/>
      <c r="EC417" s="119"/>
      <c r="ED417" s="119"/>
      <c r="EE417" s="119"/>
      <c r="EF417" s="119"/>
      <c r="EG417" s="119"/>
      <c r="EH417" s="119"/>
      <c r="EI417" s="119"/>
      <c r="EJ417" s="119"/>
      <c r="EK417" s="119"/>
      <c r="EL417" s="119"/>
      <c r="EM417" s="119"/>
      <c r="EN417" s="119"/>
      <c r="EO417" s="119"/>
      <c r="EP417" s="119"/>
      <c r="EQ417" s="119"/>
      <c r="ER417" s="119"/>
      <c r="ES417" s="119"/>
      <c r="ET417" s="119"/>
      <c r="EU417" s="119"/>
      <c r="EV417" s="119"/>
      <c r="EW417" s="119"/>
      <c r="EX417" s="119"/>
      <c r="EY417" s="119"/>
      <c r="EZ417" s="119"/>
      <c r="FA417" s="119"/>
      <c r="FB417" s="119"/>
      <c r="FC417" s="119"/>
      <c r="FD417" s="119"/>
      <c r="FE417" s="119"/>
      <c r="FF417" s="119"/>
      <c r="FG417" s="119"/>
      <c r="FH417" s="119"/>
      <c r="FI417" s="119"/>
      <c r="FJ417" s="119"/>
      <c r="FK417" s="119"/>
      <c r="FL417" s="119"/>
      <c r="FM417" s="119"/>
      <c r="FN417" s="119"/>
      <c r="FO417" s="119"/>
      <c r="FP417" s="119"/>
      <c r="FQ417" s="119"/>
      <c r="FR417" s="119"/>
      <c r="FS417" s="119"/>
      <c r="FT417" s="119"/>
      <c r="FU417" s="119"/>
      <c r="FV417" s="119"/>
      <c r="FW417" s="119"/>
      <c r="FX417" s="119"/>
      <c r="FY417" s="119"/>
      <c r="FZ417" s="119"/>
      <c r="GA417" s="119"/>
      <c r="GB417" s="119"/>
      <c r="GC417" s="119"/>
      <c r="GD417" s="119"/>
      <c r="GE417" s="119"/>
      <c r="GF417" s="119"/>
      <c r="GG417" s="119"/>
      <c r="GH417" s="119"/>
      <c r="GI417" s="119"/>
      <c r="GJ417" s="119"/>
      <c r="GK417" s="119"/>
      <c r="GL417" s="119"/>
      <c r="GM417" s="119"/>
      <c r="GN417" s="119"/>
      <c r="GO417" s="119"/>
      <c r="GP417" s="119"/>
      <c r="GQ417" s="119"/>
      <c r="GR417" s="119"/>
      <c r="GS417" s="119"/>
      <c r="GT417" s="119"/>
      <c r="GU417" s="119"/>
      <c r="GV417" s="119"/>
      <c r="GW417" s="119"/>
      <c r="GX417" s="119"/>
      <c r="GY417" s="119"/>
      <c r="GZ417" s="119"/>
      <c r="HA417" s="119"/>
      <c r="HB417" s="119"/>
      <c r="HC417" s="119"/>
      <c r="HD417" s="119"/>
      <c r="HE417" s="119"/>
      <c r="HF417" s="119"/>
      <c r="HG417" s="119"/>
      <c r="HH417" s="119"/>
      <c r="HI417" s="119"/>
      <c r="HJ417" s="119"/>
      <c r="HK417" s="119"/>
      <c r="HL417" s="119"/>
      <c r="HM417" s="119"/>
      <c r="HN417" s="119"/>
      <c r="HO417" s="119"/>
      <c r="HP417" s="119"/>
      <c r="HQ417" s="119"/>
      <c r="HR417" s="119"/>
      <c r="HS417" s="119"/>
      <c r="HT417" s="119"/>
      <c r="HU417" s="119"/>
      <c r="HV417" s="119"/>
      <c r="HW417" s="119"/>
      <c r="HX417" s="119"/>
      <c r="HY417" s="119"/>
      <c r="HZ417" s="119"/>
      <c r="IA417" s="119"/>
      <c r="IB417" s="119"/>
      <c r="IC417" s="119"/>
      <c r="ID417" s="119"/>
      <c r="IE417" s="119"/>
      <c r="IF417" s="119"/>
      <c r="IG417" s="119"/>
      <c r="IH417" s="119"/>
      <c r="II417" s="119"/>
      <c r="IJ417" s="119"/>
      <c r="IK417" s="119"/>
      <c r="IL417" s="119"/>
      <c r="IM417" s="119"/>
      <c r="IN417" s="119"/>
      <c r="IO417" s="119"/>
      <c r="IP417" s="119"/>
      <c r="IQ417" s="119"/>
      <c r="IR417" s="119"/>
      <c r="IS417" s="119"/>
      <c r="IT417" s="119"/>
      <c r="IU417" s="119"/>
      <c r="IV417" s="119"/>
    </row>
    <row r="418" spans="4:256" s="150" customFormat="1">
      <c r="D418" s="119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  <c r="AA418" s="119"/>
      <c r="AB418" s="119"/>
      <c r="AC418" s="119"/>
      <c r="AD418" s="119"/>
      <c r="AE418" s="119"/>
      <c r="AF418" s="119"/>
      <c r="AG418" s="119"/>
      <c r="AH418" s="119"/>
      <c r="AI418" s="119"/>
      <c r="AJ418" s="119"/>
      <c r="AK418" s="119"/>
      <c r="AL418" s="119"/>
      <c r="AM418" s="119"/>
      <c r="AN418" s="119"/>
      <c r="AO418" s="119"/>
      <c r="AP418" s="119"/>
      <c r="AQ418" s="119"/>
      <c r="AR418" s="119"/>
      <c r="AS418" s="119"/>
      <c r="AT418" s="119"/>
      <c r="AU418" s="119"/>
      <c r="AV418" s="119"/>
      <c r="AW418" s="119"/>
      <c r="AX418" s="119"/>
      <c r="AY418" s="119"/>
      <c r="AZ418" s="119"/>
      <c r="BA418" s="119"/>
      <c r="BB418" s="119"/>
      <c r="BC418" s="119"/>
      <c r="BD418" s="119"/>
      <c r="BE418" s="119"/>
      <c r="BF418" s="119"/>
      <c r="BG418" s="119"/>
      <c r="BH418" s="119"/>
      <c r="BI418" s="119"/>
      <c r="BJ418" s="119"/>
      <c r="BK418" s="119"/>
      <c r="BL418" s="119"/>
      <c r="BM418" s="119"/>
      <c r="BN418" s="119"/>
      <c r="BO418" s="119"/>
      <c r="BP418" s="119"/>
      <c r="BQ418" s="119"/>
      <c r="BR418" s="119"/>
      <c r="BS418" s="119"/>
      <c r="BT418" s="119"/>
      <c r="BU418" s="119"/>
      <c r="BV418" s="119"/>
      <c r="BW418" s="119"/>
      <c r="BX418" s="119"/>
      <c r="BY418" s="119"/>
      <c r="BZ418" s="119"/>
      <c r="CA418" s="119"/>
      <c r="CB418" s="119"/>
      <c r="CC418" s="119"/>
      <c r="CD418" s="119"/>
      <c r="CE418" s="119"/>
      <c r="CF418" s="119"/>
      <c r="CG418" s="119"/>
      <c r="CH418" s="119"/>
      <c r="CI418" s="119"/>
      <c r="CJ418" s="119"/>
      <c r="CK418" s="119"/>
      <c r="CL418" s="119"/>
      <c r="CM418" s="119"/>
      <c r="CN418" s="119"/>
      <c r="CO418" s="119"/>
      <c r="CP418" s="119"/>
      <c r="CQ418" s="119"/>
      <c r="CR418" s="119"/>
      <c r="CS418" s="119"/>
      <c r="CT418" s="119"/>
      <c r="CU418" s="119"/>
      <c r="CV418" s="119"/>
      <c r="CW418" s="119"/>
      <c r="CX418" s="119"/>
      <c r="CY418" s="119"/>
      <c r="CZ418" s="119"/>
      <c r="DA418" s="119"/>
      <c r="DB418" s="119"/>
      <c r="DC418" s="119"/>
      <c r="DD418" s="119"/>
      <c r="DE418" s="119"/>
      <c r="DF418" s="119"/>
      <c r="DG418" s="119"/>
      <c r="DH418" s="119"/>
      <c r="DI418" s="119"/>
      <c r="DJ418" s="119"/>
      <c r="DK418" s="119"/>
      <c r="DL418" s="119"/>
      <c r="DM418" s="119"/>
      <c r="DN418" s="119"/>
      <c r="DO418" s="119"/>
      <c r="DP418" s="119"/>
      <c r="DQ418" s="119"/>
      <c r="DR418" s="119"/>
      <c r="DS418" s="119"/>
      <c r="DT418" s="119"/>
      <c r="DU418" s="119"/>
      <c r="DV418" s="119"/>
      <c r="DW418" s="119"/>
      <c r="DX418" s="119"/>
      <c r="DY418" s="119"/>
      <c r="DZ418" s="119"/>
      <c r="EA418" s="119"/>
      <c r="EB418" s="119"/>
      <c r="EC418" s="119"/>
      <c r="ED418" s="119"/>
      <c r="EE418" s="119"/>
      <c r="EF418" s="119"/>
      <c r="EG418" s="119"/>
      <c r="EH418" s="119"/>
      <c r="EI418" s="119"/>
      <c r="EJ418" s="119"/>
      <c r="EK418" s="119"/>
      <c r="EL418" s="119"/>
      <c r="EM418" s="119"/>
      <c r="EN418" s="119"/>
      <c r="EO418" s="119"/>
      <c r="EP418" s="119"/>
      <c r="EQ418" s="119"/>
      <c r="ER418" s="119"/>
      <c r="ES418" s="119"/>
      <c r="ET418" s="119"/>
      <c r="EU418" s="119"/>
      <c r="EV418" s="119"/>
      <c r="EW418" s="119"/>
      <c r="EX418" s="119"/>
      <c r="EY418" s="119"/>
      <c r="EZ418" s="119"/>
      <c r="FA418" s="119"/>
      <c r="FB418" s="119"/>
      <c r="FC418" s="119"/>
      <c r="FD418" s="119"/>
      <c r="FE418" s="119"/>
      <c r="FF418" s="119"/>
      <c r="FG418" s="119"/>
      <c r="FH418" s="119"/>
      <c r="FI418" s="119"/>
      <c r="FJ418" s="119"/>
      <c r="FK418" s="119"/>
      <c r="FL418" s="119"/>
      <c r="FM418" s="119"/>
      <c r="FN418" s="119"/>
      <c r="FO418" s="119"/>
      <c r="FP418" s="119"/>
      <c r="FQ418" s="119"/>
      <c r="FR418" s="119"/>
      <c r="FS418" s="119"/>
      <c r="FT418" s="119"/>
      <c r="FU418" s="119"/>
      <c r="FV418" s="119"/>
      <c r="FW418" s="119"/>
      <c r="FX418" s="119"/>
      <c r="FY418" s="119"/>
      <c r="FZ418" s="119"/>
      <c r="GA418" s="119"/>
      <c r="GB418" s="119"/>
      <c r="GC418" s="119"/>
      <c r="GD418" s="119"/>
      <c r="GE418" s="119"/>
      <c r="GF418" s="119"/>
      <c r="GG418" s="119"/>
      <c r="GH418" s="119"/>
      <c r="GI418" s="119"/>
      <c r="GJ418" s="119"/>
      <c r="GK418" s="119"/>
      <c r="GL418" s="119"/>
      <c r="GM418" s="119"/>
      <c r="GN418" s="119"/>
      <c r="GO418" s="119"/>
      <c r="GP418" s="119"/>
      <c r="GQ418" s="119"/>
      <c r="GR418" s="119"/>
      <c r="GS418" s="119"/>
      <c r="GT418" s="119"/>
      <c r="GU418" s="119"/>
      <c r="GV418" s="119"/>
      <c r="GW418" s="119"/>
      <c r="GX418" s="119"/>
      <c r="GY418" s="119"/>
      <c r="GZ418" s="119"/>
      <c r="HA418" s="119"/>
      <c r="HB418" s="119"/>
      <c r="HC418" s="119"/>
      <c r="HD418" s="119"/>
      <c r="HE418" s="119"/>
      <c r="HF418" s="119"/>
      <c r="HG418" s="119"/>
      <c r="HH418" s="119"/>
      <c r="HI418" s="119"/>
      <c r="HJ418" s="119"/>
      <c r="HK418" s="119"/>
      <c r="HL418" s="119"/>
      <c r="HM418" s="119"/>
      <c r="HN418" s="119"/>
      <c r="HO418" s="119"/>
      <c r="HP418" s="119"/>
      <c r="HQ418" s="119"/>
      <c r="HR418" s="119"/>
      <c r="HS418" s="119"/>
      <c r="HT418" s="119"/>
      <c r="HU418" s="119"/>
      <c r="HV418" s="119"/>
      <c r="HW418" s="119"/>
      <c r="HX418" s="119"/>
      <c r="HY418" s="119"/>
      <c r="HZ418" s="119"/>
      <c r="IA418" s="119"/>
      <c r="IB418" s="119"/>
      <c r="IC418" s="119"/>
      <c r="ID418" s="119"/>
      <c r="IE418" s="119"/>
      <c r="IF418" s="119"/>
      <c r="IG418" s="119"/>
      <c r="IH418" s="119"/>
      <c r="II418" s="119"/>
      <c r="IJ418" s="119"/>
      <c r="IK418" s="119"/>
      <c r="IL418" s="119"/>
      <c r="IM418" s="119"/>
      <c r="IN418" s="119"/>
      <c r="IO418" s="119"/>
      <c r="IP418" s="119"/>
      <c r="IQ418" s="119"/>
      <c r="IR418" s="119"/>
      <c r="IS418" s="119"/>
      <c r="IT418" s="119"/>
      <c r="IU418" s="119"/>
      <c r="IV418" s="119"/>
    </row>
    <row r="419" spans="4:256" s="150" customFormat="1">
      <c r="D419" s="119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  <c r="AA419" s="119"/>
      <c r="AB419" s="119"/>
      <c r="AC419" s="119"/>
      <c r="AD419" s="119"/>
      <c r="AE419" s="119"/>
      <c r="AF419" s="119"/>
      <c r="AG419" s="119"/>
      <c r="AH419" s="119"/>
      <c r="AI419" s="119"/>
      <c r="AJ419" s="119"/>
      <c r="AK419" s="119"/>
      <c r="AL419" s="119"/>
      <c r="AM419" s="119"/>
      <c r="AN419" s="119"/>
      <c r="AO419" s="119"/>
      <c r="AP419" s="119"/>
      <c r="AQ419" s="119"/>
      <c r="AR419" s="119"/>
      <c r="AS419" s="119"/>
      <c r="AT419" s="119"/>
      <c r="AU419" s="119"/>
      <c r="AV419" s="119"/>
      <c r="AW419" s="119"/>
      <c r="AX419" s="119"/>
      <c r="AY419" s="119"/>
      <c r="AZ419" s="119"/>
      <c r="BA419" s="119"/>
      <c r="BB419" s="119"/>
      <c r="BC419" s="119"/>
      <c r="BD419" s="119"/>
      <c r="BE419" s="119"/>
      <c r="BF419" s="119"/>
      <c r="BG419" s="119"/>
      <c r="BH419" s="119"/>
      <c r="BI419" s="119"/>
      <c r="BJ419" s="119"/>
      <c r="BK419" s="119"/>
      <c r="BL419" s="119"/>
      <c r="BM419" s="119"/>
      <c r="BN419" s="119"/>
      <c r="BO419" s="119"/>
      <c r="BP419" s="119"/>
      <c r="BQ419" s="119"/>
      <c r="BR419" s="119"/>
      <c r="BS419" s="119"/>
      <c r="BT419" s="119"/>
      <c r="BU419" s="119"/>
      <c r="BV419" s="119"/>
      <c r="BW419" s="119"/>
      <c r="BX419" s="119"/>
      <c r="BY419" s="119"/>
      <c r="BZ419" s="119"/>
      <c r="CA419" s="119"/>
      <c r="CB419" s="119"/>
      <c r="CC419" s="119"/>
      <c r="CD419" s="119"/>
      <c r="CE419" s="119"/>
      <c r="CF419" s="119"/>
      <c r="CG419" s="119"/>
      <c r="CH419" s="119"/>
      <c r="CI419" s="119"/>
      <c r="CJ419" s="119"/>
      <c r="CK419" s="119"/>
      <c r="CL419" s="119"/>
      <c r="CM419" s="119"/>
      <c r="CN419" s="119"/>
      <c r="CO419" s="119"/>
      <c r="CP419" s="119"/>
      <c r="CQ419" s="119"/>
      <c r="CR419" s="119"/>
      <c r="CS419" s="119"/>
      <c r="CT419" s="119"/>
      <c r="CU419" s="119"/>
      <c r="CV419" s="119"/>
      <c r="CW419" s="119"/>
      <c r="CX419" s="119"/>
      <c r="CY419" s="119"/>
      <c r="CZ419" s="119"/>
      <c r="DA419" s="119"/>
      <c r="DB419" s="119"/>
      <c r="DC419" s="119"/>
      <c r="DD419" s="119"/>
      <c r="DE419" s="119"/>
      <c r="DF419" s="119"/>
      <c r="DG419" s="119"/>
      <c r="DH419" s="119"/>
      <c r="DI419" s="119"/>
      <c r="DJ419" s="119"/>
      <c r="DK419" s="119"/>
      <c r="DL419" s="119"/>
      <c r="DM419" s="119"/>
      <c r="DN419" s="119"/>
      <c r="DO419" s="119"/>
      <c r="DP419" s="119"/>
      <c r="DQ419" s="119"/>
      <c r="DR419" s="119"/>
      <c r="DS419" s="119"/>
      <c r="DT419" s="119"/>
      <c r="DU419" s="119"/>
      <c r="DV419" s="119"/>
      <c r="DW419" s="119"/>
      <c r="DX419" s="119"/>
      <c r="DY419" s="119"/>
      <c r="DZ419" s="119"/>
      <c r="EA419" s="119"/>
      <c r="EB419" s="119"/>
      <c r="EC419" s="119"/>
      <c r="ED419" s="119"/>
      <c r="EE419" s="119"/>
      <c r="EF419" s="119"/>
      <c r="EG419" s="119"/>
      <c r="EH419" s="119"/>
      <c r="EI419" s="119"/>
      <c r="EJ419" s="119"/>
      <c r="EK419" s="119"/>
      <c r="EL419" s="119"/>
      <c r="EM419" s="119"/>
      <c r="EN419" s="119"/>
      <c r="EO419" s="119"/>
      <c r="EP419" s="119"/>
      <c r="EQ419" s="119"/>
      <c r="ER419" s="119"/>
      <c r="ES419" s="119"/>
      <c r="ET419" s="119"/>
      <c r="EU419" s="119"/>
      <c r="EV419" s="119"/>
      <c r="EW419" s="119"/>
      <c r="EX419" s="119"/>
      <c r="EY419" s="119"/>
      <c r="EZ419" s="119"/>
      <c r="FA419" s="119"/>
      <c r="FB419" s="119"/>
      <c r="FC419" s="119"/>
      <c r="FD419" s="119"/>
      <c r="FE419" s="119"/>
      <c r="FF419" s="119"/>
      <c r="FG419" s="119"/>
      <c r="FH419" s="119"/>
      <c r="FI419" s="119"/>
      <c r="FJ419" s="119"/>
      <c r="FK419" s="119"/>
      <c r="FL419" s="119"/>
      <c r="FM419" s="119"/>
      <c r="FN419" s="119"/>
      <c r="FO419" s="119"/>
      <c r="FP419" s="119"/>
      <c r="FQ419" s="119"/>
      <c r="FR419" s="119"/>
      <c r="FS419" s="119"/>
      <c r="FT419" s="119"/>
      <c r="FU419" s="119"/>
      <c r="FV419" s="119"/>
      <c r="FW419" s="119"/>
      <c r="FX419" s="119"/>
      <c r="FY419" s="119"/>
      <c r="FZ419" s="119"/>
      <c r="GA419" s="119"/>
      <c r="GB419" s="119"/>
      <c r="GC419" s="119"/>
      <c r="GD419" s="119"/>
      <c r="GE419" s="119"/>
      <c r="GF419" s="119"/>
      <c r="GG419" s="119"/>
      <c r="GH419" s="119"/>
      <c r="GI419" s="119"/>
      <c r="GJ419" s="119"/>
      <c r="GK419" s="119"/>
      <c r="GL419" s="119"/>
      <c r="GM419" s="119"/>
      <c r="GN419" s="119"/>
      <c r="GO419" s="119"/>
      <c r="GP419" s="119"/>
      <c r="GQ419" s="119"/>
      <c r="GR419" s="119"/>
      <c r="GS419" s="119"/>
      <c r="GT419" s="119"/>
      <c r="GU419" s="119"/>
      <c r="GV419" s="119"/>
      <c r="GW419" s="119"/>
      <c r="GX419" s="119"/>
      <c r="GY419" s="119"/>
      <c r="GZ419" s="119"/>
      <c r="HA419" s="119"/>
      <c r="HB419" s="119"/>
      <c r="HC419" s="119"/>
      <c r="HD419" s="119"/>
      <c r="HE419" s="119"/>
      <c r="HF419" s="119"/>
      <c r="HG419" s="119"/>
      <c r="HH419" s="119"/>
      <c r="HI419" s="119"/>
      <c r="HJ419" s="119"/>
      <c r="HK419" s="119"/>
      <c r="HL419" s="119"/>
      <c r="HM419" s="119"/>
      <c r="HN419" s="119"/>
      <c r="HO419" s="119"/>
      <c r="HP419" s="119"/>
      <c r="HQ419" s="119"/>
      <c r="HR419" s="119"/>
      <c r="HS419" s="119"/>
      <c r="HT419" s="119"/>
      <c r="HU419" s="119"/>
      <c r="HV419" s="119"/>
      <c r="HW419" s="119"/>
      <c r="HX419" s="119"/>
      <c r="HY419" s="119"/>
      <c r="HZ419" s="119"/>
      <c r="IA419" s="119"/>
      <c r="IB419" s="119"/>
      <c r="IC419" s="119"/>
      <c r="ID419" s="119"/>
      <c r="IE419" s="119"/>
      <c r="IF419" s="119"/>
      <c r="IG419" s="119"/>
      <c r="IH419" s="119"/>
      <c r="II419" s="119"/>
      <c r="IJ419" s="119"/>
      <c r="IK419" s="119"/>
      <c r="IL419" s="119"/>
      <c r="IM419" s="119"/>
      <c r="IN419" s="119"/>
      <c r="IO419" s="119"/>
      <c r="IP419" s="119"/>
      <c r="IQ419" s="119"/>
      <c r="IR419" s="119"/>
      <c r="IS419" s="119"/>
      <c r="IT419" s="119"/>
      <c r="IU419" s="119"/>
      <c r="IV419" s="119"/>
    </row>
    <row r="420" spans="4:256" s="150" customFormat="1">
      <c r="D420" s="119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  <c r="AA420" s="119"/>
      <c r="AB420" s="119"/>
      <c r="AC420" s="119"/>
      <c r="AD420" s="119"/>
      <c r="AE420" s="119"/>
      <c r="AF420" s="119"/>
      <c r="AG420" s="119"/>
      <c r="AH420" s="119"/>
      <c r="AI420" s="119"/>
      <c r="AJ420" s="119"/>
      <c r="AK420" s="119"/>
      <c r="AL420" s="119"/>
      <c r="AM420" s="119"/>
      <c r="AN420" s="119"/>
      <c r="AO420" s="119"/>
      <c r="AP420" s="119"/>
      <c r="AQ420" s="119"/>
      <c r="AR420" s="119"/>
      <c r="AS420" s="119"/>
      <c r="AT420" s="119"/>
      <c r="AU420" s="119"/>
      <c r="AV420" s="119"/>
      <c r="AW420" s="119"/>
      <c r="AX420" s="119"/>
      <c r="AY420" s="119"/>
      <c r="AZ420" s="119"/>
      <c r="BA420" s="119"/>
      <c r="BB420" s="119"/>
      <c r="BC420" s="119"/>
      <c r="BD420" s="119"/>
      <c r="BE420" s="119"/>
      <c r="BF420" s="119"/>
      <c r="BG420" s="119"/>
      <c r="BH420" s="119"/>
      <c r="BI420" s="119"/>
      <c r="BJ420" s="119"/>
      <c r="BK420" s="119"/>
      <c r="BL420" s="119"/>
      <c r="BM420" s="119"/>
      <c r="BN420" s="119"/>
      <c r="BO420" s="119"/>
      <c r="BP420" s="119"/>
      <c r="BQ420" s="119"/>
      <c r="BR420" s="119"/>
      <c r="BS420" s="119"/>
      <c r="BT420" s="119"/>
      <c r="BU420" s="119"/>
      <c r="BV420" s="119"/>
      <c r="BW420" s="119"/>
      <c r="BX420" s="119"/>
      <c r="BY420" s="119"/>
      <c r="BZ420" s="119"/>
      <c r="CA420" s="119"/>
      <c r="CB420" s="119"/>
      <c r="CC420" s="119"/>
      <c r="CD420" s="119"/>
      <c r="CE420" s="119"/>
      <c r="CF420" s="119"/>
      <c r="CG420" s="119"/>
      <c r="CH420" s="119"/>
      <c r="CI420" s="119"/>
      <c r="CJ420" s="119"/>
      <c r="CK420" s="119"/>
      <c r="CL420" s="119"/>
      <c r="CM420" s="119"/>
      <c r="CN420" s="119"/>
      <c r="CO420" s="119"/>
      <c r="CP420" s="119"/>
      <c r="CQ420" s="119"/>
      <c r="CR420" s="119"/>
      <c r="CS420" s="119"/>
      <c r="CT420" s="119"/>
      <c r="CU420" s="119"/>
      <c r="CV420" s="119"/>
      <c r="CW420" s="119"/>
      <c r="CX420" s="119"/>
      <c r="CY420" s="119"/>
      <c r="CZ420" s="119"/>
      <c r="DA420" s="119"/>
      <c r="DB420" s="119"/>
      <c r="DC420" s="119"/>
      <c r="DD420" s="119"/>
      <c r="DE420" s="119"/>
      <c r="DF420" s="119"/>
      <c r="DG420" s="119"/>
      <c r="DH420" s="119"/>
      <c r="DI420" s="119"/>
      <c r="DJ420" s="119"/>
      <c r="DK420" s="119"/>
      <c r="DL420" s="119"/>
      <c r="DM420" s="119"/>
      <c r="DN420" s="119"/>
      <c r="DO420" s="119"/>
      <c r="DP420" s="119"/>
      <c r="DQ420" s="119"/>
      <c r="DR420" s="119"/>
      <c r="DS420" s="119"/>
      <c r="DT420" s="119"/>
      <c r="DU420" s="119"/>
      <c r="DV420" s="119"/>
      <c r="DW420" s="119"/>
      <c r="DX420" s="119"/>
      <c r="DY420" s="119"/>
      <c r="DZ420" s="119"/>
      <c r="EA420" s="119"/>
      <c r="EB420" s="119"/>
      <c r="EC420" s="119"/>
      <c r="ED420" s="119"/>
      <c r="EE420" s="119"/>
      <c r="EF420" s="119"/>
      <c r="EG420" s="119"/>
      <c r="EH420" s="119"/>
      <c r="EI420" s="119"/>
      <c r="EJ420" s="119"/>
      <c r="EK420" s="119"/>
      <c r="EL420" s="119"/>
      <c r="EM420" s="119"/>
      <c r="EN420" s="119"/>
      <c r="EO420" s="119"/>
      <c r="EP420" s="119"/>
      <c r="EQ420" s="119"/>
      <c r="ER420" s="119"/>
      <c r="ES420" s="119"/>
      <c r="ET420" s="119"/>
      <c r="EU420" s="119"/>
      <c r="EV420" s="119"/>
      <c r="EW420" s="119"/>
      <c r="EX420" s="119"/>
      <c r="EY420" s="119"/>
      <c r="EZ420" s="119"/>
      <c r="FA420" s="119"/>
      <c r="FB420" s="119"/>
      <c r="FC420" s="119"/>
      <c r="FD420" s="119"/>
      <c r="FE420" s="119"/>
      <c r="FF420" s="119"/>
      <c r="FG420" s="119"/>
      <c r="FH420" s="119"/>
      <c r="FI420" s="119"/>
      <c r="FJ420" s="119"/>
      <c r="FK420" s="119"/>
      <c r="FL420" s="119"/>
      <c r="FM420" s="119"/>
      <c r="FN420" s="119"/>
      <c r="FO420" s="119"/>
      <c r="FP420" s="119"/>
      <c r="FQ420" s="119"/>
      <c r="FR420" s="119"/>
      <c r="FS420" s="119"/>
      <c r="FT420" s="119"/>
      <c r="FU420" s="119"/>
      <c r="FV420" s="119"/>
      <c r="FW420" s="119"/>
      <c r="FX420" s="119"/>
      <c r="FY420" s="119"/>
      <c r="FZ420" s="119"/>
      <c r="GA420" s="119"/>
      <c r="GB420" s="119"/>
      <c r="GC420" s="119"/>
      <c r="GD420" s="119"/>
      <c r="GE420" s="119"/>
      <c r="GF420" s="119"/>
      <c r="GG420" s="119"/>
      <c r="GH420" s="119"/>
      <c r="GI420" s="119"/>
      <c r="GJ420" s="119"/>
      <c r="GK420" s="119"/>
      <c r="GL420" s="119"/>
      <c r="GM420" s="119"/>
      <c r="GN420" s="119"/>
      <c r="GO420" s="119"/>
      <c r="GP420" s="119"/>
      <c r="GQ420" s="119"/>
      <c r="GR420" s="119"/>
      <c r="GS420" s="119"/>
      <c r="GT420" s="119"/>
      <c r="GU420" s="119"/>
      <c r="GV420" s="119"/>
      <c r="GW420" s="119"/>
      <c r="GX420" s="119"/>
      <c r="GY420" s="119"/>
      <c r="GZ420" s="119"/>
      <c r="HA420" s="119"/>
      <c r="HB420" s="119"/>
      <c r="HC420" s="119"/>
      <c r="HD420" s="119"/>
      <c r="HE420" s="119"/>
      <c r="HF420" s="119"/>
      <c r="HG420" s="119"/>
      <c r="HH420" s="119"/>
      <c r="HI420" s="119"/>
      <c r="HJ420" s="119"/>
      <c r="HK420" s="119"/>
      <c r="HL420" s="119"/>
      <c r="HM420" s="119"/>
      <c r="HN420" s="119"/>
      <c r="HO420" s="119"/>
      <c r="HP420" s="119"/>
      <c r="HQ420" s="119"/>
      <c r="HR420" s="119"/>
      <c r="HS420" s="119"/>
      <c r="HT420" s="119"/>
      <c r="HU420" s="119"/>
      <c r="HV420" s="119"/>
      <c r="HW420" s="119"/>
      <c r="HX420" s="119"/>
      <c r="HY420" s="119"/>
      <c r="HZ420" s="119"/>
      <c r="IA420" s="119"/>
      <c r="IB420" s="119"/>
      <c r="IC420" s="119"/>
      <c r="ID420" s="119"/>
      <c r="IE420" s="119"/>
      <c r="IF420" s="119"/>
      <c r="IG420" s="119"/>
      <c r="IH420" s="119"/>
      <c r="II420" s="119"/>
      <c r="IJ420" s="119"/>
      <c r="IK420" s="119"/>
      <c r="IL420" s="119"/>
      <c r="IM420" s="119"/>
      <c r="IN420" s="119"/>
      <c r="IO420" s="119"/>
      <c r="IP420" s="119"/>
      <c r="IQ420" s="119"/>
      <c r="IR420" s="119"/>
      <c r="IS420" s="119"/>
      <c r="IT420" s="119"/>
      <c r="IU420" s="119"/>
      <c r="IV420" s="119"/>
    </row>
    <row r="421" spans="4:256" s="150" customFormat="1">
      <c r="D421" s="119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  <c r="AA421" s="119"/>
      <c r="AB421" s="119"/>
      <c r="AC421" s="119"/>
      <c r="AD421" s="119"/>
      <c r="AE421" s="119"/>
      <c r="AF421" s="119"/>
      <c r="AG421" s="119"/>
      <c r="AH421" s="119"/>
      <c r="AI421" s="119"/>
      <c r="AJ421" s="119"/>
      <c r="AK421" s="119"/>
      <c r="AL421" s="119"/>
      <c r="AM421" s="119"/>
      <c r="AN421" s="119"/>
      <c r="AO421" s="119"/>
      <c r="AP421" s="119"/>
      <c r="AQ421" s="119"/>
      <c r="AR421" s="119"/>
      <c r="AS421" s="119"/>
      <c r="AT421" s="119"/>
      <c r="AU421" s="119"/>
      <c r="AV421" s="119"/>
      <c r="AW421" s="119"/>
      <c r="AX421" s="119"/>
      <c r="AY421" s="119"/>
      <c r="AZ421" s="119"/>
      <c r="BA421" s="119"/>
      <c r="BB421" s="119"/>
      <c r="BC421" s="119"/>
      <c r="BD421" s="119"/>
      <c r="BE421" s="119"/>
      <c r="BF421" s="119"/>
      <c r="BG421" s="119"/>
      <c r="BH421" s="119"/>
      <c r="BI421" s="119"/>
      <c r="BJ421" s="119"/>
      <c r="BK421" s="119"/>
      <c r="BL421" s="119"/>
      <c r="BM421" s="119"/>
      <c r="BN421" s="119"/>
      <c r="BO421" s="119"/>
      <c r="BP421" s="119"/>
      <c r="BQ421" s="119"/>
      <c r="BR421" s="119"/>
      <c r="BS421" s="119"/>
      <c r="BT421" s="119"/>
      <c r="BU421" s="119"/>
      <c r="BV421" s="119"/>
      <c r="BW421" s="119"/>
      <c r="BX421" s="119"/>
      <c r="BY421" s="119"/>
      <c r="BZ421" s="119"/>
      <c r="CA421" s="119"/>
      <c r="CB421" s="119"/>
      <c r="CC421" s="119"/>
      <c r="CD421" s="119"/>
      <c r="CE421" s="119"/>
      <c r="CF421" s="119"/>
      <c r="CG421" s="119"/>
      <c r="CH421" s="119"/>
      <c r="CI421" s="119"/>
      <c r="CJ421" s="119"/>
      <c r="CK421" s="119"/>
      <c r="CL421" s="119"/>
      <c r="CM421" s="119"/>
      <c r="CN421" s="119"/>
      <c r="CO421" s="119"/>
      <c r="CP421" s="119"/>
      <c r="CQ421" s="119"/>
      <c r="CR421" s="119"/>
      <c r="CS421" s="119"/>
      <c r="CT421" s="119"/>
      <c r="CU421" s="119"/>
      <c r="CV421" s="119"/>
      <c r="CW421" s="119"/>
      <c r="CX421" s="119"/>
      <c r="CY421" s="119"/>
      <c r="CZ421" s="119"/>
      <c r="DA421" s="119"/>
      <c r="DB421" s="119"/>
      <c r="DC421" s="119"/>
      <c r="DD421" s="119"/>
      <c r="DE421" s="119"/>
      <c r="DF421" s="119"/>
      <c r="DG421" s="119"/>
      <c r="DH421" s="119"/>
      <c r="DI421" s="119"/>
      <c r="DJ421" s="119"/>
      <c r="DK421" s="119"/>
      <c r="DL421" s="119"/>
      <c r="DM421" s="119"/>
      <c r="DN421" s="119"/>
      <c r="DO421" s="119"/>
      <c r="DP421" s="119"/>
      <c r="DQ421" s="119"/>
      <c r="DR421" s="119"/>
      <c r="DS421" s="119"/>
      <c r="DT421" s="119"/>
      <c r="DU421" s="119"/>
      <c r="DV421" s="119"/>
      <c r="DW421" s="119"/>
      <c r="DX421" s="119"/>
      <c r="DY421" s="119"/>
      <c r="DZ421" s="119"/>
      <c r="EA421" s="119"/>
      <c r="EB421" s="119"/>
      <c r="EC421" s="119"/>
      <c r="ED421" s="119"/>
      <c r="EE421" s="119"/>
      <c r="EF421" s="119"/>
      <c r="EG421" s="119"/>
      <c r="EH421" s="119"/>
      <c r="EI421" s="119"/>
      <c r="EJ421" s="119"/>
      <c r="EK421" s="119"/>
      <c r="EL421" s="119"/>
      <c r="EM421" s="119"/>
      <c r="EN421" s="119"/>
      <c r="EO421" s="119"/>
      <c r="EP421" s="119"/>
      <c r="EQ421" s="119"/>
      <c r="ER421" s="119"/>
      <c r="ES421" s="119"/>
      <c r="ET421" s="119"/>
      <c r="EU421" s="119"/>
      <c r="EV421" s="119"/>
      <c r="EW421" s="119"/>
      <c r="EX421" s="119"/>
      <c r="EY421" s="119"/>
      <c r="EZ421" s="119"/>
      <c r="FA421" s="119"/>
      <c r="FB421" s="119"/>
      <c r="FC421" s="119"/>
      <c r="FD421" s="119"/>
      <c r="FE421" s="119"/>
      <c r="FF421" s="119"/>
      <c r="FG421" s="119"/>
      <c r="FH421" s="119"/>
      <c r="FI421" s="119"/>
      <c r="FJ421" s="119"/>
      <c r="FK421" s="119"/>
      <c r="FL421" s="119"/>
      <c r="FM421" s="119"/>
      <c r="FN421" s="119"/>
      <c r="FO421" s="119"/>
      <c r="FP421" s="119"/>
      <c r="FQ421" s="119"/>
      <c r="FR421" s="119"/>
      <c r="FS421" s="119"/>
      <c r="FT421" s="119"/>
      <c r="FU421" s="119"/>
      <c r="FV421" s="119"/>
      <c r="FW421" s="119"/>
      <c r="FX421" s="119"/>
      <c r="FY421" s="119"/>
      <c r="FZ421" s="119"/>
      <c r="GA421" s="119"/>
      <c r="GB421" s="119"/>
      <c r="GC421" s="119"/>
      <c r="GD421" s="119"/>
      <c r="GE421" s="119"/>
      <c r="GF421" s="119"/>
      <c r="GG421" s="119"/>
      <c r="GH421" s="119"/>
      <c r="GI421" s="119"/>
      <c r="GJ421" s="119"/>
      <c r="GK421" s="119"/>
      <c r="GL421" s="119"/>
      <c r="GM421" s="119"/>
      <c r="GN421" s="119"/>
      <c r="GO421" s="119"/>
      <c r="GP421" s="119"/>
      <c r="GQ421" s="119"/>
      <c r="GR421" s="119"/>
      <c r="GS421" s="119"/>
      <c r="GT421" s="119"/>
      <c r="GU421" s="119"/>
      <c r="GV421" s="119"/>
      <c r="GW421" s="119"/>
      <c r="GX421" s="119"/>
      <c r="GY421" s="119"/>
      <c r="GZ421" s="119"/>
      <c r="HA421" s="119"/>
      <c r="HB421" s="119"/>
      <c r="HC421" s="119"/>
      <c r="HD421" s="119"/>
      <c r="HE421" s="119"/>
      <c r="HF421" s="119"/>
      <c r="HG421" s="119"/>
      <c r="HH421" s="119"/>
      <c r="HI421" s="119"/>
      <c r="HJ421" s="119"/>
      <c r="HK421" s="119"/>
      <c r="HL421" s="119"/>
      <c r="HM421" s="119"/>
      <c r="HN421" s="119"/>
      <c r="HO421" s="119"/>
      <c r="HP421" s="119"/>
      <c r="HQ421" s="119"/>
      <c r="HR421" s="119"/>
      <c r="HS421" s="119"/>
      <c r="HT421" s="119"/>
      <c r="HU421" s="119"/>
      <c r="HV421" s="119"/>
      <c r="HW421" s="119"/>
      <c r="HX421" s="119"/>
      <c r="HY421" s="119"/>
      <c r="HZ421" s="119"/>
      <c r="IA421" s="119"/>
      <c r="IB421" s="119"/>
      <c r="IC421" s="119"/>
      <c r="ID421" s="119"/>
      <c r="IE421" s="119"/>
      <c r="IF421" s="119"/>
      <c r="IG421" s="119"/>
      <c r="IH421" s="119"/>
      <c r="II421" s="119"/>
      <c r="IJ421" s="119"/>
      <c r="IK421" s="119"/>
      <c r="IL421" s="119"/>
      <c r="IM421" s="119"/>
      <c r="IN421" s="119"/>
      <c r="IO421" s="119"/>
      <c r="IP421" s="119"/>
      <c r="IQ421" s="119"/>
      <c r="IR421" s="119"/>
      <c r="IS421" s="119"/>
      <c r="IT421" s="119"/>
      <c r="IU421" s="119"/>
      <c r="IV421" s="119"/>
    </row>
    <row r="422" spans="4:256" s="150" customFormat="1"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  <c r="AG422" s="119"/>
      <c r="AH422" s="119"/>
      <c r="AI422" s="119"/>
      <c r="AJ422" s="119"/>
      <c r="AK422" s="119"/>
      <c r="AL422" s="119"/>
      <c r="AM422" s="119"/>
      <c r="AN422" s="119"/>
      <c r="AO422" s="119"/>
      <c r="AP422" s="119"/>
      <c r="AQ422" s="119"/>
      <c r="AR422" s="119"/>
      <c r="AS422" s="119"/>
      <c r="AT422" s="119"/>
      <c r="AU422" s="119"/>
      <c r="AV422" s="119"/>
      <c r="AW422" s="119"/>
      <c r="AX422" s="119"/>
      <c r="AY422" s="119"/>
      <c r="AZ422" s="119"/>
      <c r="BA422" s="119"/>
      <c r="BB422" s="119"/>
      <c r="BC422" s="119"/>
      <c r="BD422" s="119"/>
      <c r="BE422" s="119"/>
      <c r="BF422" s="119"/>
      <c r="BG422" s="119"/>
      <c r="BH422" s="119"/>
      <c r="BI422" s="119"/>
      <c r="BJ422" s="119"/>
      <c r="BK422" s="119"/>
      <c r="BL422" s="119"/>
      <c r="BM422" s="119"/>
      <c r="BN422" s="119"/>
      <c r="BO422" s="119"/>
      <c r="BP422" s="119"/>
      <c r="BQ422" s="119"/>
      <c r="BR422" s="119"/>
      <c r="BS422" s="119"/>
      <c r="BT422" s="119"/>
      <c r="BU422" s="119"/>
      <c r="BV422" s="119"/>
      <c r="BW422" s="119"/>
      <c r="BX422" s="119"/>
      <c r="BY422" s="119"/>
      <c r="BZ422" s="119"/>
      <c r="CA422" s="119"/>
      <c r="CB422" s="119"/>
      <c r="CC422" s="119"/>
      <c r="CD422" s="119"/>
      <c r="CE422" s="119"/>
      <c r="CF422" s="119"/>
      <c r="CG422" s="119"/>
      <c r="CH422" s="119"/>
      <c r="CI422" s="119"/>
      <c r="CJ422" s="119"/>
      <c r="CK422" s="119"/>
      <c r="CL422" s="119"/>
      <c r="CM422" s="119"/>
      <c r="CN422" s="119"/>
      <c r="CO422" s="119"/>
      <c r="CP422" s="119"/>
      <c r="CQ422" s="119"/>
      <c r="CR422" s="119"/>
      <c r="CS422" s="119"/>
      <c r="CT422" s="119"/>
      <c r="CU422" s="119"/>
      <c r="CV422" s="119"/>
      <c r="CW422" s="119"/>
      <c r="CX422" s="119"/>
      <c r="CY422" s="119"/>
      <c r="CZ422" s="119"/>
      <c r="DA422" s="119"/>
      <c r="DB422" s="119"/>
      <c r="DC422" s="119"/>
      <c r="DD422" s="119"/>
      <c r="DE422" s="119"/>
      <c r="DF422" s="119"/>
      <c r="DG422" s="119"/>
      <c r="DH422" s="119"/>
      <c r="DI422" s="119"/>
      <c r="DJ422" s="119"/>
      <c r="DK422" s="119"/>
      <c r="DL422" s="119"/>
      <c r="DM422" s="119"/>
      <c r="DN422" s="119"/>
      <c r="DO422" s="119"/>
      <c r="DP422" s="119"/>
      <c r="DQ422" s="119"/>
      <c r="DR422" s="119"/>
      <c r="DS422" s="119"/>
      <c r="DT422" s="119"/>
      <c r="DU422" s="119"/>
      <c r="DV422" s="119"/>
      <c r="DW422" s="119"/>
      <c r="DX422" s="119"/>
      <c r="DY422" s="119"/>
      <c r="DZ422" s="119"/>
      <c r="EA422" s="119"/>
      <c r="EB422" s="119"/>
      <c r="EC422" s="119"/>
      <c r="ED422" s="119"/>
      <c r="EE422" s="119"/>
      <c r="EF422" s="119"/>
      <c r="EG422" s="119"/>
      <c r="EH422" s="119"/>
      <c r="EI422" s="119"/>
      <c r="EJ422" s="119"/>
      <c r="EK422" s="119"/>
      <c r="EL422" s="119"/>
      <c r="EM422" s="119"/>
      <c r="EN422" s="119"/>
      <c r="EO422" s="119"/>
      <c r="EP422" s="119"/>
      <c r="EQ422" s="119"/>
      <c r="ER422" s="119"/>
      <c r="ES422" s="119"/>
      <c r="ET422" s="119"/>
      <c r="EU422" s="119"/>
      <c r="EV422" s="119"/>
      <c r="EW422" s="119"/>
      <c r="EX422" s="119"/>
      <c r="EY422" s="119"/>
      <c r="EZ422" s="119"/>
      <c r="FA422" s="119"/>
      <c r="FB422" s="119"/>
      <c r="FC422" s="119"/>
      <c r="FD422" s="119"/>
      <c r="FE422" s="119"/>
      <c r="FF422" s="119"/>
      <c r="FG422" s="119"/>
      <c r="FH422" s="119"/>
      <c r="FI422" s="119"/>
      <c r="FJ422" s="119"/>
      <c r="FK422" s="119"/>
      <c r="FL422" s="119"/>
      <c r="FM422" s="119"/>
      <c r="FN422" s="119"/>
      <c r="FO422" s="119"/>
      <c r="FP422" s="119"/>
      <c r="FQ422" s="119"/>
      <c r="FR422" s="119"/>
      <c r="FS422" s="119"/>
      <c r="FT422" s="119"/>
      <c r="FU422" s="119"/>
      <c r="FV422" s="119"/>
      <c r="FW422" s="119"/>
      <c r="FX422" s="119"/>
      <c r="FY422" s="119"/>
      <c r="FZ422" s="119"/>
      <c r="GA422" s="119"/>
      <c r="GB422" s="119"/>
      <c r="GC422" s="119"/>
      <c r="GD422" s="119"/>
      <c r="GE422" s="119"/>
      <c r="GF422" s="119"/>
      <c r="GG422" s="119"/>
      <c r="GH422" s="119"/>
      <c r="GI422" s="119"/>
      <c r="GJ422" s="119"/>
      <c r="GK422" s="119"/>
      <c r="GL422" s="119"/>
      <c r="GM422" s="119"/>
      <c r="GN422" s="119"/>
      <c r="GO422" s="119"/>
      <c r="GP422" s="119"/>
      <c r="GQ422" s="119"/>
      <c r="GR422" s="119"/>
      <c r="GS422" s="119"/>
      <c r="GT422" s="119"/>
      <c r="GU422" s="119"/>
      <c r="GV422" s="119"/>
      <c r="GW422" s="119"/>
      <c r="GX422" s="119"/>
      <c r="GY422" s="119"/>
      <c r="GZ422" s="119"/>
      <c r="HA422" s="119"/>
      <c r="HB422" s="119"/>
      <c r="HC422" s="119"/>
      <c r="HD422" s="119"/>
      <c r="HE422" s="119"/>
      <c r="HF422" s="119"/>
      <c r="HG422" s="119"/>
      <c r="HH422" s="119"/>
      <c r="HI422" s="119"/>
      <c r="HJ422" s="119"/>
      <c r="HK422" s="119"/>
      <c r="HL422" s="119"/>
      <c r="HM422" s="119"/>
      <c r="HN422" s="119"/>
      <c r="HO422" s="119"/>
      <c r="HP422" s="119"/>
      <c r="HQ422" s="119"/>
      <c r="HR422" s="119"/>
      <c r="HS422" s="119"/>
      <c r="HT422" s="119"/>
      <c r="HU422" s="119"/>
      <c r="HV422" s="119"/>
      <c r="HW422" s="119"/>
      <c r="HX422" s="119"/>
      <c r="HY422" s="119"/>
      <c r="HZ422" s="119"/>
      <c r="IA422" s="119"/>
      <c r="IB422" s="119"/>
      <c r="IC422" s="119"/>
      <c r="ID422" s="119"/>
      <c r="IE422" s="119"/>
      <c r="IF422" s="119"/>
      <c r="IG422" s="119"/>
      <c r="IH422" s="119"/>
      <c r="II422" s="119"/>
      <c r="IJ422" s="119"/>
      <c r="IK422" s="119"/>
      <c r="IL422" s="119"/>
      <c r="IM422" s="119"/>
      <c r="IN422" s="119"/>
      <c r="IO422" s="119"/>
      <c r="IP422" s="119"/>
      <c r="IQ422" s="119"/>
      <c r="IR422" s="119"/>
      <c r="IS422" s="119"/>
      <c r="IT422" s="119"/>
      <c r="IU422" s="119"/>
      <c r="IV422" s="119"/>
    </row>
    <row r="423" spans="4:256" s="150" customFormat="1">
      <c r="D423" s="119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  <c r="AA423" s="119"/>
      <c r="AB423" s="119"/>
      <c r="AC423" s="119"/>
      <c r="AD423" s="119"/>
      <c r="AE423" s="119"/>
      <c r="AF423" s="119"/>
      <c r="AG423" s="119"/>
      <c r="AH423" s="119"/>
      <c r="AI423" s="119"/>
      <c r="AJ423" s="119"/>
      <c r="AK423" s="119"/>
      <c r="AL423" s="119"/>
      <c r="AM423" s="119"/>
      <c r="AN423" s="119"/>
      <c r="AO423" s="119"/>
      <c r="AP423" s="119"/>
      <c r="AQ423" s="119"/>
      <c r="AR423" s="119"/>
      <c r="AS423" s="119"/>
      <c r="AT423" s="119"/>
      <c r="AU423" s="119"/>
      <c r="AV423" s="119"/>
      <c r="AW423" s="119"/>
      <c r="AX423" s="119"/>
      <c r="AY423" s="119"/>
      <c r="AZ423" s="119"/>
      <c r="BA423" s="119"/>
      <c r="BB423" s="119"/>
      <c r="BC423" s="119"/>
      <c r="BD423" s="119"/>
      <c r="BE423" s="119"/>
      <c r="BF423" s="119"/>
      <c r="BG423" s="119"/>
      <c r="BH423" s="119"/>
      <c r="BI423" s="119"/>
      <c r="BJ423" s="119"/>
      <c r="BK423" s="119"/>
      <c r="BL423" s="119"/>
      <c r="BM423" s="119"/>
      <c r="BN423" s="119"/>
      <c r="BO423" s="119"/>
      <c r="BP423" s="119"/>
      <c r="BQ423" s="119"/>
      <c r="BR423" s="119"/>
      <c r="BS423" s="119"/>
      <c r="BT423" s="119"/>
      <c r="BU423" s="119"/>
      <c r="BV423" s="119"/>
      <c r="BW423" s="119"/>
      <c r="BX423" s="119"/>
      <c r="BY423" s="119"/>
      <c r="BZ423" s="119"/>
      <c r="CA423" s="119"/>
      <c r="CB423" s="119"/>
      <c r="CC423" s="119"/>
      <c r="CD423" s="119"/>
      <c r="CE423" s="119"/>
      <c r="CF423" s="119"/>
      <c r="CG423" s="119"/>
      <c r="CH423" s="119"/>
      <c r="CI423" s="119"/>
      <c r="CJ423" s="119"/>
      <c r="CK423" s="119"/>
      <c r="CL423" s="119"/>
      <c r="CM423" s="119"/>
      <c r="CN423" s="119"/>
      <c r="CO423" s="119"/>
      <c r="CP423" s="119"/>
      <c r="CQ423" s="119"/>
      <c r="CR423" s="119"/>
      <c r="CS423" s="119"/>
      <c r="CT423" s="119"/>
      <c r="CU423" s="119"/>
      <c r="CV423" s="119"/>
      <c r="CW423" s="119"/>
      <c r="CX423" s="119"/>
      <c r="CY423" s="119"/>
      <c r="CZ423" s="119"/>
      <c r="DA423" s="119"/>
      <c r="DB423" s="119"/>
      <c r="DC423" s="119"/>
      <c r="DD423" s="119"/>
      <c r="DE423" s="119"/>
      <c r="DF423" s="119"/>
      <c r="DG423" s="119"/>
      <c r="DH423" s="119"/>
      <c r="DI423" s="119"/>
      <c r="DJ423" s="119"/>
      <c r="DK423" s="119"/>
      <c r="DL423" s="119"/>
      <c r="DM423" s="119"/>
      <c r="DN423" s="119"/>
      <c r="DO423" s="119"/>
      <c r="DP423" s="119"/>
      <c r="DQ423" s="119"/>
      <c r="DR423" s="119"/>
      <c r="DS423" s="119"/>
      <c r="DT423" s="119"/>
      <c r="DU423" s="119"/>
      <c r="DV423" s="119"/>
      <c r="DW423" s="119"/>
      <c r="DX423" s="119"/>
      <c r="DY423" s="119"/>
      <c r="DZ423" s="119"/>
      <c r="EA423" s="119"/>
      <c r="EB423" s="119"/>
      <c r="EC423" s="119"/>
      <c r="ED423" s="119"/>
      <c r="EE423" s="119"/>
      <c r="EF423" s="119"/>
      <c r="EG423" s="119"/>
      <c r="EH423" s="119"/>
      <c r="EI423" s="119"/>
      <c r="EJ423" s="119"/>
      <c r="EK423" s="119"/>
      <c r="EL423" s="119"/>
      <c r="EM423" s="119"/>
      <c r="EN423" s="119"/>
      <c r="EO423" s="119"/>
      <c r="EP423" s="119"/>
      <c r="EQ423" s="119"/>
      <c r="ER423" s="119"/>
      <c r="ES423" s="119"/>
      <c r="ET423" s="119"/>
      <c r="EU423" s="119"/>
      <c r="EV423" s="119"/>
      <c r="EW423" s="119"/>
      <c r="EX423" s="119"/>
      <c r="EY423" s="119"/>
      <c r="EZ423" s="119"/>
      <c r="FA423" s="119"/>
      <c r="FB423" s="119"/>
      <c r="FC423" s="119"/>
      <c r="FD423" s="119"/>
      <c r="FE423" s="119"/>
      <c r="FF423" s="119"/>
      <c r="FG423" s="119"/>
      <c r="FH423" s="119"/>
      <c r="FI423" s="119"/>
      <c r="FJ423" s="119"/>
      <c r="FK423" s="119"/>
      <c r="FL423" s="119"/>
      <c r="FM423" s="119"/>
      <c r="FN423" s="119"/>
      <c r="FO423" s="119"/>
      <c r="FP423" s="119"/>
      <c r="FQ423" s="119"/>
      <c r="FR423" s="119"/>
      <c r="FS423" s="119"/>
      <c r="FT423" s="119"/>
      <c r="FU423" s="119"/>
      <c r="FV423" s="119"/>
      <c r="FW423" s="119"/>
      <c r="FX423" s="119"/>
      <c r="FY423" s="119"/>
      <c r="FZ423" s="119"/>
      <c r="GA423" s="119"/>
      <c r="GB423" s="119"/>
      <c r="GC423" s="119"/>
      <c r="GD423" s="119"/>
      <c r="GE423" s="119"/>
      <c r="GF423" s="119"/>
      <c r="GG423" s="119"/>
      <c r="GH423" s="119"/>
      <c r="GI423" s="119"/>
      <c r="GJ423" s="119"/>
      <c r="GK423" s="119"/>
      <c r="GL423" s="119"/>
      <c r="GM423" s="119"/>
      <c r="GN423" s="119"/>
      <c r="GO423" s="119"/>
      <c r="GP423" s="119"/>
      <c r="GQ423" s="119"/>
      <c r="GR423" s="119"/>
      <c r="GS423" s="119"/>
      <c r="GT423" s="119"/>
      <c r="GU423" s="119"/>
      <c r="GV423" s="119"/>
      <c r="GW423" s="119"/>
      <c r="GX423" s="119"/>
      <c r="GY423" s="119"/>
      <c r="GZ423" s="119"/>
      <c r="HA423" s="119"/>
      <c r="HB423" s="119"/>
      <c r="HC423" s="119"/>
      <c r="HD423" s="119"/>
      <c r="HE423" s="119"/>
      <c r="HF423" s="119"/>
      <c r="HG423" s="119"/>
      <c r="HH423" s="119"/>
      <c r="HI423" s="119"/>
      <c r="HJ423" s="119"/>
      <c r="HK423" s="119"/>
      <c r="HL423" s="119"/>
      <c r="HM423" s="119"/>
      <c r="HN423" s="119"/>
      <c r="HO423" s="119"/>
      <c r="HP423" s="119"/>
      <c r="HQ423" s="119"/>
      <c r="HR423" s="119"/>
      <c r="HS423" s="119"/>
      <c r="HT423" s="119"/>
      <c r="HU423" s="119"/>
      <c r="HV423" s="119"/>
      <c r="HW423" s="119"/>
      <c r="HX423" s="119"/>
      <c r="HY423" s="119"/>
      <c r="HZ423" s="119"/>
      <c r="IA423" s="119"/>
      <c r="IB423" s="119"/>
      <c r="IC423" s="119"/>
      <c r="ID423" s="119"/>
      <c r="IE423" s="119"/>
      <c r="IF423" s="119"/>
      <c r="IG423" s="119"/>
      <c r="IH423" s="119"/>
      <c r="II423" s="119"/>
      <c r="IJ423" s="119"/>
      <c r="IK423" s="119"/>
      <c r="IL423" s="119"/>
      <c r="IM423" s="119"/>
      <c r="IN423" s="119"/>
      <c r="IO423" s="119"/>
      <c r="IP423" s="119"/>
      <c r="IQ423" s="119"/>
      <c r="IR423" s="119"/>
      <c r="IS423" s="119"/>
      <c r="IT423" s="119"/>
      <c r="IU423" s="119"/>
      <c r="IV423" s="119"/>
    </row>
    <row r="424" spans="4:256" s="150" customFormat="1">
      <c r="D424" s="119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  <c r="AA424" s="119"/>
      <c r="AB424" s="119"/>
      <c r="AC424" s="119"/>
      <c r="AD424" s="119"/>
      <c r="AE424" s="119"/>
      <c r="AF424" s="119"/>
      <c r="AG424" s="119"/>
      <c r="AH424" s="119"/>
      <c r="AI424" s="119"/>
      <c r="AJ424" s="119"/>
      <c r="AK424" s="119"/>
      <c r="AL424" s="119"/>
      <c r="AM424" s="119"/>
      <c r="AN424" s="119"/>
      <c r="AO424" s="119"/>
      <c r="AP424" s="119"/>
      <c r="AQ424" s="119"/>
      <c r="AR424" s="119"/>
      <c r="AS424" s="119"/>
      <c r="AT424" s="119"/>
      <c r="AU424" s="119"/>
      <c r="AV424" s="119"/>
      <c r="AW424" s="119"/>
      <c r="AX424" s="119"/>
      <c r="AY424" s="119"/>
      <c r="AZ424" s="119"/>
      <c r="BA424" s="119"/>
      <c r="BB424" s="119"/>
      <c r="BC424" s="119"/>
      <c r="BD424" s="119"/>
      <c r="BE424" s="119"/>
      <c r="BF424" s="119"/>
      <c r="BG424" s="119"/>
      <c r="BH424" s="119"/>
      <c r="BI424" s="119"/>
      <c r="BJ424" s="119"/>
      <c r="BK424" s="119"/>
      <c r="BL424" s="119"/>
      <c r="BM424" s="119"/>
      <c r="BN424" s="119"/>
      <c r="BO424" s="119"/>
      <c r="BP424" s="119"/>
      <c r="BQ424" s="119"/>
      <c r="BR424" s="119"/>
      <c r="BS424" s="119"/>
      <c r="BT424" s="119"/>
      <c r="BU424" s="119"/>
      <c r="BV424" s="119"/>
      <c r="BW424" s="119"/>
      <c r="BX424" s="119"/>
      <c r="BY424" s="119"/>
      <c r="BZ424" s="119"/>
      <c r="CA424" s="119"/>
      <c r="CB424" s="119"/>
      <c r="CC424" s="119"/>
      <c r="CD424" s="119"/>
      <c r="CE424" s="119"/>
      <c r="CF424" s="119"/>
      <c r="CG424" s="119"/>
      <c r="CH424" s="119"/>
      <c r="CI424" s="119"/>
      <c r="CJ424" s="119"/>
      <c r="CK424" s="119"/>
      <c r="CL424" s="119"/>
      <c r="CM424" s="119"/>
      <c r="CN424" s="119"/>
      <c r="CO424" s="119"/>
      <c r="CP424" s="119"/>
      <c r="CQ424" s="119"/>
      <c r="CR424" s="119"/>
      <c r="CS424" s="119"/>
      <c r="CT424" s="119"/>
      <c r="CU424" s="119"/>
      <c r="CV424" s="119"/>
      <c r="CW424" s="119"/>
      <c r="CX424" s="119"/>
      <c r="CY424" s="119"/>
      <c r="CZ424" s="119"/>
      <c r="DA424" s="119"/>
      <c r="DB424" s="119"/>
      <c r="DC424" s="119"/>
      <c r="DD424" s="119"/>
      <c r="DE424" s="119"/>
      <c r="DF424" s="119"/>
      <c r="DG424" s="119"/>
      <c r="DH424" s="119"/>
      <c r="DI424" s="119"/>
      <c r="DJ424" s="119"/>
      <c r="DK424" s="119"/>
      <c r="DL424" s="119"/>
      <c r="DM424" s="119"/>
      <c r="DN424" s="119"/>
      <c r="DO424" s="119"/>
      <c r="DP424" s="119"/>
      <c r="DQ424" s="119"/>
      <c r="DR424" s="119"/>
      <c r="DS424" s="119"/>
      <c r="DT424" s="119"/>
      <c r="DU424" s="119"/>
      <c r="DV424" s="119"/>
      <c r="DW424" s="119"/>
      <c r="DX424" s="119"/>
      <c r="DY424" s="119"/>
      <c r="DZ424" s="119"/>
      <c r="EA424" s="119"/>
      <c r="EB424" s="119"/>
      <c r="EC424" s="119"/>
      <c r="ED424" s="119"/>
      <c r="EE424" s="119"/>
      <c r="EF424" s="119"/>
      <c r="EG424" s="119"/>
      <c r="EH424" s="119"/>
      <c r="EI424" s="119"/>
      <c r="EJ424" s="119"/>
      <c r="EK424" s="119"/>
      <c r="EL424" s="119"/>
      <c r="EM424" s="119"/>
      <c r="EN424" s="119"/>
      <c r="EO424" s="119"/>
      <c r="EP424" s="119"/>
      <c r="EQ424" s="119"/>
      <c r="ER424" s="119"/>
      <c r="ES424" s="119"/>
      <c r="ET424" s="119"/>
      <c r="EU424" s="119"/>
      <c r="EV424" s="119"/>
      <c r="EW424" s="119"/>
      <c r="EX424" s="119"/>
      <c r="EY424" s="119"/>
      <c r="EZ424" s="119"/>
      <c r="FA424" s="119"/>
      <c r="FB424" s="119"/>
      <c r="FC424" s="119"/>
      <c r="FD424" s="119"/>
      <c r="FE424" s="119"/>
      <c r="FF424" s="119"/>
      <c r="FG424" s="119"/>
      <c r="FH424" s="119"/>
      <c r="FI424" s="119"/>
      <c r="FJ424" s="119"/>
      <c r="FK424" s="119"/>
      <c r="FL424" s="119"/>
      <c r="FM424" s="119"/>
      <c r="FN424" s="119"/>
      <c r="FO424" s="119"/>
      <c r="FP424" s="119"/>
      <c r="FQ424" s="119"/>
      <c r="FR424" s="119"/>
      <c r="FS424" s="119"/>
      <c r="FT424" s="119"/>
      <c r="FU424" s="119"/>
      <c r="FV424" s="119"/>
      <c r="FW424" s="119"/>
      <c r="FX424" s="119"/>
      <c r="FY424" s="119"/>
      <c r="FZ424" s="119"/>
      <c r="GA424" s="119"/>
      <c r="GB424" s="119"/>
      <c r="GC424" s="119"/>
      <c r="GD424" s="119"/>
      <c r="GE424" s="119"/>
      <c r="GF424" s="119"/>
      <c r="GG424" s="119"/>
      <c r="GH424" s="119"/>
      <c r="GI424" s="119"/>
      <c r="GJ424" s="119"/>
      <c r="GK424" s="119"/>
      <c r="GL424" s="119"/>
      <c r="GM424" s="119"/>
      <c r="GN424" s="119"/>
      <c r="GO424" s="119"/>
      <c r="GP424" s="119"/>
      <c r="GQ424" s="119"/>
      <c r="GR424" s="119"/>
      <c r="GS424" s="119"/>
      <c r="GT424" s="119"/>
      <c r="GU424" s="119"/>
      <c r="GV424" s="119"/>
      <c r="GW424" s="119"/>
      <c r="GX424" s="119"/>
      <c r="GY424" s="119"/>
      <c r="GZ424" s="119"/>
      <c r="HA424" s="119"/>
      <c r="HB424" s="119"/>
      <c r="HC424" s="119"/>
      <c r="HD424" s="119"/>
      <c r="HE424" s="119"/>
      <c r="HF424" s="119"/>
      <c r="HG424" s="119"/>
      <c r="HH424" s="119"/>
      <c r="HI424" s="119"/>
      <c r="HJ424" s="119"/>
      <c r="HK424" s="119"/>
      <c r="HL424" s="119"/>
      <c r="HM424" s="119"/>
      <c r="HN424" s="119"/>
      <c r="HO424" s="119"/>
      <c r="HP424" s="119"/>
      <c r="HQ424" s="119"/>
      <c r="HR424" s="119"/>
      <c r="HS424" s="119"/>
      <c r="HT424" s="119"/>
      <c r="HU424" s="119"/>
      <c r="HV424" s="119"/>
      <c r="HW424" s="119"/>
      <c r="HX424" s="119"/>
      <c r="HY424" s="119"/>
      <c r="HZ424" s="119"/>
      <c r="IA424" s="119"/>
      <c r="IB424" s="119"/>
      <c r="IC424" s="119"/>
      <c r="ID424" s="119"/>
      <c r="IE424" s="119"/>
      <c r="IF424" s="119"/>
      <c r="IG424" s="119"/>
      <c r="IH424" s="119"/>
      <c r="II424" s="119"/>
      <c r="IJ424" s="119"/>
      <c r="IK424" s="119"/>
      <c r="IL424" s="119"/>
      <c r="IM424" s="119"/>
      <c r="IN424" s="119"/>
      <c r="IO424" s="119"/>
      <c r="IP424" s="119"/>
      <c r="IQ424" s="119"/>
      <c r="IR424" s="119"/>
      <c r="IS424" s="119"/>
      <c r="IT424" s="119"/>
      <c r="IU424" s="119"/>
      <c r="IV424" s="119"/>
    </row>
    <row r="425" spans="4:256" s="150" customFormat="1">
      <c r="D425" s="119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  <c r="AA425" s="119"/>
      <c r="AB425" s="119"/>
      <c r="AC425" s="119"/>
      <c r="AD425" s="119"/>
      <c r="AE425" s="119"/>
      <c r="AF425" s="119"/>
      <c r="AG425" s="119"/>
      <c r="AH425" s="119"/>
      <c r="AI425" s="119"/>
      <c r="AJ425" s="119"/>
      <c r="AK425" s="119"/>
      <c r="AL425" s="119"/>
      <c r="AM425" s="119"/>
      <c r="AN425" s="119"/>
      <c r="AO425" s="119"/>
      <c r="AP425" s="119"/>
      <c r="AQ425" s="119"/>
      <c r="AR425" s="119"/>
      <c r="AS425" s="119"/>
      <c r="AT425" s="119"/>
      <c r="AU425" s="119"/>
      <c r="AV425" s="119"/>
      <c r="AW425" s="119"/>
      <c r="AX425" s="119"/>
      <c r="AY425" s="119"/>
      <c r="AZ425" s="119"/>
      <c r="BA425" s="119"/>
      <c r="BB425" s="119"/>
      <c r="BC425" s="119"/>
      <c r="BD425" s="119"/>
      <c r="BE425" s="119"/>
      <c r="BF425" s="119"/>
      <c r="BG425" s="119"/>
      <c r="BH425" s="119"/>
      <c r="BI425" s="119"/>
      <c r="BJ425" s="119"/>
      <c r="BK425" s="119"/>
      <c r="BL425" s="119"/>
      <c r="BM425" s="119"/>
      <c r="BN425" s="119"/>
      <c r="BO425" s="119"/>
      <c r="BP425" s="119"/>
      <c r="BQ425" s="119"/>
      <c r="BR425" s="119"/>
      <c r="BS425" s="119"/>
      <c r="BT425" s="119"/>
      <c r="BU425" s="119"/>
      <c r="BV425" s="119"/>
      <c r="BW425" s="119"/>
      <c r="BX425" s="119"/>
      <c r="BY425" s="119"/>
      <c r="BZ425" s="119"/>
      <c r="CA425" s="119"/>
      <c r="CB425" s="119"/>
      <c r="CC425" s="119"/>
      <c r="CD425" s="119"/>
      <c r="CE425" s="119"/>
      <c r="CF425" s="119"/>
      <c r="CG425" s="119"/>
      <c r="CH425" s="119"/>
      <c r="CI425" s="119"/>
      <c r="CJ425" s="119"/>
      <c r="CK425" s="119"/>
      <c r="CL425" s="119"/>
      <c r="CM425" s="119"/>
      <c r="CN425" s="119"/>
      <c r="CO425" s="119"/>
      <c r="CP425" s="119"/>
      <c r="CQ425" s="119"/>
      <c r="CR425" s="119"/>
      <c r="CS425" s="119"/>
      <c r="CT425" s="119"/>
      <c r="CU425" s="119"/>
      <c r="CV425" s="119"/>
      <c r="CW425" s="119"/>
      <c r="CX425" s="119"/>
      <c r="CY425" s="119"/>
      <c r="CZ425" s="119"/>
      <c r="DA425" s="119"/>
      <c r="DB425" s="119"/>
      <c r="DC425" s="119"/>
      <c r="DD425" s="119"/>
      <c r="DE425" s="119"/>
      <c r="DF425" s="119"/>
      <c r="DG425" s="119"/>
      <c r="DH425" s="119"/>
      <c r="DI425" s="119"/>
      <c r="DJ425" s="119"/>
      <c r="DK425" s="119"/>
      <c r="DL425" s="119"/>
      <c r="DM425" s="119"/>
      <c r="DN425" s="119"/>
      <c r="DO425" s="119"/>
      <c r="DP425" s="119"/>
      <c r="DQ425" s="119"/>
      <c r="DR425" s="119"/>
      <c r="DS425" s="119"/>
      <c r="DT425" s="119"/>
      <c r="DU425" s="119"/>
      <c r="DV425" s="119"/>
      <c r="DW425" s="119"/>
      <c r="DX425" s="119"/>
      <c r="DY425" s="119"/>
      <c r="DZ425" s="119"/>
      <c r="EA425" s="119"/>
      <c r="EB425" s="119"/>
      <c r="EC425" s="119"/>
      <c r="ED425" s="119"/>
      <c r="EE425" s="119"/>
      <c r="EF425" s="119"/>
      <c r="EG425" s="119"/>
      <c r="EH425" s="119"/>
      <c r="EI425" s="119"/>
      <c r="EJ425" s="119"/>
      <c r="EK425" s="119"/>
      <c r="EL425" s="119"/>
      <c r="EM425" s="119"/>
      <c r="EN425" s="119"/>
      <c r="EO425" s="119"/>
      <c r="EP425" s="119"/>
      <c r="EQ425" s="119"/>
      <c r="ER425" s="119"/>
      <c r="ES425" s="119"/>
      <c r="ET425" s="119"/>
      <c r="EU425" s="119"/>
      <c r="EV425" s="119"/>
      <c r="EW425" s="119"/>
      <c r="EX425" s="119"/>
      <c r="EY425" s="119"/>
      <c r="EZ425" s="119"/>
      <c r="FA425" s="119"/>
      <c r="FB425" s="119"/>
      <c r="FC425" s="119"/>
      <c r="FD425" s="119"/>
      <c r="FE425" s="119"/>
      <c r="FF425" s="119"/>
      <c r="FG425" s="119"/>
      <c r="FH425" s="119"/>
      <c r="FI425" s="119"/>
      <c r="FJ425" s="119"/>
      <c r="FK425" s="119"/>
      <c r="FL425" s="119"/>
      <c r="FM425" s="119"/>
      <c r="FN425" s="119"/>
      <c r="FO425" s="119"/>
      <c r="FP425" s="119"/>
      <c r="FQ425" s="119"/>
      <c r="FR425" s="119"/>
      <c r="FS425" s="119"/>
      <c r="FT425" s="119"/>
      <c r="FU425" s="119"/>
      <c r="FV425" s="119"/>
      <c r="FW425" s="119"/>
      <c r="FX425" s="119"/>
      <c r="FY425" s="119"/>
      <c r="FZ425" s="119"/>
      <c r="GA425" s="119"/>
      <c r="GB425" s="119"/>
      <c r="GC425" s="119"/>
      <c r="GD425" s="119"/>
      <c r="GE425" s="119"/>
      <c r="GF425" s="119"/>
      <c r="GG425" s="119"/>
      <c r="GH425" s="119"/>
      <c r="GI425" s="119"/>
      <c r="GJ425" s="119"/>
      <c r="GK425" s="119"/>
      <c r="GL425" s="119"/>
      <c r="GM425" s="119"/>
      <c r="GN425" s="119"/>
      <c r="GO425" s="119"/>
      <c r="GP425" s="119"/>
      <c r="GQ425" s="119"/>
      <c r="GR425" s="119"/>
      <c r="GS425" s="119"/>
      <c r="GT425" s="119"/>
      <c r="GU425" s="119"/>
      <c r="GV425" s="119"/>
      <c r="GW425" s="119"/>
      <c r="GX425" s="119"/>
      <c r="GY425" s="119"/>
      <c r="GZ425" s="119"/>
      <c r="HA425" s="119"/>
      <c r="HB425" s="119"/>
      <c r="HC425" s="119"/>
      <c r="HD425" s="119"/>
      <c r="HE425" s="119"/>
      <c r="HF425" s="119"/>
      <c r="HG425" s="119"/>
      <c r="HH425" s="119"/>
      <c r="HI425" s="119"/>
      <c r="HJ425" s="119"/>
      <c r="HK425" s="119"/>
      <c r="HL425" s="119"/>
      <c r="HM425" s="119"/>
      <c r="HN425" s="119"/>
      <c r="HO425" s="119"/>
      <c r="HP425" s="119"/>
      <c r="HQ425" s="119"/>
      <c r="HR425" s="119"/>
      <c r="HS425" s="119"/>
      <c r="HT425" s="119"/>
      <c r="HU425" s="119"/>
      <c r="HV425" s="119"/>
      <c r="HW425" s="119"/>
      <c r="HX425" s="119"/>
      <c r="HY425" s="119"/>
      <c r="HZ425" s="119"/>
      <c r="IA425" s="119"/>
      <c r="IB425" s="119"/>
      <c r="IC425" s="119"/>
      <c r="ID425" s="119"/>
      <c r="IE425" s="119"/>
      <c r="IF425" s="119"/>
      <c r="IG425" s="119"/>
      <c r="IH425" s="119"/>
      <c r="II425" s="119"/>
      <c r="IJ425" s="119"/>
      <c r="IK425" s="119"/>
      <c r="IL425" s="119"/>
      <c r="IM425" s="119"/>
      <c r="IN425" s="119"/>
      <c r="IO425" s="119"/>
      <c r="IP425" s="119"/>
      <c r="IQ425" s="119"/>
      <c r="IR425" s="119"/>
      <c r="IS425" s="119"/>
      <c r="IT425" s="119"/>
      <c r="IU425" s="119"/>
      <c r="IV425" s="119"/>
    </row>
    <row r="426" spans="4:256" s="150" customFormat="1">
      <c r="D426" s="119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  <c r="AA426" s="119"/>
      <c r="AB426" s="119"/>
      <c r="AC426" s="119"/>
      <c r="AD426" s="119"/>
      <c r="AE426" s="119"/>
      <c r="AF426" s="119"/>
      <c r="AG426" s="119"/>
      <c r="AH426" s="119"/>
      <c r="AI426" s="119"/>
      <c r="AJ426" s="119"/>
      <c r="AK426" s="119"/>
      <c r="AL426" s="119"/>
      <c r="AM426" s="119"/>
      <c r="AN426" s="119"/>
      <c r="AO426" s="119"/>
      <c r="AP426" s="119"/>
      <c r="AQ426" s="119"/>
      <c r="AR426" s="119"/>
      <c r="AS426" s="119"/>
      <c r="AT426" s="119"/>
      <c r="AU426" s="119"/>
      <c r="AV426" s="119"/>
      <c r="AW426" s="119"/>
      <c r="AX426" s="119"/>
      <c r="AY426" s="119"/>
      <c r="AZ426" s="119"/>
      <c r="BA426" s="119"/>
      <c r="BB426" s="119"/>
      <c r="BC426" s="119"/>
      <c r="BD426" s="119"/>
      <c r="BE426" s="119"/>
      <c r="BF426" s="119"/>
      <c r="BG426" s="119"/>
      <c r="BH426" s="119"/>
      <c r="BI426" s="119"/>
      <c r="BJ426" s="119"/>
      <c r="BK426" s="119"/>
      <c r="BL426" s="119"/>
      <c r="BM426" s="119"/>
      <c r="BN426" s="119"/>
      <c r="BO426" s="119"/>
      <c r="BP426" s="119"/>
      <c r="BQ426" s="119"/>
      <c r="BR426" s="119"/>
      <c r="BS426" s="119"/>
      <c r="BT426" s="119"/>
      <c r="BU426" s="119"/>
      <c r="BV426" s="119"/>
      <c r="BW426" s="119"/>
      <c r="BX426" s="119"/>
      <c r="BY426" s="119"/>
      <c r="BZ426" s="119"/>
      <c r="CA426" s="119"/>
      <c r="CB426" s="119"/>
      <c r="CC426" s="119"/>
      <c r="CD426" s="119"/>
      <c r="CE426" s="119"/>
      <c r="CF426" s="119"/>
      <c r="CG426" s="119"/>
      <c r="CH426" s="119"/>
      <c r="CI426" s="119"/>
      <c r="CJ426" s="119"/>
      <c r="CK426" s="119"/>
      <c r="CL426" s="119"/>
      <c r="CM426" s="119"/>
      <c r="CN426" s="119"/>
      <c r="CO426" s="119"/>
      <c r="CP426" s="119"/>
      <c r="CQ426" s="119"/>
      <c r="CR426" s="119"/>
      <c r="CS426" s="119"/>
      <c r="CT426" s="119"/>
      <c r="CU426" s="119"/>
      <c r="CV426" s="119"/>
      <c r="CW426" s="119"/>
      <c r="CX426" s="119"/>
      <c r="CY426" s="119"/>
      <c r="CZ426" s="119"/>
      <c r="DA426" s="119"/>
      <c r="DB426" s="119"/>
      <c r="DC426" s="119"/>
      <c r="DD426" s="119"/>
      <c r="DE426" s="119"/>
      <c r="DF426" s="119"/>
      <c r="DG426" s="119"/>
      <c r="DH426" s="119"/>
      <c r="DI426" s="119"/>
      <c r="DJ426" s="119"/>
      <c r="DK426" s="119"/>
      <c r="DL426" s="119"/>
      <c r="DM426" s="119"/>
      <c r="DN426" s="119"/>
      <c r="DO426" s="119"/>
      <c r="DP426" s="119"/>
      <c r="DQ426" s="119"/>
      <c r="DR426" s="119"/>
      <c r="DS426" s="119"/>
      <c r="DT426" s="119"/>
      <c r="DU426" s="119"/>
      <c r="DV426" s="119"/>
      <c r="DW426" s="119"/>
      <c r="DX426" s="119"/>
      <c r="DY426" s="119"/>
      <c r="DZ426" s="119"/>
      <c r="EA426" s="119"/>
      <c r="EB426" s="119"/>
      <c r="EC426" s="119"/>
      <c r="ED426" s="119"/>
      <c r="EE426" s="119"/>
      <c r="EF426" s="119"/>
      <c r="EG426" s="119"/>
      <c r="EH426" s="119"/>
      <c r="EI426" s="119"/>
      <c r="EJ426" s="119"/>
      <c r="EK426" s="119"/>
      <c r="EL426" s="119"/>
      <c r="EM426" s="119"/>
      <c r="EN426" s="119"/>
      <c r="EO426" s="119"/>
      <c r="EP426" s="119"/>
      <c r="EQ426" s="119"/>
      <c r="ER426" s="119"/>
      <c r="ES426" s="119"/>
      <c r="ET426" s="119"/>
      <c r="EU426" s="119"/>
      <c r="EV426" s="119"/>
      <c r="EW426" s="119"/>
      <c r="EX426" s="119"/>
      <c r="EY426" s="119"/>
      <c r="EZ426" s="119"/>
      <c r="FA426" s="119"/>
      <c r="FB426" s="119"/>
      <c r="FC426" s="119"/>
      <c r="FD426" s="119"/>
      <c r="FE426" s="119"/>
      <c r="FF426" s="119"/>
      <c r="FG426" s="119"/>
      <c r="FH426" s="119"/>
      <c r="FI426" s="119"/>
      <c r="FJ426" s="119"/>
      <c r="FK426" s="119"/>
      <c r="FL426" s="119"/>
      <c r="FM426" s="119"/>
      <c r="FN426" s="119"/>
      <c r="FO426" s="119"/>
      <c r="FP426" s="119"/>
      <c r="FQ426" s="119"/>
      <c r="FR426" s="119"/>
      <c r="FS426" s="119"/>
      <c r="FT426" s="119"/>
      <c r="FU426" s="119"/>
      <c r="FV426" s="119"/>
      <c r="FW426" s="119"/>
      <c r="FX426" s="119"/>
      <c r="FY426" s="119"/>
      <c r="FZ426" s="119"/>
      <c r="GA426" s="119"/>
      <c r="GB426" s="119"/>
      <c r="GC426" s="119"/>
      <c r="GD426" s="119"/>
      <c r="GE426" s="119"/>
      <c r="GF426" s="119"/>
      <c r="GG426" s="119"/>
      <c r="GH426" s="119"/>
      <c r="GI426" s="119"/>
      <c r="GJ426" s="119"/>
      <c r="GK426" s="119"/>
      <c r="GL426" s="119"/>
      <c r="GM426" s="119"/>
      <c r="GN426" s="119"/>
      <c r="GO426" s="119"/>
      <c r="GP426" s="119"/>
      <c r="GQ426" s="119"/>
      <c r="GR426" s="119"/>
      <c r="GS426" s="119"/>
      <c r="GT426" s="119"/>
      <c r="GU426" s="119"/>
      <c r="GV426" s="119"/>
      <c r="GW426" s="119"/>
      <c r="GX426" s="119"/>
      <c r="GY426" s="119"/>
      <c r="GZ426" s="119"/>
      <c r="HA426" s="119"/>
      <c r="HB426" s="119"/>
      <c r="HC426" s="119"/>
      <c r="HD426" s="119"/>
      <c r="HE426" s="119"/>
      <c r="HF426" s="119"/>
      <c r="HG426" s="119"/>
      <c r="HH426" s="119"/>
      <c r="HI426" s="119"/>
      <c r="HJ426" s="119"/>
      <c r="HK426" s="119"/>
      <c r="HL426" s="119"/>
      <c r="HM426" s="119"/>
      <c r="HN426" s="119"/>
      <c r="HO426" s="119"/>
      <c r="HP426" s="119"/>
      <c r="HQ426" s="119"/>
      <c r="HR426" s="119"/>
      <c r="HS426" s="119"/>
      <c r="HT426" s="119"/>
      <c r="HU426" s="119"/>
      <c r="HV426" s="119"/>
      <c r="HW426" s="119"/>
      <c r="HX426" s="119"/>
      <c r="HY426" s="119"/>
      <c r="HZ426" s="119"/>
      <c r="IA426" s="119"/>
      <c r="IB426" s="119"/>
      <c r="IC426" s="119"/>
      <c r="ID426" s="119"/>
      <c r="IE426" s="119"/>
      <c r="IF426" s="119"/>
      <c r="IG426" s="119"/>
      <c r="IH426" s="119"/>
      <c r="II426" s="119"/>
      <c r="IJ426" s="119"/>
      <c r="IK426" s="119"/>
      <c r="IL426" s="119"/>
      <c r="IM426" s="119"/>
      <c r="IN426" s="119"/>
      <c r="IO426" s="119"/>
      <c r="IP426" s="119"/>
      <c r="IQ426" s="119"/>
      <c r="IR426" s="119"/>
      <c r="IS426" s="119"/>
      <c r="IT426" s="119"/>
      <c r="IU426" s="119"/>
      <c r="IV426" s="119"/>
    </row>
    <row r="427" spans="4:256" s="150" customFormat="1">
      <c r="D427" s="119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  <c r="AA427" s="119"/>
      <c r="AB427" s="119"/>
      <c r="AC427" s="119"/>
      <c r="AD427" s="119"/>
      <c r="AE427" s="119"/>
      <c r="AF427" s="119"/>
      <c r="AG427" s="119"/>
      <c r="AH427" s="119"/>
      <c r="AI427" s="119"/>
      <c r="AJ427" s="119"/>
      <c r="AK427" s="119"/>
      <c r="AL427" s="119"/>
      <c r="AM427" s="119"/>
      <c r="AN427" s="119"/>
      <c r="AO427" s="119"/>
      <c r="AP427" s="119"/>
      <c r="AQ427" s="119"/>
      <c r="AR427" s="119"/>
      <c r="AS427" s="119"/>
      <c r="AT427" s="119"/>
      <c r="AU427" s="119"/>
      <c r="AV427" s="119"/>
      <c r="AW427" s="119"/>
      <c r="AX427" s="119"/>
      <c r="AY427" s="119"/>
      <c r="AZ427" s="119"/>
      <c r="BA427" s="119"/>
      <c r="BB427" s="119"/>
      <c r="BC427" s="119"/>
      <c r="BD427" s="119"/>
      <c r="BE427" s="119"/>
      <c r="BF427" s="119"/>
      <c r="BG427" s="119"/>
      <c r="BH427" s="119"/>
      <c r="BI427" s="119"/>
      <c r="BJ427" s="119"/>
      <c r="BK427" s="119"/>
      <c r="BL427" s="119"/>
      <c r="BM427" s="119"/>
      <c r="BN427" s="119"/>
      <c r="BO427" s="119"/>
      <c r="BP427" s="119"/>
      <c r="BQ427" s="119"/>
      <c r="BR427" s="119"/>
      <c r="BS427" s="119"/>
      <c r="BT427" s="119"/>
      <c r="BU427" s="119"/>
      <c r="BV427" s="119"/>
      <c r="BW427" s="119"/>
      <c r="BX427" s="119"/>
      <c r="BY427" s="119"/>
      <c r="BZ427" s="119"/>
      <c r="CA427" s="119"/>
      <c r="CB427" s="119"/>
      <c r="CC427" s="119"/>
      <c r="CD427" s="119"/>
      <c r="CE427" s="119"/>
      <c r="CF427" s="119"/>
      <c r="CG427" s="119"/>
      <c r="CH427" s="119"/>
      <c r="CI427" s="119"/>
      <c r="CJ427" s="119"/>
      <c r="CK427" s="119"/>
      <c r="CL427" s="119"/>
      <c r="CM427" s="119"/>
      <c r="CN427" s="119"/>
      <c r="CO427" s="119"/>
      <c r="CP427" s="119"/>
      <c r="CQ427" s="119"/>
      <c r="CR427" s="119"/>
      <c r="CS427" s="119"/>
      <c r="CT427" s="119"/>
      <c r="CU427" s="119"/>
      <c r="CV427" s="119"/>
      <c r="CW427" s="119"/>
      <c r="CX427" s="119"/>
      <c r="CY427" s="119"/>
      <c r="CZ427" s="119"/>
      <c r="DA427" s="119"/>
      <c r="DB427" s="119"/>
      <c r="DC427" s="119"/>
      <c r="DD427" s="119"/>
      <c r="DE427" s="119"/>
      <c r="DF427" s="119"/>
      <c r="DG427" s="119"/>
      <c r="DH427" s="119"/>
      <c r="DI427" s="119"/>
      <c r="DJ427" s="119"/>
      <c r="DK427" s="119"/>
      <c r="DL427" s="119"/>
      <c r="DM427" s="119"/>
      <c r="DN427" s="119"/>
      <c r="DO427" s="119"/>
      <c r="DP427" s="119"/>
      <c r="DQ427" s="119"/>
      <c r="DR427" s="119"/>
      <c r="DS427" s="119"/>
      <c r="DT427" s="119"/>
      <c r="DU427" s="119"/>
      <c r="DV427" s="119"/>
      <c r="DW427" s="119"/>
      <c r="DX427" s="119"/>
      <c r="DY427" s="119"/>
      <c r="DZ427" s="119"/>
      <c r="EA427" s="119"/>
      <c r="EB427" s="119"/>
      <c r="EC427" s="119"/>
      <c r="ED427" s="119"/>
      <c r="EE427" s="119"/>
      <c r="EF427" s="119"/>
      <c r="EG427" s="119"/>
      <c r="EH427" s="119"/>
      <c r="EI427" s="119"/>
      <c r="EJ427" s="119"/>
      <c r="EK427" s="119"/>
      <c r="EL427" s="119"/>
      <c r="EM427" s="119"/>
      <c r="EN427" s="119"/>
      <c r="EO427" s="119"/>
      <c r="EP427" s="119"/>
      <c r="EQ427" s="119"/>
      <c r="ER427" s="119"/>
      <c r="ES427" s="119"/>
      <c r="ET427" s="119"/>
      <c r="EU427" s="119"/>
      <c r="EV427" s="119"/>
      <c r="EW427" s="119"/>
      <c r="EX427" s="119"/>
      <c r="EY427" s="119"/>
      <c r="EZ427" s="119"/>
      <c r="FA427" s="119"/>
      <c r="FB427" s="119"/>
      <c r="FC427" s="119"/>
      <c r="FD427" s="119"/>
      <c r="FE427" s="119"/>
      <c r="FF427" s="119"/>
      <c r="FG427" s="119"/>
      <c r="FH427" s="119"/>
      <c r="FI427" s="119"/>
      <c r="FJ427" s="119"/>
      <c r="FK427" s="119"/>
      <c r="FL427" s="119"/>
      <c r="FM427" s="119"/>
      <c r="FN427" s="119"/>
      <c r="FO427" s="119"/>
      <c r="FP427" s="119"/>
      <c r="FQ427" s="119"/>
      <c r="FR427" s="119"/>
      <c r="FS427" s="119"/>
      <c r="FT427" s="119"/>
      <c r="FU427" s="119"/>
      <c r="FV427" s="119"/>
      <c r="FW427" s="119"/>
      <c r="FX427" s="119"/>
      <c r="FY427" s="119"/>
      <c r="FZ427" s="119"/>
      <c r="GA427" s="119"/>
      <c r="GB427" s="119"/>
      <c r="GC427" s="119"/>
      <c r="GD427" s="119"/>
      <c r="GE427" s="119"/>
      <c r="GF427" s="119"/>
      <c r="GG427" s="119"/>
      <c r="GH427" s="119"/>
      <c r="GI427" s="119"/>
      <c r="GJ427" s="119"/>
      <c r="GK427" s="119"/>
      <c r="GL427" s="119"/>
      <c r="GM427" s="119"/>
      <c r="GN427" s="119"/>
      <c r="GO427" s="119"/>
      <c r="GP427" s="119"/>
      <c r="GQ427" s="119"/>
      <c r="GR427" s="119"/>
      <c r="GS427" s="119"/>
      <c r="GT427" s="119"/>
      <c r="GU427" s="119"/>
      <c r="GV427" s="119"/>
      <c r="GW427" s="119"/>
      <c r="GX427" s="119"/>
      <c r="GY427" s="119"/>
      <c r="GZ427" s="119"/>
      <c r="HA427" s="119"/>
      <c r="HB427" s="119"/>
      <c r="HC427" s="119"/>
      <c r="HD427" s="119"/>
      <c r="HE427" s="119"/>
      <c r="HF427" s="119"/>
      <c r="HG427" s="119"/>
      <c r="HH427" s="119"/>
      <c r="HI427" s="119"/>
      <c r="HJ427" s="119"/>
      <c r="HK427" s="119"/>
      <c r="HL427" s="119"/>
      <c r="HM427" s="119"/>
      <c r="HN427" s="119"/>
      <c r="HO427" s="119"/>
      <c r="HP427" s="119"/>
      <c r="HQ427" s="119"/>
      <c r="HR427" s="119"/>
      <c r="HS427" s="119"/>
      <c r="HT427" s="119"/>
      <c r="HU427" s="119"/>
      <c r="HV427" s="119"/>
      <c r="HW427" s="119"/>
      <c r="HX427" s="119"/>
      <c r="HY427" s="119"/>
      <c r="HZ427" s="119"/>
      <c r="IA427" s="119"/>
      <c r="IB427" s="119"/>
      <c r="IC427" s="119"/>
      <c r="ID427" s="119"/>
      <c r="IE427" s="119"/>
      <c r="IF427" s="119"/>
      <c r="IG427" s="119"/>
      <c r="IH427" s="119"/>
      <c r="II427" s="119"/>
      <c r="IJ427" s="119"/>
      <c r="IK427" s="119"/>
      <c r="IL427" s="119"/>
      <c r="IM427" s="119"/>
      <c r="IN427" s="119"/>
      <c r="IO427" s="119"/>
      <c r="IP427" s="119"/>
      <c r="IQ427" s="119"/>
      <c r="IR427" s="119"/>
      <c r="IS427" s="119"/>
      <c r="IT427" s="119"/>
      <c r="IU427" s="119"/>
      <c r="IV427" s="119"/>
    </row>
    <row r="428" spans="4:256" s="150" customFormat="1">
      <c r="D428" s="119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  <c r="AA428" s="119"/>
      <c r="AB428" s="119"/>
      <c r="AC428" s="119"/>
      <c r="AD428" s="119"/>
      <c r="AE428" s="119"/>
      <c r="AF428" s="119"/>
      <c r="AG428" s="119"/>
      <c r="AH428" s="119"/>
      <c r="AI428" s="119"/>
      <c r="AJ428" s="119"/>
      <c r="AK428" s="119"/>
      <c r="AL428" s="119"/>
      <c r="AM428" s="119"/>
      <c r="AN428" s="119"/>
      <c r="AO428" s="119"/>
      <c r="AP428" s="119"/>
      <c r="AQ428" s="119"/>
      <c r="AR428" s="119"/>
      <c r="AS428" s="119"/>
      <c r="AT428" s="119"/>
      <c r="AU428" s="119"/>
      <c r="AV428" s="119"/>
      <c r="AW428" s="119"/>
      <c r="AX428" s="119"/>
      <c r="AY428" s="119"/>
      <c r="AZ428" s="119"/>
      <c r="BA428" s="119"/>
      <c r="BB428" s="119"/>
      <c r="BC428" s="119"/>
      <c r="BD428" s="119"/>
      <c r="BE428" s="119"/>
      <c r="BF428" s="119"/>
      <c r="BG428" s="119"/>
      <c r="BH428" s="119"/>
      <c r="BI428" s="119"/>
      <c r="BJ428" s="119"/>
      <c r="BK428" s="119"/>
      <c r="BL428" s="119"/>
      <c r="BM428" s="119"/>
      <c r="BN428" s="119"/>
      <c r="BO428" s="119"/>
      <c r="BP428" s="119"/>
      <c r="BQ428" s="119"/>
      <c r="BR428" s="119"/>
      <c r="BS428" s="119"/>
      <c r="BT428" s="119"/>
      <c r="BU428" s="119"/>
      <c r="BV428" s="119"/>
      <c r="BW428" s="119"/>
      <c r="BX428" s="119"/>
      <c r="BY428" s="119"/>
      <c r="BZ428" s="119"/>
      <c r="CA428" s="119"/>
      <c r="CB428" s="119"/>
      <c r="CC428" s="119"/>
      <c r="CD428" s="119"/>
      <c r="CE428" s="119"/>
      <c r="CF428" s="119"/>
      <c r="CG428" s="119"/>
      <c r="CH428" s="119"/>
      <c r="CI428" s="119"/>
      <c r="CJ428" s="119"/>
      <c r="CK428" s="119"/>
      <c r="CL428" s="119"/>
      <c r="CM428" s="119"/>
      <c r="CN428" s="119"/>
      <c r="CO428" s="119"/>
      <c r="CP428" s="119"/>
      <c r="CQ428" s="119"/>
      <c r="CR428" s="119"/>
      <c r="CS428" s="119"/>
      <c r="CT428" s="119"/>
      <c r="CU428" s="119"/>
      <c r="CV428" s="119"/>
      <c r="CW428" s="119"/>
      <c r="CX428" s="119"/>
      <c r="CY428" s="119"/>
      <c r="CZ428" s="119"/>
      <c r="DA428" s="119"/>
      <c r="DB428" s="119"/>
      <c r="DC428" s="119"/>
      <c r="DD428" s="119"/>
      <c r="DE428" s="119"/>
      <c r="DF428" s="119"/>
      <c r="DG428" s="119"/>
      <c r="DH428" s="119"/>
      <c r="DI428" s="119"/>
      <c r="DJ428" s="119"/>
      <c r="DK428" s="119"/>
      <c r="DL428" s="119"/>
      <c r="DM428" s="119"/>
      <c r="DN428" s="119"/>
      <c r="DO428" s="119"/>
      <c r="DP428" s="119"/>
      <c r="DQ428" s="119"/>
      <c r="DR428" s="119"/>
      <c r="DS428" s="119"/>
      <c r="DT428" s="119"/>
      <c r="DU428" s="119"/>
      <c r="DV428" s="119"/>
      <c r="DW428" s="119"/>
      <c r="DX428" s="119"/>
      <c r="DY428" s="119"/>
      <c r="DZ428" s="119"/>
      <c r="EA428" s="119"/>
      <c r="EB428" s="119"/>
      <c r="EC428" s="119"/>
      <c r="ED428" s="119"/>
      <c r="EE428" s="119"/>
      <c r="EF428" s="119"/>
      <c r="EG428" s="119"/>
      <c r="EH428" s="119"/>
      <c r="EI428" s="119"/>
      <c r="EJ428" s="119"/>
      <c r="EK428" s="119"/>
      <c r="EL428" s="119"/>
      <c r="EM428" s="119"/>
      <c r="EN428" s="119"/>
      <c r="EO428" s="119"/>
      <c r="EP428" s="119"/>
      <c r="EQ428" s="119"/>
      <c r="ER428" s="119"/>
      <c r="ES428" s="119"/>
      <c r="ET428" s="119"/>
      <c r="EU428" s="119"/>
      <c r="EV428" s="119"/>
      <c r="EW428" s="119"/>
      <c r="EX428" s="119"/>
      <c r="EY428" s="119"/>
      <c r="EZ428" s="119"/>
      <c r="FA428" s="119"/>
      <c r="FB428" s="119"/>
      <c r="FC428" s="119"/>
      <c r="FD428" s="119"/>
      <c r="FE428" s="119"/>
      <c r="FF428" s="119"/>
      <c r="FG428" s="119"/>
      <c r="FH428" s="119"/>
      <c r="FI428" s="119"/>
      <c r="FJ428" s="119"/>
      <c r="FK428" s="119"/>
      <c r="FL428" s="119"/>
      <c r="FM428" s="119"/>
      <c r="FN428" s="119"/>
      <c r="FO428" s="119"/>
      <c r="FP428" s="119"/>
      <c r="FQ428" s="119"/>
      <c r="FR428" s="119"/>
      <c r="FS428" s="119"/>
      <c r="FT428" s="119"/>
      <c r="FU428" s="119"/>
      <c r="FV428" s="119"/>
      <c r="FW428" s="119"/>
      <c r="FX428" s="119"/>
      <c r="FY428" s="119"/>
      <c r="FZ428" s="119"/>
      <c r="GA428" s="119"/>
      <c r="GB428" s="119"/>
      <c r="GC428" s="119"/>
      <c r="GD428" s="119"/>
      <c r="GE428" s="119"/>
      <c r="GF428" s="119"/>
      <c r="GG428" s="119"/>
      <c r="GH428" s="119"/>
      <c r="GI428" s="119"/>
      <c r="GJ428" s="119"/>
      <c r="GK428" s="119"/>
      <c r="GL428" s="119"/>
      <c r="GM428" s="119"/>
      <c r="GN428" s="119"/>
      <c r="GO428" s="119"/>
      <c r="GP428" s="119"/>
      <c r="GQ428" s="119"/>
      <c r="GR428" s="119"/>
      <c r="GS428" s="119"/>
      <c r="GT428" s="119"/>
      <c r="GU428" s="119"/>
      <c r="GV428" s="119"/>
      <c r="GW428" s="119"/>
      <c r="GX428" s="119"/>
      <c r="GY428" s="119"/>
      <c r="GZ428" s="119"/>
      <c r="HA428" s="119"/>
      <c r="HB428" s="119"/>
      <c r="HC428" s="119"/>
      <c r="HD428" s="119"/>
      <c r="HE428" s="119"/>
      <c r="HF428" s="119"/>
      <c r="HG428" s="119"/>
      <c r="HH428" s="119"/>
      <c r="HI428" s="119"/>
      <c r="HJ428" s="119"/>
      <c r="HK428" s="119"/>
      <c r="HL428" s="119"/>
      <c r="HM428" s="119"/>
      <c r="HN428" s="119"/>
      <c r="HO428" s="119"/>
      <c r="HP428" s="119"/>
      <c r="HQ428" s="119"/>
      <c r="HR428" s="119"/>
      <c r="HS428" s="119"/>
      <c r="HT428" s="119"/>
      <c r="HU428" s="119"/>
      <c r="HV428" s="119"/>
      <c r="HW428" s="119"/>
      <c r="HX428" s="119"/>
      <c r="HY428" s="119"/>
      <c r="HZ428" s="119"/>
      <c r="IA428" s="119"/>
      <c r="IB428" s="119"/>
      <c r="IC428" s="119"/>
      <c r="ID428" s="119"/>
      <c r="IE428" s="119"/>
      <c r="IF428" s="119"/>
      <c r="IG428" s="119"/>
      <c r="IH428" s="119"/>
      <c r="II428" s="119"/>
      <c r="IJ428" s="119"/>
      <c r="IK428" s="119"/>
      <c r="IL428" s="119"/>
      <c r="IM428" s="119"/>
      <c r="IN428" s="119"/>
      <c r="IO428" s="119"/>
      <c r="IP428" s="119"/>
      <c r="IQ428" s="119"/>
      <c r="IR428" s="119"/>
      <c r="IS428" s="119"/>
      <c r="IT428" s="119"/>
      <c r="IU428" s="119"/>
      <c r="IV428" s="119"/>
    </row>
    <row r="429" spans="4:256" s="150" customFormat="1">
      <c r="D429" s="119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  <c r="AA429" s="119"/>
      <c r="AB429" s="119"/>
      <c r="AC429" s="119"/>
      <c r="AD429" s="119"/>
      <c r="AE429" s="119"/>
      <c r="AF429" s="119"/>
      <c r="AG429" s="119"/>
      <c r="AH429" s="119"/>
      <c r="AI429" s="119"/>
      <c r="AJ429" s="119"/>
      <c r="AK429" s="119"/>
      <c r="AL429" s="119"/>
      <c r="AM429" s="119"/>
      <c r="AN429" s="119"/>
      <c r="AO429" s="119"/>
      <c r="AP429" s="119"/>
      <c r="AQ429" s="119"/>
      <c r="AR429" s="119"/>
      <c r="AS429" s="119"/>
      <c r="AT429" s="119"/>
      <c r="AU429" s="119"/>
      <c r="AV429" s="119"/>
      <c r="AW429" s="119"/>
      <c r="AX429" s="119"/>
      <c r="AY429" s="119"/>
      <c r="AZ429" s="119"/>
      <c r="BA429" s="119"/>
      <c r="BB429" s="119"/>
      <c r="BC429" s="119"/>
      <c r="BD429" s="119"/>
      <c r="BE429" s="119"/>
      <c r="BF429" s="119"/>
      <c r="BG429" s="119"/>
      <c r="BH429" s="119"/>
      <c r="BI429" s="119"/>
      <c r="BJ429" s="119"/>
      <c r="BK429" s="119"/>
      <c r="BL429" s="119"/>
      <c r="BM429" s="119"/>
      <c r="BN429" s="119"/>
      <c r="BO429" s="119"/>
      <c r="BP429" s="119"/>
      <c r="BQ429" s="119"/>
      <c r="BR429" s="119"/>
      <c r="BS429" s="119"/>
      <c r="BT429" s="119"/>
      <c r="BU429" s="119"/>
      <c r="BV429" s="119"/>
      <c r="BW429" s="119"/>
      <c r="BX429" s="119"/>
      <c r="BY429" s="119"/>
      <c r="BZ429" s="119"/>
      <c r="CA429" s="119"/>
      <c r="CB429" s="119"/>
      <c r="CC429" s="119"/>
      <c r="CD429" s="119"/>
      <c r="CE429" s="119"/>
      <c r="CF429" s="119"/>
      <c r="CG429" s="119"/>
      <c r="CH429" s="119"/>
      <c r="CI429" s="119"/>
      <c r="CJ429" s="119"/>
      <c r="CK429" s="119"/>
      <c r="CL429" s="119"/>
      <c r="CM429" s="119"/>
      <c r="CN429" s="119"/>
      <c r="CO429" s="119"/>
      <c r="CP429" s="119"/>
      <c r="CQ429" s="119"/>
      <c r="CR429" s="119"/>
      <c r="CS429" s="119"/>
      <c r="CT429" s="119"/>
      <c r="CU429" s="119"/>
      <c r="CV429" s="119"/>
      <c r="CW429" s="119"/>
      <c r="CX429" s="119"/>
      <c r="CY429" s="119"/>
      <c r="CZ429" s="119"/>
      <c r="DA429" s="119"/>
      <c r="DB429" s="119"/>
      <c r="DC429" s="119"/>
      <c r="DD429" s="119"/>
      <c r="DE429" s="119"/>
      <c r="DF429" s="119"/>
      <c r="DG429" s="119"/>
      <c r="DH429" s="119"/>
      <c r="DI429" s="119"/>
      <c r="DJ429" s="119"/>
      <c r="DK429" s="119"/>
      <c r="DL429" s="119"/>
      <c r="DM429" s="119"/>
      <c r="DN429" s="119"/>
      <c r="DO429" s="119"/>
      <c r="DP429" s="119"/>
      <c r="DQ429" s="119"/>
      <c r="DR429" s="119"/>
      <c r="DS429" s="119"/>
      <c r="DT429" s="119"/>
      <c r="DU429" s="119"/>
      <c r="DV429" s="119"/>
      <c r="DW429" s="119"/>
      <c r="DX429" s="119"/>
      <c r="DY429" s="119"/>
      <c r="DZ429" s="119"/>
      <c r="EA429" s="119"/>
      <c r="EB429" s="119"/>
      <c r="EC429" s="119"/>
      <c r="ED429" s="119"/>
      <c r="EE429" s="119"/>
      <c r="EF429" s="119"/>
      <c r="EG429" s="119"/>
      <c r="EH429" s="119"/>
      <c r="EI429" s="119"/>
      <c r="EJ429" s="119"/>
      <c r="EK429" s="119"/>
      <c r="EL429" s="119"/>
      <c r="EM429" s="119"/>
      <c r="EN429" s="119"/>
      <c r="EO429" s="119"/>
      <c r="EP429" s="119"/>
      <c r="EQ429" s="119"/>
      <c r="ER429" s="119"/>
      <c r="ES429" s="119"/>
      <c r="ET429" s="119"/>
      <c r="EU429" s="119"/>
      <c r="EV429" s="119"/>
      <c r="EW429" s="119"/>
      <c r="EX429" s="119"/>
      <c r="EY429" s="119"/>
      <c r="EZ429" s="119"/>
      <c r="FA429" s="119"/>
      <c r="FB429" s="119"/>
      <c r="FC429" s="119"/>
      <c r="FD429" s="119"/>
      <c r="FE429" s="119"/>
      <c r="FF429" s="119"/>
      <c r="FG429" s="119"/>
      <c r="FH429" s="119"/>
      <c r="FI429" s="119"/>
      <c r="FJ429" s="119"/>
      <c r="FK429" s="119"/>
      <c r="FL429" s="119"/>
      <c r="FM429" s="119"/>
      <c r="FN429" s="119"/>
      <c r="FO429" s="119"/>
      <c r="FP429" s="119"/>
      <c r="FQ429" s="119"/>
      <c r="FR429" s="119"/>
      <c r="FS429" s="119"/>
      <c r="FT429" s="119"/>
      <c r="FU429" s="119"/>
      <c r="FV429" s="119"/>
      <c r="FW429" s="119"/>
      <c r="FX429" s="119"/>
      <c r="FY429" s="119"/>
      <c r="FZ429" s="119"/>
      <c r="GA429" s="119"/>
      <c r="GB429" s="119"/>
      <c r="GC429" s="119"/>
      <c r="GD429" s="119"/>
      <c r="GE429" s="119"/>
      <c r="GF429" s="119"/>
      <c r="GG429" s="119"/>
      <c r="GH429" s="119"/>
      <c r="GI429" s="119"/>
      <c r="GJ429" s="119"/>
      <c r="GK429" s="119"/>
      <c r="GL429" s="119"/>
      <c r="GM429" s="119"/>
      <c r="GN429" s="119"/>
      <c r="GO429" s="119"/>
      <c r="GP429" s="119"/>
      <c r="GQ429" s="119"/>
      <c r="GR429" s="119"/>
      <c r="GS429" s="119"/>
      <c r="GT429" s="119"/>
      <c r="GU429" s="119"/>
      <c r="GV429" s="119"/>
      <c r="GW429" s="119"/>
      <c r="GX429" s="119"/>
      <c r="GY429" s="119"/>
      <c r="GZ429" s="119"/>
      <c r="HA429" s="119"/>
      <c r="HB429" s="119"/>
      <c r="HC429" s="119"/>
      <c r="HD429" s="119"/>
      <c r="HE429" s="119"/>
      <c r="HF429" s="119"/>
      <c r="HG429" s="119"/>
      <c r="HH429" s="119"/>
      <c r="HI429" s="119"/>
      <c r="HJ429" s="119"/>
      <c r="HK429" s="119"/>
      <c r="HL429" s="119"/>
      <c r="HM429" s="119"/>
      <c r="HN429" s="119"/>
      <c r="HO429" s="119"/>
      <c r="HP429" s="119"/>
      <c r="HQ429" s="119"/>
      <c r="HR429" s="119"/>
      <c r="HS429" s="119"/>
      <c r="HT429" s="119"/>
      <c r="HU429" s="119"/>
      <c r="HV429" s="119"/>
      <c r="HW429" s="119"/>
      <c r="HX429" s="119"/>
      <c r="HY429" s="119"/>
      <c r="HZ429" s="119"/>
      <c r="IA429" s="119"/>
      <c r="IB429" s="119"/>
      <c r="IC429" s="119"/>
      <c r="ID429" s="119"/>
      <c r="IE429" s="119"/>
      <c r="IF429" s="119"/>
      <c r="IG429" s="119"/>
      <c r="IH429" s="119"/>
      <c r="II429" s="119"/>
      <c r="IJ429" s="119"/>
      <c r="IK429" s="119"/>
      <c r="IL429" s="119"/>
      <c r="IM429" s="119"/>
      <c r="IN429" s="119"/>
      <c r="IO429" s="119"/>
      <c r="IP429" s="119"/>
      <c r="IQ429" s="119"/>
      <c r="IR429" s="119"/>
      <c r="IS429" s="119"/>
      <c r="IT429" s="119"/>
      <c r="IU429" s="119"/>
      <c r="IV429" s="119"/>
    </row>
    <row r="430" spans="4:256" s="150" customFormat="1">
      <c r="D430" s="119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  <c r="AA430" s="119"/>
      <c r="AB430" s="119"/>
      <c r="AC430" s="119"/>
      <c r="AD430" s="119"/>
      <c r="AE430" s="119"/>
      <c r="AF430" s="119"/>
      <c r="AG430" s="119"/>
      <c r="AH430" s="119"/>
      <c r="AI430" s="119"/>
      <c r="AJ430" s="119"/>
      <c r="AK430" s="119"/>
      <c r="AL430" s="119"/>
      <c r="AM430" s="119"/>
      <c r="AN430" s="119"/>
      <c r="AO430" s="119"/>
      <c r="AP430" s="119"/>
      <c r="AQ430" s="119"/>
      <c r="AR430" s="119"/>
      <c r="AS430" s="119"/>
      <c r="AT430" s="119"/>
      <c r="AU430" s="119"/>
      <c r="AV430" s="119"/>
      <c r="AW430" s="119"/>
      <c r="AX430" s="119"/>
      <c r="AY430" s="119"/>
      <c r="AZ430" s="119"/>
      <c r="BA430" s="119"/>
      <c r="BB430" s="119"/>
      <c r="BC430" s="119"/>
      <c r="BD430" s="119"/>
      <c r="BE430" s="119"/>
      <c r="BF430" s="119"/>
      <c r="BG430" s="119"/>
      <c r="BH430" s="119"/>
      <c r="BI430" s="119"/>
      <c r="BJ430" s="119"/>
      <c r="BK430" s="119"/>
      <c r="BL430" s="119"/>
      <c r="BM430" s="119"/>
      <c r="BN430" s="119"/>
      <c r="BO430" s="119"/>
      <c r="BP430" s="119"/>
      <c r="BQ430" s="119"/>
      <c r="BR430" s="119"/>
      <c r="BS430" s="119"/>
      <c r="BT430" s="119"/>
      <c r="BU430" s="119"/>
      <c r="BV430" s="119"/>
      <c r="BW430" s="119"/>
      <c r="BX430" s="119"/>
      <c r="BY430" s="119"/>
      <c r="BZ430" s="119"/>
      <c r="CA430" s="119"/>
      <c r="CB430" s="119"/>
      <c r="CC430" s="119"/>
      <c r="CD430" s="119"/>
      <c r="CE430" s="119"/>
      <c r="CF430" s="119"/>
      <c r="CG430" s="119"/>
      <c r="CH430" s="119"/>
      <c r="CI430" s="119"/>
      <c r="CJ430" s="119"/>
      <c r="CK430" s="119"/>
      <c r="CL430" s="119"/>
      <c r="CM430" s="119"/>
      <c r="CN430" s="119"/>
      <c r="CO430" s="119"/>
      <c r="CP430" s="119"/>
      <c r="CQ430" s="119"/>
      <c r="CR430" s="119"/>
      <c r="CS430" s="119"/>
      <c r="CT430" s="119"/>
      <c r="CU430" s="119"/>
      <c r="CV430" s="119"/>
      <c r="CW430" s="119"/>
      <c r="CX430" s="119"/>
      <c r="CY430" s="119"/>
      <c r="CZ430" s="119"/>
      <c r="DA430" s="119"/>
      <c r="DB430" s="119"/>
      <c r="DC430" s="119"/>
      <c r="DD430" s="119"/>
      <c r="DE430" s="119"/>
      <c r="DF430" s="119"/>
      <c r="DG430" s="119"/>
      <c r="DH430" s="119"/>
      <c r="DI430" s="119"/>
      <c r="DJ430" s="119"/>
      <c r="DK430" s="119"/>
      <c r="DL430" s="119"/>
      <c r="DM430" s="119"/>
      <c r="DN430" s="119"/>
      <c r="DO430" s="119"/>
      <c r="DP430" s="119"/>
      <c r="DQ430" s="119"/>
      <c r="DR430" s="119"/>
      <c r="DS430" s="119"/>
      <c r="DT430" s="119"/>
      <c r="DU430" s="119"/>
      <c r="DV430" s="119"/>
      <c r="DW430" s="119"/>
      <c r="DX430" s="119"/>
      <c r="DY430" s="119"/>
      <c r="DZ430" s="119"/>
      <c r="EA430" s="119"/>
      <c r="EB430" s="119"/>
      <c r="EC430" s="119"/>
      <c r="ED430" s="119"/>
      <c r="EE430" s="119"/>
      <c r="EF430" s="119"/>
      <c r="EG430" s="119"/>
      <c r="EH430" s="119"/>
      <c r="EI430" s="119"/>
      <c r="EJ430" s="119"/>
      <c r="EK430" s="119"/>
      <c r="EL430" s="119"/>
      <c r="EM430" s="119"/>
      <c r="EN430" s="119"/>
      <c r="EO430" s="119"/>
      <c r="EP430" s="119"/>
      <c r="EQ430" s="119"/>
      <c r="ER430" s="119"/>
      <c r="ES430" s="119"/>
      <c r="ET430" s="119"/>
      <c r="EU430" s="119"/>
      <c r="EV430" s="119"/>
      <c r="EW430" s="119"/>
      <c r="EX430" s="119"/>
      <c r="EY430" s="119"/>
      <c r="EZ430" s="119"/>
      <c r="FA430" s="119"/>
      <c r="FB430" s="119"/>
      <c r="FC430" s="119"/>
      <c r="FD430" s="119"/>
      <c r="FE430" s="119"/>
      <c r="FF430" s="119"/>
      <c r="FG430" s="119"/>
      <c r="FH430" s="119"/>
      <c r="FI430" s="119"/>
      <c r="FJ430" s="119"/>
      <c r="FK430" s="119"/>
      <c r="FL430" s="119"/>
      <c r="FM430" s="119"/>
      <c r="FN430" s="119"/>
      <c r="FO430" s="119"/>
      <c r="FP430" s="119"/>
      <c r="FQ430" s="119"/>
      <c r="FR430" s="119"/>
      <c r="FS430" s="119"/>
      <c r="FT430" s="119"/>
      <c r="FU430" s="119"/>
      <c r="FV430" s="119"/>
      <c r="FW430" s="119"/>
      <c r="FX430" s="119"/>
      <c r="FY430" s="119"/>
      <c r="FZ430" s="119"/>
      <c r="GA430" s="119"/>
      <c r="GB430" s="119"/>
      <c r="GC430" s="119"/>
      <c r="GD430" s="119"/>
      <c r="GE430" s="119"/>
      <c r="GF430" s="119"/>
      <c r="GG430" s="119"/>
      <c r="GH430" s="119"/>
      <c r="GI430" s="119"/>
      <c r="GJ430" s="119"/>
      <c r="GK430" s="119"/>
      <c r="GL430" s="119"/>
      <c r="GM430" s="119"/>
      <c r="GN430" s="119"/>
      <c r="GO430" s="119"/>
      <c r="GP430" s="119"/>
      <c r="GQ430" s="119"/>
      <c r="GR430" s="119"/>
      <c r="GS430" s="119"/>
      <c r="GT430" s="119"/>
      <c r="GU430" s="119"/>
      <c r="GV430" s="119"/>
      <c r="GW430" s="119"/>
      <c r="GX430" s="119"/>
      <c r="GY430" s="119"/>
      <c r="GZ430" s="119"/>
      <c r="HA430" s="119"/>
      <c r="HB430" s="119"/>
      <c r="HC430" s="119"/>
      <c r="HD430" s="119"/>
      <c r="HE430" s="119"/>
      <c r="HF430" s="119"/>
      <c r="HG430" s="119"/>
      <c r="HH430" s="119"/>
      <c r="HI430" s="119"/>
      <c r="HJ430" s="119"/>
      <c r="HK430" s="119"/>
      <c r="HL430" s="119"/>
      <c r="HM430" s="119"/>
      <c r="HN430" s="119"/>
      <c r="HO430" s="119"/>
      <c r="HP430" s="119"/>
      <c r="HQ430" s="119"/>
      <c r="HR430" s="119"/>
      <c r="HS430" s="119"/>
      <c r="HT430" s="119"/>
      <c r="HU430" s="119"/>
      <c r="HV430" s="119"/>
      <c r="HW430" s="119"/>
      <c r="HX430" s="119"/>
      <c r="HY430" s="119"/>
      <c r="HZ430" s="119"/>
      <c r="IA430" s="119"/>
      <c r="IB430" s="119"/>
      <c r="IC430" s="119"/>
      <c r="ID430" s="119"/>
      <c r="IE430" s="119"/>
      <c r="IF430" s="119"/>
      <c r="IG430" s="119"/>
      <c r="IH430" s="119"/>
      <c r="II430" s="119"/>
      <c r="IJ430" s="119"/>
      <c r="IK430" s="119"/>
      <c r="IL430" s="119"/>
      <c r="IM430" s="119"/>
      <c r="IN430" s="119"/>
      <c r="IO430" s="119"/>
      <c r="IP430" s="119"/>
      <c r="IQ430" s="119"/>
      <c r="IR430" s="119"/>
      <c r="IS430" s="119"/>
      <c r="IT430" s="119"/>
      <c r="IU430" s="119"/>
      <c r="IV430" s="119"/>
    </row>
    <row r="431" spans="4:256" s="150" customFormat="1">
      <c r="D431" s="119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  <c r="AA431" s="119"/>
      <c r="AB431" s="119"/>
      <c r="AC431" s="119"/>
      <c r="AD431" s="119"/>
      <c r="AE431" s="119"/>
      <c r="AF431" s="119"/>
      <c r="AG431" s="119"/>
      <c r="AH431" s="119"/>
      <c r="AI431" s="119"/>
      <c r="AJ431" s="119"/>
      <c r="AK431" s="119"/>
      <c r="AL431" s="119"/>
      <c r="AM431" s="119"/>
      <c r="AN431" s="119"/>
      <c r="AO431" s="119"/>
      <c r="AP431" s="119"/>
      <c r="AQ431" s="119"/>
      <c r="AR431" s="119"/>
      <c r="AS431" s="119"/>
      <c r="AT431" s="119"/>
      <c r="AU431" s="119"/>
      <c r="AV431" s="119"/>
      <c r="AW431" s="119"/>
      <c r="AX431" s="119"/>
      <c r="AY431" s="119"/>
      <c r="AZ431" s="119"/>
      <c r="BA431" s="119"/>
      <c r="BB431" s="119"/>
      <c r="BC431" s="119"/>
      <c r="BD431" s="119"/>
      <c r="BE431" s="119"/>
      <c r="BF431" s="119"/>
      <c r="BG431" s="119"/>
      <c r="BH431" s="119"/>
      <c r="BI431" s="119"/>
      <c r="BJ431" s="119"/>
      <c r="BK431" s="119"/>
      <c r="BL431" s="119"/>
      <c r="BM431" s="119"/>
      <c r="BN431" s="119"/>
      <c r="BO431" s="119"/>
      <c r="BP431" s="119"/>
      <c r="BQ431" s="119"/>
      <c r="BR431" s="119"/>
      <c r="BS431" s="119"/>
      <c r="BT431" s="119"/>
      <c r="BU431" s="119"/>
      <c r="BV431" s="119"/>
      <c r="BW431" s="119"/>
      <c r="BX431" s="119"/>
      <c r="BY431" s="119"/>
      <c r="BZ431" s="119"/>
      <c r="CA431" s="119"/>
      <c r="CB431" s="119"/>
      <c r="CC431" s="119"/>
      <c r="CD431" s="119"/>
      <c r="CE431" s="119"/>
      <c r="CF431" s="119"/>
      <c r="CG431" s="119"/>
      <c r="CH431" s="119"/>
      <c r="CI431" s="119"/>
      <c r="CJ431" s="119"/>
      <c r="CK431" s="119"/>
      <c r="CL431" s="119"/>
      <c r="CM431" s="119"/>
      <c r="CN431" s="119"/>
      <c r="CO431" s="119"/>
      <c r="CP431" s="119"/>
      <c r="CQ431" s="119"/>
      <c r="CR431" s="119"/>
      <c r="CS431" s="119"/>
      <c r="CT431" s="119"/>
      <c r="CU431" s="119"/>
      <c r="CV431" s="119"/>
      <c r="CW431" s="119"/>
      <c r="CX431" s="119"/>
      <c r="CY431" s="119"/>
      <c r="CZ431" s="119"/>
      <c r="DA431" s="119"/>
      <c r="DB431" s="119"/>
      <c r="DC431" s="119"/>
      <c r="DD431" s="119"/>
      <c r="DE431" s="119"/>
      <c r="DF431" s="119"/>
      <c r="DG431" s="119"/>
      <c r="DH431" s="119"/>
      <c r="DI431" s="119"/>
      <c r="DJ431" s="119"/>
      <c r="DK431" s="119"/>
      <c r="DL431" s="119"/>
      <c r="DM431" s="119"/>
      <c r="DN431" s="119"/>
      <c r="DO431" s="119"/>
      <c r="DP431" s="119"/>
      <c r="DQ431" s="119"/>
      <c r="DR431" s="119"/>
      <c r="DS431" s="119"/>
      <c r="DT431" s="119"/>
      <c r="DU431" s="119"/>
      <c r="DV431" s="119"/>
      <c r="DW431" s="119"/>
      <c r="DX431" s="119"/>
      <c r="DY431" s="119"/>
      <c r="DZ431" s="119"/>
      <c r="EA431" s="119"/>
      <c r="EB431" s="119"/>
      <c r="EC431" s="119"/>
      <c r="ED431" s="119"/>
      <c r="EE431" s="119"/>
      <c r="EF431" s="119"/>
      <c r="EG431" s="119"/>
      <c r="EH431" s="119"/>
      <c r="EI431" s="119"/>
      <c r="EJ431" s="119"/>
      <c r="EK431" s="119"/>
      <c r="EL431" s="119"/>
      <c r="EM431" s="119"/>
      <c r="EN431" s="119"/>
      <c r="EO431" s="119"/>
      <c r="EP431" s="119"/>
      <c r="EQ431" s="119"/>
      <c r="ER431" s="119"/>
      <c r="ES431" s="119"/>
      <c r="ET431" s="119"/>
      <c r="EU431" s="119"/>
      <c r="EV431" s="119"/>
      <c r="EW431" s="119"/>
      <c r="EX431" s="119"/>
      <c r="EY431" s="119"/>
      <c r="EZ431" s="119"/>
      <c r="FA431" s="119"/>
      <c r="FB431" s="119"/>
      <c r="FC431" s="119"/>
      <c r="FD431" s="119"/>
      <c r="FE431" s="119"/>
      <c r="FF431" s="119"/>
      <c r="FG431" s="119"/>
      <c r="FH431" s="119"/>
      <c r="FI431" s="119"/>
      <c r="FJ431" s="119"/>
      <c r="FK431" s="119"/>
      <c r="FL431" s="119"/>
      <c r="FM431" s="119"/>
      <c r="FN431" s="119"/>
      <c r="FO431" s="119"/>
      <c r="FP431" s="119"/>
      <c r="FQ431" s="119"/>
      <c r="FR431" s="119"/>
      <c r="FS431" s="119"/>
      <c r="FT431" s="119"/>
      <c r="FU431" s="119"/>
      <c r="FV431" s="119"/>
      <c r="FW431" s="119"/>
      <c r="FX431" s="119"/>
      <c r="FY431" s="119"/>
      <c r="FZ431" s="119"/>
      <c r="GA431" s="119"/>
      <c r="GB431" s="119"/>
      <c r="GC431" s="119"/>
      <c r="GD431" s="119"/>
      <c r="GE431" s="119"/>
      <c r="GF431" s="119"/>
      <c r="GG431" s="119"/>
      <c r="GH431" s="119"/>
      <c r="GI431" s="119"/>
      <c r="GJ431" s="119"/>
      <c r="GK431" s="119"/>
      <c r="GL431" s="119"/>
      <c r="GM431" s="119"/>
      <c r="GN431" s="119"/>
      <c r="GO431" s="119"/>
      <c r="GP431" s="119"/>
      <c r="GQ431" s="119"/>
      <c r="GR431" s="119"/>
      <c r="GS431" s="119"/>
      <c r="GT431" s="119"/>
      <c r="GU431" s="119"/>
      <c r="GV431" s="119"/>
      <c r="GW431" s="119"/>
      <c r="GX431" s="119"/>
      <c r="GY431" s="119"/>
      <c r="GZ431" s="119"/>
      <c r="HA431" s="119"/>
      <c r="HB431" s="119"/>
      <c r="HC431" s="119"/>
      <c r="HD431" s="119"/>
      <c r="HE431" s="119"/>
      <c r="HF431" s="119"/>
      <c r="HG431" s="119"/>
      <c r="HH431" s="119"/>
      <c r="HI431" s="119"/>
      <c r="HJ431" s="119"/>
      <c r="HK431" s="119"/>
      <c r="HL431" s="119"/>
      <c r="HM431" s="119"/>
      <c r="HN431" s="119"/>
      <c r="HO431" s="119"/>
      <c r="HP431" s="119"/>
      <c r="HQ431" s="119"/>
      <c r="HR431" s="119"/>
      <c r="HS431" s="119"/>
      <c r="HT431" s="119"/>
      <c r="HU431" s="119"/>
      <c r="HV431" s="119"/>
      <c r="HW431" s="119"/>
      <c r="HX431" s="119"/>
      <c r="HY431" s="119"/>
      <c r="HZ431" s="119"/>
      <c r="IA431" s="119"/>
      <c r="IB431" s="119"/>
      <c r="IC431" s="119"/>
      <c r="ID431" s="119"/>
      <c r="IE431" s="119"/>
      <c r="IF431" s="119"/>
      <c r="IG431" s="119"/>
      <c r="IH431" s="119"/>
      <c r="II431" s="119"/>
      <c r="IJ431" s="119"/>
      <c r="IK431" s="119"/>
      <c r="IL431" s="119"/>
      <c r="IM431" s="119"/>
      <c r="IN431" s="119"/>
      <c r="IO431" s="119"/>
      <c r="IP431" s="119"/>
      <c r="IQ431" s="119"/>
      <c r="IR431" s="119"/>
      <c r="IS431" s="119"/>
      <c r="IT431" s="119"/>
      <c r="IU431" s="119"/>
      <c r="IV431" s="119"/>
    </row>
    <row r="432" spans="4:256" s="150" customFormat="1">
      <c r="D432" s="119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  <c r="AA432" s="119"/>
      <c r="AB432" s="119"/>
      <c r="AC432" s="119"/>
      <c r="AD432" s="119"/>
      <c r="AE432" s="119"/>
      <c r="AF432" s="119"/>
      <c r="AG432" s="119"/>
      <c r="AH432" s="119"/>
      <c r="AI432" s="119"/>
      <c r="AJ432" s="119"/>
      <c r="AK432" s="119"/>
      <c r="AL432" s="119"/>
      <c r="AM432" s="119"/>
      <c r="AN432" s="119"/>
      <c r="AO432" s="119"/>
      <c r="AP432" s="119"/>
      <c r="AQ432" s="119"/>
      <c r="AR432" s="119"/>
      <c r="AS432" s="119"/>
      <c r="AT432" s="119"/>
      <c r="AU432" s="119"/>
      <c r="AV432" s="119"/>
      <c r="AW432" s="119"/>
      <c r="AX432" s="119"/>
      <c r="AY432" s="119"/>
      <c r="AZ432" s="119"/>
      <c r="BA432" s="119"/>
      <c r="BB432" s="119"/>
      <c r="BC432" s="119"/>
      <c r="BD432" s="119"/>
      <c r="BE432" s="119"/>
      <c r="BF432" s="119"/>
      <c r="BG432" s="119"/>
      <c r="BH432" s="119"/>
      <c r="BI432" s="119"/>
      <c r="BJ432" s="119"/>
      <c r="BK432" s="119"/>
      <c r="BL432" s="119"/>
      <c r="BM432" s="119"/>
      <c r="BN432" s="119"/>
      <c r="BO432" s="119"/>
      <c r="BP432" s="119"/>
      <c r="BQ432" s="119"/>
      <c r="BR432" s="119"/>
      <c r="BS432" s="119"/>
      <c r="BT432" s="119"/>
      <c r="BU432" s="119"/>
      <c r="BV432" s="119"/>
      <c r="BW432" s="119"/>
      <c r="BX432" s="119"/>
      <c r="BY432" s="119"/>
      <c r="BZ432" s="119"/>
      <c r="CA432" s="119"/>
      <c r="CB432" s="119"/>
      <c r="CC432" s="119"/>
      <c r="CD432" s="119"/>
      <c r="CE432" s="119"/>
      <c r="CF432" s="119"/>
      <c r="CG432" s="119"/>
      <c r="CH432" s="119"/>
      <c r="CI432" s="119"/>
      <c r="CJ432" s="119"/>
      <c r="CK432" s="119"/>
      <c r="CL432" s="119"/>
      <c r="CM432" s="119"/>
      <c r="CN432" s="119"/>
      <c r="CO432" s="119"/>
      <c r="CP432" s="119"/>
      <c r="CQ432" s="119"/>
      <c r="CR432" s="119"/>
      <c r="CS432" s="119"/>
      <c r="CT432" s="119"/>
      <c r="CU432" s="119"/>
      <c r="CV432" s="119"/>
      <c r="CW432" s="119"/>
      <c r="CX432" s="119"/>
      <c r="CY432" s="119"/>
      <c r="CZ432" s="119"/>
      <c r="DA432" s="119"/>
      <c r="DB432" s="119"/>
      <c r="DC432" s="119"/>
      <c r="DD432" s="119"/>
      <c r="DE432" s="119"/>
      <c r="DF432" s="119"/>
      <c r="DG432" s="119"/>
      <c r="DH432" s="119"/>
      <c r="DI432" s="119"/>
      <c r="DJ432" s="119"/>
      <c r="DK432" s="119"/>
      <c r="DL432" s="119"/>
      <c r="DM432" s="119"/>
      <c r="DN432" s="119"/>
      <c r="DO432" s="119"/>
      <c r="DP432" s="119"/>
      <c r="DQ432" s="119"/>
      <c r="DR432" s="119"/>
      <c r="DS432" s="119"/>
      <c r="DT432" s="119"/>
      <c r="DU432" s="119"/>
      <c r="DV432" s="119"/>
      <c r="DW432" s="119"/>
      <c r="DX432" s="119"/>
      <c r="DY432" s="119"/>
      <c r="DZ432" s="119"/>
      <c r="EA432" s="119"/>
      <c r="EB432" s="119"/>
      <c r="EC432" s="119"/>
      <c r="ED432" s="119"/>
      <c r="EE432" s="119"/>
      <c r="EF432" s="119"/>
      <c r="EG432" s="119"/>
      <c r="EH432" s="119"/>
      <c r="EI432" s="119"/>
      <c r="EJ432" s="119"/>
      <c r="EK432" s="119"/>
      <c r="EL432" s="119"/>
      <c r="EM432" s="119"/>
      <c r="EN432" s="119"/>
      <c r="EO432" s="119"/>
      <c r="EP432" s="119"/>
      <c r="EQ432" s="119"/>
      <c r="ER432" s="119"/>
      <c r="ES432" s="119"/>
      <c r="ET432" s="119"/>
      <c r="EU432" s="119"/>
      <c r="EV432" s="119"/>
      <c r="EW432" s="119"/>
      <c r="EX432" s="119"/>
      <c r="EY432" s="119"/>
      <c r="EZ432" s="119"/>
      <c r="FA432" s="119"/>
      <c r="FB432" s="119"/>
      <c r="FC432" s="119"/>
      <c r="FD432" s="119"/>
      <c r="FE432" s="119"/>
      <c r="FF432" s="119"/>
      <c r="FG432" s="119"/>
      <c r="FH432" s="119"/>
      <c r="FI432" s="119"/>
      <c r="FJ432" s="119"/>
      <c r="FK432" s="119"/>
      <c r="FL432" s="119"/>
      <c r="FM432" s="119"/>
      <c r="FN432" s="119"/>
      <c r="FO432" s="119"/>
      <c r="FP432" s="119"/>
      <c r="FQ432" s="119"/>
      <c r="FR432" s="119"/>
      <c r="FS432" s="119"/>
      <c r="FT432" s="119"/>
      <c r="FU432" s="119"/>
      <c r="FV432" s="119"/>
      <c r="FW432" s="119"/>
      <c r="FX432" s="119"/>
      <c r="FY432" s="119"/>
      <c r="FZ432" s="119"/>
      <c r="GA432" s="119"/>
      <c r="GB432" s="119"/>
      <c r="GC432" s="119"/>
      <c r="GD432" s="119"/>
      <c r="GE432" s="119"/>
      <c r="GF432" s="119"/>
      <c r="GG432" s="119"/>
      <c r="GH432" s="119"/>
      <c r="GI432" s="119"/>
      <c r="GJ432" s="119"/>
      <c r="GK432" s="119"/>
      <c r="GL432" s="119"/>
      <c r="GM432" s="119"/>
      <c r="GN432" s="119"/>
      <c r="GO432" s="119"/>
      <c r="GP432" s="119"/>
      <c r="GQ432" s="119"/>
      <c r="GR432" s="119"/>
      <c r="GS432" s="119"/>
      <c r="GT432" s="119"/>
      <c r="GU432" s="119"/>
      <c r="GV432" s="119"/>
      <c r="GW432" s="119"/>
      <c r="GX432" s="119"/>
      <c r="GY432" s="119"/>
      <c r="GZ432" s="119"/>
      <c r="HA432" s="119"/>
      <c r="HB432" s="119"/>
      <c r="HC432" s="119"/>
      <c r="HD432" s="119"/>
      <c r="HE432" s="119"/>
      <c r="HF432" s="119"/>
      <c r="HG432" s="119"/>
      <c r="HH432" s="119"/>
      <c r="HI432" s="119"/>
      <c r="HJ432" s="119"/>
      <c r="HK432" s="119"/>
      <c r="HL432" s="119"/>
      <c r="HM432" s="119"/>
      <c r="HN432" s="119"/>
      <c r="HO432" s="119"/>
      <c r="HP432" s="119"/>
      <c r="HQ432" s="119"/>
      <c r="HR432" s="119"/>
      <c r="HS432" s="119"/>
      <c r="HT432" s="119"/>
      <c r="HU432" s="119"/>
      <c r="HV432" s="119"/>
      <c r="HW432" s="119"/>
      <c r="HX432" s="119"/>
      <c r="HY432" s="119"/>
      <c r="HZ432" s="119"/>
      <c r="IA432" s="119"/>
      <c r="IB432" s="119"/>
      <c r="IC432" s="119"/>
      <c r="ID432" s="119"/>
      <c r="IE432" s="119"/>
      <c r="IF432" s="119"/>
      <c r="IG432" s="119"/>
      <c r="IH432" s="119"/>
      <c r="II432" s="119"/>
      <c r="IJ432" s="119"/>
      <c r="IK432" s="119"/>
      <c r="IL432" s="119"/>
      <c r="IM432" s="119"/>
      <c r="IN432" s="119"/>
      <c r="IO432" s="119"/>
      <c r="IP432" s="119"/>
      <c r="IQ432" s="119"/>
      <c r="IR432" s="119"/>
      <c r="IS432" s="119"/>
      <c r="IT432" s="119"/>
      <c r="IU432" s="119"/>
      <c r="IV432" s="119"/>
    </row>
    <row r="433" spans="3:256" s="150" customFormat="1">
      <c r="D433" s="119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  <c r="AA433" s="119"/>
      <c r="AB433" s="119"/>
      <c r="AC433" s="119"/>
      <c r="AD433" s="119"/>
      <c r="AE433" s="119"/>
      <c r="AF433" s="119"/>
      <c r="AG433" s="119"/>
      <c r="AH433" s="119"/>
      <c r="AI433" s="119"/>
      <c r="AJ433" s="119"/>
      <c r="AK433" s="119"/>
      <c r="AL433" s="119"/>
      <c r="AM433" s="119"/>
      <c r="AN433" s="119"/>
      <c r="AO433" s="119"/>
      <c r="AP433" s="119"/>
      <c r="AQ433" s="119"/>
      <c r="AR433" s="119"/>
      <c r="AS433" s="119"/>
      <c r="AT433" s="119"/>
      <c r="AU433" s="119"/>
      <c r="AV433" s="119"/>
      <c r="AW433" s="119"/>
      <c r="AX433" s="119"/>
      <c r="AY433" s="119"/>
      <c r="AZ433" s="119"/>
      <c r="BA433" s="119"/>
      <c r="BB433" s="119"/>
      <c r="BC433" s="119"/>
      <c r="BD433" s="119"/>
      <c r="BE433" s="119"/>
      <c r="BF433" s="119"/>
      <c r="BG433" s="119"/>
      <c r="BH433" s="119"/>
      <c r="BI433" s="119"/>
      <c r="BJ433" s="119"/>
      <c r="BK433" s="119"/>
      <c r="BL433" s="119"/>
      <c r="BM433" s="119"/>
      <c r="BN433" s="119"/>
      <c r="BO433" s="119"/>
      <c r="BP433" s="119"/>
      <c r="BQ433" s="119"/>
      <c r="BR433" s="119"/>
      <c r="BS433" s="119"/>
      <c r="BT433" s="119"/>
      <c r="BU433" s="119"/>
      <c r="BV433" s="119"/>
      <c r="BW433" s="119"/>
      <c r="BX433" s="119"/>
      <c r="BY433" s="119"/>
      <c r="BZ433" s="119"/>
      <c r="CA433" s="119"/>
      <c r="CB433" s="119"/>
      <c r="CC433" s="119"/>
      <c r="CD433" s="119"/>
      <c r="CE433" s="119"/>
      <c r="CF433" s="119"/>
      <c r="CG433" s="119"/>
      <c r="CH433" s="119"/>
      <c r="CI433" s="119"/>
      <c r="CJ433" s="119"/>
      <c r="CK433" s="119"/>
      <c r="CL433" s="119"/>
      <c r="CM433" s="119"/>
      <c r="CN433" s="119"/>
      <c r="CO433" s="119"/>
      <c r="CP433" s="119"/>
      <c r="CQ433" s="119"/>
      <c r="CR433" s="119"/>
      <c r="CS433" s="119"/>
      <c r="CT433" s="119"/>
      <c r="CU433" s="119"/>
      <c r="CV433" s="119"/>
      <c r="CW433" s="119"/>
      <c r="CX433" s="119"/>
      <c r="CY433" s="119"/>
      <c r="CZ433" s="119"/>
      <c r="DA433" s="119"/>
      <c r="DB433" s="119"/>
      <c r="DC433" s="119"/>
      <c r="DD433" s="119"/>
      <c r="DE433" s="119"/>
      <c r="DF433" s="119"/>
      <c r="DG433" s="119"/>
      <c r="DH433" s="119"/>
      <c r="DI433" s="119"/>
      <c r="DJ433" s="119"/>
      <c r="DK433" s="119"/>
      <c r="DL433" s="119"/>
      <c r="DM433" s="119"/>
      <c r="DN433" s="119"/>
      <c r="DO433" s="119"/>
      <c r="DP433" s="119"/>
      <c r="DQ433" s="119"/>
      <c r="DR433" s="119"/>
      <c r="DS433" s="119"/>
      <c r="DT433" s="119"/>
      <c r="DU433" s="119"/>
      <c r="DV433" s="119"/>
      <c r="DW433" s="119"/>
      <c r="DX433" s="119"/>
      <c r="DY433" s="119"/>
      <c r="DZ433" s="119"/>
      <c r="EA433" s="119"/>
      <c r="EB433" s="119"/>
      <c r="EC433" s="119"/>
      <c r="ED433" s="119"/>
      <c r="EE433" s="119"/>
      <c r="EF433" s="119"/>
      <c r="EG433" s="119"/>
      <c r="EH433" s="119"/>
      <c r="EI433" s="119"/>
      <c r="EJ433" s="119"/>
      <c r="EK433" s="119"/>
      <c r="EL433" s="119"/>
      <c r="EM433" s="119"/>
      <c r="EN433" s="119"/>
      <c r="EO433" s="119"/>
      <c r="EP433" s="119"/>
      <c r="EQ433" s="119"/>
      <c r="ER433" s="119"/>
      <c r="ES433" s="119"/>
      <c r="ET433" s="119"/>
      <c r="EU433" s="119"/>
      <c r="EV433" s="119"/>
      <c r="EW433" s="119"/>
      <c r="EX433" s="119"/>
      <c r="EY433" s="119"/>
      <c r="EZ433" s="119"/>
      <c r="FA433" s="119"/>
      <c r="FB433" s="119"/>
      <c r="FC433" s="119"/>
      <c r="FD433" s="119"/>
      <c r="FE433" s="119"/>
      <c r="FF433" s="119"/>
      <c r="FG433" s="119"/>
      <c r="FH433" s="119"/>
      <c r="FI433" s="119"/>
      <c r="FJ433" s="119"/>
      <c r="FK433" s="119"/>
      <c r="FL433" s="119"/>
      <c r="FM433" s="119"/>
      <c r="FN433" s="119"/>
      <c r="FO433" s="119"/>
      <c r="FP433" s="119"/>
      <c r="FQ433" s="119"/>
      <c r="FR433" s="119"/>
      <c r="FS433" s="119"/>
      <c r="FT433" s="119"/>
      <c r="FU433" s="119"/>
      <c r="FV433" s="119"/>
      <c r="FW433" s="119"/>
      <c r="FX433" s="119"/>
      <c r="FY433" s="119"/>
      <c r="FZ433" s="119"/>
      <c r="GA433" s="119"/>
      <c r="GB433" s="119"/>
      <c r="GC433" s="119"/>
      <c r="GD433" s="119"/>
      <c r="GE433" s="119"/>
      <c r="GF433" s="119"/>
      <c r="GG433" s="119"/>
      <c r="GH433" s="119"/>
      <c r="GI433" s="119"/>
      <c r="GJ433" s="119"/>
      <c r="GK433" s="119"/>
      <c r="GL433" s="119"/>
      <c r="GM433" s="119"/>
      <c r="GN433" s="119"/>
      <c r="GO433" s="119"/>
      <c r="GP433" s="119"/>
      <c r="GQ433" s="119"/>
      <c r="GR433" s="119"/>
      <c r="GS433" s="119"/>
      <c r="GT433" s="119"/>
      <c r="GU433" s="119"/>
      <c r="GV433" s="119"/>
      <c r="GW433" s="119"/>
      <c r="GX433" s="119"/>
      <c r="GY433" s="119"/>
      <c r="GZ433" s="119"/>
      <c r="HA433" s="119"/>
      <c r="HB433" s="119"/>
      <c r="HC433" s="119"/>
      <c r="HD433" s="119"/>
      <c r="HE433" s="119"/>
      <c r="HF433" s="119"/>
      <c r="HG433" s="119"/>
      <c r="HH433" s="119"/>
      <c r="HI433" s="119"/>
      <c r="HJ433" s="119"/>
      <c r="HK433" s="119"/>
      <c r="HL433" s="119"/>
      <c r="HM433" s="119"/>
      <c r="HN433" s="119"/>
      <c r="HO433" s="119"/>
      <c r="HP433" s="119"/>
      <c r="HQ433" s="119"/>
      <c r="HR433" s="119"/>
      <c r="HS433" s="119"/>
      <c r="HT433" s="119"/>
      <c r="HU433" s="119"/>
      <c r="HV433" s="119"/>
      <c r="HW433" s="119"/>
      <c r="HX433" s="119"/>
      <c r="HY433" s="119"/>
      <c r="HZ433" s="119"/>
      <c r="IA433" s="119"/>
      <c r="IB433" s="119"/>
      <c r="IC433" s="119"/>
      <c r="ID433" s="119"/>
      <c r="IE433" s="119"/>
      <c r="IF433" s="119"/>
      <c r="IG433" s="119"/>
      <c r="IH433" s="119"/>
      <c r="II433" s="119"/>
      <c r="IJ433" s="119"/>
      <c r="IK433" s="119"/>
      <c r="IL433" s="119"/>
      <c r="IM433" s="119"/>
      <c r="IN433" s="119"/>
      <c r="IO433" s="119"/>
      <c r="IP433" s="119"/>
      <c r="IQ433" s="119"/>
      <c r="IR433" s="119"/>
      <c r="IS433" s="119"/>
      <c r="IT433" s="119"/>
      <c r="IU433" s="119"/>
      <c r="IV433" s="119"/>
    </row>
    <row r="434" spans="3:256" s="150" customFormat="1">
      <c r="D434" s="119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  <c r="AA434" s="119"/>
      <c r="AB434" s="119"/>
      <c r="AC434" s="119"/>
      <c r="AD434" s="119"/>
      <c r="AE434" s="119"/>
      <c r="AF434" s="119"/>
      <c r="AG434" s="119"/>
      <c r="AH434" s="119"/>
      <c r="AI434" s="119"/>
      <c r="AJ434" s="119"/>
      <c r="AK434" s="119"/>
      <c r="AL434" s="119"/>
      <c r="AM434" s="119"/>
      <c r="AN434" s="119"/>
      <c r="AO434" s="119"/>
      <c r="AP434" s="119"/>
      <c r="AQ434" s="119"/>
      <c r="AR434" s="119"/>
      <c r="AS434" s="119"/>
      <c r="AT434" s="119"/>
      <c r="AU434" s="119"/>
      <c r="AV434" s="119"/>
      <c r="AW434" s="119"/>
      <c r="AX434" s="119"/>
      <c r="AY434" s="119"/>
      <c r="AZ434" s="119"/>
      <c r="BA434" s="119"/>
      <c r="BB434" s="119"/>
      <c r="BC434" s="119"/>
      <c r="BD434" s="119"/>
      <c r="BE434" s="119"/>
      <c r="BF434" s="119"/>
      <c r="BG434" s="119"/>
      <c r="BH434" s="119"/>
      <c r="BI434" s="119"/>
      <c r="BJ434" s="119"/>
      <c r="BK434" s="119"/>
      <c r="BL434" s="119"/>
      <c r="BM434" s="119"/>
      <c r="BN434" s="119"/>
      <c r="BO434" s="119"/>
      <c r="BP434" s="119"/>
      <c r="BQ434" s="119"/>
      <c r="BR434" s="119"/>
      <c r="BS434" s="119"/>
      <c r="BT434" s="119"/>
      <c r="BU434" s="119"/>
      <c r="BV434" s="119"/>
      <c r="BW434" s="119"/>
      <c r="BX434" s="119"/>
      <c r="BY434" s="119"/>
      <c r="BZ434" s="119"/>
      <c r="CA434" s="119"/>
      <c r="CB434" s="119"/>
      <c r="CC434" s="119"/>
      <c r="CD434" s="119"/>
      <c r="CE434" s="119"/>
      <c r="CF434" s="119"/>
      <c r="CG434" s="119"/>
      <c r="CH434" s="119"/>
      <c r="CI434" s="119"/>
      <c r="CJ434" s="119"/>
      <c r="CK434" s="119"/>
      <c r="CL434" s="119"/>
      <c r="CM434" s="119"/>
      <c r="CN434" s="119"/>
      <c r="CO434" s="119"/>
      <c r="CP434" s="119"/>
      <c r="CQ434" s="119"/>
      <c r="CR434" s="119"/>
      <c r="CS434" s="119"/>
      <c r="CT434" s="119"/>
      <c r="CU434" s="119"/>
      <c r="CV434" s="119"/>
      <c r="CW434" s="119"/>
      <c r="CX434" s="119"/>
      <c r="CY434" s="119"/>
      <c r="CZ434" s="119"/>
      <c r="DA434" s="119"/>
      <c r="DB434" s="119"/>
      <c r="DC434" s="119"/>
      <c r="DD434" s="119"/>
      <c r="DE434" s="119"/>
      <c r="DF434" s="119"/>
      <c r="DG434" s="119"/>
      <c r="DH434" s="119"/>
      <c r="DI434" s="119"/>
      <c r="DJ434" s="119"/>
      <c r="DK434" s="119"/>
      <c r="DL434" s="119"/>
      <c r="DM434" s="119"/>
      <c r="DN434" s="119"/>
      <c r="DO434" s="119"/>
      <c r="DP434" s="119"/>
      <c r="DQ434" s="119"/>
      <c r="DR434" s="119"/>
      <c r="DS434" s="119"/>
      <c r="DT434" s="119"/>
      <c r="DU434" s="119"/>
      <c r="DV434" s="119"/>
      <c r="DW434" s="119"/>
      <c r="DX434" s="119"/>
      <c r="DY434" s="119"/>
      <c r="DZ434" s="119"/>
      <c r="EA434" s="119"/>
      <c r="EB434" s="119"/>
      <c r="EC434" s="119"/>
      <c r="ED434" s="119"/>
      <c r="EE434" s="119"/>
      <c r="EF434" s="119"/>
      <c r="EG434" s="119"/>
      <c r="EH434" s="119"/>
      <c r="EI434" s="119"/>
      <c r="EJ434" s="119"/>
      <c r="EK434" s="119"/>
      <c r="EL434" s="119"/>
      <c r="EM434" s="119"/>
      <c r="EN434" s="119"/>
      <c r="EO434" s="119"/>
      <c r="EP434" s="119"/>
      <c r="EQ434" s="119"/>
      <c r="ER434" s="119"/>
      <c r="ES434" s="119"/>
      <c r="ET434" s="119"/>
      <c r="EU434" s="119"/>
      <c r="EV434" s="119"/>
      <c r="EW434" s="119"/>
      <c r="EX434" s="119"/>
      <c r="EY434" s="119"/>
      <c r="EZ434" s="119"/>
      <c r="FA434" s="119"/>
      <c r="FB434" s="119"/>
      <c r="FC434" s="119"/>
      <c r="FD434" s="119"/>
      <c r="FE434" s="119"/>
      <c r="FF434" s="119"/>
      <c r="FG434" s="119"/>
      <c r="FH434" s="119"/>
      <c r="FI434" s="119"/>
      <c r="FJ434" s="119"/>
      <c r="FK434" s="119"/>
      <c r="FL434" s="119"/>
      <c r="FM434" s="119"/>
      <c r="FN434" s="119"/>
      <c r="FO434" s="119"/>
      <c r="FP434" s="119"/>
      <c r="FQ434" s="119"/>
      <c r="FR434" s="119"/>
      <c r="FS434" s="119"/>
      <c r="FT434" s="119"/>
      <c r="FU434" s="119"/>
      <c r="FV434" s="119"/>
      <c r="FW434" s="119"/>
      <c r="FX434" s="119"/>
      <c r="FY434" s="119"/>
      <c r="FZ434" s="119"/>
      <c r="GA434" s="119"/>
      <c r="GB434" s="119"/>
      <c r="GC434" s="119"/>
      <c r="GD434" s="119"/>
      <c r="GE434" s="119"/>
      <c r="GF434" s="119"/>
      <c r="GG434" s="119"/>
      <c r="GH434" s="119"/>
      <c r="GI434" s="119"/>
      <c r="GJ434" s="119"/>
      <c r="GK434" s="119"/>
      <c r="GL434" s="119"/>
      <c r="GM434" s="119"/>
      <c r="GN434" s="119"/>
      <c r="GO434" s="119"/>
      <c r="GP434" s="119"/>
      <c r="GQ434" s="119"/>
      <c r="GR434" s="119"/>
      <c r="GS434" s="119"/>
      <c r="GT434" s="119"/>
      <c r="GU434" s="119"/>
      <c r="GV434" s="119"/>
      <c r="GW434" s="119"/>
      <c r="GX434" s="119"/>
      <c r="GY434" s="119"/>
      <c r="GZ434" s="119"/>
      <c r="HA434" s="119"/>
      <c r="HB434" s="119"/>
      <c r="HC434" s="119"/>
      <c r="HD434" s="119"/>
      <c r="HE434" s="119"/>
      <c r="HF434" s="119"/>
      <c r="HG434" s="119"/>
      <c r="HH434" s="119"/>
      <c r="HI434" s="119"/>
      <c r="HJ434" s="119"/>
      <c r="HK434" s="119"/>
      <c r="HL434" s="119"/>
      <c r="HM434" s="119"/>
      <c r="HN434" s="119"/>
      <c r="HO434" s="119"/>
      <c r="HP434" s="119"/>
      <c r="HQ434" s="119"/>
      <c r="HR434" s="119"/>
      <c r="HS434" s="119"/>
      <c r="HT434" s="119"/>
      <c r="HU434" s="119"/>
      <c r="HV434" s="119"/>
      <c r="HW434" s="119"/>
      <c r="HX434" s="119"/>
      <c r="HY434" s="119"/>
      <c r="HZ434" s="119"/>
      <c r="IA434" s="119"/>
      <c r="IB434" s="119"/>
      <c r="IC434" s="119"/>
      <c r="ID434" s="119"/>
      <c r="IE434" s="119"/>
      <c r="IF434" s="119"/>
      <c r="IG434" s="119"/>
      <c r="IH434" s="119"/>
      <c r="II434" s="119"/>
      <c r="IJ434" s="119"/>
      <c r="IK434" s="119"/>
      <c r="IL434" s="119"/>
      <c r="IM434" s="119"/>
      <c r="IN434" s="119"/>
      <c r="IO434" s="119"/>
      <c r="IP434" s="119"/>
      <c r="IQ434" s="119"/>
      <c r="IR434" s="119"/>
      <c r="IS434" s="119"/>
      <c r="IT434" s="119"/>
      <c r="IU434" s="119"/>
      <c r="IV434" s="119"/>
    </row>
    <row r="435" spans="3:256" s="150" customFormat="1">
      <c r="D435" s="119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  <c r="AA435" s="119"/>
      <c r="AB435" s="119"/>
      <c r="AC435" s="119"/>
      <c r="AD435" s="119"/>
      <c r="AE435" s="119"/>
      <c r="AF435" s="119"/>
      <c r="AG435" s="119"/>
      <c r="AH435" s="119"/>
      <c r="AI435" s="119"/>
      <c r="AJ435" s="119"/>
      <c r="AK435" s="119"/>
      <c r="AL435" s="119"/>
      <c r="AM435" s="119"/>
      <c r="AN435" s="119"/>
      <c r="AO435" s="119"/>
      <c r="AP435" s="119"/>
      <c r="AQ435" s="119"/>
      <c r="AR435" s="119"/>
      <c r="AS435" s="119"/>
      <c r="AT435" s="119"/>
      <c r="AU435" s="119"/>
      <c r="AV435" s="119"/>
      <c r="AW435" s="119"/>
      <c r="AX435" s="119"/>
      <c r="AY435" s="119"/>
      <c r="AZ435" s="119"/>
      <c r="BA435" s="119"/>
      <c r="BB435" s="119"/>
      <c r="BC435" s="119"/>
      <c r="BD435" s="119"/>
      <c r="BE435" s="119"/>
      <c r="BF435" s="119"/>
      <c r="BG435" s="119"/>
      <c r="BH435" s="119"/>
      <c r="BI435" s="119"/>
      <c r="BJ435" s="119"/>
      <c r="BK435" s="119"/>
      <c r="BL435" s="119"/>
      <c r="BM435" s="119"/>
      <c r="BN435" s="119"/>
      <c r="BO435" s="119"/>
      <c r="BP435" s="119"/>
      <c r="BQ435" s="119"/>
      <c r="BR435" s="119"/>
      <c r="BS435" s="119"/>
      <c r="BT435" s="119"/>
      <c r="BU435" s="119"/>
      <c r="BV435" s="119"/>
      <c r="BW435" s="119"/>
      <c r="BX435" s="119"/>
      <c r="BY435" s="119"/>
      <c r="BZ435" s="119"/>
      <c r="CA435" s="119"/>
      <c r="CB435" s="119"/>
      <c r="CC435" s="119"/>
      <c r="CD435" s="119"/>
      <c r="CE435" s="119"/>
      <c r="CF435" s="119"/>
      <c r="CG435" s="119"/>
      <c r="CH435" s="119"/>
      <c r="CI435" s="119"/>
      <c r="CJ435" s="119"/>
      <c r="CK435" s="119"/>
      <c r="CL435" s="119"/>
      <c r="CM435" s="119"/>
      <c r="CN435" s="119"/>
      <c r="CO435" s="119"/>
      <c r="CP435" s="119"/>
      <c r="CQ435" s="119"/>
      <c r="CR435" s="119"/>
      <c r="CS435" s="119"/>
      <c r="CT435" s="119"/>
      <c r="CU435" s="119"/>
      <c r="CV435" s="119"/>
      <c r="CW435" s="119"/>
      <c r="CX435" s="119"/>
      <c r="CY435" s="119"/>
      <c r="CZ435" s="119"/>
      <c r="DA435" s="119"/>
      <c r="DB435" s="119"/>
      <c r="DC435" s="119"/>
      <c r="DD435" s="119"/>
      <c r="DE435" s="119"/>
      <c r="DF435" s="119"/>
      <c r="DG435" s="119"/>
      <c r="DH435" s="119"/>
      <c r="DI435" s="119"/>
      <c r="DJ435" s="119"/>
      <c r="DK435" s="119"/>
      <c r="DL435" s="119"/>
      <c r="DM435" s="119"/>
      <c r="DN435" s="119"/>
      <c r="DO435" s="119"/>
      <c r="DP435" s="119"/>
      <c r="DQ435" s="119"/>
      <c r="DR435" s="119"/>
      <c r="DS435" s="119"/>
      <c r="DT435" s="119"/>
      <c r="DU435" s="119"/>
      <c r="DV435" s="119"/>
      <c r="DW435" s="119"/>
      <c r="DX435" s="119"/>
      <c r="DY435" s="119"/>
      <c r="DZ435" s="119"/>
      <c r="EA435" s="119"/>
      <c r="EB435" s="119"/>
      <c r="EC435" s="119"/>
      <c r="ED435" s="119"/>
      <c r="EE435" s="119"/>
      <c r="EF435" s="119"/>
      <c r="EG435" s="119"/>
      <c r="EH435" s="119"/>
      <c r="EI435" s="119"/>
      <c r="EJ435" s="119"/>
      <c r="EK435" s="119"/>
      <c r="EL435" s="119"/>
      <c r="EM435" s="119"/>
      <c r="EN435" s="119"/>
      <c r="EO435" s="119"/>
      <c r="EP435" s="119"/>
      <c r="EQ435" s="119"/>
      <c r="ER435" s="119"/>
      <c r="ES435" s="119"/>
      <c r="ET435" s="119"/>
      <c r="EU435" s="119"/>
      <c r="EV435" s="119"/>
      <c r="EW435" s="119"/>
      <c r="EX435" s="119"/>
      <c r="EY435" s="119"/>
      <c r="EZ435" s="119"/>
      <c r="FA435" s="119"/>
      <c r="FB435" s="119"/>
      <c r="FC435" s="119"/>
      <c r="FD435" s="119"/>
      <c r="FE435" s="119"/>
      <c r="FF435" s="119"/>
      <c r="FG435" s="119"/>
      <c r="FH435" s="119"/>
      <c r="FI435" s="119"/>
      <c r="FJ435" s="119"/>
      <c r="FK435" s="119"/>
      <c r="FL435" s="119"/>
      <c r="FM435" s="119"/>
      <c r="FN435" s="119"/>
      <c r="FO435" s="119"/>
      <c r="FP435" s="119"/>
      <c r="FQ435" s="119"/>
      <c r="FR435" s="119"/>
      <c r="FS435" s="119"/>
      <c r="FT435" s="119"/>
      <c r="FU435" s="119"/>
      <c r="FV435" s="119"/>
      <c r="FW435" s="119"/>
      <c r="FX435" s="119"/>
      <c r="FY435" s="119"/>
      <c r="FZ435" s="119"/>
      <c r="GA435" s="119"/>
      <c r="GB435" s="119"/>
      <c r="GC435" s="119"/>
      <c r="GD435" s="119"/>
      <c r="GE435" s="119"/>
      <c r="GF435" s="119"/>
      <c r="GG435" s="119"/>
      <c r="GH435" s="119"/>
      <c r="GI435" s="119"/>
      <c r="GJ435" s="119"/>
      <c r="GK435" s="119"/>
      <c r="GL435" s="119"/>
      <c r="GM435" s="119"/>
      <c r="GN435" s="119"/>
      <c r="GO435" s="119"/>
      <c r="GP435" s="119"/>
      <c r="GQ435" s="119"/>
      <c r="GR435" s="119"/>
      <c r="GS435" s="119"/>
      <c r="GT435" s="119"/>
      <c r="GU435" s="119"/>
      <c r="GV435" s="119"/>
      <c r="GW435" s="119"/>
      <c r="GX435" s="119"/>
      <c r="GY435" s="119"/>
      <c r="GZ435" s="119"/>
      <c r="HA435" s="119"/>
      <c r="HB435" s="119"/>
      <c r="HC435" s="119"/>
      <c r="HD435" s="119"/>
      <c r="HE435" s="119"/>
      <c r="HF435" s="119"/>
      <c r="HG435" s="119"/>
      <c r="HH435" s="119"/>
      <c r="HI435" s="119"/>
      <c r="HJ435" s="119"/>
      <c r="HK435" s="119"/>
      <c r="HL435" s="119"/>
      <c r="HM435" s="119"/>
      <c r="HN435" s="119"/>
      <c r="HO435" s="119"/>
      <c r="HP435" s="119"/>
      <c r="HQ435" s="119"/>
      <c r="HR435" s="119"/>
      <c r="HS435" s="119"/>
      <c r="HT435" s="119"/>
      <c r="HU435" s="119"/>
      <c r="HV435" s="119"/>
      <c r="HW435" s="119"/>
      <c r="HX435" s="119"/>
      <c r="HY435" s="119"/>
      <c r="HZ435" s="119"/>
      <c r="IA435" s="119"/>
      <c r="IB435" s="119"/>
      <c r="IC435" s="119"/>
      <c r="ID435" s="119"/>
      <c r="IE435" s="119"/>
      <c r="IF435" s="119"/>
      <c r="IG435" s="119"/>
      <c r="IH435" s="119"/>
      <c r="II435" s="119"/>
      <c r="IJ435" s="119"/>
      <c r="IK435" s="119"/>
      <c r="IL435" s="119"/>
      <c r="IM435" s="119"/>
      <c r="IN435" s="119"/>
      <c r="IO435" s="119"/>
      <c r="IP435" s="119"/>
      <c r="IQ435" s="119"/>
      <c r="IR435" s="119"/>
      <c r="IS435" s="119"/>
      <c r="IT435" s="119"/>
      <c r="IU435" s="119"/>
      <c r="IV435" s="119"/>
    </row>
    <row r="436" spans="3:256" s="150" customFormat="1">
      <c r="D436" s="119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E436" s="119"/>
      <c r="AF436" s="119"/>
      <c r="AG436" s="119"/>
      <c r="AH436" s="119"/>
      <c r="AI436" s="119"/>
      <c r="AJ436" s="119"/>
      <c r="AK436" s="119"/>
      <c r="AL436" s="119"/>
      <c r="AM436" s="119"/>
      <c r="AN436" s="119"/>
      <c r="AO436" s="119"/>
      <c r="AP436" s="119"/>
      <c r="AQ436" s="119"/>
      <c r="AR436" s="119"/>
      <c r="AS436" s="119"/>
      <c r="AT436" s="119"/>
      <c r="AU436" s="119"/>
      <c r="AV436" s="119"/>
      <c r="AW436" s="119"/>
      <c r="AX436" s="119"/>
      <c r="AY436" s="119"/>
      <c r="AZ436" s="119"/>
      <c r="BA436" s="119"/>
      <c r="BB436" s="119"/>
      <c r="BC436" s="119"/>
      <c r="BD436" s="119"/>
      <c r="BE436" s="119"/>
      <c r="BF436" s="119"/>
      <c r="BG436" s="119"/>
      <c r="BH436" s="119"/>
      <c r="BI436" s="119"/>
      <c r="BJ436" s="119"/>
      <c r="BK436" s="119"/>
      <c r="BL436" s="119"/>
      <c r="BM436" s="119"/>
      <c r="BN436" s="119"/>
      <c r="BO436" s="119"/>
      <c r="BP436" s="119"/>
      <c r="BQ436" s="119"/>
      <c r="BR436" s="119"/>
      <c r="BS436" s="119"/>
      <c r="BT436" s="119"/>
      <c r="BU436" s="119"/>
      <c r="BV436" s="119"/>
      <c r="BW436" s="119"/>
      <c r="BX436" s="119"/>
      <c r="BY436" s="119"/>
      <c r="BZ436" s="119"/>
      <c r="CA436" s="119"/>
      <c r="CB436" s="119"/>
      <c r="CC436" s="119"/>
      <c r="CD436" s="119"/>
      <c r="CE436" s="119"/>
      <c r="CF436" s="119"/>
      <c r="CG436" s="119"/>
      <c r="CH436" s="119"/>
      <c r="CI436" s="119"/>
      <c r="CJ436" s="119"/>
      <c r="CK436" s="119"/>
      <c r="CL436" s="119"/>
      <c r="CM436" s="119"/>
      <c r="CN436" s="119"/>
      <c r="CO436" s="119"/>
      <c r="CP436" s="119"/>
      <c r="CQ436" s="119"/>
      <c r="CR436" s="119"/>
      <c r="CS436" s="119"/>
      <c r="CT436" s="119"/>
      <c r="CU436" s="119"/>
      <c r="CV436" s="119"/>
      <c r="CW436" s="119"/>
      <c r="CX436" s="119"/>
      <c r="CY436" s="119"/>
      <c r="CZ436" s="119"/>
      <c r="DA436" s="119"/>
      <c r="DB436" s="119"/>
      <c r="DC436" s="119"/>
      <c r="DD436" s="119"/>
      <c r="DE436" s="119"/>
      <c r="DF436" s="119"/>
      <c r="DG436" s="119"/>
      <c r="DH436" s="119"/>
      <c r="DI436" s="119"/>
      <c r="DJ436" s="119"/>
      <c r="DK436" s="119"/>
      <c r="DL436" s="119"/>
      <c r="DM436" s="119"/>
      <c r="DN436" s="119"/>
      <c r="DO436" s="119"/>
      <c r="DP436" s="119"/>
      <c r="DQ436" s="119"/>
      <c r="DR436" s="119"/>
      <c r="DS436" s="119"/>
      <c r="DT436" s="119"/>
      <c r="DU436" s="119"/>
      <c r="DV436" s="119"/>
      <c r="DW436" s="119"/>
      <c r="DX436" s="119"/>
      <c r="DY436" s="119"/>
      <c r="DZ436" s="119"/>
      <c r="EA436" s="119"/>
      <c r="EB436" s="119"/>
      <c r="EC436" s="119"/>
      <c r="ED436" s="119"/>
      <c r="EE436" s="119"/>
      <c r="EF436" s="119"/>
      <c r="EG436" s="119"/>
      <c r="EH436" s="119"/>
      <c r="EI436" s="119"/>
      <c r="EJ436" s="119"/>
      <c r="EK436" s="119"/>
      <c r="EL436" s="119"/>
      <c r="EM436" s="119"/>
      <c r="EN436" s="119"/>
      <c r="EO436" s="119"/>
      <c r="EP436" s="119"/>
      <c r="EQ436" s="119"/>
      <c r="ER436" s="119"/>
      <c r="ES436" s="119"/>
      <c r="ET436" s="119"/>
      <c r="EU436" s="119"/>
      <c r="EV436" s="119"/>
      <c r="EW436" s="119"/>
      <c r="EX436" s="119"/>
      <c r="EY436" s="119"/>
      <c r="EZ436" s="119"/>
      <c r="FA436" s="119"/>
      <c r="FB436" s="119"/>
      <c r="FC436" s="119"/>
      <c r="FD436" s="119"/>
      <c r="FE436" s="119"/>
      <c r="FF436" s="119"/>
      <c r="FG436" s="119"/>
      <c r="FH436" s="119"/>
      <c r="FI436" s="119"/>
      <c r="FJ436" s="119"/>
      <c r="FK436" s="119"/>
      <c r="FL436" s="119"/>
      <c r="FM436" s="119"/>
      <c r="FN436" s="119"/>
      <c r="FO436" s="119"/>
      <c r="FP436" s="119"/>
      <c r="FQ436" s="119"/>
      <c r="FR436" s="119"/>
      <c r="FS436" s="119"/>
      <c r="FT436" s="119"/>
      <c r="FU436" s="119"/>
      <c r="FV436" s="119"/>
      <c r="FW436" s="119"/>
      <c r="FX436" s="119"/>
      <c r="FY436" s="119"/>
      <c r="FZ436" s="119"/>
      <c r="GA436" s="119"/>
      <c r="GB436" s="119"/>
      <c r="GC436" s="119"/>
      <c r="GD436" s="119"/>
      <c r="GE436" s="119"/>
      <c r="GF436" s="119"/>
      <c r="GG436" s="119"/>
      <c r="GH436" s="119"/>
      <c r="GI436" s="119"/>
      <c r="GJ436" s="119"/>
      <c r="GK436" s="119"/>
      <c r="GL436" s="119"/>
      <c r="GM436" s="119"/>
      <c r="GN436" s="119"/>
      <c r="GO436" s="119"/>
      <c r="GP436" s="119"/>
      <c r="GQ436" s="119"/>
      <c r="GR436" s="119"/>
      <c r="GS436" s="119"/>
      <c r="GT436" s="119"/>
      <c r="GU436" s="119"/>
      <c r="GV436" s="119"/>
      <c r="GW436" s="119"/>
      <c r="GX436" s="119"/>
      <c r="GY436" s="119"/>
      <c r="GZ436" s="119"/>
      <c r="HA436" s="119"/>
      <c r="HB436" s="119"/>
      <c r="HC436" s="119"/>
      <c r="HD436" s="119"/>
      <c r="HE436" s="119"/>
      <c r="HF436" s="119"/>
      <c r="HG436" s="119"/>
      <c r="HH436" s="119"/>
      <c r="HI436" s="119"/>
      <c r="HJ436" s="119"/>
      <c r="HK436" s="119"/>
      <c r="HL436" s="119"/>
      <c r="HM436" s="119"/>
      <c r="HN436" s="119"/>
      <c r="HO436" s="119"/>
      <c r="HP436" s="119"/>
      <c r="HQ436" s="119"/>
      <c r="HR436" s="119"/>
      <c r="HS436" s="119"/>
      <c r="HT436" s="119"/>
      <c r="HU436" s="119"/>
      <c r="HV436" s="119"/>
      <c r="HW436" s="119"/>
      <c r="HX436" s="119"/>
      <c r="HY436" s="119"/>
      <c r="HZ436" s="119"/>
      <c r="IA436" s="119"/>
      <c r="IB436" s="119"/>
      <c r="IC436" s="119"/>
      <c r="ID436" s="119"/>
      <c r="IE436" s="119"/>
      <c r="IF436" s="119"/>
      <c r="IG436" s="119"/>
      <c r="IH436" s="119"/>
      <c r="II436" s="119"/>
      <c r="IJ436" s="119"/>
      <c r="IK436" s="119"/>
      <c r="IL436" s="119"/>
      <c r="IM436" s="119"/>
      <c r="IN436" s="119"/>
      <c r="IO436" s="119"/>
      <c r="IP436" s="119"/>
      <c r="IQ436" s="119"/>
      <c r="IR436" s="119"/>
      <c r="IS436" s="119"/>
      <c r="IT436" s="119"/>
      <c r="IU436" s="119"/>
      <c r="IV436" s="119"/>
    </row>
    <row r="437" spans="3:256" s="150" customFormat="1"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  <c r="AQ437" s="119"/>
      <c r="AR437" s="119"/>
      <c r="AS437" s="119"/>
      <c r="AT437" s="119"/>
      <c r="AU437" s="119"/>
      <c r="AV437" s="119"/>
      <c r="AW437" s="119"/>
      <c r="AX437" s="119"/>
      <c r="AY437" s="119"/>
      <c r="AZ437" s="119"/>
      <c r="BA437" s="119"/>
      <c r="BB437" s="119"/>
      <c r="BC437" s="119"/>
      <c r="BD437" s="119"/>
      <c r="BE437" s="119"/>
      <c r="BF437" s="119"/>
      <c r="BG437" s="119"/>
      <c r="BH437" s="119"/>
      <c r="BI437" s="119"/>
      <c r="BJ437" s="119"/>
      <c r="BK437" s="119"/>
      <c r="BL437" s="119"/>
      <c r="BM437" s="119"/>
      <c r="BN437" s="119"/>
      <c r="BO437" s="119"/>
      <c r="BP437" s="119"/>
      <c r="BQ437" s="119"/>
      <c r="BR437" s="119"/>
      <c r="BS437" s="119"/>
      <c r="BT437" s="119"/>
      <c r="BU437" s="119"/>
      <c r="BV437" s="119"/>
      <c r="BW437" s="119"/>
      <c r="BX437" s="119"/>
      <c r="BY437" s="119"/>
      <c r="BZ437" s="119"/>
      <c r="CA437" s="119"/>
      <c r="CB437" s="119"/>
      <c r="CC437" s="119"/>
      <c r="CD437" s="119"/>
      <c r="CE437" s="119"/>
      <c r="CF437" s="119"/>
      <c r="CG437" s="119"/>
      <c r="CH437" s="119"/>
      <c r="CI437" s="119"/>
      <c r="CJ437" s="119"/>
      <c r="CK437" s="119"/>
      <c r="CL437" s="119"/>
      <c r="CM437" s="119"/>
      <c r="CN437" s="119"/>
      <c r="CO437" s="119"/>
      <c r="CP437" s="119"/>
      <c r="CQ437" s="119"/>
      <c r="CR437" s="119"/>
      <c r="CS437" s="119"/>
      <c r="CT437" s="119"/>
      <c r="CU437" s="119"/>
      <c r="CV437" s="119"/>
      <c r="CW437" s="119"/>
      <c r="CX437" s="119"/>
      <c r="CY437" s="119"/>
      <c r="CZ437" s="119"/>
      <c r="DA437" s="119"/>
      <c r="DB437" s="119"/>
      <c r="DC437" s="119"/>
      <c r="DD437" s="119"/>
      <c r="DE437" s="119"/>
      <c r="DF437" s="119"/>
      <c r="DG437" s="119"/>
      <c r="DH437" s="119"/>
      <c r="DI437" s="119"/>
      <c r="DJ437" s="119"/>
      <c r="DK437" s="119"/>
      <c r="DL437" s="119"/>
      <c r="DM437" s="119"/>
      <c r="DN437" s="119"/>
      <c r="DO437" s="119"/>
      <c r="DP437" s="119"/>
      <c r="DQ437" s="119"/>
      <c r="DR437" s="119"/>
      <c r="DS437" s="119"/>
      <c r="DT437" s="119"/>
      <c r="DU437" s="119"/>
      <c r="DV437" s="119"/>
      <c r="DW437" s="119"/>
      <c r="DX437" s="119"/>
      <c r="DY437" s="119"/>
      <c r="DZ437" s="119"/>
      <c r="EA437" s="119"/>
      <c r="EB437" s="119"/>
      <c r="EC437" s="119"/>
      <c r="ED437" s="119"/>
      <c r="EE437" s="119"/>
      <c r="EF437" s="119"/>
      <c r="EG437" s="119"/>
      <c r="EH437" s="119"/>
      <c r="EI437" s="119"/>
      <c r="EJ437" s="119"/>
      <c r="EK437" s="119"/>
      <c r="EL437" s="119"/>
      <c r="EM437" s="119"/>
      <c r="EN437" s="119"/>
      <c r="EO437" s="119"/>
      <c r="EP437" s="119"/>
      <c r="EQ437" s="119"/>
      <c r="ER437" s="119"/>
      <c r="ES437" s="119"/>
      <c r="ET437" s="119"/>
      <c r="EU437" s="119"/>
      <c r="EV437" s="119"/>
      <c r="EW437" s="119"/>
      <c r="EX437" s="119"/>
      <c r="EY437" s="119"/>
      <c r="EZ437" s="119"/>
      <c r="FA437" s="119"/>
      <c r="FB437" s="119"/>
      <c r="FC437" s="119"/>
      <c r="FD437" s="119"/>
      <c r="FE437" s="119"/>
      <c r="FF437" s="119"/>
      <c r="FG437" s="119"/>
      <c r="FH437" s="119"/>
      <c r="FI437" s="119"/>
      <c r="FJ437" s="119"/>
      <c r="FK437" s="119"/>
      <c r="FL437" s="119"/>
      <c r="FM437" s="119"/>
      <c r="FN437" s="119"/>
      <c r="FO437" s="119"/>
      <c r="FP437" s="119"/>
      <c r="FQ437" s="119"/>
      <c r="FR437" s="119"/>
      <c r="FS437" s="119"/>
      <c r="FT437" s="119"/>
      <c r="FU437" s="119"/>
      <c r="FV437" s="119"/>
      <c r="FW437" s="119"/>
      <c r="FX437" s="119"/>
      <c r="FY437" s="119"/>
      <c r="FZ437" s="119"/>
      <c r="GA437" s="119"/>
      <c r="GB437" s="119"/>
      <c r="GC437" s="119"/>
      <c r="GD437" s="119"/>
      <c r="GE437" s="119"/>
      <c r="GF437" s="119"/>
      <c r="GG437" s="119"/>
      <c r="GH437" s="119"/>
      <c r="GI437" s="119"/>
      <c r="GJ437" s="119"/>
      <c r="GK437" s="119"/>
      <c r="GL437" s="119"/>
      <c r="GM437" s="119"/>
      <c r="GN437" s="119"/>
      <c r="GO437" s="119"/>
      <c r="GP437" s="119"/>
      <c r="GQ437" s="119"/>
      <c r="GR437" s="119"/>
      <c r="GS437" s="119"/>
      <c r="GT437" s="119"/>
      <c r="GU437" s="119"/>
      <c r="GV437" s="119"/>
      <c r="GW437" s="119"/>
      <c r="GX437" s="119"/>
      <c r="GY437" s="119"/>
      <c r="GZ437" s="119"/>
      <c r="HA437" s="119"/>
      <c r="HB437" s="119"/>
      <c r="HC437" s="119"/>
      <c r="HD437" s="119"/>
      <c r="HE437" s="119"/>
      <c r="HF437" s="119"/>
      <c r="HG437" s="119"/>
      <c r="HH437" s="119"/>
      <c r="HI437" s="119"/>
      <c r="HJ437" s="119"/>
      <c r="HK437" s="119"/>
      <c r="HL437" s="119"/>
      <c r="HM437" s="119"/>
      <c r="HN437" s="119"/>
      <c r="HO437" s="119"/>
      <c r="HP437" s="119"/>
      <c r="HQ437" s="119"/>
      <c r="HR437" s="119"/>
      <c r="HS437" s="119"/>
      <c r="HT437" s="119"/>
      <c r="HU437" s="119"/>
      <c r="HV437" s="119"/>
      <c r="HW437" s="119"/>
      <c r="HX437" s="119"/>
      <c r="HY437" s="119"/>
      <c r="HZ437" s="119"/>
      <c r="IA437" s="119"/>
      <c r="IB437" s="119"/>
      <c r="IC437" s="119"/>
      <c r="ID437" s="119"/>
      <c r="IE437" s="119"/>
      <c r="IF437" s="119"/>
      <c r="IG437" s="119"/>
      <c r="IH437" s="119"/>
      <c r="II437" s="119"/>
      <c r="IJ437" s="119"/>
      <c r="IK437" s="119"/>
      <c r="IL437" s="119"/>
      <c r="IM437" s="119"/>
      <c r="IN437" s="119"/>
      <c r="IO437" s="119"/>
      <c r="IP437" s="119"/>
      <c r="IQ437" s="119"/>
      <c r="IR437" s="119"/>
      <c r="IS437" s="119"/>
      <c r="IT437" s="119"/>
      <c r="IU437" s="119"/>
      <c r="IV437" s="119"/>
    </row>
    <row r="438" spans="3:256" s="150" customFormat="1">
      <c r="D438" s="119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E438" s="119"/>
      <c r="AF438" s="119"/>
      <c r="AG438" s="119"/>
      <c r="AH438" s="119"/>
      <c r="AI438" s="119"/>
      <c r="AJ438" s="119"/>
      <c r="AK438" s="119"/>
      <c r="AL438" s="119"/>
      <c r="AM438" s="119"/>
      <c r="AN438" s="119"/>
      <c r="AO438" s="119"/>
      <c r="AP438" s="119"/>
      <c r="AQ438" s="119"/>
      <c r="AR438" s="119"/>
      <c r="AS438" s="119"/>
      <c r="AT438" s="119"/>
      <c r="AU438" s="119"/>
      <c r="AV438" s="119"/>
      <c r="AW438" s="119"/>
      <c r="AX438" s="119"/>
      <c r="AY438" s="119"/>
      <c r="AZ438" s="119"/>
      <c r="BA438" s="119"/>
      <c r="BB438" s="119"/>
      <c r="BC438" s="119"/>
      <c r="BD438" s="119"/>
      <c r="BE438" s="119"/>
      <c r="BF438" s="119"/>
      <c r="BG438" s="119"/>
      <c r="BH438" s="119"/>
      <c r="BI438" s="119"/>
      <c r="BJ438" s="119"/>
      <c r="BK438" s="119"/>
      <c r="BL438" s="119"/>
      <c r="BM438" s="119"/>
      <c r="BN438" s="119"/>
      <c r="BO438" s="119"/>
      <c r="BP438" s="119"/>
      <c r="BQ438" s="119"/>
      <c r="BR438" s="119"/>
      <c r="BS438" s="119"/>
      <c r="BT438" s="119"/>
      <c r="BU438" s="119"/>
      <c r="BV438" s="119"/>
      <c r="BW438" s="119"/>
      <c r="BX438" s="119"/>
      <c r="BY438" s="119"/>
      <c r="BZ438" s="119"/>
      <c r="CA438" s="119"/>
      <c r="CB438" s="119"/>
      <c r="CC438" s="119"/>
      <c r="CD438" s="119"/>
      <c r="CE438" s="119"/>
      <c r="CF438" s="119"/>
      <c r="CG438" s="119"/>
      <c r="CH438" s="119"/>
      <c r="CI438" s="119"/>
      <c r="CJ438" s="119"/>
      <c r="CK438" s="119"/>
      <c r="CL438" s="119"/>
      <c r="CM438" s="119"/>
      <c r="CN438" s="119"/>
      <c r="CO438" s="119"/>
      <c r="CP438" s="119"/>
      <c r="CQ438" s="119"/>
      <c r="CR438" s="119"/>
      <c r="CS438" s="119"/>
      <c r="CT438" s="119"/>
      <c r="CU438" s="119"/>
      <c r="CV438" s="119"/>
      <c r="CW438" s="119"/>
      <c r="CX438" s="119"/>
      <c r="CY438" s="119"/>
      <c r="CZ438" s="119"/>
      <c r="DA438" s="119"/>
      <c r="DB438" s="119"/>
      <c r="DC438" s="119"/>
      <c r="DD438" s="119"/>
      <c r="DE438" s="119"/>
      <c r="DF438" s="119"/>
      <c r="DG438" s="119"/>
      <c r="DH438" s="119"/>
      <c r="DI438" s="119"/>
      <c r="DJ438" s="119"/>
      <c r="DK438" s="119"/>
      <c r="DL438" s="119"/>
      <c r="DM438" s="119"/>
      <c r="DN438" s="119"/>
      <c r="DO438" s="119"/>
      <c r="DP438" s="119"/>
      <c r="DQ438" s="119"/>
      <c r="DR438" s="119"/>
      <c r="DS438" s="119"/>
      <c r="DT438" s="119"/>
      <c r="DU438" s="119"/>
      <c r="DV438" s="119"/>
      <c r="DW438" s="119"/>
      <c r="DX438" s="119"/>
      <c r="DY438" s="119"/>
      <c r="DZ438" s="119"/>
      <c r="EA438" s="119"/>
      <c r="EB438" s="119"/>
      <c r="EC438" s="119"/>
      <c r="ED438" s="119"/>
      <c r="EE438" s="119"/>
      <c r="EF438" s="119"/>
      <c r="EG438" s="119"/>
      <c r="EH438" s="119"/>
      <c r="EI438" s="119"/>
      <c r="EJ438" s="119"/>
      <c r="EK438" s="119"/>
      <c r="EL438" s="119"/>
      <c r="EM438" s="119"/>
      <c r="EN438" s="119"/>
      <c r="EO438" s="119"/>
      <c r="EP438" s="119"/>
      <c r="EQ438" s="119"/>
      <c r="ER438" s="119"/>
      <c r="ES438" s="119"/>
      <c r="ET438" s="119"/>
      <c r="EU438" s="119"/>
      <c r="EV438" s="119"/>
      <c r="EW438" s="119"/>
      <c r="EX438" s="119"/>
      <c r="EY438" s="119"/>
      <c r="EZ438" s="119"/>
      <c r="FA438" s="119"/>
      <c r="FB438" s="119"/>
      <c r="FC438" s="119"/>
      <c r="FD438" s="119"/>
      <c r="FE438" s="119"/>
      <c r="FF438" s="119"/>
      <c r="FG438" s="119"/>
      <c r="FH438" s="119"/>
      <c r="FI438" s="119"/>
      <c r="FJ438" s="119"/>
      <c r="FK438" s="119"/>
      <c r="FL438" s="119"/>
      <c r="FM438" s="119"/>
      <c r="FN438" s="119"/>
      <c r="FO438" s="119"/>
      <c r="FP438" s="119"/>
      <c r="FQ438" s="119"/>
      <c r="FR438" s="119"/>
      <c r="FS438" s="119"/>
      <c r="FT438" s="119"/>
      <c r="FU438" s="119"/>
      <c r="FV438" s="119"/>
      <c r="FW438" s="119"/>
      <c r="FX438" s="119"/>
      <c r="FY438" s="119"/>
      <c r="FZ438" s="119"/>
      <c r="GA438" s="119"/>
      <c r="GB438" s="119"/>
      <c r="GC438" s="119"/>
      <c r="GD438" s="119"/>
      <c r="GE438" s="119"/>
      <c r="GF438" s="119"/>
      <c r="GG438" s="119"/>
      <c r="GH438" s="119"/>
      <c r="GI438" s="119"/>
      <c r="GJ438" s="119"/>
      <c r="GK438" s="119"/>
      <c r="GL438" s="119"/>
      <c r="GM438" s="119"/>
      <c r="GN438" s="119"/>
      <c r="GO438" s="119"/>
      <c r="GP438" s="119"/>
      <c r="GQ438" s="119"/>
      <c r="GR438" s="119"/>
      <c r="GS438" s="119"/>
      <c r="GT438" s="119"/>
      <c r="GU438" s="119"/>
      <c r="GV438" s="119"/>
      <c r="GW438" s="119"/>
      <c r="GX438" s="119"/>
      <c r="GY438" s="119"/>
      <c r="GZ438" s="119"/>
      <c r="HA438" s="119"/>
      <c r="HB438" s="119"/>
      <c r="HC438" s="119"/>
      <c r="HD438" s="119"/>
      <c r="HE438" s="119"/>
      <c r="HF438" s="119"/>
      <c r="HG438" s="119"/>
      <c r="HH438" s="119"/>
      <c r="HI438" s="119"/>
      <c r="HJ438" s="119"/>
      <c r="HK438" s="119"/>
      <c r="HL438" s="119"/>
      <c r="HM438" s="119"/>
      <c r="HN438" s="119"/>
      <c r="HO438" s="119"/>
      <c r="HP438" s="119"/>
      <c r="HQ438" s="119"/>
      <c r="HR438" s="119"/>
      <c r="HS438" s="119"/>
      <c r="HT438" s="119"/>
      <c r="HU438" s="119"/>
      <c r="HV438" s="119"/>
      <c r="HW438" s="119"/>
      <c r="HX438" s="119"/>
      <c r="HY438" s="119"/>
      <c r="HZ438" s="119"/>
      <c r="IA438" s="119"/>
      <c r="IB438" s="119"/>
      <c r="IC438" s="119"/>
      <c r="ID438" s="119"/>
      <c r="IE438" s="119"/>
      <c r="IF438" s="119"/>
      <c r="IG438" s="119"/>
      <c r="IH438" s="119"/>
      <c r="II438" s="119"/>
      <c r="IJ438" s="119"/>
      <c r="IK438" s="119"/>
      <c r="IL438" s="119"/>
      <c r="IM438" s="119"/>
      <c r="IN438" s="119"/>
      <c r="IO438" s="119"/>
      <c r="IP438" s="119"/>
      <c r="IQ438" s="119"/>
      <c r="IR438" s="119"/>
      <c r="IS438" s="119"/>
      <c r="IT438" s="119"/>
      <c r="IU438" s="119"/>
      <c r="IV438" s="119"/>
    </row>
    <row r="439" spans="3:256" s="150" customFormat="1">
      <c r="D439" s="119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E439" s="119"/>
      <c r="AF439" s="119"/>
      <c r="AG439" s="119"/>
      <c r="AH439" s="119"/>
      <c r="AI439" s="119"/>
      <c r="AJ439" s="119"/>
      <c r="AK439" s="119"/>
      <c r="AL439" s="119"/>
      <c r="AM439" s="119"/>
      <c r="AN439" s="119"/>
      <c r="AO439" s="119"/>
      <c r="AP439" s="119"/>
      <c r="AQ439" s="119"/>
      <c r="AR439" s="119"/>
      <c r="AS439" s="119"/>
      <c r="AT439" s="119"/>
      <c r="AU439" s="119"/>
      <c r="AV439" s="119"/>
      <c r="AW439" s="119"/>
      <c r="AX439" s="119"/>
      <c r="AY439" s="119"/>
      <c r="AZ439" s="119"/>
      <c r="BA439" s="119"/>
      <c r="BB439" s="119"/>
      <c r="BC439" s="119"/>
      <c r="BD439" s="119"/>
      <c r="BE439" s="119"/>
      <c r="BF439" s="119"/>
      <c r="BG439" s="119"/>
      <c r="BH439" s="119"/>
      <c r="BI439" s="119"/>
      <c r="BJ439" s="119"/>
      <c r="BK439" s="119"/>
      <c r="BL439" s="119"/>
      <c r="BM439" s="119"/>
      <c r="BN439" s="119"/>
      <c r="BO439" s="119"/>
      <c r="BP439" s="119"/>
      <c r="BQ439" s="119"/>
      <c r="BR439" s="119"/>
      <c r="BS439" s="119"/>
      <c r="BT439" s="119"/>
      <c r="BU439" s="119"/>
      <c r="BV439" s="119"/>
      <c r="BW439" s="119"/>
      <c r="BX439" s="119"/>
      <c r="BY439" s="119"/>
      <c r="BZ439" s="119"/>
      <c r="CA439" s="119"/>
      <c r="CB439" s="119"/>
      <c r="CC439" s="119"/>
      <c r="CD439" s="119"/>
      <c r="CE439" s="119"/>
      <c r="CF439" s="119"/>
      <c r="CG439" s="119"/>
      <c r="CH439" s="119"/>
      <c r="CI439" s="119"/>
      <c r="CJ439" s="119"/>
      <c r="CK439" s="119"/>
      <c r="CL439" s="119"/>
      <c r="CM439" s="119"/>
      <c r="CN439" s="119"/>
      <c r="CO439" s="119"/>
      <c r="CP439" s="119"/>
      <c r="CQ439" s="119"/>
      <c r="CR439" s="119"/>
      <c r="CS439" s="119"/>
      <c r="CT439" s="119"/>
      <c r="CU439" s="119"/>
      <c r="CV439" s="119"/>
      <c r="CW439" s="119"/>
      <c r="CX439" s="119"/>
      <c r="CY439" s="119"/>
      <c r="CZ439" s="119"/>
      <c r="DA439" s="119"/>
      <c r="DB439" s="119"/>
      <c r="DC439" s="119"/>
      <c r="DD439" s="119"/>
      <c r="DE439" s="119"/>
      <c r="DF439" s="119"/>
      <c r="DG439" s="119"/>
      <c r="DH439" s="119"/>
      <c r="DI439" s="119"/>
      <c r="DJ439" s="119"/>
      <c r="DK439" s="119"/>
      <c r="DL439" s="119"/>
      <c r="DM439" s="119"/>
      <c r="DN439" s="119"/>
      <c r="DO439" s="119"/>
      <c r="DP439" s="119"/>
      <c r="DQ439" s="119"/>
      <c r="DR439" s="119"/>
      <c r="DS439" s="119"/>
      <c r="DT439" s="119"/>
      <c r="DU439" s="119"/>
      <c r="DV439" s="119"/>
      <c r="DW439" s="119"/>
      <c r="DX439" s="119"/>
      <c r="DY439" s="119"/>
      <c r="DZ439" s="119"/>
      <c r="EA439" s="119"/>
      <c r="EB439" s="119"/>
      <c r="EC439" s="119"/>
      <c r="ED439" s="119"/>
      <c r="EE439" s="119"/>
      <c r="EF439" s="119"/>
      <c r="EG439" s="119"/>
      <c r="EH439" s="119"/>
      <c r="EI439" s="119"/>
      <c r="EJ439" s="119"/>
      <c r="EK439" s="119"/>
      <c r="EL439" s="119"/>
      <c r="EM439" s="119"/>
      <c r="EN439" s="119"/>
      <c r="EO439" s="119"/>
      <c r="EP439" s="119"/>
      <c r="EQ439" s="119"/>
      <c r="ER439" s="119"/>
      <c r="ES439" s="119"/>
      <c r="ET439" s="119"/>
      <c r="EU439" s="119"/>
      <c r="EV439" s="119"/>
      <c r="EW439" s="119"/>
      <c r="EX439" s="119"/>
      <c r="EY439" s="119"/>
      <c r="EZ439" s="119"/>
      <c r="FA439" s="119"/>
      <c r="FB439" s="119"/>
      <c r="FC439" s="119"/>
      <c r="FD439" s="119"/>
      <c r="FE439" s="119"/>
      <c r="FF439" s="119"/>
      <c r="FG439" s="119"/>
      <c r="FH439" s="119"/>
      <c r="FI439" s="119"/>
      <c r="FJ439" s="119"/>
      <c r="FK439" s="119"/>
      <c r="FL439" s="119"/>
      <c r="FM439" s="119"/>
      <c r="FN439" s="119"/>
      <c r="FO439" s="119"/>
      <c r="FP439" s="119"/>
      <c r="FQ439" s="119"/>
      <c r="FR439" s="119"/>
      <c r="FS439" s="119"/>
      <c r="FT439" s="119"/>
      <c r="FU439" s="119"/>
      <c r="FV439" s="119"/>
      <c r="FW439" s="119"/>
      <c r="FX439" s="119"/>
      <c r="FY439" s="119"/>
      <c r="FZ439" s="119"/>
      <c r="GA439" s="119"/>
      <c r="GB439" s="119"/>
      <c r="GC439" s="119"/>
      <c r="GD439" s="119"/>
      <c r="GE439" s="119"/>
      <c r="GF439" s="119"/>
      <c r="GG439" s="119"/>
      <c r="GH439" s="119"/>
      <c r="GI439" s="119"/>
      <c r="GJ439" s="119"/>
      <c r="GK439" s="119"/>
      <c r="GL439" s="119"/>
      <c r="GM439" s="119"/>
      <c r="GN439" s="119"/>
      <c r="GO439" s="119"/>
      <c r="GP439" s="119"/>
      <c r="GQ439" s="119"/>
      <c r="GR439" s="119"/>
      <c r="GS439" s="119"/>
      <c r="GT439" s="119"/>
      <c r="GU439" s="119"/>
      <c r="GV439" s="119"/>
      <c r="GW439" s="119"/>
      <c r="GX439" s="119"/>
      <c r="GY439" s="119"/>
      <c r="GZ439" s="119"/>
      <c r="HA439" s="119"/>
      <c r="HB439" s="119"/>
      <c r="HC439" s="119"/>
      <c r="HD439" s="119"/>
      <c r="HE439" s="119"/>
      <c r="HF439" s="119"/>
      <c r="HG439" s="119"/>
      <c r="HH439" s="119"/>
      <c r="HI439" s="119"/>
      <c r="HJ439" s="119"/>
      <c r="HK439" s="119"/>
      <c r="HL439" s="119"/>
      <c r="HM439" s="119"/>
      <c r="HN439" s="119"/>
      <c r="HO439" s="119"/>
      <c r="HP439" s="119"/>
      <c r="HQ439" s="119"/>
      <c r="HR439" s="119"/>
      <c r="HS439" s="119"/>
      <c r="HT439" s="119"/>
      <c r="HU439" s="119"/>
      <c r="HV439" s="119"/>
      <c r="HW439" s="119"/>
      <c r="HX439" s="119"/>
      <c r="HY439" s="119"/>
      <c r="HZ439" s="119"/>
      <c r="IA439" s="119"/>
      <c r="IB439" s="119"/>
      <c r="IC439" s="119"/>
      <c r="ID439" s="119"/>
      <c r="IE439" s="119"/>
      <c r="IF439" s="119"/>
      <c r="IG439" s="119"/>
      <c r="IH439" s="119"/>
      <c r="II439" s="119"/>
      <c r="IJ439" s="119"/>
      <c r="IK439" s="119"/>
      <c r="IL439" s="119"/>
      <c r="IM439" s="119"/>
      <c r="IN439" s="119"/>
      <c r="IO439" s="119"/>
      <c r="IP439" s="119"/>
      <c r="IQ439" s="119"/>
      <c r="IR439" s="119"/>
      <c r="IS439" s="119"/>
      <c r="IT439" s="119"/>
      <c r="IU439" s="119"/>
      <c r="IV439" s="119"/>
    </row>
    <row r="440" spans="3:256" s="150" customFormat="1">
      <c r="D440" s="119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E440" s="119"/>
      <c r="AF440" s="119"/>
      <c r="AG440" s="119"/>
      <c r="AH440" s="119"/>
      <c r="AI440" s="119"/>
      <c r="AJ440" s="119"/>
      <c r="AK440" s="119"/>
      <c r="AL440" s="119"/>
      <c r="AM440" s="119"/>
      <c r="AN440" s="119"/>
      <c r="AO440" s="119"/>
      <c r="AP440" s="119"/>
      <c r="AQ440" s="119"/>
      <c r="AR440" s="119"/>
      <c r="AS440" s="119"/>
      <c r="AT440" s="119"/>
      <c r="AU440" s="119"/>
      <c r="AV440" s="119"/>
      <c r="AW440" s="119"/>
      <c r="AX440" s="119"/>
      <c r="AY440" s="119"/>
      <c r="AZ440" s="119"/>
      <c r="BA440" s="119"/>
      <c r="BB440" s="119"/>
      <c r="BC440" s="119"/>
      <c r="BD440" s="119"/>
      <c r="BE440" s="119"/>
      <c r="BF440" s="119"/>
      <c r="BG440" s="119"/>
      <c r="BH440" s="119"/>
      <c r="BI440" s="119"/>
      <c r="BJ440" s="119"/>
      <c r="BK440" s="119"/>
      <c r="BL440" s="119"/>
      <c r="BM440" s="119"/>
      <c r="BN440" s="119"/>
      <c r="BO440" s="119"/>
      <c r="BP440" s="119"/>
      <c r="BQ440" s="119"/>
      <c r="BR440" s="119"/>
      <c r="BS440" s="119"/>
      <c r="BT440" s="119"/>
      <c r="BU440" s="119"/>
      <c r="BV440" s="119"/>
      <c r="BW440" s="119"/>
      <c r="BX440" s="119"/>
      <c r="BY440" s="119"/>
      <c r="BZ440" s="119"/>
      <c r="CA440" s="119"/>
      <c r="CB440" s="119"/>
      <c r="CC440" s="119"/>
      <c r="CD440" s="119"/>
      <c r="CE440" s="119"/>
      <c r="CF440" s="119"/>
      <c r="CG440" s="119"/>
      <c r="CH440" s="119"/>
      <c r="CI440" s="119"/>
      <c r="CJ440" s="119"/>
      <c r="CK440" s="119"/>
      <c r="CL440" s="119"/>
      <c r="CM440" s="119"/>
      <c r="CN440" s="119"/>
      <c r="CO440" s="119"/>
      <c r="CP440" s="119"/>
      <c r="CQ440" s="119"/>
      <c r="CR440" s="119"/>
      <c r="CS440" s="119"/>
      <c r="CT440" s="119"/>
      <c r="CU440" s="119"/>
      <c r="CV440" s="119"/>
      <c r="CW440" s="119"/>
      <c r="CX440" s="119"/>
      <c r="CY440" s="119"/>
      <c r="CZ440" s="119"/>
      <c r="DA440" s="119"/>
      <c r="DB440" s="119"/>
      <c r="DC440" s="119"/>
      <c r="DD440" s="119"/>
      <c r="DE440" s="119"/>
      <c r="DF440" s="119"/>
      <c r="DG440" s="119"/>
      <c r="DH440" s="119"/>
      <c r="DI440" s="119"/>
      <c r="DJ440" s="119"/>
      <c r="DK440" s="119"/>
      <c r="DL440" s="119"/>
      <c r="DM440" s="119"/>
      <c r="DN440" s="119"/>
      <c r="DO440" s="119"/>
      <c r="DP440" s="119"/>
      <c r="DQ440" s="119"/>
      <c r="DR440" s="119"/>
      <c r="DS440" s="119"/>
      <c r="DT440" s="119"/>
      <c r="DU440" s="119"/>
      <c r="DV440" s="119"/>
      <c r="DW440" s="119"/>
      <c r="DX440" s="119"/>
      <c r="DY440" s="119"/>
      <c r="DZ440" s="119"/>
      <c r="EA440" s="119"/>
      <c r="EB440" s="119"/>
      <c r="EC440" s="119"/>
      <c r="ED440" s="119"/>
      <c r="EE440" s="119"/>
      <c r="EF440" s="119"/>
      <c r="EG440" s="119"/>
      <c r="EH440" s="119"/>
      <c r="EI440" s="119"/>
      <c r="EJ440" s="119"/>
      <c r="EK440" s="119"/>
      <c r="EL440" s="119"/>
      <c r="EM440" s="119"/>
      <c r="EN440" s="119"/>
      <c r="EO440" s="119"/>
      <c r="EP440" s="119"/>
      <c r="EQ440" s="119"/>
      <c r="ER440" s="119"/>
      <c r="ES440" s="119"/>
      <c r="ET440" s="119"/>
      <c r="EU440" s="119"/>
      <c r="EV440" s="119"/>
      <c r="EW440" s="119"/>
      <c r="EX440" s="119"/>
      <c r="EY440" s="119"/>
      <c r="EZ440" s="119"/>
      <c r="FA440" s="119"/>
      <c r="FB440" s="119"/>
      <c r="FC440" s="119"/>
      <c r="FD440" s="119"/>
      <c r="FE440" s="119"/>
      <c r="FF440" s="119"/>
      <c r="FG440" s="119"/>
      <c r="FH440" s="119"/>
      <c r="FI440" s="119"/>
      <c r="FJ440" s="119"/>
      <c r="FK440" s="119"/>
      <c r="FL440" s="119"/>
      <c r="FM440" s="119"/>
      <c r="FN440" s="119"/>
      <c r="FO440" s="119"/>
      <c r="FP440" s="119"/>
      <c r="FQ440" s="119"/>
      <c r="FR440" s="119"/>
      <c r="FS440" s="119"/>
      <c r="FT440" s="119"/>
      <c r="FU440" s="119"/>
      <c r="FV440" s="119"/>
      <c r="FW440" s="119"/>
      <c r="FX440" s="119"/>
      <c r="FY440" s="119"/>
      <c r="FZ440" s="119"/>
      <c r="GA440" s="119"/>
      <c r="GB440" s="119"/>
      <c r="GC440" s="119"/>
      <c r="GD440" s="119"/>
      <c r="GE440" s="119"/>
      <c r="GF440" s="119"/>
      <c r="GG440" s="119"/>
      <c r="GH440" s="119"/>
      <c r="GI440" s="119"/>
      <c r="GJ440" s="119"/>
      <c r="GK440" s="119"/>
      <c r="GL440" s="119"/>
      <c r="GM440" s="119"/>
      <c r="GN440" s="119"/>
      <c r="GO440" s="119"/>
      <c r="GP440" s="119"/>
      <c r="GQ440" s="119"/>
      <c r="GR440" s="119"/>
      <c r="GS440" s="119"/>
      <c r="GT440" s="119"/>
      <c r="GU440" s="119"/>
      <c r="GV440" s="119"/>
      <c r="GW440" s="119"/>
      <c r="GX440" s="119"/>
      <c r="GY440" s="119"/>
      <c r="GZ440" s="119"/>
      <c r="HA440" s="119"/>
      <c r="HB440" s="119"/>
      <c r="HC440" s="119"/>
      <c r="HD440" s="119"/>
      <c r="HE440" s="119"/>
      <c r="HF440" s="119"/>
      <c r="HG440" s="119"/>
      <c r="HH440" s="119"/>
      <c r="HI440" s="119"/>
      <c r="HJ440" s="119"/>
      <c r="HK440" s="119"/>
      <c r="HL440" s="119"/>
      <c r="HM440" s="119"/>
      <c r="HN440" s="119"/>
      <c r="HO440" s="119"/>
      <c r="HP440" s="119"/>
      <c r="HQ440" s="119"/>
      <c r="HR440" s="119"/>
      <c r="HS440" s="119"/>
      <c r="HT440" s="119"/>
      <c r="HU440" s="119"/>
      <c r="HV440" s="119"/>
      <c r="HW440" s="119"/>
      <c r="HX440" s="119"/>
      <c r="HY440" s="119"/>
      <c r="HZ440" s="119"/>
      <c r="IA440" s="119"/>
      <c r="IB440" s="119"/>
      <c r="IC440" s="119"/>
      <c r="ID440" s="119"/>
      <c r="IE440" s="119"/>
      <c r="IF440" s="119"/>
      <c r="IG440" s="119"/>
      <c r="IH440" s="119"/>
      <c r="II440" s="119"/>
      <c r="IJ440" s="119"/>
      <c r="IK440" s="119"/>
      <c r="IL440" s="119"/>
      <c r="IM440" s="119"/>
      <c r="IN440" s="119"/>
      <c r="IO440" s="119"/>
      <c r="IP440" s="119"/>
      <c r="IQ440" s="119"/>
      <c r="IR440" s="119"/>
      <c r="IS440" s="119"/>
      <c r="IT440" s="119"/>
      <c r="IU440" s="119"/>
      <c r="IV440" s="119"/>
    </row>
    <row r="441" spans="3:256" s="150" customFormat="1">
      <c r="D441" s="119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E441" s="119"/>
      <c r="AF441" s="119"/>
      <c r="AG441" s="119"/>
      <c r="AH441" s="119"/>
      <c r="AI441" s="119"/>
      <c r="AJ441" s="119"/>
      <c r="AK441" s="119"/>
      <c r="AL441" s="119"/>
      <c r="AM441" s="119"/>
      <c r="AN441" s="119"/>
      <c r="AO441" s="119"/>
      <c r="AP441" s="119"/>
      <c r="AQ441" s="119"/>
      <c r="AR441" s="119"/>
      <c r="AS441" s="119"/>
      <c r="AT441" s="119"/>
      <c r="AU441" s="119"/>
      <c r="AV441" s="119"/>
      <c r="AW441" s="119"/>
      <c r="AX441" s="119"/>
      <c r="AY441" s="119"/>
      <c r="AZ441" s="119"/>
      <c r="BA441" s="119"/>
      <c r="BB441" s="119"/>
      <c r="BC441" s="119"/>
      <c r="BD441" s="119"/>
      <c r="BE441" s="119"/>
      <c r="BF441" s="119"/>
      <c r="BG441" s="119"/>
      <c r="BH441" s="119"/>
      <c r="BI441" s="119"/>
      <c r="BJ441" s="119"/>
      <c r="BK441" s="119"/>
      <c r="BL441" s="119"/>
      <c r="BM441" s="119"/>
      <c r="BN441" s="119"/>
      <c r="BO441" s="119"/>
      <c r="BP441" s="119"/>
      <c r="BQ441" s="119"/>
      <c r="BR441" s="119"/>
      <c r="BS441" s="119"/>
      <c r="BT441" s="119"/>
      <c r="BU441" s="119"/>
      <c r="BV441" s="119"/>
      <c r="BW441" s="119"/>
      <c r="BX441" s="119"/>
      <c r="BY441" s="119"/>
      <c r="BZ441" s="119"/>
      <c r="CA441" s="119"/>
      <c r="CB441" s="119"/>
      <c r="CC441" s="119"/>
      <c r="CD441" s="119"/>
      <c r="CE441" s="119"/>
      <c r="CF441" s="119"/>
      <c r="CG441" s="119"/>
      <c r="CH441" s="119"/>
      <c r="CI441" s="119"/>
      <c r="CJ441" s="119"/>
      <c r="CK441" s="119"/>
      <c r="CL441" s="119"/>
      <c r="CM441" s="119"/>
      <c r="CN441" s="119"/>
      <c r="CO441" s="119"/>
      <c r="CP441" s="119"/>
      <c r="CQ441" s="119"/>
      <c r="CR441" s="119"/>
      <c r="CS441" s="119"/>
      <c r="CT441" s="119"/>
      <c r="CU441" s="119"/>
      <c r="CV441" s="119"/>
      <c r="CW441" s="119"/>
      <c r="CX441" s="119"/>
      <c r="CY441" s="119"/>
      <c r="CZ441" s="119"/>
      <c r="DA441" s="119"/>
      <c r="DB441" s="119"/>
      <c r="DC441" s="119"/>
      <c r="DD441" s="119"/>
      <c r="DE441" s="119"/>
      <c r="DF441" s="119"/>
      <c r="DG441" s="119"/>
      <c r="DH441" s="119"/>
      <c r="DI441" s="119"/>
      <c r="DJ441" s="119"/>
      <c r="DK441" s="119"/>
      <c r="DL441" s="119"/>
      <c r="DM441" s="119"/>
      <c r="DN441" s="119"/>
      <c r="DO441" s="119"/>
      <c r="DP441" s="119"/>
      <c r="DQ441" s="119"/>
      <c r="DR441" s="119"/>
      <c r="DS441" s="119"/>
      <c r="DT441" s="119"/>
      <c r="DU441" s="119"/>
      <c r="DV441" s="119"/>
      <c r="DW441" s="119"/>
      <c r="DX441" s="119"/>
      <c r="DY441" s="119"/>
      <c r="DZ441" s="119"/>
      <c r="EA441" s="119"/>
      <c r="EB441" s="119"/>
      <c r="EC441" s="119"/>
      <c r="ED441" s="119"/>
      <c r="EE441" s="119"/>
      <c r="EF441" s="119"/>
      <c r="EG441" s="119"/>
      <c r="EH441" s="119"/>
      <c r="EI441" s="119"/>
      <c r="EJ441" s="119"/>
      <c r="EK441" s="119"/>
      <c r="EL441" s="119"/>
      <c r="EM441" s="119"/>
      <c r="EN441" s="119"/>
      <c r="EO441" s="119"/>
      <c r="EP441" s="119"/>
      <c r="EQ441" s="119"/>
      <c r="ER441" s="119"/>
      <c r="ES441" s="119"/>
      <c r="ET441" s="119"/>
      <c r="EU441" s="119"/>
      <c r="EV441" s="119"/>
      <c r="EW441" s="119"/>
      <c r="EX441" s="119"/>
      <c r="EY441" s="119"/>
      <c r="EZ441" s="119"/>
      <c r="FA441" s="119"/>
      <c r="FB441" s="119"/>
      <c r="FC441" s="119"/>
      <c r="FD441" s="119"/>
      <c r="FE441" s="119"/>
      <c r="FF441" s="119"/>
      <c r="FG441" s="119"/>
      <c r="FH441" s="119"/>
      <c r="FI441" s="119"/>
      <c r="FJ441" s="119"/>
      <c r="FK441" s="119"/>
      <c r="FL441" s="119"/>
      <c r="FM441" s="119"/>
      <c r="FN441" s="119"/>
      <c r="FO441" s="119"/>
      <c r="FP441" s="119"/>
      <c r="FQ441" s="119"/>
      <c r="FR441" s="119"/>
      <c r="FS441" s="119"/>
      <c r="FT441" s="119"/>
      <c r="FU441" s="119"/>
      <c r="FV441" s="119"/>
      <c r="FW441" s="119"/>
      <c r="FX441" s="119"/>
      <c r="FY441" s="119"/>
      <c r="FZ441" s="119"/>
      <c r="GA441" s="119"/>
      <c r="GB441" s="119"/>
      <c r="GC441" s="119"/>
      <c r="GD441" s="119"/>
      <c r="GE441" s="119"/>
      <c r="GF441" s="119"/>
      <c r="GG441" s="119"/>
      <c r="GH441" s="119"/>
      <c r="GI441" s="119"/>
      <c r="GJ441" s="119"/>
      <c r="GK441" s="119"/>
      <c r="GL441" s="119"/>
      <c r="GM441" s="119"/>
      <c r="GN441" s="119"/>
      <c r="GO441" s="119"/>
      <c r="GP441" s="119"/>
      <c r="GQ441" s="119"/>
      <c r="GR441" s="119"/>
      <c r="GS441" s="119"/>
      <c r="GT441" s="119"/>
      <c r="GU441" s="119"/>
      <c r="GV441" s="119"/>
      <c r="GW441" s="119"/>
      <c r="GX441" s="119"/>
      <c r="GY441" s="119"/>
      <c r="GZ441" s="119"/>
      <c r="HA441" s="119"/>
      <c r="HB441" s="119"/>
      <c r="HC441" s="119"/>
      <c r="HD441" s="119"/>
      <c r="HE441" s="119"/>
      <c r="HF441" s="119"/>
      <c r="HG441" s="119"/>
      <c r="HH441" s="119"/>
      <c r="HI441" s="119"/>
      <c r="HJ441" s="119"/>
      <c r="HK441" s="119"/>
      <c r="HL441" s="119"/>
      <c r="HM441" s="119"/>
      <c r="HN441" s="119"/>
      <c r="HO441" s="119"/>
      <c r="HP441" s="119"/>
      <c r="HQ441" s="119"/>
      <c r="HR441" s="119"/>
      <c r="HS441" s="119"/>
      <c r="HT441" s="119"/>
      <c r="HU441" s="119"/>
      <c r="HV441" s="119"/>
      <c r="HW441" s="119"/>
      <c r="HX441" s="119"/>
      <c r="HY441" s="119"/>
      <c r="HZ441" s="119"/>
      <c r="IA441" s="119"/>
      <c r="IB441" s="119"/>
      <c r="IC441" s="119"/>
      <c r="ID441" s="119"/>
      <c r="IE441" s="119"/>
      <c r="IF441" s="119"/>
      <c r="IG441" s="119"/>
      <c r="IH441" s="119"/>
      <c r="II441" s="119"/>
      <c r="IJ441" s="119"/>
      <c r="IK441" s="119"/>
      <c r="IL441" s="119"/>
      <c r="IM441" s="119"/>
      <c r="IN441" s="119"/>
      <c r="IO441" s="119"/>
      <c r="IP441" s="119"/>
      <c r="IQ441" s="119"/>
      <c r="IR441" s="119"/>
      <c r="IS441" s="119"/>
      <c r="IT441" s="119"/>
      <c r="IU441" s="119"/>
      <c r="IV441" s="119"/>
    </row>
    <row r="442" spans="3:256" s="150" customFormat="1">
      <c r="C442" s="161"/>
      <c r="D442" s="119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E442" s="119"/>
      <c r="AF442" s="119"/>
      <c r="AG442" s="119"/>
      <c r="AH442" s="119"/>
      <c r="AI442" s="119"/>
      <c r="AJ442" s="119"/>
      <c r="AK442" s="119"/>
      <c r="AL442" s="119"/>
      <c r="AM442" s="119"/>
      <c r="AN442" s="119"/>
      <c r="AO442" s="119"/>
      <c r="AP442" s="119"/>
      <c r="AQ442" s="119"/>
      <c r="AR442" s="119"/>
      <c r="AS442" s="119"/>
      <c r="AT442" s="119"/>
      <c r="AU442" s="119"/>
      <c r="AV442" s="119"/>
      <c r="AW442" s="119"/>
      <c r="AX442" s="119"/>
      <c r="AY442" s="119"/>
      <c r="AZ442" s="119"/>
      <c r="BA442" s="119"/>
      <c r="BB442" s="119"/>
      <c r="BC442" s="119"/>
      <c r="BD442" s="119"/>
      <c r="BE442" s="119"/>
      <c r="BF442" s="119"/>
      <c r="BG442" s="119"/>
      <c r="BH442" s="119"/>
      <c r="BI442" s="119"/>
      <c r="BJ442" s="119"/>
      <c r="BK442" s="119"/>
      <c r="BL442" s="119"/>
      <c r="BM442" s="119"/>
      <c r="BN442" s="119"/>
      <c r="BO442" s="119"/>
      <c r="BP442" s="119"/>
      <c r="BQ442" s="119"/>
      <c r="BR442" s="119"/>
      <c r="BS442" s="119"/>
      <c r="BT442" s="119"/>
      <c r="BU442" s="119"/>
      <c r="BV442" s="119"/>
      <c r="BW442" s="119"/>
      <c r="BX442" s="119"/>
      <c r="BY442" s="119"/>
      <c r="BZ442" s="119"/>
      <c r="CA442" s="119"/>
      <c r="CB442" s="119"/>
      <c r="CC442" s="119"/>
      <c r="CD442" s="119"/>
      <c r="CE442" s="119"/>
      <c r="CF442" s="119"/>
      <c r="CG442" s="119"/>
      <c r="CH442" s="119"/>
      <c r="CI442" s="119"/>
      <c r="CJ442" s="119"/>
      <c r="CK442" s="119"/>
      <c r="CL442" s="119"/>
      <c r="CM442" s="119"/>
      <c r="CN442" s="119"/>
      <c r="CO442" s="119"/>
      <c r="CP442" s="119"/>
      <c r="CQ442" s="119"/>
      <c r="CR442" s="119"/>
      <c r="CS442" s="119"/>
      <c r="CT442" s="119"/>
      <c r="CU442" s="119"/>
      <c r="CV442" s="119"/>
      <c r="CW442" s="119"/>
      <c r="CX442" s="119"/>
      <c r="CY442" s="119"/>
      <c r="CZ442" s="119"/>
      <c r="DA442" s="119"/>
      <c r="DB442" s="119"/>
      <c r="DC442" s="119"/>
      <c r="DD442" s="119"/>
      <c r="DE442" s="119"/>
      <c r="DF442" s="119"/>
      <c r="DG442" s="119"/>
      <c r="DH442" s="119"/>
      <c r="DI442" s="119"/>
      <c r="DJ442" s="119"/>
      <c r="DK442" s="119"/>
      <c r="DL442" s="119"/>
      <c r="DM442" s="119"/>
      <c r="DN442" s="119"/>
      <c r="DO442" s="119"/>
      <c r="DP442" s="119"/>
      <c r="DQ442" s="119"/>
      <c r="DR442" s="119"/>
      <c r="DS442" s="119"/>
      <c r="DT442" s="119"/>
      <c r="DU442" s="119"/>
      <c r="DV442" s="119"/>
      <c r="DW442" s="119"/>
      <c r="DX442" s="119"/>
      <c r="DY442" s="119"/>
      <c r="DZ442" s="119"/>
      <c r="EA442" s="119"/>
      <c r="EB442" s="119"/>
      <c r="EC442" s="119"/>
      <c r="ED442" s="119"/>
      <c r="EE442" s="119"/>
      <c r="EF442" s="119"/>
      <c r="EG442" s="119"/>
      <c r="EH442" s="119"/>
      <c r="EI442" s="119"/>
      <c r="EJ442" s="119"/>
      <c r="EK442" s="119"/>
      <c r="EL442" s="119"/>
      <c r="EM442" s="119"/>
      <c r="EN442" s="119"/>
      <c r="EO442" s="119"/>
      <c r="EP442" s="119"/>
      <c r="EQ442" s="119"/>
      <c r="ER442" s="119"/>
      <c r="ES442" s="119"/>
      <c r="ET442" s="119"/>
      <c r="EU442" s="119"/>
      <c r="EV442" s="119"/>
      <c r="EW442" s="119"/>
      <c r="EX442" s="119"/>
      <c r="EY442" s="119"/>
      <c r="EZ442" s="119"/>
      <c r="FA442" s="119"/>
      <c r="FB442" s="119"/>
      <c r="FC442" s="119"/>
      <c r="FD442" s="119"/>
      <c r="FE442" s="119"/>
      <c r="FF442" s="119"/>
      <c r="FG442" s="119"/>
      <c r="FH442" s="119"/>
      <c r="FI442" s="119"/>
      <c r="FJ442" s="119"/>
      <c r="FK442" s="119"/>
      <c r="FL442" s="119"/>
      <c r="FM442" s="119"/>
      <c r="FN442" s="119"/>
      <c r="FO442" s="119"/>
      <c r="FP442" s="119"/>
      <c r="FQ442" s="119"/>
      <c r="FR442" s="119"/>
      <c r="FS442" s="119"/>
      <c r="FT442" s="119"/>
      <c r="FU442" s="119"/>
      <c r="FV442" s="119"/>
      <c r="FW442" s="119"/>
      <c r="FX442" s="119"/>
      <c r="FY442" s="119"/>
      <c r="FZ442" s="119"/>
      <c r="GA442" s="119"/>
      <c r="GB442" s="119"/>
      <c r="GC442" s="119"/>
      <c r="GD442" s="119"/>
      <c r="GE442" s="119"/>
      <c r="GF442" s="119"/>
      <c r="GG442" s="119"/>
      <c r="GH442" s="119"/>
      <c r="GI442" s="119"/>
      <c r="GJ442" s="119"/>
      <c r="GK442" s="119"/>
      <c r="GL442" s="119"/>
      <c r="GM442" s="119"/>
      <c r="GN442" s="119"/>
      <c r="GO442" s="119"/>
      <c r="GP442" s="119"/>
      <c r="GQ442" s="119"/>
      <c r="GR442" s="119"/>
      <c r="GS442" s="119"/>
      <c r="GT442" s="119"/>
      <c r="GU442" s="119"/>
      <c r="GV442" s="119"/>
      <c r="GW442" s="119"/>
      <c r="GX442" s="119"/>
      <c r="GY442" s="119"/>
      <c r="GZ442" s="119"/>
      <c r="HA442" s="119"/>
      <c r="HB442" s="119"/>
      <c r="HC442" s="119"/>
      <c r="HD442" s="119"/>
      <c r="HE442" s="119"/>
      <c r="HF442" s="119"/>
      <c r="HG442" s="119"/>
      <c r="HH442" s="119"/>
      <c r="HI442" s="119"/>
      <c r="HJ442" s="119"/>
      <c r="HK442" s="119"/>
      <c r="HL442" s="119"/>
      <c r="HM442" s="119"/>
      <c r="HN442" s="119"/>
      <c r="HO442" s="119"/>
      <c r="HP442" s="119"/>
      <c r="HQ442" s="119"/>
      <c r="HR442" s="119"/>
      <c r="HS442" s="119"/>
      <c r="HT442" s="119"/>
      <c r="HU442" s="119"/>
      <c r="HV442" s="119"/>
      <c r="HW442" s="119"/>
      <c r="HX442" s="119"/>
      <c r="HY442" s="119"/>
      <c r="HZ442" s="119"/>
      <c r="IA442" s="119"/>
      <c r="IB442" s="119"/>
      <c r="IC442" s="119"/>
      <c r="ID442" s="119"/>
      <c r="IE442" s="119"/>
      <c r="IF442" s="119"/>
      <c r="IG442" s="119"/>
      <c r="IH442" s="119"/>
      <c r="II442" s="119"/>
      <c r="IJ442" s="119"/>
      <c r="IK442" s="119"/>
      <c r="IL442" s="119"/>
      <c r="IM442" s="119"/>
      <c r="IN442" s="119"/>
      <c r="IO442" s="119"/>
      <c r="IP442" s="119"/>
      <c r="IQ442" s="119"/>
      <c r="IR442" s="119"/>
      <c r="IS442" s="119"/>
      <c r="IT442" s="119"/>
      <c r="IU442" s="119"/>
      <c r="IV442" s="119"/>
    </row>
    <row r="443" spans="3:256" s="161" customFormat="1">
      <c r="C443" s="150"/>
      <c r="D443" s="119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E443" s="119"/>
      <c r="AF443" s="119"/>
      <c r="AG443" s="119"/>
      <c r="AH443" s="119"/>
      <c r="AI443" s="119"/>
      <c r="AJ443" s="119"/>
      <c r="AK443" s="119"/>
      <c r="AL443" s="119"/>
      <c r="AM443" s="119"/>
      <c r="AN443" s="119"/>
      <c r="AO443" s="119"/>
      <c r="AP443" s="119"/>
      <c r="AQ443" s="119"/>
      <c r="AR443" s="119"/>
      <c r="AS443" s="119"/>
      <c r="AT443" s="119"/>
      <c r="AU443" s="119"/>
      <c r="AV443" s="119"/>
      <c r="AW443" s="119"/>
      <c r="AX443" s="119"/>
      <c r="AY443" s="119"/>
      <c r="AZ443" s="119"/>
      <c r="BA443" s="119"/>
      <c r="BB443" s="119"/>
      <c r="BC443" s="119"/>
      <c r="BD443" s="119"/>
      <c r="BE443" s="119"/>
      <c r="BF443" s="119"/>
      <c r="BG443" s="119"/>
      <c r="BH443" s="119"/>
      <c r="BI443" s="119"/>
      <c r="BJ443" s="119"/>
      <c r="BK443" s="119"/>
      <c r="BL443" s="119"/>
      <c r="BM443" s="119"/>
      <c r="BN443" s="119"/>
      <c r="BO443" s="119"/>
      <c r="BP443" s="119"/>
      <c r="BQ443" s="119"/>
      <c r="BR443" s="119"/>
      <c r="BS443" s="119"/>
      <c r="BT443" s="119"/>
      <c r="BU443" s="119"/>
      <c r="BV443" s="119"/>
      <c r="BW443" s="119"/>
      <c r="BX443" s="119"/>
      <c r="BY443" s="119"/>
      <c r="BZ443" s="119"/>
      <c r="CA443" s="119"/>
      <c r="CB443" s="119"/>
      <c r="CC443" s="119"/>
      <c r="CD443" s="119"/>
      <c r="CE443" s="119"/>
      <c r="CF443" s="119"/>
      <c r="CG443" s="119"/>
      <c r="CH443" s="119"/>
      <c r="CI443" s="119"/>
      <c r="CJ443" s="119"/>
      <c r="CK443" s="119"/>
      <c r="CL443" s="119"/>
      <c r="CM443" s="119"/>
      <c r="CN443" s="119"/>
      <c r="CO443" s="119"/>
      <c r="CP443" s="119"/>
      <c r="CQ443" s="119"/>
      <c r="CR443" s="119"/>
      <c r="CS443" s="119"/>
      <c r="CT443" s="119"/>
      <c r="CU443" s="119"/>
      <c r="CV443" s="119"/>
      <c r="CW443" s="119"/>
      <c r="CX443" s="119"/>
      <c r="CY443" s="119"/>
      <c r="CZ443" s="119"/>
      <c r="DA443" s="119"/>
      <c r="DB443" s="119"/>
      <c r="DC443" s="119"/>
      <c r="DD443" s="119"/>
      <c r="DE443" s="119"/>
      <c r="DF443" s="119"/>
      <c r="DG443" s="119"/>
      <c r="DH443" s="119"/>
      <c r="DI443" s="119"/>
      <c r="DJ443" s="119"/>
      <c r="DK443" s="119"/>
      <c r="DL443" s="119"/>
      <c r="DM443" s="119"/>
      <c r="DN443" s="119"/>
      <c r="DO443" s="119"/>
      <c r="DP443" s="119"/>
      <c r="DQ443" s="119"/>
      <c r="DR443" s="119"/>
      <c r="DS443" s="119"/>
      <c r="DT443" s="119"/>
      <c r="DU443" s="119"/>
      <c r="DV443" s="119"/>
      <c r="DW443" s="119"/>
      <c r="DX443" s="119"/>
      <c r="DY443" s="119"/>
      <c r="DZ443" s="119"/>
      <c r="EA443" s="119"/>
      <c r="EB443" s="119"/>
      <c r="EC443" s="119"/>
      <c r="ED443" s="119"/>
      <c r="EE443" s="119"/>
      <c r="EF443" s="119"/>
      <c r="EG443" s="119"/>
      <c r="EH443" s="119"/>
      <c r="EI443" s="119"/>
      <c r="EJ443" s="119"/>
      <c r="EK443" s="119"/>
      <c r="EL443" s="119"/>
      <c r="EM443" s="119"/>
      <c r="EN443" s="119"/>
      <c r="EO443" s="119"/>
      <c r="EP443" s="119"/>
      <c r="EQ443" s="119"/>
      <c r="ER443" s="119"/>
      <c r="ES443" s="119"/>
      <c r="ET443" s="119"/>
      <c r="EU443" s="119"/>
      <c r="EV443" s="119"/>
      <c r="EW443" s="119"/>
      <c r="EX443" s="119"/>
      <c r="EY443" s="119"/>
      <c r="EZ443" s="119"/>
      <c r="FA443" s="119"/>
      <c r="FB443" s="119"/>
      <c r="FC443" s="119"/>
      <c r="FD443" s="119"/>
      <c r="FE443" s="119"/>
      <c r="FF443" s="119"/>
      <c r="FG443" s="119"/>
      <c r="FH443" s="119"/>
      <c r="FI443" s="119"/>
      <c r="FJ443" s="119"/>
      <c r="FK443" s="119"/>
      <c r="FL443" s="119"/>
      <c r="FM443" s="119"/>
      <c r="FN443" s="119"/>
      <c r="FO443" s="119"/>
      <c r="FP443" s="119"/>
      <c r="FQ443" s="119"/>
      <c r="FR443" s="119"/>
      <c r="FS443" s="119"/>
      <c r="FT443" s="119"/>
      <c r="FU443" s="119"/>
      <c r="FV443" s="119"/>
      <c r="FW443" s="119"/>
      <c r="FX443" s="119"/>
      <c r="FY443" s="119"/>
      <c r="FZ443" s="119"/>
      <c r="GA443" s="119"/>
      <c r="GB443" s="119"/>
      <c r="GC443" s="119"/>
      <c r="GD443" s="119"/>
      <c r="GE443" s="119"/>
      <c r="GF443" s="119"/>
      <c r="GG443" s="119"/>
      <c r="GH443" s="119"/>
      <c r="GI443" s="119"/>
      <c r="GJ443" s="119"/>
      <c r="GK443" s="119"/>
      <c r="GL443" s="119"/>
      <c r="GM443" s="119"/>
      <c r="GN443" s="119"/>
      <c r="GO443" s="119"/>
      <c r="GP443" s="119"/>
      <c r="GQ443" s="119"/>
      <c r="GR443" s="119"/>
      <c r="GS443" s="119"/>
      <c r="GT443" s="119"/>
      <c r="GU443" s="119"/>
      <c r="GV443" s="119"/>
      <c r="GW443" s="119"/>
      <c r="GX443" s="119"/>
      <c r="GY443" s="119"/>
      <c r="GZ443" s="119"/>
      <c r="HA443" s="119"/>
      <c r="HB443" s="119"/>
      <c r="HC443" s="119"/>
      <c r="HD443" s="119"/>
      <c r="HE443" s="119"/>
      <c r="HF443" s="119"/>
      <c r="HG443" s="119"/>
      <c r="HH443" s="119"/>
      <c r="HI443" s="119"/>
      <c r="HJ443" s="119"/>
      <c r="HK443" s="119"/>
      <c r="HL443" s="119"/>
      <c r="HM443" s="119"/>
      <c r="HN443" s="119"/>
      <c r="HO443" s="119"/>
      <c r="HP443" s="119"/>
      <c r="HQ443" s="119"/>
      <c r="HR443" s="119"/>
      <c r="HS443" s="119"/>
      <c r="HT443" s="119"/>
      <c r="HU443" s="119"/>
      <c r="HV443" s="119"/>
      <c r="HW443" s="119"/>
      <c r="HX443" s="119"/>
      <c r="HY443" s="119"/>
      <c r="HZ443" s="119"/>
      <c r="IA443" s="119"/>
      <c r="IB443" s="119"/>
      <c r="IC443" s="119"/>
      <c r="ID443" s="119"/>
      <c r="IE443" s="119"/>
      <c r="IF443" s="119"/>
      <c r="IG443" s="119"/>
      <c r="IH443" s="119"/>
      <c r="II443" s="119"/>
      <c r="IJ443" s="119"/>
      <c r="IK443" s="119"/>
      <c r="IL443" s="119"/>
      <c r="IM443" s="119"/>
      <c r="IN443" s="119"/>
      <c r="IO443" s="119"/>
      <c r="IP443" s="119"/>
      <c r="IQ443" s="119"/>
      <c r="IR443" s="119"/>
      <c r="IS443" s="119"/>
      <c r="IT443" s="119"/>
      <c r="IU443" s="119"/>
      <c r="IV443" s="119"/>
    </row>
    <row r="444" spans="3:256" s="150" customFormat="1">
      <c r="D444" s="119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E444" s="119"/>
      <c r="AF444" s="119"/>
      <c r="AG444" s="119"/>
      <c r="AH444" s="119"/>
      <c r="AI444" s="119"/>
      <c r="AJ444" s="119"/>
      <c r="AK444" s="119"/>
      <c r="AL444" s="119"/>
      <c r="AM444" s="119"/>
      <c r="AN444" s="119"/>
      <c r="AO444" s="119"/>
      <c r="AP444" s="119"/>
      <c r="AQ444" s="119"/>
      <c r="AR444" s="119"/>
      <c r="AS444" s="119"/>
      <c r="AT444" s="119"/>
      <c r="AU444" s="119"/>
      <c r="AV444" s="119"/>
      <c r="AW444" s="119"/>
      <c r="AX444" s="119"/>
      <c r="AY444" s="119"/>
      <c r="AZ444" s="119"/>
      <c r="BA444" s="119"/>
      <c r="BB444" s="119"/>
      <c r="BC444" s="119"/>
      <c r="BD444" s="119"/>
      <c r="BE444" s="119"/>
      <c r="BF444" s="119"/>
      <c r="BG444" s="119"/>
      <c r="BH444" s="119"/>
      <c r="BI444" s="119"/>
      <c r="BJ444" s="119"/>
      <c r="BK444" s="119"/>
      <c r="BL444" s="119"/>
      <c r="BM444" s="119"/>
      <c r="BN444" s="119"/>
      <c r="BO444" s="119"/>
      <c r="BP444" s="119"/>
      <c r="BQ444" s="119"/>
      <c r="BR444" s="119"/>
      <c r="BS444" s="119"/>
      <c r="BT444" s="119"/>
      <c r="BU444" s="119"/>
      <c r="BV444" s="119"/>
      <c r="BW444" s="119"/>
      <c r="BX444" s="119"/>
      <c r="BY444" s="119"/>
      <c r="BZ444" s="119"/>
      <c r="CA444" s="119"/>
      <c r="CB444" s="119"/>
      <c r="CC444" s="119"/>
      <c r="CD444" s="119"/>
      <c r="CE444" s="119"/>
      <c r="CF444" s="119"/>
      <c r="CG444" s="119"/>
      <c r="CH444" s="119"/>
      <c r="CI444" s="119"/>
      <c r="CJ444" s="119"/>
      <c r="CK444" s="119"/>
      <c r="CL444" s="119"/>
      <c r="CM444" s="119"/>
      <c r="CN444" s="119"/>
      <c r="CO444" s="119"/>
      <c r="CP444" s="119"/>
      <c r="CQ444" s="119"/>
      <c r="CR444" s="119"/>
      <c r="CS444" s="119"/>
      <c r="CT444" s="119"/>
      <c r="CU444" s="119"/>
      <c r="CV444" s="119"/>
      <c r="CW444" s="119"/>
      <c r="CX444" s="119"/>
      <c r="CY444" s="119"/>
      <c r="CZ444" s="119"/>
      <c r="DA444" s="119"/>
      <c r="DB444" s="119"/>
      <c r="DC444" s="119"/>
      <c r="DD444" s="119"/>
      <c r="DE444" s="119"/>
      <c r="DF444" s="119"/>
      <c r="DG444" s="119"/>
      <c r="DH444" s="119"/>
      <c r="DI444" s="119"/>
      <c r="DJ444" s="119"/>
      <c r="DK444" s="119"/>
      <c r="DL444" s="119"/>
      <c r="DM444" s="119"/>
      <c r="DN444" s="119"/>
      <c r="DO444" s="119"/>
      <c r="DP444" s="119"/>
      <c r="DQ444" s="119"/>
      <c r="DR444" s="119"/>
      <c r="DS444" s="119"/>
      <c r="DT444" s="119"/>
      <c r="DU444" s="119"/>
      <c r="DV444" s="119"/>
      <c r="DW444" s="119"/>
      <c r="DX444" s="119"/>
      <c r="DY444" s="119"/>
      <c r="DZ444" s="119"/>
      <c r="EA444" s="119"/>
      <c r="EB444" s="119"/>
      <c r="EC444" s="119"/>
      <c r="ED444" s="119"/>
      <c r="EE444" s="119"/>
      <c r="EF444" s="119"/>
      <c r="EG444" s="119"/>
      <c r="EH444" s="119"/>
      <c r="EI444" s="119"/>
      <c r="EJ444" s="119"/>
      <c r="EK444" s="119"/>
      <c r="EL444" s="119"/>
      <c r="EM444" s="119"/>
      <c r="EN444" s="119"/>
      <c r="EO444" s="119"/>
      <c r="EP444" s="119"/>
      <c r="EQ444" s="119"/>
      <c r="ER444" s="119"/>
      <c r="ES444" s="119"/>
      <c r="ET444" s="119"/>
      <c r="EU444" s="119"/>
      <c r="EV444" s="119"/>
      <c r="EW444" s="119"/>
      <c r="EX444" s="119"/>
      <c r="EY444" s="119"/>
      <c r="EZ444" s="119"/>
      <c r="FA444" s="119"/>
      <c r="FB444" s="119"/>
      <c r="FC444" s="119"/>
      <c r="FD444" s="119"/>
      <c r="FE444" s="119"/>
      <c r="FF444" s="119"/>
      <c r="FG444" s="119"/>
      <c r="FH444" s="119"/>
      <c r="FI444" s="119"/>
      <c r="FJ444" s="119"/>
      <c r="FK444" s="119"/>
      <c r="FL444" s="119"/>
      <c r="FM444" s="119"/>
      <c r="FN444" s="119"/>
      <c r="FO444" s="119"/>
      <c r="FP444" s="119"/>
      <c r="FQ444" s="119"/>
      <c r="FR444" s="119"/>
      <c r="FS444" s="119"/>
      <c r="FT444" s="119"/>
      <c r="FU444" s="119"/>
      <c r="FV444" s="119"/>
      <c r="FW444" s="119"/>
      <c r="FX444" s="119"/>
      <c r="FY444" s="119"/>
      <c r="FZ444" s="119"/>
      <c r="GA444" s="119"/>
      <c r="GB444" s="119"/>
      <c r="GC444" s="119"/>
      <c r="GD444" s="119"/>
      <c r="GE444" s="119"/>
      <c r="GF444" s="119"/>
      <c r="GG444" s="119"/>
      <c r="GH444" s="119"/>
      <c r="GI444" s="119"/>
      <c r="GJ444" s="119"/>
      <c r="GK444" s="119"/>
      <c r="GL444" s="119"/>
      <c r="GM444" s="119"/>
      <c r="GN444" s="119"/>
      <c r="GO444" s="119"/>
      <c r="GP444" s="119"/>
      <c r="GQ444" s="119"/>
      <c r="GR444" s="119"/>
      <c r="GS444" s="119"/>
      <c r="GT444" s="119"/>
      <c r="GU444" s="119"/>
      <c r="GV444" s="119"/>
      <c r="GW444" s="119"/>
      <c r="GX444" s="119"/>
      <c r="GY444" s="119"/>
      <c r="GZ444" s="119"/>
      <c r="HA444" s="119"/>
      <c r="HB444" s="119"/>
      <c r="HC444" s="119"/>
      <c r="HD444" s="119"/>
      <c r="HE444" s="119"/>
      <c r="HF444" s="119"/>
      <c r="HG444" s="119"/>
      <c r="HH444" s="119"/>
      <c r="HI444" s="119"/>
      <c r="HJ444" s="119"/>
      <c r="HK444" s="119"/>
      <c r="HL444" s="119"/>
      <c r="HM444" s="119"/>
      <c r="HN444" s="119"/>
      <c r="HO444" s="119"/>
      <c r="HP444" s="119"/>
      <c r="HQ444" s="119"/>
      <c r="HR444" s="119"/>
      <c r="HS444" s="119"/>
      <c r="HT444" s="119"/>
      <c r="HU444" s="119"/>
      <c r="HV444" s="119"/>
      <c r="HW444" s="119"/>
      <c r="HX444" s="119"/>
      <c r="HY444" s="119"/>
      <c r="HZ444" s="119"/>
      <c r="IA444" s="119"/>
      <c r="IB444" s="119"/>
      <c r="IC444" s="119"/>
      <c r="ID444" s="119"/>
      <c r="IE444" s="119"/>
      <c r="IF444" s="119"/>
      <c r="IG444" s="119"/>
      <c r="IH444" s="119"/>
      <c r="II444" s="119"/>
      <c r="IJ444" s="119"/>
      <c r="IK444" s="119"/>
      <c r="IL444" s="119"/>
      <c r="IM444" s="119"/>
      <c r="IN444" s="119"/>
      <c r="IO444" s="119"/>
      <c r="IP444" s="119"/>
      <c r="IQ444" s="119"/>
      <c r="IR444" s="119"/>
      <c r="IS444" s="119"/>
      <c r="IT444" s="119"/>
      <c r="IU444" s="119"/>
      <c r="IV444" s="119"/>
    </row>
    <row r="445" spans="3:256" s="150" customFormat="1">
      <c r="D445" s="119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E445" s="119"/>
      <c r="AF445" s="119"/>
      <c r="AG445" s="119"/>
      <c r="AH445" s="119"/>
      <c r="AI445" s="119"/>
      <c r="AJ445" s="119"/>
      <c r="AK445" s="119"/>
      <c r="AL445" s="119"/>
      <c r="AM445" s="119"/>
      <c r="AN445" s="119"/>
      <c r="AO445" s="119"/>
      <c r="AP445" s="119"/>
      <c r="AQ445" s="119"/>
      <c r="AR445" s="119"/>
      <c r="AS445" s="119"/>
      <c r="AT445" s="119"/>
      <c r="AU445" s="119"/>
      <c r="AV445" s="119"/>
      <c r="AW445" s="119"/>
      <c r="AX445" s="119"/>
      <c r="AY445" s="119"/>
      <c r="AZ445" s="119"/>
      <c r="BA445" s="119"/>
      <c r="BB445" s="119"/>
      <c r="BC445" s="119"/>
      <c r="BD445" s="119"/>
      <c r="BE445" s="119"/>
      <c r="BF445" s="119"/>
      <c r="BG445" s="119"/>
      <c r="BH445" s="119"/>
      <c r="BI445" s="119"/>
      <c r="BJ445" s="119"/>
      <c r="BK445" s="119"/>
      <c r="BL445" s="119"/>
      <c r="BM445" s="119"/>
      <c r="BN445" s="119"/>
      <c r="BO445" s="119"/>
      <c r="BP445" s="119"/>
      <c r="BQ445" s="119"/>
      <c r="BR445" s="119"/>
      <c r="BS445" s="119"/>
      <c r="BT445" s="119"/>
      <c r="BU445" s="119"/>
      <c r="BV445" s="119"/>
      <c r="BW445" s="119"/>
      <c r="BX445" s="119"/>
      <c r="BY445" s="119"/>
      <c r="BZ445" s="119"/>
      <c r="CA445" s="119"/>
      <c r="CB445" s="119"/>
      <c r="CC445" s="119"/>
      <c r="CD445" s="119"/>
      <c r="CE445" s="119"/>
      <c r="CF445" s="119"/>
      <c r="CG445" s="119"/>
      <c r="CH445" s="119"/>
      <c r="CI445" s="119"/>
      <c r="CJ445" s="119"/>
      <c r="CK445" s="119"/>
      <c r="CL445" s="119"/>
      <c r="CM445" s="119"/>
      <c r="CN445" s="119"/>
      <c r="CO445" s="119"/>
      <c r="CP445" s="119"/>
      <c r="CQ445" s="119"/>
      <c r="CR445" s="119"/>
      <c r="CS445" s="119"/>
      <c r="CT445" s="119"/>
      <c r="CU445" s="119"/>
      <c r="CV445" s="119"/>
      <c r="CW445" s="119"/>
      <c r="CX445" s="119"/>
      <c r="CY445" s="119"/>
      <c r="CZ445" s="119"/>
      <c r="DA445" s="119"/>
      <c r="DB445" s="119"/>
      <c r="DC445" s="119"/>
      <c r="DD445" s="119"/>
      <c r="DE445" s="119"/>
      <c r="DF445" s="119"/>
      <c r="DG445" s="119"/>
      <c r="DH445" s="119"/>
      <c r="DI445" s="119"/>
      <c r="DJ445" s="119"/>
      <c r="DK445" s="119"/>
      <c r="DL445" s="119"/>
      <c r="DM445" s="119"/>
      <c r="DN445" s="119"/>
      <c r="DO445" s="119"/>
      <c r="DP445" s="119"/>
      <c r="DQ445" s="119"/>
      <c r="DR445" s="119"/>
      <c r="DS445" s="119"/>
      <c r="DT445" s="119"/>
      <c r="DU445" s="119"/>
      <c r="DV445" s="119"/>
      <c r="DW445" s="119"/>
      <c r="DX445" s="119"/>
      <c r="DY445" s="119"/>
      <c r="DZ445" s="119"/>
      <c r="EA445" s="119"/>
      <c r="EB445" s="119"/>
      <c r="EC445" s="119"/>
      <c r="ED445" s="119"/>
      <c r="EE445" s="119"/>
      <c r="EF445" s="119"/>
      <c r="EG445" s="119"/>
      <c r="EH445" s="119"/>
      <c r="EI445" s="119"/>
      <c r="EJ445" s="119"/>
      <c r="EK445" s="119"/>
      <c r="EL445" s="119"/>
      <c r="EM445" s="119"/>
      <c r="EN445" s="119"/>
      <c r="EO445" s="119"/>
      <c r="EP445" s="119"/>
      <c r="EQ445" s="119"/>
      <c r="ER445" s="119"/>
      <c r="ES445" s="119"/>
      <c r="ET445" s="119"/>
      <c r="EU445" s="119"/>
      <c r="EV445" s="119"/>
      <c r="EW445" s="119"/>
      <c r="EX445" s="119"/>
      <c r="EY445" s="119"/>
      <c r="EZ445" s="119"/>
      <c r="FA445" s="119"/>
      <c r="FB445" s="119"/>
      <c r="FC445" s="119"/>
      <c r="FD445" s="119"/>
      <c r="FE445" s="119"/>
      <c r="FF445" s="119"/>
      <c r="FG445" s="119"/>
      <c r="FH445" s="119"/>
      <c r="FI445" s="119"/>
      <c r="FJ445" s="119"/>
      <c r="FK445" s="119"/>
      <c r="FL445" s="119"/>
      <c r="FM445" s="119"/>
      <c r="FN445" s="119"/>
      <c r="FO445" s="119"/>
      <c r="FP445" s="119"/>
      <c r="FQ445" s="119"/>
      <c r="FR445" s="119"/>
      <c r="FS445" s="119"/>
      <c r="FT445" s="119"/>
      <c r="FU445" s="119"/>
      <c r="FV445" s="119"/>
      <c r="FW445" s="119"/>
      <c r="FX445" s="119"/>
      <c r="FY445" s="119"/>
      <c r="FZ445" s="119"/>
      <c r="GA445" s="119"/>
      <c r="GB445" s="119"/>
      <c r="GC445" s="119"/>
      <c r="GD445" s="119"/>
      <c r="GE445" s="119"/>
      <c r="GF445" s="119"/>
      <c r="GG445" s="119"/>
      <c r="GH445" s="119"/>
      <c r="GI445" s="119"/>
      <c r="GJ445" s="119"/>
      <c r="GK445" s="119"/>
      <c r="GL445" s="119"/>
      <c r="GM445" s="119"/>
      <c r="GN445" s="119"/>
      <c r="GO445" s="119"/>
      <c r="GP445" s="119"/>
      <c r="GQ445" s="119"/>
      <c r="GR445" s="119"/>
      <c r="GS445" s="119"/>
      <c r="GT445" s="119"/>
      <c r="GU445" s="119"/>
      <c r="GV445" s="119"/>
      <c r="GW445" s="119"/>
      <c r="GX445" s="119"/>
      <c r="GY445" s="119"/>
      <c r="GZ445" s="119"/>
      <c r="HA445" s="119"/>
      <c r="HB445" s="119"/>
      <c r="HC445" s="119"/>
      <c r="HD445" s="119"/>
      <c r="HE445" s="119"/>
      <c r="HF445" s="119"/>
      <c r="HG445" s="119"/>
      <c r="HH445" s="119"/>
      <c r="HI445" s="119"/>
      <c r="HJ445" s="119"/>
      <c r="HK445" s="119"/>
      <c r="HL445" s="119"/>
      <c r="HM445" s="119"/>
      <c r="HN445" s="119"/>
      <c r="HO445" s="119"/>
      <c r="HP445" s="119"/>
      <c r="HQ445" s="119"/>
      <c r="HR445" s="119"/>
      <c r="HS445" s="119"/>
      <c r="HT445" s="119"/>
      <c r="HU445" s="119"/>
      <c r="HV445" s="119"/>
      <c r="HW445" s="119"/>
      <c r="HX445" s="119"/>
      <c r="HY445" s="119"/>
      <c r="HZ445" s="119"/>
      <c r="IA445" s="119"/>
      <c r="IB445" s="119"/>
      <c r="IC445" s="119"/>
      <c r="ID445" s="119"/>
      <c r="IE445" s="119"/>
      <c r="IF445" s="119"/>
      <c r="IG445" s="119"/>
      <c r="IH445" s="119"/>
      <c r="II445" s="119"/>
      <c r="IJ445" s="119"/>
      <c r="IK445" s="119"/>
      <c r="IL445" s="119"/>
      <c r="IM445" s="119"/>
      <c r="IN445" s="119"/>
      <c r="IO445" s="119"/>
      <c r="IP445" s="119"/>
      <c r="IQ445" s="119"/>
      <c r="IR445" s="119"/>
      <c r="IS445" s="119"/>
      <c r="IT445" s="119"/>
      <c r="IU445" s="119"/>
      <c r="IV445" s="119"/>
    </row>
    <row r="446" spans="3:256" s="150" customFormat="1">
      <c r="D446" s="119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E446" s="119"/>
      <c r="AF446" s="119"/>
      <c r="AG446" s="119"/>
      <c r="AH446" s="119"/>
      <c r="AI446" s="119"/>
      <c r="AJ446" s="119"/>
      <c r="AK446" s="119"/>
      <c r="AL446" s="119"/>
      <c r="AM446" s="119"/>
      <c r="AN446" s="119"/>
      <c r="AO446" s="119"/>
      <c r="AP446" s="119"/>
      <c r="AQ446" s="119"/>
      <c r="AR446" s="119"/>
      <c r="AS446" s="119"/>
      <c r="AT446" s="119"/>
      <c r="AU446" s="119"/>
      <c r="AV446" s="119"/>
      <c r="AW446" s="119"/>
      <c r="AX446" s="119"/>
      <c r="AY446" s="119"/>
      <c r="AZ446" s="119"/>
      <c r="BA446" s="119"/>
      <c r="BB446" s="119"/>
      <c r="BC446" s="119"/>
      <c r="BD446" s="119"/>
      <c r="BE446" s="119"/>
      <c r="BF446" s="119"/>
      <c r="BG446" s="119"/>
      <c r="BH446" s="119"/>
      <c r="BI446" s="119"/>
      <c r="BJ446" s="119"/>
      <c r="BK446" s="119"/>
      <c r="BL446" s="119"/>
      <c r="BM446" s="119"/>
      <c r="BN446" s="119"/>
      <c r="BO446" s="119"/>
      <c r="BP446" s="119"/>
      <c r="BQ446" s="119"/>
      <c r="BR446" s="119"/>
      <c r="BS446" s="119"/>
      <c r="BT446" s="119"/>
      <c r="BU446" s="119"/>
      <c r="BV446" s="119"/>
      <c r="BW446" s="119"/>
      <c r="BX446" s="119"/>
      <c r="BY446" s="119"/>
      <c r="BZ446" s="119"/>
      <c r="CA446" s="119"/>
      <c r="CB446" s="119"/>
      <c r="CC446" s="119"/>
      <c r="CD446" s="119"/>
      <c r="CE446" s="119"/>
      <c r="CF446" s="119"/>
      <c r="CG446" s="119"/>
      <c r="CH446" s="119"/>
      <c r="CI446" s="119"/>
      <c r="CJ446" s="119"/>
      <c r="CK446" s="119"/>
      <c r="CL446" s="119"/>
      <c r="CM446" s="119"/>
      <c r="CN446" s="119"/>
      <c r="CO446" s="119"/>
      <c r="CP446" s="119"/>
      <c r="CQ446" s="119"/>
      <c r="CR446" s="119"/>
      <c r="CS446" s="119"/>
      <c r="CT446" s="119"/>
      <c r="CU446" s="119"/>
      <c r="CV446" s="119"/>
      <c r="CW446" s="119"/>
      <c r="CX446" s="119"/>
      <c r="CY446" s="119"/>
      <c r="CZ446" s="119"/>
      <c r="DA446" s="119"/>
      <c r="DB446" s="119"/>
      <c r="DC446" s="119"/>
      <c r="DD446" s="119"/>
      <c r="DE446" s="119"/>
      <c r="DF446" s="119"/>
      <c r="DG446" s="119"/>
      <c r="DH446" s="119"/>
      <c r="DI446" s="119"/>
      <c r="DJ446" s="119"/>
      <c r="DK446" s="119"/>
      <c r="DL446" s="119"/>
      <c r="DM446" s="119"/>
      <c r="DN446" s="119"/>
      <c r="DO446" s="119"/>
      <c r="DP446" s="119"/>
      <c r="DQ446" s="119"/>
      <c r="DR446" s="119"/>
      <c r="DS446" s="119"/>
      <c r="DT446" s="119"/>
      <c r="DU446" s="119"/>
      <c r="DV446" s="119"/>
      <c r="DW446" s="119"/>
      <c r="DX446" s="119"/>
      <c r="DY446" s="119"/>
      <c r="DZ446" s="119"/>
      <c r="EA446" s="119"/>
      <c r="EB446" s="119"/>
      <c r="EC446" s="119"/>
      <c r="ED446" s="119"/>
      <c r="EE446" s="119"/>
      <c r="EF446" s="119"/>
      <c r="EG446" s="119"/>
      <c r="EH446" s="119"/>
      <c r="EI446" s="119"/>
      <c r="EJ446" s="119"/>
      <c r="EK446" s="119"/>
      <c r="EL446" s="119"/>
      <c r="EM446" s="119"/>
      <c r="EN446" s="119"/>
      <c r="EO446" s="119"/>
      <c r="EP446" s="119"/>
      <c r="EQ446" s="119"/>
      <c r="ER446" s="119"/>
      <c r="ES446" s="119"/>
      <c r="ET446" s="119"/>
      <c r="EU446" s="119"/>
      <c r="EV446" s="119"/>
      <c r="EW446" s="119"/>
      <c r="EX446" s="119"/>
      <c r="EY446" s="119"/>
      <c r="EZ446" s="119"/>
      <c r="FA446" s="119"/>
      <c r="FB446" s="119"/>
      <c r="FC446" s="119"/>
      <c r="FD446" s="119"/>
      <c r="FE446" s="119"/>
      <c r="FF446" s="119"/>
      <c r="FG446" s="119"/>
      <c r="FH446" s="119"/>
      <c r="FI446" s="119"/>
      <c r="FJ446" s="119"/>
      <c r="FK446" s="119"/>
      <c r="FL446" s="119"/>
      <c r="FM446" s="119"/>
      <c r="FN446" s="119"/>
      <c r="FO446" s="119"/>
      <c r="FP446" s="119"/>
      <c r="FQ446" s="119"/>
      <c r="FR446" s="119"/>
      <c r="FS446" s="119"/>
      <c r="FT446" s="119"/>
      <c r="FU446" s="119"/>
      <c r="FV446" s="119"/>
      <c r="FW446" s="119"/>
      <c r="FX446" s="119"/>
      <c r="FY446" s="119"/>
      <c r="FZ446" s="119"/>
      <c r="GA446" s="119"/>
      <c r="GB446" s="119"/>
      <c r="GC446" s="119"/>
      <c r="GD446" s="119"/>
      <c r="GE446" s="119"/>
      <c r="GF446" s="119"/>
      <c r="GG446" s="119"/>
      <c r="GH446" s="119"/>
      <c r="GI446" s="119"/>
      <c r="GJ446" s="119"/>
      <c r="GK446" s="119"/>
      <c r="GL446" s="119"/>
      <c r="GM446" s="119"/>
      <c r="GN446" s="119"/>
      <c r="GO446" s="119"/>
      <c r="GP446" s="119"/>
      <c r="GQ446" s="119"/>
      <c r="GR446" s="119"/>
      <c r="GS446" s="119"/>
      <c r="GT446" s="119"/>
      <c r="GU446" s="119"/>
      <c r="GV446" s="119"/>
      <c r="GW446" s="119"/>
      <c r="GX446" s="119"/>
      <c r="GY446" s="119"/>
      <c r="GZ446" s="119"/>
      <c r="HA446" s="119"/>
      <c r="HB446" s="119"/>
      <c r="HC446" s="119"/>
      <c r="HD446" s="119"/>
      <c r="HE446" s="119"/>
      <c r="HF446" s="119"/>
      <c r="HG446" s="119"/>
      <c r="HH446" s="119"/>
      <c r="HI446" s="119"/>
      <c r="HJ446" s="119"/>
      <c r="HK446" s="119"/>
      <c r="HL446" s="119"/>
      <c r="HM446" s="119"/>
      <c r="HN446" s="119"/>
      <c r="HO446" s="119"/>
      <c r="HP446" s="119"/>
      <c r="HQ446" s="119"/>
      <c r="HR446" s="119"/>
      <c r="HS446" s="119"/>
      <c r="HT446" s="119"/>
      <c r="HU446" s="119"/>
      <c r="HV446" s="119"/>
      <c r="HW446" s="119"/>
      <c r="HX446" s="119"/>
      <c r="HY446" s="119"/>
      <c r="HZ446" s="119"/>
      <c r="IA446" s="119"/>
      <c r="IB446" s="119"/>
      <c r="IC446" s="119"/>
      <c r="ID446" s="119"/>
      <c r="IE446" s="119"/>
      <c r="IF446" s="119"/>
      <c r="IG446" s="119"/>
      <c r="IH446" s="119"/>
      <c r="II446" s="119"/>
      <c r="IJ446" s="119"/>
      <c r="IK446" s="119"/>
      <c r="IL446" s="119"/>
      <c r="IM446" s="119"/>
      <c r="IN446" s="119"/>
      <c r="IO446" s="119"/>
      <c r="IP446" s="119"/>
      <c r="IQ446" s="119"/>
      <c r="IR446" s="119"/>
      <c r="IS446" s="119"/>
      <c r="IT446" s="119"/>
      <c r="IU446" s="119"/>
      <c r="IV446" s="119"/>
    </row>
    <row r="447" spans="3:256" s="150" customFormat="1">
      <c r="D447" s="119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E447" s="119"/>
      <c r="AF447" s="119"/>
      <c r="AG447" s="119"/>
      <c r="AH447" s="119"/>
      <c r="AI447" s="119"/>
      <c r="AJ447" s="119"/>
      <c r="AK447" s="119"/>
      <c r="AL447" s="119"/>
      <c r="AM447" s="119"/>
      <c r="AN447" s="119"/>
      <c r="AO447" s="119"/>
      <c r="AP447" s="119"/>
      <c r="AQ447" s="119"/>
      <c r="AR447" s="119"/>
      <c r="AS447" s="119"/>
      <c r="AT447" s="119"/>
      <c r="AU447" s="119"/>
      <c r="AV447" s="119"/>
      <c r="AW447" s="119"/>
      <c r="AX447" s="119"/>
      <c r="AY447" s="119"/>
      <c r="AZ447" s="119"/>
      <c r="BA447" s="119"/>
      <c r="BB447" s="119"/>
      <c r="BC447" s="119"/>
      <c r="BD447" s="119"/>
      <c r="BE447" s="119"/>
      <c r="BF447" s="119"/>
      <c r="BG447" s="119"/>
      <c r="BH447" s="119"/>
      <c r="BI447" s="119"/>
      <c r="BJ447" s="119"/>
      <c r="BK447" s="119"/>
      <c r="BL447" s="119"/>
      <c r="BM447" s="119"/>
      <c r="BN447" s="119"/>
      <c r="BO447" s="119"/>
      <c r="BP447" s="119"/>
      <c r="BQ447" s="119"/>
      <c r="BR447" s="119"/>
      <c r="BS447" s="119"/>
      <c r="BT447" s="119"/>
      <c r="BU447" s="119"/>
      <c r="BV447" s="119"/>
      <c r="BW447" s="119"/>
      <c r="BX447" s="119"/>
      <c r="BY447" s="119"/>
      <c r="BZ447" s="119"/>
      <c r="CA447" s="119"/>
      <c r="CB447" s="119"/>
      <c r="CC447" s="119"/>
      <c r="CD447" s="119"/>
      <c r="CE447" s="119"/>
      <c r="CF447" s="119"/>
      <c r="CG447" s="119"/>
      <c r="CH447" s="119"/>
      <c r="CI447" s="119"/>
      <c r="CJ447" s="119"/>
      <c r="CK447" s="119"/>
      <c r="CL447" s="119"/>
      <c r="CM447" s="119"/>
      <c r="CN447" s="119"/>
      <c r="CO447" s="119"/>
      <c r="CP447" s="119"/>
      <c r="CQ447" s="119"/>
      <c r="CR447" s="119"/>
      <c r="CS447" s="119"/>
      <c r="CT447" s="119"/>
      <c r="CU447" s="119"/>
      <c r="CV447" s="119"/>
      <c r="CW447" s="119"/>
      <c r="CX447" s="119"/>
      <c r="CY447" s="119"/>
      <c r="CZ447" s="119"/>
      <c r="DA447" s="119"/>
      <c r="DB447" s="119"/>
      <c r="DC447" s="119"/>
      <c r="DD447" s="119"/>
      <c r="DE447" s="119"/>
      <c r="DF447" s="119"/>
      <c r="DG447" s="119"/>
      <c r="DH447" s="119"/>
      <c r="DI447" s="119"/>
      <c r="DJ447" s="119"/>
      <c r="DK447" s="119"/>
      <c r="DL447" s="119"/>
      <c r="DM447" s="119"/>
      <c r="DN447" s="119"/>
      <c r="DO447" s="119"/>
      <c r="DP447" s="119"/>
      <c r="DQ447" s="119"/>
      <c r="DR447" s="119"/>
      <c r="DS447" s="119"/>
      <c r="DT447" s="119"/>
      <c r="DU447" s="119"/>
      <c r="DV447" s="119"/>
      <c r="DW447" s="119"/>
      <c r="DX447" s="119"/>
      <c r="DY447" s="119"/>
      <c r="DZ447" s="119"/>
      <c r="EA447" s="119"/>
      <c r="EB447" s="119"/>
      <c r="EC447" s="119"/>
      <c r="ED447" s="119"/>
      <c r="EE447" s="119"/>
      <c r="EF447" s="119"/>
      <c r="EG447" s="119"/>
      <c r="EH447" s="119"/>
      <c r="EI447" s="119"/>
      <c r="EJ447" s="119"/>
      <c r="EK447" s="119"/>
      <c r="EL447" s="119"/>
      <c r="EM447" s="119"/>
      <c r="EN447" s="119"/>
      <c r="EO447" s="119"/>
      <c r="EP447" s="119"/>
      <c r="EQ447" s="119"/>
      <c r="ER447" s="119"/>
      <c r="ES447" s="119"/>
      <c r="ET447" s="119"/>
      <c r="EU447" s="119"/>
      <c r="EV447" s="119"/>
      <c r="EW447" s="119"/>
      <c r="EX447" s="119"/>
      <c r="EY447" s="119"/>
      <c r="EZ447" s="119"/>
      <c r="FA447" s="119"/>
      <c r="FB447" s="119"/>
      <c r="FC447" s="119"/>
      <c r="FD447" s="119"/>
      <c r="FE447" s="119"/>
      <c r="FF447" s="119"/>
      <c r="FG447" s="119"/>
      <c r="FH447" s="119"/>
      <c r="FI447" s="119"/>
      <c r="FJ447" s="119"/>
      <c r="FK447" s="119"/>
      <c r="FL447" s="119"/>
      <c r="FM447" s="119"/>
      <c r="FN447" s="119"/>
      <c r="FO447" s="119"/>
      <c r="FP447" s="119"/>
      <c r="FQ447" s="119"/>
      <c r="FR447" s="119"/>
      <c r="FS447" s="119"/>
      <c r="FT447" s="119"/>
      <c r="FU447" s="119"/>
      <c r="FV447" s="119"/>
      <c r="FW447" s="119"/>
      <c r="FX447" s="119"/>
      <c r="FY447" s="119"/>
      <c r="FZ447" s="119"/>
      <c r="GA447" s="119"/>
      <c r="GB447" s="119"/>
      <c r="GC447" s="119"/>
      <c r="GD447" s="119"/>
      <c r="GE447" s="119"/>
      <c r="GF447" s="119"/>
      <c r="GG447" s="119"/>
      <c r="GH447" s="119"/>
      <c r="GI447" s="119"/>
      <c r="GJ447" s="119"/>
      <c r="GK447" s="119"/>
      <c r="GL447" s="119"/>
      <c r="GM447" s="119"/>
      <c r="GN447" s="119"/>
      <c r="GO447" s="119"/>
      <c r="GP447" s="119"/>
      <c r="GQ447" s="119"/>
      <c r="GR447" s="119"/>
      <c r="GS447" s="119"/>
      <c r="GT447" s="119"/>
      <c r="GU447" s="119"/>
      <c r="GV447" s="119"/>
      <c r="GW447" s="119"/>
      <c r="GX447" s="119"/>
      <c r="GY447" s="119"/>
      <c r="GZ447" s="119"/>
      <c r="HA447" s="119"/>
      <c r="HB447" s="119"/>
      <c r="HC447" s="119"/>
      <c r="HD447" s="119"/>
      <c r="HE447" s="119"/>
      <c r="HF447" s="119"/>
      <c r="HG447" s="119"/>
      <c r="HH447" s="119"/>
      <c r="HI447" s="119"/>
      <c r="HJ447" s="119"/>
      <c r="HK447" s="119"/>
      <c r="HL447" s="119"/>
      <c r="HM447" s="119"/>
      <c r="HN447" s="119"/>
      <c r="HO447" s="119"/>
      <c r="HP447" s="119"/>
      <c r="HQ447" s="119"/>
      <c r="HR447" s="119"/>
      <c r="HS447" s="119"/>
      <c r="HT447" s="119"/>
      <c r="HU447" s="119"/>
      <c r="HV447" s="119"/>
      <c r="HW447" s="119"/>
      <c r="HX447" s="119"/>
      <c r="HY447" s="119"/>
      <c r="HZ447" s="119"/>
      <c r="IA447" s="119"/>
      <c r="IB447" s="119"/>
      <c r="IC447" s="119"/>
      <c r="ID447" s="119"/>
      <c r="IE447" s="119"/>
      <c r="IF447" s="119"/>
      <c r="IG447" s="119"/>
      <c r="IH447" s="119"/>
      <c r="II447" s="119"/>
      <c r="IJ447" s="119"/>
      <c r="IK447" s="119"/>
      <c r="IL447" s="119"/>
      <c r="IM447" s="119"/>
      <c r="IN447" s="119"/>
      <c r="IO447" s="119"/>
      <c r="IP447" s="119"/>
      <c r="IQ447" s="119"/>
      <c r="IR447" s="119"/>
      <c r="IS447" s="119"/>
      <c r="IT447" s="119"/>
      <c r="IU447" s="119"/>
      <c r="IV447" s="119"/>
    </row>
    <row r="448" spans="3:256" s="150" customFormat="1">
      <c r="D448" s="119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E448" s="119"/>
      <c r="AF448" s="119"/>
      <c r="AG448" s="119"/>
      <c r="AH448" s="119"/>
      <c r="AI448" s="119"/>
      <c r="AJ448" s="119"/>
      <c r="AK448" s="119"/>
      <c r="AL448" s="119"/>
      <c r="AM448" s="119"/>
      <c r="AN448" s="119"/>
      <c r="AO448" s="119"/>
      <c r="AP448" s="119"/>
      <c r="AQ448" s="119"/>
      <c r="AR448" s="119"/>
      <c r="AS448" s="119"/>
      <c r="AT448" s="119"/>
      <c r="AU448" s="119"/>
      <c r="AV448" s="119"/>
      <c r="AW448" s="119"/>
      <c r="AX448" s="119"/>
      <c r="AY448" s="119"/>
      <c r="AZ448" s="119"/>
      <c r="BA448" s="119"/>
      <c r="BB448" s="119"/>
      <c r="BC448" s="119"/>
      <c r="BD448" s="119"/>
      <c r="BE448" s="119"/>
      <c r="BF448" s="119"/>
      <c r="BG448" s="119"/>
      <c r="BH448" s="119"/>
      <c r="BI448" s="119"/>
      <c r="BJ448" s="119"/>
      <c r="BK448" s="119"/>
      <c r="BL448" s="119"/>
      <c r="BM448" s="119"/>
      <c r="BN448" s="119"/>
      <c r="BO448" s="119"/>
      <c r="BP448" s="119"/>
      <c r="BQ448" s="119"/>
      <c r="BR448" s="119"/>
      <c r="BS448" s="119"/>
      <c r="BT448" s="119"/>
      <c r="BU448" s="119"/>
      <c r="BV448" s="119"/>
      <c r="BW448" s="119"/>
      <c r="BX448" s="119"/>
      <c r="BY448" s="119"/>
      <c r="BZ448" s="119"/>
      <c r="CA448" s="119"/>
      <c r="CB448" s="119"/>
      <c r="CC448" s="119"/>
      <c r="CD448" s="119"/>
      <c r="CE448" s="119"/>
      <c r="CF448" s="119"/>
      <c r="CG448" s="119"/>
      <c r="CH448" s="119"/>
      <c r="CI448" s="119"/>
      <c r="CJ448" s="119"/>
      <c r="CK448" s="119"/>
      <c r="CL448" s="119"/>
      <c r="CM448" s="119"/>
      <c r="CN448" s="119"/>
      <c r="CO448" s="119"/>
      <c r="CP448" s="119"/>
      <c r="CQ448" s="119"/>
      <c r="CR448" s="119"/>
      <c r="CS448" s="119"/>
      <c r="CT448" s="119"/>
      <c r="CU448" s="119"/>
      <c r="CV448" s="119"/>
      <c r="CW448" s="119"/>
      <c r="CX448" s="119"/>
      <c r="CY448" s="119"/>
      <c r="CZ448" s="119"/>
      <c r="DA448" s="119"/>
      <c r="DB448" s="119"/>
      <c r="DC448" s="119"/>
      <c r="DD448" s="119"/>
      <c r="DE448" s="119"/>
      <c r="DF448" s="119"/>
      <c r="DG448" s="119"/>
      <c r="DH448" s="119"/>
      <c r="DI448" s="119"/>
      <c r="DJ448" s="119"/>
      <c r="DK448" s="119"/>
      <c r="DL448" s="119"/>
      <c r="DM448" s="119"/>
      <c r="DN448" s="119"/>
      <c r="DO448" s="119"/>
      <c r="DP448" s="119"/>
      <c r="DQ448" s="119"/>
      <c r="DR448" s="119"/>
      <c r="DS448" s="119"/>
      <c r="DT448" s="119"/>
      <c r="DU448" s="119"/>
      <c r="DV448" s="119"/>
      <c r="DW448" s="119"/>
      <c r="DX448" s="119"/>
      <c r="DY448" s="119"/>
      <c r="DZ448" s="119"/>
      <c r="EA448" s="119"/>
      <c r="EB448" s="119"/>
      <c r="EC448" s="119"/>
      <c r="ED448" s="119"/>
      <c r="EE448" s="119"/>
      <c r="EF448" s="119"/>
      <c r="EG448" s="119"/>
      <c r="EH448" s="119"/>
      <c r="EI448" s="119"/>
      <c r="EJ448" s="119"/>
      <c r="EK448" s="119"/>
      <c r="EL448" s="119"/>
      <c r="EM448" s="119"/>
      <c r="EN448" s="119"/>
      <c r="EO448" s="119"/>
      <c r="EP448" s="119"/>
      <c r="EQ448" s="119"/>
      <c r="ER448" s="119"/>
      <c r="ES448" s="119"/>
      <c r="ET448" s="119"/>
      <c r="EU448" s="119"/>
      <c r="EV448" s="119"/>
      <c r="EW448" s="119"/>
      <c r="EX448" s="119"/>
      <c r="EY448" s="119"/>
      <c r="EZ448" s="119"/>
      <c r="FA448" s="119"/>
      <c r="FB448" s="119"/>
      <c r="FC448" s="119"/>
      <c r="FD448" s="119"/>
      <c r="FE448" s="119"/>
      <c r="FF448" s="119"/>
      <c r="FG448" s="119"/>
      <c r="FH448" s="119"/>
      <c r="FI448" s="119"/>
      <c r="FJ448" s="119"/>
      <c r="FK448" s="119"/>
      <c r="FL448" s="119"/>
      <c r="FM448" s="119"/>
      <c r="FN448" s="119"/>
      <c r="FO448" s="119"/>
      <c r="FP448" s="119"/>
      <c r="FQ448" s="119"/>
      <c r="FR448" s="119"/>
      <c r="FS448" s="119"/>
      <c r="FT448" s="119"/>
      <c r="FU448" s="119"/>
      <c r="FV448" s="119"/>
      <c r="FW448" s="119"/>
      <c r="FX448" s="119"/>
      <c r="FY448" s="119"/>
      <c r="FZ448" s="119"/>
      <c r="GA448" s="119"/>
      <c r="GB448" s="119"/>
      <c r="GC448" s="119"/>
      <c r="GD448" s="119"/>
      <c r="GE448" s="119"/>
      <c r="GF448" s="119"/>
      <c r="GG448" s="119"/>
      <c r="GH448" s="119"/>
      <c r="GI448" s="119"/>
      <c r="GJ448" s="119"/>
      <c r="GK448" s="119"/>
      <c r="GL448" s="119"/>
      <c r="GM448" s="119"/>
      <c r="GN448" s="119"/>
      <c r="GO448" s="119"/>
      <c r="GP448" s="119"/>
      <c r="GQ448" s="119"/>
      <c r="GR448" s="119"/>
      <c r="GS448" s="119"/>
      <c r="GT448" s="119"/>
      <c r="GU448" s="119"/>
      <c r="GV448" s="119"/>
      <c r="GW448" s="119"/>
      <c r="GX448" s="119"/>
      <c r="GY448" s="119"/>
      <c r="GZ448" s="119"/>
      <c r="HA448" s="119"/>
      <c r="HB448" s="119"/>
      <c r="HC448" s="119"/>
      <c r="HD448" s="119"/>
      <c r="HE448" s="119"/>
      <c r="HF448" s="119"/>
      <c r="HG448" s="119"/>
      <c r="HH448" s="119"/>
      <c r="HI448" s="119"/>
      <c r="HJ448" s="119"/>
      <c r="HK448" s="119"/>
      <c r="HL448" s="119"/>
      <c r="HM448" s="119"/>
      <c r="HN448" s="119"/>
      <c r="HO448" s="119"/>
      <c r="HP448" s="119"/>
      <c r="HQ448" s="119"/>
      <c r="HR448" s="119"/>
      <c r="HS448" s="119"/>
      <c r="HT448" s="119"/>
      <c r="HU448" s="119"/>
      <c r="HV448" s="119"/>
      <c r="HW448" s="119"/>
      <c r="HX448" s="119"/>
      <c r="HY448" s="119"/>
      <c r="HZ448" s="119"/>
      <c r="IA448" s="119"/>
      <c r="IB448" s="119"/>
      <c r="IC448" s="119"/>
      <c r="ID448" s="119"/>
      <c r="IE448" s="119"/>
      <c r="IF448" s="119"/>
      <c r="IG448" s="119"/>
      <c r="IH448" s="119"/>
      <c r="II448" s="119"/>
      <c r="IJ448" s="119"/>
      <c r="IK448" s="119"/>
      <c r="IL448" s="119"/>
      <c r="IM448" s="119"/>
      <c r="IN448" s="119"/>
      <c r="IO448" s="119"/>
      <c r="IP448" s="119"/>
      <c r="IQ448" s="119"/>
      <c r="IR448" s="119"/>
      <c r="IS448" s="119"/>
      <c r="IT448" s="119"/>
      <c r="IU448" s="119"/>
      <c r="IV448" s="119"/>
    </row>
    <row r="449" spans="4:256" s="150" customFormat="1">
      <c r="D449" s="119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  <c r="AA449" s="119"/>
      <c r="AB449" s="119"/>
      <c r="AC449" s="119"/>
      <c r="AD449" s="119"/>
      <c r="AE449" s="119"/>
      <c r="AF449" s="119"/>
      <c r="AG449" s="119"/>
      <c r="AH449" s="119"/>
      <c r="AI449" s="119"/>
      <c r="AJ449" s="119"/>
      <c r="AK449" s="119"/>
      <c r="AL449" s="119"/>
      <c r="AM449" s="119"/>
      <c r="AN449" s="119"/>
      <c r="AO449" s="119"/>
      <c r="AP449" s="119"/>
      <c r="AQ449" s="119"/>
      <c r="AR449" s="119"/>
      <c r="AS449" s="119"/>
      <c r="AT449" s="119"/>
      <c r="AU449" s="119"/>
      <c r="AV449" s="119"/>
      <c r="AW449" s="119"/>
      <c r="AX449" s="119"/>
      <c r="AY449" s="119"/>
      <c r="AZ449" s="119"/>
      <c r="BA449" s="119"/>
      <c r="BB449" s="119"/>
      <c r="BC449" s="119"/>
      <c r="BD449" s="119"/>
      <c r="BE449" s="119"/>
      <c r="BF449" s="119"/>
      <c r="BG449" s="119"/>
      <c r="BH449" s="119"/>
      <c r="BI449" s="119"/>
      <c r="BJ449" s="119"/>
      <c r="BK449" s="119"/>
      <c r="BL449" s="119"/>
      <c r="BM449" s="119"/>
      <c r="BN449" s="119"/>
      <c r="BO449" s="119"/>
      <c r="BP449" s="119"/>
      <c r="BQ449" s="119"/>
      <c r="BR449" s="119"/>
      <c r="BS449" s="119"/>
      <c r="BT449" s="119"/>
      <c r="BU449" s="119"/>
      <c r="BV449" s="119"/>
      <c r="BW449" s="119"/>
      <c r="BX449" s="119"/>
      <c r="BY449" s="119"/>
      <c r="BZ449" s="119"/>
      <c r="CA449" s="119"/>
      <c r="CB449" s="119"/>
      <c r="CC449" s="119"/>
      <c r="CD449" s="119"/>
      <c r="CE449" s="119"/>
      <c r="CF449" s="119"/>
      <c r="CG449" s="119"/>
      <c r="CH449" s="119"/>
      <c r="CI449" s="119"/>
      <c r="CJ449" s="119"/>
      <c r="CK449" s="119"/>
      <c r="CL449" s="119"/>
      <c r="CM449" s="119"/>
      <c r="CN449" s="119"/>
      <c r="CO449" s="119"/>
      <c r="CP449" s="119"/>
      <c r="CQ449" s="119"/>
      <c r="CR449" s="119"/>
      <c r="CS449" s="119"/>
      <c r="CT449" s="119"/>
      <c r="CU449" s="119"/>
      <c r="CV449" s="119"/>
      <c r="CW449" s="119"/>
      <c r="CX449" s="119"/>
      <c r="CY449" s="119"/>
      <c r="CZ449" s="119"/>
      <c r="DA449" s="119"/>
      <c r="DB449" s="119"/>
      <c r="DC449" s="119"/>
      <c r="DD449" s="119"/>
      <c r="DE449" s="119"/>
      <c r="DF449" s="119"/>
      <c r="DG449" s="119"/>
      <c r="DH449" s="119"/>
      <c r="DI449" s="119"/>
      <c r="DJ449" s="119"/>
      <c r="DK449" s="119"/>
      <c r="DL449" s="119"/>
      <c r="DM449" s="119"/>
      <c r="DN449" s="119"/>
      <c r="DO449" s="119"/>
      <c r="DP449" s="119"/>
      <c r="DQ449" s="119"/>
      <c r="DR449" s="119"/>
      <c r="DS449" s="119"/>
      <c r="DT449" s="119"/>
      <c r="DU449" s="119"/>
      <c r="DV449" s="119"/>
      <c r="DW449" s="119"/>
      <c r="DX449" s="119"/>
      <c r="DY449" s="119"/>
      <c r="DZ449" s="119"/>
      <c r="EA449" s="119"/>
      <c r="EB449" s="119"/>
      <c r="EC449" s="119"/>
      <c r="ED449" s="119"/>
      <c r="EE449" s="119"/>
      <c r="EF449" s="119"/>
      <c r="EG449" s="119"/>
      <c r="EH449" s="119"/>
      <c r="EI449" s="119"/>
      <c r="EJ449" s="119"/>
      <c r="EK449" s="119"/>
      <c r="EL449" s="119"/>
      <c r="EM449" s="119"/>
      <c r="EN449" s="119"/>
      <c r="EO449" s="119"/>
      <c r="EP449" s="119"/>
      <c r="EQ449" s="119"/>
      <c r="ER449" s="119"/>
      <c r="ES449" s="119"/>
      <c r="ET449" s="119"/>
      <c r="EU449" s="119"/>
      <c r="EV449" s="119"/>
      <c r="EW449" s="119"/>
      <c r="EX449" s="119"/>
      <c r="EY449" s="119"/>
      <c r="EZ449" s="119"/>
      <c r="FA449" s="119"/>
      <c r="FB449" s="119"/>
      <c r="FC449" s="119"/>
      <c r="FD449" s="119"/>
      <c r="FE449" s="119"/>
      <c r="FF449" s="119"/>
      <c r="FG449" s="119"/>
      <c r="FH449" s="119"/>
      <c r="FI449" s="119"/>
      <c r="FJ449" s="119"/>
      <c r="FK449" s="119"/>
      <c r="FL449" s="119"/>
      <c r="FM449" s="119"/>
      <c r="FN449" s="119"/>
      <c r="FO449" s="119"/>
      <c r="FP449" s="119"/>
      <c r="FQ449" s="119"/>
      <c r="FR449" s="119"/>
      <c r="FS449" s="119"/>
      <c r="FT449" s="119"/>
      <c r="FU449" s="119"/>
      <c r="FV449" s="119"/>
      <c r="FW449" s="119"/>
      <c r="FX449" s="119"/>
      <c r="FY449" s="119"/>
      <c r="FZ449" s="119"/>
      <c r="GA449" s="119"/>
      <c r="GB449" s="119"/>
      <c r="GC449" s="119"/>
      <c r="GD449" s="119"/>
      <c r="GE449" s="119"/>
      <c r="GF449" s="119"/>
      <c r="GG449" s="119"/>
      <c r="GH449" s="119"/>
      <c r="GI449" s="119"/>
      <c r="GJ449" s="119"/>
      <c r="GK449" s="119"/>
      <c r="GL449" s="119"/>
      <c r="GM449" s="119"/>
      <c r="GN449" s="119"/>
      <c r="GO449" s="119"/>
      <c r="GP449" s="119"/>
      <c r="GQ449" s="119"/>
      <c r="GR449" s="119"/>
      <c r="GS449" s="119"/>
      <c r="GT449" s="119"/>
      <c r="GU449" s="119"/>
      <c r="GV449" s="119"/>
      <c r="GW449" s="119"/>
      <c r="GX449" s="119"/>
      <c r="GY449" s="119"/>
      <c r="GZ449" s="119"/>
      <c r="HA449" s="119"/>
      <c r="HB449" s="119"/>
      <c r="HC449" s="119"/>
      <c r="HD449" s="119"/>
      <c r="HE449" s="119"/>
      <c r="HF449" s="119"/>
      <c r="HG449" s="119"/>
      <c r="HH449" s="119"/>
      <c r="HI449" s="119"/>
      <c r="HJ449" s="119"/>
      <c r="HK449" s="119"/>
      <c r="HL449" s="119"/>
      <c r="HM449" s="119"/>
      <c r="HN449" s="119"/>
      <c r="HO449" s="119"/>
      <c r="HP449" s="119"/>
      <c r="HQ449" s="119"/>
      <c r="HR449" s="119"/>
      <c r="HS449" s="119"/>
      <c r="HT449" s="119"/>
      <c r="HU449" s="119"/>
      <c r="HV449" s="119"/>
      <c r="HW449" s="119"/>
      <c r="HX449" s="119"/>
      <c r="HY449" s="119"/>
      <c r="HZ449" s="119"/>
      <c r="IA449" s="119"/>
      <c r="IB449" s="119"/>
      <c r="IC449" s="119"/>
      <c r="ID449" s="119"/>
      <c r="IE449" s="119"/>
      <c r="IF449" s="119"/>
      <c r="IG449" s="119"/>
      <c r="IH449" s="119"/>
      <c r="II449" s="119"/>
      <c r="IJ449" s="119"/>
      <c r="IK449" s="119"/>
      <c r="IL449" s="119"/>
      <c r="IM449" s="119"/>
      <c r="IN449" s="119"/>
      <c r="IO449" s="119"/>
      <c r="IP449" s="119"/>
      <c r="IQ449" s="119"/>
      <c r="IR449" s="119"/>
      <c r="IS449" s="119"/>
      <c r="IT449" s="119"/>
      <c r="IU449" s="119"/>
      <c r="IV449" s="119"/>
    </row>
    <row r="450" spans="4:256" s="150" customFormat="1">
      <c r="D450" s="119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  <c r="AA450" s="119"/>
      <c r="AB450" s="119"/>
      <c r="AC450" s="119"/>
      <c r="AD450" s="119"/>
      <c r="AE450" s="119"/>
      <c r="AF450" s="119"/>
      <c r="AG450" s="119"/>
      <c r="AH450" s="119"/>
      <c r="AI450" s="119"/>
      <c r="AJ450" s="119"/>
      <c r="AK450" s="119"/>
      <c r="AL450" s="119"/>
      <c r="AM450" s="119"/>
      <c r="AN450" s="119"/>
      <c r="AO450" s="119"/>
      <c r="AP450" s="119"/>
      <c r="AQ450" s="119"/>
      <c r="AR450" s="119"/>
      <c r="AS450" s="119"/>
      <c r="AT450" s="119"/>
      <c r="AU450" s="119"/>
      <c r="AV450" s="119"/>
      <c r="AW450" s="119"/>
      <c r="AX450" s="119"/>
      <c r="AY450" s="119"/>
      <c r="AZ450" s="119"/>
      <c r="BA450" s="119"/>
      <c r="BB450" s="119"/>
      <c r="BC450" s="119"/>
      <c r="BD450" s="119"/>
      <c r="BE450" s="119"/>
      <c r="BF450" s="119"/>
      <c r="BG450" s="119"/>
      <c r="BH450" s="119"/>
      <c r="BI450" s="119"/>
      <c r="BJ450" s="119"/>
      <c r="BK450" s="119"/>
      <c r="BL450" s="119"/>
      <c r="BM450" s="119"/>
      <c r="BN450" s="119"/>
      <c r="BO450" s="119"/>
      <c r="BP450" s="119"/>
      <c r="BQ450" s="119"/>
      <c r="BR450" s="119"/>
      <c r="BS450" s="119"/>
      <c r="BT450" s="119"/>
      <c r="BU450" s="119"/>
      <c r="BV450" s="119"/>
      <c r="BW450" s="119"/>
      <c r="BX450" s="119"/>
      <c r="BY450" s="119"/>
      <c r="BZ450" s="119"/>
      <c r="CA450" s="119"/>
      <c r="CB450" s="119"/>
      <c r="CC450" s="119"/>
      <c r="CD450" s="119"/>
      <c r="CE450" s="119"/>
      <c r="CF450" s="119"/>
      <c r="CG450" s="119"/>
      <c r="CH450" s="119"/>
      <c r="CI450" s="119"/>
      <c r="CJ450" s="119"/>
      <c r="CK450" s="119"/>
      <c r="CL450" s="119"/>
      <c r="CM450" s="119"/>
      <c r="CN450" s="119"/>
      <c r="CO450" s="119"/>
      <c r="CP450" s="119"/>
      <c r="CQ450" s="119"/>
      <c r="CR450" s="119"/>
      <c r="CS450" s="119"/>
      <c r="CT450" s="119"/>
      <c r="CU450" s="119"/>
      <c r="CV450" s="119"/>
      <c r="CW450" s="119"/>
      <c r="CX450" s="119"/>
      <c r="CY450" s="119"/>
      <c r="CZ450" s="119"/>
      <c r="DA450" s="119"/>
      <c r="DB450" s="119"/>
      <c r="DC450" s="119"/>
      <c r="DD450" s="119"/>
      <c r="DE450" s="119"/>
      <c r="DF450" s="119"/>
      <c r="DG450" s="119"/>
      <c r="DH450" s="119"/>
      <c r="DI450" s="119"/>
      <c r="DJ450" s="119"/>
      <c r="DK450" s="119"/>
      <c r="DL450" s="119"/>
      <c r="DM450" s="119"/>
      <c r="DN450" s="119"/>
      <c r="DO450" s="119"/>
      <c r="DP450" s="119"/>
      <c r="DQ450" s="119"/>
      <c r="DR450" s="119"/>
      <c r="DS450" s="119"/>
      <c r="DT450" s="119"/>
      <c r="DU450" s="119"/>
      <c r="DV450" s="119"/>
      <c r="DW450" s="119"/>
      <c r="DX450" s="119"/>
      <c r="DY450" s="119"/>
      <c r="DZ450" s="119"/>
      <c r="EA450" s="119"/>
      <c r="EB450" s="119"/>
      <c r="EC450" s="119"/>
      <c r="ED450" s="119"/>
      <c r="EE450" s="119"/>
      <c r="EF450" s="119"/>
      <c r="EG450" s="119"/>
      <c r="EH450" s="119"/>
      <c r="EI450" s="119"/>
      <c r="EJ450" s="119"/>
      <c r="EK450" s="119"/>
      <c r="EL450" s="119"/>
      <c r="EM450" s="119"/>
      <c r="EN450" s="119"/>
      <c r="EO450" s="119"/>
      <c r="EP450" s="119"/>
      <c r="EQ450" s="119"/>
      <c r="ER450" s="119"/>
      <c r="ES450" s="119"/>
      <c r="ET450" s="119"/>
      <c r="EU450" s="119"/>
      <c r="EV450" s="119"/>
      <c r="EW450" s="119"/>
      <c r="EX450" s="119"/>
      <c r="EY450" s="119"/>
      <c r="EZ450" s="119"/>
      <c r="FA450" s="119"/>
      <c r="FB450" s="119"/>
      <c r="FC450" s="119"/>
      <c r="FD450" s="119"/>
      <c r="FE450" s="119"/>
      <c r="FF450" s="119"/>
      <c r="FG450" s="119"/>
      <c r="FH450" s="119"/>
      <c r="FI450" s="119"/>
      <c r="FJ450" s="119"/>
      <c r="FK450" s="119"/>
      <c r="FL450" s="119"/>
      <c r="FM450" s="119"/>
      <c r="FN450" s="119"/>
      <c r="FO450" s="119"/>
      <c r="FP450" s="119"/>
      <c r="FQ450" s="119"/>
      <c r="FR450" s="119"/>
      <c r="FS450" s="119"/>
      <c r="FT450" s="119"/>
      <c r="FU450" s="119"/>
      <c r="FV450" s="119"/>
      <c r="FW450" s="119"/>
      <c r="FX450" s="119"/>
      <c r="FY450" s="119"/>
      <c r="FZ450" s="119"/>
      <c r="GA450" s="119"/>
      <c r="GB450" s="119"/>
      <c r="GC450" s="119"/>
      <c r="GD450" s="119"/>
      <c r="GE450" s="119"/>
      <c r="GF450" s="119"/>
      <c r="GG450" s="119"/>
      <c r="GH450" s="119"/>
      <c r="GI450" s="119"/>
      <c r="GJ450" s="119"/>
      <c r="GK450" s="119"/>
      <c r="GL450" s="119"/>
      <c r="GM450" s="119"/>
      <c r="GN450" s="119"/>
      <c r="GO450" s="119"/>
      <c r="GP450" s="119"/>
      <c r="GQ450" s="119"/>
      <c r="GR450" s="119"/>
      <c r="GS450" s="119"/>
      <c r="GT450" s="119"/>
      <c r="GU450" s="119"/>
      <c r="GV450" s="119"/>
      <c r="GW450" s="119"/>
      <c r="GX450" s="119"/>
      <c r="GY450" s="119"/>
      <c r="GZ450" s="119"/>
      <c r="HA450" s="119"/>
      <c r="HB450" s="119"/>
      <c r="HC450" s="119"/>
      <c r="HD450" s="119"/>
      <c r="HE450" s="119"/>
      <c r="HF450" s="119"/>
      <c r="HG450" s="119"/>
      <c r="HH450" s="119"/>
      <c r="HI450" s="119"/>
      <c r="HJ450" s="119"/>
      <c r="HK450" s="119"/>
      <c r="HL450" s="119"/>
      <c r="HM450" s="119"/>
      <c r="HN450" s="119"/>
      <c r="HO450" s="119"/>
      <c r="HP450" s="119"/>
      <c r="HQ450" s="119"/>
      <c r="HR450" s="119"/>
      <c r="HS450" s="119"/>
      <c r="HT450" s="119"/>
      <c r="HU450" s="119"/>
      <c r="HV450" s="119"/>
      <c r="HW450" s="119"/>
      <c r="HX450" s="119"/>
      <c r="HY450" s="119"/>
      <c r="HZ450" s="119"/>
      <c r="IA450" s="119"/>
      <c r="IB450" s="119"/>
      <c r="IC450" s="119"/>
      <c r="ID450" s="119"/>
      <c r="IE450" s="119"/>
      <c r="IF450" s="119"/>
      <c r="IG450" s="119"/>
      <c r="IH450" s="119"/>
      <c r="II450" s="119"/>
      <c r="IJ450" s="119"/>
      <c r="IK450" s="119"/>
      <c r="IL450" s="119"/>
      <c r="IM450" s="119"/>
      <c r="IN450" s="119"/>
      <c r="IO450" s="119"/>
      <c r="IP450" s="119"/>
      <c r="IQ450" s="119"/>
      <c r="IR450" s="119"/>
      <c r="IS450" s="119"/>
      <c r="IT450" s="119"/>
      <c r="IU450" s="119"/>
      <c r="IV450" s="119"/>
    </row>
    <row r="451" spans="4:256" s="150" customFormat="1">
      <c r="D451" s="119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  <c r="AA451" s="119"/>
      <c r="AB451" s="119"/>
      <c r="AC451" s="119"/>
      <c r="AD451" s="119"/>
      <c r="AE451" s="119"/>
      <c r="AF451" s="119"/>
      <c r="AG451" s="119"/>
      <c r="AH451" s="119"/>
      <c r="AI451" s="119"/>
      <c r="AJ451" s="119"/>
      <c r="AK451" s="119"/>
      <c r="AL451" s="119"/>
      <c r="AM451" s="119"/>
      <c r="AN451" s="119"/>
      <c r="AO451" s="119"/>
      <c r="AP451" s="119"/>
      <c r="AQ451" s="119"/>
      <c r="AR451" s="119"/>
      <c r="AS451" s="119"/>
      <c r="AT451" s="119"/>
      <c r="AU451" s="119"/>
      <c r="AV451" s="119"/>
      <c r="AW451" s="119"/>
      <c r="AX451" s="119"/>
      <c r="AY451" s="119"/>
      <c r="AZ451" s="119"/>
      <c r="BA451" s="119"/>
      <c r="BB451" s="119"/>
      <c r="BC451" s="119"/>
      <c r="BD451" s="119"/>
      <c r="BE451" s="119"/>
      <c r="BF451" s="119"/>
      <c r="BG451" s="119"/>
      <c r="BH451" s="119"/>
      <c r="BI451" s="119"/>
      <c r="BJ451" s="119"/>
      <c r="BK451" s="119"/>
      <c r="BL451" s="119"/>
      <c r="BM451" s="119"/>
      <c r="BN451" s="119"/>
      <c r="BO451" s="119"/>
      <c r="BP451" s="119"/>
      <c r="BQ451" s="119"/>
      <c r="BR451" s="119"/>
      <c r="BS451" s="119"/>
      <c r="BT451" s="119"/>
      <c r="BU451" s="119"/>
      <c r="BV451" s="119"/>
      <c r="BW451" s="119"/>
      <c r="BX451" s="119"/>
      <c r="BY451" s="119"/>
      <c r="BZ451" s="119"/>
      <c r="CA451" s="119"/>
      <c r="CB451" s="119"/>
      <c r="CC451" s="119"/>
      <c r="CD451" s="119"/>
      <c r="CE451" s="119"/>
      <c r="CF451" s="119"/>
      <c r="CG451" s="119"/>
      <c r="CH451" s="119"/>
      <c r="CI451" s="119"/>
      <c r="CJ451" s="119"/>
      <c r="CK451" s="119"/>
      <c r="CL451" s="119"/>
      <c r="CM451" s="119"/>
      <c r="CN451" s="119"/>
      <c r="CO451" s="119"/>
      <c r="CP451" s="119"/>
      <c r="CQ451" s="119"/>
      <c r="CR451" s="119"/>
      <c r="CS451" s="119"/>
      <c r="CT451" s="119"/>
      <c r="CU451" s="119"/>
      <c r="CV451" s="119"/>
      <c r="CW451" s="119"/>
      <c r="CX451" s="119"/>
      <c r="CY451" s="119"/>
      <c r="CZ451" s="119"/>
      <c r="DA451" s="119"/>
      <c r="DB451" s="119"/>
      <c r="DC451" s="119"/>
      <c r="DD451" s="119"/>
      <c r="DE451" s="119"/>
      <c r="DF451" s="119"/>
      <c r="DG451" s="119"/>
      <c r="DH451" s="119"/>
      <c r="DI451" s="119"/>
      <c r="DJ451" s="119"/>
      <c r="DK451" s="119"/>
      <c r="DL451" s="119"/>
      <c r="DM451" s="119"/>
      <c r="DN451" s="119"/>
      <c r="DO451" s="119"/>
      <c r="DP451" s="119"/>
      <c r="DQ451" s="119"/>
      <c r="DR451" s="119"/>
      <c r="DS451" s="119"/>
      <c r="DT451" s="119"/>
      <c r="DU451" s="119"/>
      <c r="DV451" s="119"/>
      <c r="DW451" s="119"/>
      <c r="DX451" s="119"/>
      <c r="DY451" s="119"/>
      <c r="DZ451" s="119"/>
      <c r="EA451" s="119"/>
      <c r="EB451" s="119"/>
      <c r="EC451" s="119"/>
      <c r="ED451" s="119"/>
      <c r="EE451" s="119"/>
      <c r="EF451" s="119"/>
      <c r="EG451" s="119"/>
      <c r="EH451" s="119"/>
      <c r="EI451" s="119"/>
      <c r="EJ451" s="119"/>
      <c r="EK451" s="119"/>
      <c r="EL451" s="119"/>
      <c r="EM451" s="119"/>
      <c r="EN451" s="119"/>
      <c r="EO451" s="119"/>
      <c r="EP451" s="119"/>
      <c r="EQ451" s="119"/>
      <c r="ER451" s="119"/>
      <c r="ES451" s="119"/>
      <c r="ET451" s="119"/>
      <c r="EU451" s="119"/>
      <c r="EV451" s="119"/>
      <c r="EW451" s="119"/>
      <c r="EX451" s="119"/>
      <c r="EY451" s="119"/>
      <c r="EZ451" s="119"/>
      <c r="FA451" s="119"/>
      <c r="FB451" s="119"/>
      <c r="FC451" s="119"/>
      <c r="FD451" s="119"/>
      <c r="FE451" s="119"/>
      <c r="FF451" s="119"/>
      <c r="FG451" s="119"/>
      <c r="FH451" s="119"/>
      <c r="FI451" s="119"/>
      <c r="FJ451" s="119"/>
      <c r="FK451" s="119"/>
      <c r="FL451" s="119"/>
      <c r="FM451" s="119"/>
      <c r="FN451" s="119"/>
      <c r="FO451" s="119"/>
      <c r="FP451" s="119"/>
      <c r="FQ451" s="119"/>
      <c r="FR451" s="119"/>
      <c r="FS451" s="119"/>
      <c r="FT451" s="119"/>
      <c r="FU451" s="119"/>
      <c r="FV451" s="119"/>
      <c r="FW451" s="119"/>
      <c r="FX451" s="119"/>
      <c r="FY451" s="119"/>
      <c r="FZ451" s="119"/>
      <c r="GA451" s="119"/>
      <c r="GB451" s="119"/>
      <c r="GC451" s="119"/>
      <c r="GD451" s="119"/>
      <c r="GE451" s="119"/>
      <c r="GF451" s="119"/>
      <c r="GG451" s="119"/>
      <c r="GH451" s="119"/>
      <c r="GI451" s="119"/>
      <c r="GJ451" s="119"/>
      <c r="GK451" s="119"/>
      <c r="GL451" s="119"/>
      <c r="GM451" s="119"/>
      <c r="GN451" s="119"/>
      <c r="GO451" s="119"/>
      <c r="GP451" s="119"/>
      <c r="GQ451" s="119"/>
      <c r="GR451" s="119"/>
      <c r="GS451" s="119"/>
      <c r="GT451" s="119"/>
      <c r="GU451" s="119"/>
      <c r="GV451" s="119"/>
      <c r="GW451" s="119"/>
      <c r="GX451" s="119"/>
      <c r="GY451" s="119"/>
      <c r="GZ451" s="119"/>
      <c r="HA451" s="119"/>
      <c r="HB451" s="119"/>
      <c r="HC451" s="119"/>
      <c r="HD451" s="119"/>
      <c r="HE451" s="119"/>
      <c r="HF451" s="119"/>
      <c r="HG451" s="119"/>
      <c r="HH451" s="119"/>
      <c r="HI451" s="119"/>
      <c r="HJ451" s="119"/>
      <c r="HK451" s="119"/>
      <c r="HL451" s="119"/>
      <c r="HM451" s="119"/>
      <c r="HN451" s="119"/>
      <c r="HO451" s="119"/>
      <c r="HP451" s="119"/>
      <c r="HQ451" s="119"/>
      <c r="HR451" s="119"/>
      <c r="HS451" s="119"/>
      <c r="HT451" s="119"/>
      <c r="HU451" s="119"/>
      <c r="HV451" s="119"/>
      <c r="HW451" s="119"/>
      <c r="HX451" s="119"/>
      <c r="HY451" s="119"/>
      <c r="HZ451" s="119"/>
      <c r="IA451" s="119"/>
      <c r="IB451" s="119"/>
      <c r="IC451" s="119"/>
      <c r="ID451" s="119"/>
      <c r="IE451" s="119"/>
      <c r="IF451" s="119"/>
      <c r="IG451" s="119"/>
      <c r="IH451" s="119"/>
      <c r="II451" s="119"/>
      <c r="IJ451" s="119"/>
      <c r="IK451" s="119"/>
      <c r="IL451" s="119"/>
      <c r="IM451" s="119"/>
      <c r="IN451" s="119"/>
      <c r="IO451" s="119"/>
      <c r="IP451" s="119"/>
      <c r="IQ451" s="119"/>
      <c r="IR451" s="119"/>
      <c r="IS451" s="119"/>
      <c r="IT451" s="119"/>
      <c r="IU451" s="119"/>
      <c r="IV451" s="119"/>
    </row>
    <row r="452" spans="4:256" s="150" customFormat="1">
      <c r="D452" s="119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  <c r="AA452" s="119"/>
      <c r="AB452" s="119"/>
      <c r="AC452" s="119"/>
      <c r="AD452" s="119"/>
      <c r="AE452" s="119"/>
      <c r="AF452" s="119"/>
      <c r="AG452" s="119"/>
      <c r="AH452" s="119"/>
      <c r="AI452" s="119"/>
      <c r="AJ452" s="119"/>
      <c r="AK452" s="119"/>
      <c r="AL452" s="119"/>
      <c r="AM452" s="119"/>
      <c r="AN452" s="119"/>
      <c r="AO452" s="119"/>
      <c r="AP452" s="119"/>
      <c r="AQ452" s="119"/>
      <c r="AR452" s="119"/>
      <c r="AS452" s="119"/>
      <c r="AT452" s="119"/>
      <c r="AU452" s="119"/>
      <c r="AV452" s="119"/>
      <c r="AW452" s="119"/>
      <c r="AX452" s="119"/>
      <c r="AY452" s="119"/>
      <c r="AZ452" s="119"/>
      <c r="BA452" s="119"/>
      <c r="BB452" s="119"/>
      <c r="BC452" s="119"/>
      <c r="BD452" s="119"/>
      <c r="BE452" s="119"/>
      <c r="BF452" s="119"/>
      <c r="BG452" s="119"/>
      <c r="BH452" s="119"/>
      <c r="BI452" s="119"/>
      <c r="BJ452" s="119"/>
      <c r="BK452" s="119"/>
      <c r="BL452" s="119"/>
      <c r="BM452" s="119"/>
      <c r="BN452" s="119"/>
      <c r="BO452" s="119"/>
      <c r="BP452" s="119"/>
      <c r="BQ452" s="119"/>
      <c r="BR452" s="119"/>
      <c r="BS452" s="119"/>
      <c r="BT452" s="119"/>
      <c r="BU452" s="119"/>
      <c r="BV452" s="119"/>
      <c r="BW452" s="119"/>
      <c r="BX452" s="119"/>
      <c r="BY452" s="119"/>
      <c r="BZ452" s="119"/>
      <c r="CA452" s="119"/>
      <c r="CB452" s="119"/>
      <c r="CC452" s="119"/>
      <c r="CD452" s="119"/>
      <c r="CE452" s="119"/>
      <c r="CF452" s="119"/>
      <c r="CG452" s="119"/>
      <c r="CH452" s="119"/>
      <c r="CI452" s="119"/>
      <c r="CJ452" s="119"/>
      <c r="CK452" s="119"/>
      <c r="CL452" s="119"/>
      <c r="CM452" s="119"/>
      <c r="CN452" s="119"/>
      <c r="CO452" s="119"/>
      <c r="CP452" s="119"/>
      <c r="CQ452" s="119"/>
      <c r="CR452" s="119"/>
      <c r="CS452" s="119"/>
      <c r="CT452" s="119"/>
      <c r="CU452" s="119"/>
      <c r="CV452" s="119"/>
      <c r="CW452" s="119"/>
      <c r="CX452" s="119"/>
      <c r="CY452" s="119"/>
      <c r="CZ452" s="119"/>
      <c r="DA452" s="119"/>
      <c r="DB452" s="119"/>
      <c r="DC452" s="119"/>
      <c r="DD452" s="119"/>
      <c r="DE452" s="119"/>
      <c r="DF452" s="119"/>
      <c r="DG452" s="119"/>
      <c r="DH452" s="119"/>
      <c r="DI452" s="119"/>
      <c r="DJ452" s="119"/>
      <c r="DK452" s="119"/>
      <c r="DL452" s="119"/>
      <c r="DM452" s="119"/>
      <c r="DN452" s="119"/>
      <c r="DO452" s="119"/>
      <c r="DP452" s="119"/>
      <c r="DQ452" s="119"/>
      <c r="DR452" s="119"/>
      <c r="DS452" s="119"/>
      <c r="DT452" s="119"/>
      <c r="DU452" s="119"/>
      <c r="DV452" s="119"/>
      <c r="DW452" s="119"/>
      <c r="DX452" s="119"/>
      <c r="DY452" s="119"/>
      <c r="DZ452" s="119"/>
      <c r="EA452" s="119"/>
      <c r="EB452" s="119"/>
      <c r="EC452" s="119"/>
      <c r="ED452" s="119"/>
      <c r="EE452" s="119"/>
      <c r="EF452" s="119"/>
      <c r="EG452" s="119"/>
      <c r="EH452" s="119"/>
      <c r="EI452" s="119"/>
      <c r="EJ452" s="119"/>
      <c r="EK452" s="119"/>
      <c r="EL452" s="119"/>
      <c r="EM452" s="119"/>
      <c r="EN452" s="119"/>
      <c r="EO452" s="119"/>
      <c r="EP452" s="119"/>
      <c r="EQ452" s="119"/>
      <c r="ER452" s="119"/>
      <c r="ES452" s="119"/>
      <c r="ET452" s="119"/>
      <c r="EU452" s="119"/>
      <c r="EV452" s="119"/>
      <c r="EW452" s="119"/>
      <c r="EX452" s="119"/>
      <c r="EY452" s="119"/>
      <c r="EZ452" s="119"/>
      <c r="FA452" s="119"/>
      <c r="FB452" s="119"/>
      <c r="FC452" s="119"/>
      <c r="FD452" s="119"/>
      <c r="FE452" s="119"/>
      <c r="FF452" s="119"/>
      <c r="FG452" s="119"/>
      <c r="FH452" s="119"/>
      <c r="FI452" s="119"/>
      <c r="FJ452" s="119"/>
      <c r="FK452" s="119"/>
      <c r="FL452" s="119"/>
      <c r="FM452" s="119"/>
      <c r="FN452" s="119"/>
      <c r="FO452" s="119"/>
      <c r="FP452" s="119"/>
      <c r="FQ452" s="119"/>
      <c r="FR452" s="119"/>
      <c r="FS452" s="119"/>
      <c r="FT452" s="119"/>
      <c r="FU452" s="119"/>
      <c r="FV452" s="119"/>
      <c r="FW452" s="119"/>
      <c r="FX452" s="119"/>
      <c r="FY452" s="119"/>
      <c r="FZ452" s="119"/>
      <c r="GA452" s="119"/>
      <c r="GB452" s="119"/>
      <c r="GC452" s="119"/>
      <c r="GD452" s="119"/>
      <c r="GE452" s="119"/>
      <c r="GF452" s="119"/>
      <c r="GG452" s="119"/>
      <c r="GH452" s="119"/>
      <c r="GI452" s="119"/>
      <c r="GJ452" s="119"/>
      <c r="GK452" s="119"/>
      <c r="GL452" s="119"/>
      <c r="GM452" s="119"/>
      <c r="GN452" s="119"/>
      <c r="GO452" s="119"/>
      <c r="GP452" s="119"/>
      <c r="GQ452" s="119"/>
      <c r="GR452" s="119"/>
      <c r="GS452" s="119"/>
      <c r="GT452" s="119"/>
      <c r="GU452" s="119"/>
      <c r="GV452" s="119"/>
      <c r="GW452" s="119"/>
      <c r="GX452" s="119"/>
      <c r="GY452" s="119"/>
      <c r="GZ452" s="119"/>
      <c r="HA452" s="119"/>
      <c r="HB452" s="119"/>
      <c r="HC452" s="119"/>
      <c r="HD452" s="119"/>
      <c r="HE452" s="119"/>
      <c r="HF452" s="119"/>
      <c r="HG452" s="119"/>
      <c r="HH452" s="119"/>
      <c r="HI452" s="119"/>
      <c r="HJ452" s="119"/>
      <c r="HK452" s="119"/>
      <c r="HL452" s="119"/>
      <c r="HM452" s="119"/>
      <c r="HN452" s="119"/>
      <c r="HO452" s="119"/>
      <c r="HP452" s="119"/>
      <c r="HQ452" s="119"/>
      <c r="HR452" s="119"/>
      <c r="HS452" s="119"/>
      <c r="HT452" s="119"/>
      <c r="HU452" s="119"/>
      <c r="HV452" s="119"/>
      <c r="HW452" s="119"/>
      <c r="HX452" s="119"/>
      <c r="HY452" s="119"/>
      <c r="HZ452" s="119"/>
      <c r="IA452" s="119"/>
      <c r="IB452" s="119"/>
      <c r="IC452" s="119"/>
      <c r="ID452" s="119"/>
      <c r="IE452" s="119"/>
      <c r="IF452" s="119"/>
      <c r="IG452" s="119"/>
      <c r="IH452" s="119"/>
      <c r="II452" s="119"/>
      <c r="IJ452" s="119"/>
      <c r="IK452" s="119"/>
      <c r="IL452" s="119"/>
      <c r="IM452" s="119"/>
      <c r="IN452" s="119"/>
      <c r="IO452" s="119"/>
      <c r="IP452" s="119"/>
      <c r="IQ452" s="119"/>
      <c r="IR452" s="119"/>
      <c r="IS452" s="119"/>
      <c r="IT452" s="119"/>
      <c r="IU452" s="119"/>
      <c r="IV452" s="119"/>
    </row>
    <row r="453" spans="4:256" s="150" customFormat="1">
      <c r="D453" s="119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  <c r="AA453" s="119"/>
      <c r="AB453" s="119"/>
      <c r="AC453" s="119"/>
      <c r="AD453" s="119"/>
      <c r="AE453" s="119"/>
      <c r="AF453" s="119"/>
      <c r="AG453" s="119"/>
      <c r="AH453" s="119"/>
      <c r="AI453" s="119"/>
      <c r="AJ453" s="119"/>
      <c r="AK453" s="119"/>
      <c r="AL453" s="119"/>
      <c r="AM453" s="119"/>
      <c r="AN453" s="119"/>
      <c r="AO453" s="119"/>
      <c r="AP453" s="119"/>
      <c r="AQ453" s="119"/>
      <c r="AR453" s="119"/>
      <c r="AS453" s="119"/>
      <c r="AT453" s="119"/>
      <c r="AU453" s="119"/>
      <c r="AV453" s="119"/>
      <c r="AW453" s="119"/>
      <c r="AX453" s="119"/>
      <c r="AY453" s="119"/>
      <c r="AZ453" s="119"/>
      <c r="BA453" s="119"/>
      <c r="BB453" s="119"/>
      <c r="BC453" s="119"/>
      <c r="BD453" s="119"/>
      <c r="BE453" s="119"/>
      <c r="BF453" s="119"/>
      <c r="BG453" s="119"/>
      <c r="BH453" s="119"/>
      <c r="BI453" s="119"/>
      <c r="BJ453" s="119"/>
      <c r="BK453" s="119"/>
      <c r="BL453" s="119"/>
      <c r="BM453" s="119"/>
      <c r="BN453" s="119"/>
      <c r="BO453" s="119"/>
      <c r="BP453" s="119"/>
      <c r="BQ453" s="119"/>
      <c r="BR453" s="119"/>
      <c r="BS453" s="119"/>
      <c r="BT453" s="119"/>
      <c r="BU453" s="119"/>
      <c r="BV453" s="119"/>
      <c r="BW453" s="119"/>
      <c r="BX453" s="119"/>
      <c r="BY453" s="119"/>
      <c r="BZ453" s="119"/>
      <c r="CA453" s="119"/>
      <c r="CB453" s="119"/>
      <c r="CC453" s="119"/>
      <c r="CD453" s="119"/>
      <c r="CE453" s="119"/>
      <c r="CF453" s="119"/>
      <c r="CG453" s="119"/>
      <c r="CH453" s="119"/>
      <c r="CI453" s="119"/>
      <c r="CJ453" s="119"/>
      <c r="CK453" s="119"/>
      <c r="CL453" s="119"/>
      <c r="CM453" s="119"/>
      <c r="CN453" s="119"/>
      <c r="CO453" s="119"/>
      <c r="CP453" s="119"/>
      <c r="CQ453" s="119"/>
      <c r="CR453" s="119"/>
      <c r="CS453" s="119"/>
      <c r="CT453" s="119"/>
      <c r="CU453" s="119"/>
      <c r="CV453" s="119"/>
      <c r="CW453" s="119"/>
      <c r="CX453" s="119"/>
      <c r="CY453" s="119"/>
      <c r="CZ453" s="119"/>
      <c r="DA453" s="119"/>
      <c r="DB453" s="119"/>
      <c r="DC453" s="119"/>
      <c r="DD453" s="119"/>
      <c r="DE453" s="119"/>
      <c r="DF453" s="119"/>
      <c r="DG453" s="119"/>
      <c r="DH453" s="119"/>
      <c r="DI453" s="119"/>
      <c r="DJ453" s="119"/>
      <c r="DK453" s="119"/>
      <c r="DL453" s="119"/>
      <c r="DM453" s="119"/>
      <c r="DN453" s="119"/>
      <c r="DO453" s="119"/>
      <c r="DP453" s="119"/>
      <c r="DQ453" s="119"/>
      <c r="DR453" s="119"/>
      <c r="DS453" s="119"/>
      <c r="DT453" s="119"/>
      <c r="DU453" s="119"/>
      <c r="DV453" s="119"/>
      <c r="DW453" s="119"/>
      <c r="DX453" s="119"/>
      <c r="DY453" s="119"/>
      <c r="DZ453" s="119"/>
      <c r="EA453" s="119"/>
      <c r="EB453" s="119"/>
      <c r="EC453" s="119"/>
      <c r="ED453" s="119"/>
      <c r="EE453" s="119"/>
      <c r="EF453" s="119"/>
      <c r="EG453" s="119"/>
      <c r="EH453" s="119"/>
      <c r="EI453" s="119"/>
      <c r="EJ453" s="119"/>
      <c r="EK453" s="119"/>
      <c r="EL453" s="119"/>
      <c r="EM453" s="119"/>
      <c r="EN453" s="119"/>
      <c r="EO453" s="119"/>
      <c r="EP453" s="119"/>
      <c r="EQ453" s="119"/>
      <c r="ER453" s="119"/>
      <c r="ES453" s="119"/>
      <c r="ET453" s="119"/>
      <c r="EU453" s="119"/>
      <c r="EV453" s="119"/>
      <c r="EW453" s="119"/>
      <c r="EX453" s="119"/>
      <c r="EY453" s="119"/>
      <c r="EZ453" s="119"/>
      <c r="FA453" s="119"/>
      <c r="FB453" s="119"/>
      <c r="FC453" s="119"/>
      <c r="FD453" s="119"/>
      <c r="FE453" s="119"/>
      <c r="FF453" s="119"/>
      <c r="FG453" s="119"/>
      <c r="FH453" s="119"/>
      <c r="FI453" s="119"/>
      <c r="FJ453" s="119"/>
      <c r="FK453" s="119"/>
      <c r="FL453" s="119"/>
      <c r="FM453" s="119"/>
      <c r="FN453" s="119"/>
      <c r="FO453" s="119"/>
      <c r="FP453" s="119"/>
      <c r="FQ453" s="119"/>
      <c r="FR453" s="119"/>
      <c r="FS453" s="119"/>
      <c r="FT453" s="119"/>
      <c r="FU453" s="119"/>
      <c r="FV453" s="119"/>
      <c r="FW453" s="119"/>
      <c r="FX453" s="119"/>
      <c r="FY453" s="119"/>
      <c r="FZ453" s="119"/>
      <c r="GA453" s="119"/>
      <c r="GB453" s="119"/>
      <c r="GC453" s="119"/>
      <c r="GD453" s="119"/>
      <c r="GE453" s="119"/>
      <c r="GF453" s="119"/>
      <c r="GG453" s="119"/>
      <c r="GH453" s="119"/>
      <c r="GI453" s="119"/>
      <c r="GJ453" s="119"/>
      <c r="GK453" s="119"/>
      <c r="GL453" s="119"/>
      <c r="GM453" s="119"/>
      <c r="GN453" s="119"/>
      <c r="GO453" s="119"/>
      <c r="GP453" s="119"/>
      <c r="GQ453" s="119"/>
      <c r="GR453" s="119"/>
      <c r="GS453" s="119"/>
      <c r="GT453" s="119"/>
      <c r="GU453" s="119"/>
      <c r="GV453" s="119"/>
      <c r="GW453" s="119"/>
      <c r="GX453" s="119"/>
      <c r="GY453" s="119"/>
      <c r="GZ453" s="119"/>
      <c r="HA453" s="119"/>
      <c r="HB453" s="119"/>
      <c r="HC453" s="119"/>
      <c r="HD453" s="119"/>
      <c r="HE453" s="119"/>
      <c r="HF453" s="119"/>
      <c r="HG453" s="119"/>
      <c r="HH453" s="119"/>
      <c r="HI453" s="119"/>
      <c r="HJ453" s="119"/>
      <c r="HK453" s="119"/>
      <c r="HL453" s="119"/>
      <c r="HM453" s="119"/>
      <c r="HN453" s="119"/>
      <c r="HO453" s="119"/>
      <c r="HP453" s="119"/>
      <c r="HQ453" s="119"/>
      <c r="HR453" s="119"/>
      <c r="HS453" s="119"/>
      <c r="HT453" s="119"/>
      <c r="HU453" s="119"/>
      <c r="HV453" s="119"/>
      <c r="HW453" s="119"/>
      <c r="HX453" s="119"/>
      <c r="HY453" s="119"/>
      <c r="HZ453" s="119"/>
      <c r="IA453" s="119"/>
      <c r="IB453" s="119"/>
      <c r="IC453" s="119"/>
      <c r="ID453" s="119"/>
      <c r="IE453" s="119"/>
      <c r="IF453" s="119"/>
      <c r="IG453" s="119"/>
      <c r="IH453" s="119"/>
      <c r="II453" s="119"/>
      <c r="IJ453" s="119"/>
      <c r="IK453" s="119"/>
      <c r="IL453" s="119"/>
      <c r="IM453" s="119"/>
      <c r="IN453" s="119"/>
      <c r="IO453" s="119"/>
      <c r="IP453" s="119"/>
      <c r="IQ453" s="119"/>
      <c r="IR453" s="119"/>
      <c r="IS453" s="119"/>
      <c r="IT453" s="119"/>
      <c r="IU453" s="119"/>
      <c r="IV453" s="119"/>
    </row>
    <row r="454" spans="4:256" s="150" customFormat="1">
      <c r="D454" s="119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  <c r="AA454" s="119"/>
      <c r="AB454" s="119"/>
      <c r="AC454" s="119"/>
      <c r="AD454" s="119"/>
      <c r="AE454" s="119"/>
      <c r="AF454" s="119"/>
      <c r="AG454" s="119"/>
      <c r="AH454" s="119"/>
      <c r="AI454" s="119"/>
      <c r="AJ454" s="119"/>
      <c r="AK454" s="119"/>
      <c r="AL454" s="119"/>
      <c r="AM454" s="119"/>
      <c r="AN454" s="119"/>
      <c r="AO454" s="119"/>
      <c r="AP454" s="119"/>
      <c r="AQ454" s="119"/>
      <c r="AR454" s="119"/>
      <c r="AS454" s="119"/>
      <c r="AT454" s="119"/>
      <c r="AU454" s="119"/>
      <c r="AV454" s="119"/>
      <c r="AW454" s="119"/>
      <c r="AX454" s="119"/>
      <c r="AY454" s="119"/>
      <c r="AZ454" s="119"/>
      <c r="BA454" s="119"/>
      <c r="BB454" s="119"/>
      <c r="BC454" s="119"/>
      <c r="BD454" s="119"/>
      <c r="BE454" s="119"/>
      <c r="BF454" s="119"/>
      <c r="BG454" s="119"/>
      <c r="BH454" s="119"/>
      <c r="BI454" s="119"/>
      <c r="BJ454" s="119"/>
      <c r="BK454" s="119"/>
      <c r="BL454" s="119"/>
      <c r="BM454" s="119"/>
      <c r="BN454" s="119"/>
      <c r="BO454" s="119"/>
      <c r="BP454" s="119"/>
      <c r="BQ454" s="119"/>
      <c r="BR454" s="119"/>
      <c r="BS454" s="119"/>
      <c r="BT454" s="119"/>
      <c r="BU454" s="119"/>
      <c r="BV454" s="119"/>
      <c r="BW454" s="119"/>
      <c r="BX454" s="119"/>
      <c r="BY454" s="119"/>
      <c r="BZ454" s="119"/>
      <c r="CA454" s="119"/>
      <c r="CB454" s="119"/>
      <c r="CC454" s="119"/>
      <c r="CD454" s="119"/>
      <c r="CE454" s="119"/>
      <c r="CF454" s="119"/>
      <c r="CG454" s="119"/>
      <c r="CH454" s="119"/>
      <c r="CI454" s="119"/>
      <c r="CJ454" s="119"/>
      <c r="CK454" s="119"/>
      <c r="CL454" s="119"/>
      <c r="CM454" s="119"/>
      <c r="CN454" s="119"/>
      <c r="CO454" s="119"/>
      <c r="CP454" s="119"/>
      <c r="CQ454" s="119"/>
      <c r="CR454" s="119"/>
      <c r="CS454" s="119"/>
      <c r="CT454" s="119"/>
      <c r="CU454" s="119"/>
      <c r="CV454" s="119"/>
      <c r="CW454" s="119"/>
      <c r="CX454" s="119"/>
      <c r="CY454" s="119"/>
      <c r="CZ454" s="119"/>
      <c r="DA454" s="119"/>
      <c r="DB454" s="119"/>
      <c r="DC454" s="119"/>
      <c r="DD454" s="119"/>
      <c r="DE454" s="119"/>
      <c r="DF454" s="119"/>
      <c r="DG454" s="119"/>
      <c r="DH454" s="119"/>
      <c r="DI454" s="119"/>
      <c r="DJ454" s="119"/>
      <c r="DK454" s="119"/>
      <c r="DL454" s="119"/>
      <c r="DM454" s="119"/>
      <c r="DN454" s="119"/>
      <c r="DO454" s="119"/>
      <c r="DP454" s="119"/>
      <c r="DQ454" s="119"/>
      <c r="DR454" s="119"/>
      <c r="DS454" s="119"/>
      <c r="DT454" s="119"/>
      <c r="DU454" s="119"/>
      <c r="DV454" s="119"/>
      <c r="DW454" s="119"/>
      <c r="DX454" s="119"/>
      <c r="DY454" s="119"/>
      <c r="DZ454" s="119"/>
      <c r="EA454" s="119"/>
      <c r="EB454" s="119"/>
      <c r="EC454" s="119"/>
      <c r="ED454" s="119"/>
      <c r="EE454" s="119"/>
      <c r="EF454" s="119"/>
      <c r="EG454" s="119"/>
      <c r="EH454" s="119"/>
      <c r="EI454" s="119"/>
      <c r="EJ454" s="119"/>
      <c r="EK454" s="119"/>
      <c r="EL454" s="119"/>
      <c r="EM454" s="119"/>
      <c r="EN454" s="119"/>
      <c r="EO454" s="119"/>
      <c r="EP454" s="119"/>
      <c r="EQ454" s="119"/>
      <c r="ER454" s="119"/>
      <c r="ES454" s="119"/>
      <c r="ET454" s="119"/>
      <c r="EU454" s="119"/>
      <c r="EV454" s="119"/>
      <c r="EW454" s="119"/>
      <c r="EX454" s="119"/>
      <c r="EY454" s="119"/>
      <c r="EZ454" s="119"/>
      <c r="FA454" s="119"/>
      <c r="FB454" s="119"/>
      <c r="FC454" s="119"/>
      <c r="FD454" s="119"/>
      <c r="FE454" s="119"/>
      <c r="FF454" s="119"/>
      <c r="FG454" s="119"/>
      <c r="FH454" s="119"/>
      <c r="FI454" s="119"/>
      <c r="FJ454" s="119"/>
      <c r="FK454" s="119"/>
      <c r="FL454" s="119"/>
      <c r="FM454" s="119"/>
      <c r="FN454" s="119"/>
      <c r="FO454" s="119"/>
      <c r="FP454" s="119"/>
      <c r="FQ454" s="119"/>
      <c r="FR454" s="119"/>
      <c r="FS454" s="119"/>
      <c r="FT454" s="119"/>
      <c r="FU454" s="119"/>
      <c r="FV454" s="119"/>
      <c r="FW454" s="119"/>
      <c r="FX454" s="119"/>
      <c r="FY454" s="119"/>
      <c r="FZ454" s="119"/>
      <c r="GA454" s="119"/>
      <c r="GB454" s="119"/>
      <c r="GC454" s="119"/>
      <c r="GD454" s="119"/>
      <c r="GE454" s="119"/>
      <c r="GF454" s="119"/>
      <c r="GG454" s="119"/>
      <c r="GH454" s="119"/>
      <c r="GI454" s="119"/>
      <c r="GJ454" s="119"/>
      <c r="GK454" s="119"/>
      <c r="GL454" s="119"/>
      <c r="GM454" s="119"/>
      <c r="GN454" s="119"/>
      <c r="GO454" s="119"/>
      <c r="GP454" s="119"/>
      <c r="GQ454" s="119"/>
      <c r="GR454" s="119"/>
      <c r="GS454" s="119"/>
      <c r="GT454" s="119"/>
      <c r="GU454" s="119"/>
      <c r="GV454" s="119"/>
      <c r="GW454" s="119"/>
      <c r="GX454" s="119"/>
      <c r="GY454" s="119"/>
      <c r="GZ454" s="119"/>
      <c r="HA454" s="119"/>
      <c r="HB454" s="119"/>
      <c r="HC454" s="119"/>
      <c r="HD454" s="119"/>
      <c r="HE454" s="119"/>
      <c r="HF454" s="119"/>
      <c r="HG454" s="119"/>
      <c r="HH454" s="119"/>
      <c r="HI454" s="119"/>
      <c r="HJ454" s="119"/>
      <c r="HK454" s="119"/>
      <c r="HL454" s="119"/>
      <c r="HM454" s="119"/>
      <c r="HN454" s="119"/>
      <c r="HO454" s="119"/>
      <c r="HP454" s="119"/>
      <c r="HQ454" s="119"/>
      <c r="HR454" s="119"/>
      <c r="HS454" s="119"/>
      <c r="HT454" s="119"/>
      <c r="HU454" s="119"/>
      <c r="HV454" s="119"/>
      <c r="HW454" s="119"/>
      <c r="HX454" s="119"/>
      <c r="HY454" s="119"/>
      <c r="HZ454" s="119"/>
      <c r="IA454" s="119"/>
      <c r="IB454" s="119"/>
      <c r="IC454" s="119"/>
      <c r="ID454" s="119"/>
      <c r="IE454" s="119"/>
      <c r="IF454" s="119"/>
      <c r="IG454" s="119"/>
      <c r="IH454" s="119"/>
      <c r="II454" s="119"/>
      <c r="IJ454" s="119"/>
      <c r="IK454" s="119"/>
      <c r="IL454" s="119"/>
      <c r="IM454" s="119"/>
      <c r="IN454" s="119"/>
      <c r="IO454" s="119"/>
      <c r="IP454" s="119"/>
      <c r="IQ454" s="119"/>
      <c r="IR454" s="119"/>
      <c r="IS454" s="119"/>
      <c r="IT454" s="119"/>
      <c r="IU454" s="119"/>
      <c r="IV454" s="119"/>
    </row>
    <row r="455" spans="4:256" s="150" customFormat="1">
      <c r="D455" s="119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  <c r="AA455" s="119"/>
      <c r="AB455" s="119"/>
      <c r="AC455" s="119"/>
      <c r="AD455" s="119"/>
      <c r="AE455" s="119"/>
      <c r="AF455" s="119"/>
      <c r="AG455" s="119"/>
      <c r="AH455" s="119"/>
      <c r="AI455" s="119"/>
      <c r="AJ455" s="119"/>
      <c r="AK455" s="119"/>
      <c r="AL455" s="119"/>
      <c r="AM455" s="119"/>
      <c r="AN455" s="119"/>
      <c r="AO455" s="119"/>
      <c r="AP455" s="119"/>
      <c r="AQ455" s="119"/>
      <c r="AR455" s="119"/>
      <c r="AS455" s="119"/>
      <c r="AT455" s="119"/>
      <c r="AU455" s="119"/>
      <c r="AV455" s="119"/>
      <c r="AW455" s="119"/>
      <c r="AX455" s="119"/>
      <c r="AY455" s="119"/>
      <c r="AZ455" s="119"/>
      <c r="BA455" s="119"/>
      <c r="BB455" s="119"/>
      <c r="BC455" s="119"/>
      <c r="BD455" s="119"/>
      <c r="BE455" s="119"/>
      <c r="BF455" s="119"/>
      <c r="BG455" s="119"/>
      <c r="BH455" s="119"/>
      <c r="BI455" s="119"/>
      <c r="BJ455" s="119"/>
      <c r="BK455" s="119"/>
      <c r="BL455" s="119"/>
      <c r="BM455" s="119"/>
      <c r="BN455" s="119"/>
      <c r="BO455" s="119"/>
      <c r="BP455" s="119"/>
      <c r="BQ455" s="119"/>
      <c r="BR455" s="119"/>
      <c r="BS455" s="119"/>
      <c r="BT455" s="119"/>
      <c r="BU455" s="119"/>
      <c r="BV455" s="119"/>
      <c r="BW455" s="119"/>
      <c r="BX455" s="119"/>
      <c r="BY455" s="119"/>
      <c r="BZ455" s="119"/>
      <c r="CA455" s="119"/>
      <c r="CB455" s="119"/>
      <c r="CC455" s="119"/>
      <c r="CD455" s="119"/>
      <c r="CE455" s="119"/>
      <c r="CF455" s="119"/>
      <c r="CG455" s="119"/>
      <c r="CH455" s="119"/>
      <c r="CI455" s="119"/>
      <c r="CJ455" s="119"/>
      <c r="CK455" s="119"/>
      <c r="CL455" s="119"/>
      <c r="CM455" s="119"/>
      <c r="CN455" s="119"/>
      <c r="CO455" s="119"/>
      <c r="CP455" s="119"/>
      <c r="CQ455" s="119"/>
      <c r="CR455" s="119"/>
      <c r="CS455" s="119"/>
      <c r="CT455" s="119"/>
      <c r="CU455" s="119"/>
      <c r="CV455" s="119"/>
      <c r="CW455" s="119"/>
      <c r="CX455" s="119"/>
      <c r="CY455" s="119"/>
      <c r="CZ455" s="119"/>
      <c r="DA455" s="119"/>
      <c r="DB455" s="119"/>
      <c r="DC455" s="119"/>
      <c r="DD455" s="119"/>
      <c r="DE455" s="119"/>
      <c r="DF455" s="119"/>
      <c r="DG455" s="119"/>
      <c r="DH455" s="119"/>
      <c r="DI455" s="119"/>
      <c r="DJ455" s="119"/>
      <c r="DK455" s="119"/>
      <c r="DL455" s="119"/>
      <c r="DM455" s="119"/>
      <c r="DN455" s="119"/>
      <c r="DO455" s="119"/>
      <c r="DP455" s="119"/>
      <c r="DQ455" s="119"/>
      <c r="DR455" s="119"/>
      <c r="DS455" s="119"/>
      <c r="DT455" s="119"/>
      <c r="DU455" s="119"/>
      <c r="DV455" s="119"/>
      <c r="DW455" s="119"/>
      <c r="DX455" s="119"/>
      <c r="DY455" s="119"/>
      <c r="DZ455" s="119"/>
      <c r="EA455" s="119"/>
      <c r="EB455" s="119"/>
      <c r="EC455" s="119"/>
      <c r="ED455" s="119"/>
      <c r="EE455" s="119"/>
      <c r="EF455" s="119"/>
      <c r="EG455" s="119"/>
      <c r="EH455" s="119"/>
      <c r="EI455" s="119"/>
      <c r="EJ455" s="119"/>
      <c r="EK455" s="119"/>
      <c r="EL455" s="119"/>
      <c r="EM455" s="119"/>
      <c r="EN455" s="119"/>
      <c r="EO455" s="119"/>
      <c r="EP455" s="119"/>
      <c r="EQ455" s="119"/>
      <c r="ER455" s="119"/>
      <c r="ES455" s="119"/>
      <c r="ET455" s="119"/>
      <c r="EU455" s="119"/>
      <c r="EV455" s="119"/>
      <c r="EW455" s="119"/>
      <c r="EX455" s="119"/>
      <c r="EY455" s="119"/>
      <c r="EZ455" s="119"/>
      <c r="FA455" s="119"/>
      <c r="FB455" s="119"/>
      <c r="FC455" s="119"/>
      <c r="FD455" s="119"/>
      <c r="FE455" s="119"/>
      <c r="FF455" s="119"/>
      <c r="FG455" s="119"/>
      <c r="FH455" s="119"/>
      <c r="FI455" s="119"/>
      <c r="FJ455" s="119"/>
      <c r="FK455" s="119"/>
      <c r="FL455" s="119"/>
      <c r="FM455" s="119"/>
      <c r="FN455" s="119"/>
      <c r="FO455" s="119"/>
      <c r="FP455" s="119"/>
      <c r="FQ455" s="119"/>
      <c r="FR455" s="119"/>
      <c r="FS455" s="119"/>
      <c r="FT455" s="119"/>
      <c r="FU455" s="119"/>
      <c r="FV455" s="119"/>
      <c r="FW455" s="119"/>
      <c r="FX455" s="119"/>
      <c r="FY455" s="119"/>
      <c r="FZ455" s="119"/>
      <c r="GA455" s="119"/>
      <c r="GB455" s="119"/>
      <c r="GC455" s="119"/>
      <c r="GD455" s="119"/>
      <c r="GE455" s="119"/>
      <c r="GF455" s="119"/>
      <c r="GG455" s="119"/>
      <c r="GH455" s="119"/>
      <c r="GI455" s="119"/>
      <c r="GJ455" s="119"/>
      <c r="GK455" s="119"/>
      <c r="GL455" s="119"/>
      <c r="GM455" s="119"/>
      <c r="GN455" s="119"/>
      <c r="GO455" s="119"/>
      <c r="GP455" s="119"/>
      <c r="GQ455" s="119"/>
      <c r="GR455" s="119"/>
      <c r="GS455" s="119"/>
      <c r="GT455" s="119"/>
      <c r="GU455" s="119"/>
      <c r="GV455" s="119"/>
      <c r="GW455" s="119"/>
      <c r="GX455" s="119"/>
      <c r="GY455" s="119"/>
      <c r="GZ455" s="119"/>
      <c r="HA455" s="119"/>
      <c r="HB455" s="119"/>
      <c r="HC455" s="119"/>
      <c r="HD455" s="119"/>
      <c r="HE455" s="119"/>
      <c r="HF455" s="119"/>
      <c r="HG455" s="119"/>
      <c r="HH455" s="119"/>
      <c r="HI455" s="119"/>
      <c r="HJ455" s="119"/>
      <c r="HK455" s="119"/>
      <c r="HL455" s="119"/>
      <c r="HM455" s="119"/>
      <c r="HN455" s="119"/>
      <c r="HO455" s="119"/>
      <c r="HP455" s="119"/>
      <c r="HQ455" s="119"/>
      <c r="HR455" s="119"/>
      <c r="HS455" s="119"/>
      <c r="HT455" s="119"/>
      <c r="HU455" s="119"/>
      <c r="HV455" s="119"/>
      <c r="HW455" s="119"/>
      <c r="HX455" s="119"/>
      <c r="HY455" s="119"/>
      <c r="HZ455" s="119"/>
      <c r="IA455" s="119"/>
      <c r="IB455" s="119"/>
      <c r="IC455" s="119"/>
      <c r="ID455" s="119"/>
      <c r="IE455" s="119"/>
      <c r="IF455" s="119"/>
      <c r="IG455" s="119"/>
      <c r="IH455" s="119"/>
      <c r="II455" s="119"/>
      <c r="IJ455" s="119"/>
      <c r="IK455" s="119"/>
      <c r="IL455" s="119"/>
      <c r="IM455" s="119"/>
      <c r="IN455" s="119"/>
      <c r="IO455" s="119"/>
      <c r="IP455" s="119"/>
      <c r="IQ455" s="119"/>
      <c r="IR455" s="119"/>
      <c r="IS455" s="119"/>
      <c r="IT455" s="119"/>
      <c r="IU455" s="119"/>
      <c r="IV455" s="119"/>
    </row>
    <row r="456" spans="4:256" s="150" customFormat="1">
      <c r="D456" s="119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  <c r="AA456" s="119"/>
      <c r="AB456" s="119"/>
      <c r="AC456" s="119"/>
      <c r="AD456" s="119"/>
      <c r="AE456" s="119"/>
      <c r="AF456" s="119"/>
      <c r="AG456" s="119"/>
      <c r="AH456" s="119"/>
      <c r="AI456" s="119"/>
      <c r="AJ456" s="119"/>
      <c r="AK456" s="119"/>
      <c r="AL456" s="119"/>
      <c r="AM456" s="119"/>
      <c r="AN456" s="119"/>
      <c r="AO456" s="119"/>
      <c r="AP456" s="119"/>
      <c r="AQ456" s="119"/>
      <c r="AR456" s="119"/>
      <c r="AS456" s="119"/>
      <c r="AT456" s="119"/>
      <c r="AU456" s="119"/>
      <c r="AV456" s="119"/>
      <c r="AW456" s="119"/>
      <c r="AX456" s="119"/>
      <c r="AY456" s="119"/>
      <c r="AZ456" s="119"/>
      <c r="BA456" s="119"/>
      <c r="BB456" s="119"/>
      <c r="BC456" s="119"/>
      <c r="BD456" s="119"/>
      <c r="BE456" s="119"/>
      <c r="BF456" s="119"/>
      <c r="BG456" s="119"/>
      <c r="BH456" s="119"/>
      <c r="BI456" s="119"/>
      <c r="BJ456" s="119"/>
      <c r="BK456" s="119"/>
      <c r="BL456" s="119"/>
      <c r="BM456" s="119"/>
      <c r="BN456" s="119"/>
      <c r="BO456" s="119"/>
      <c r="BP456" s="119"/>
      <c r="BQ456" s="119"/>
      <c r="BR456" s="119"/>
      <c r="BS456" s="119"/>
      <c r="BT456" s="119"/>
      <c r="BU456" s="119"/>
      <c r="BV456" s="119"/>
      <c r="BW456" s="119"/>
      <c r="BX456" s="119"/>
      <c r="BY456" s="119"/>
      <c r="BZ456" s="119"/>
      <c r="CA456" s="119"/>
      <c r="CB456" s="119"/>
      <c r="CC456" s="119"/>
      <c r="CD456" s="119"/>
      <c r="CE456" s="119"/>
      <c r="CF456" s="119"/>
      <c r="CG456" s="119"/>
      <c r="CH456" s="119"/>
      <c r="CI456" s="119"/>
      <c r="CJ456" s="119"/>
      <c r="CK456" s="119"/>
      <c r="CL456" s="119"/>
      <c r="CM456" s="119"/>
      <c r="CN456" s="119"/>
      <c r="CO456" s="119"/>
      <c r="CP456" s="119"/>
      <c r="CQ456" s="119"/>
      <c r="CR456" s="119"/>
      <c r="CS456" s="119"/>
      <c r="CT456" s="119"/>
      <c r="CU456" s="119"/>
      <c r="CV456" s="119"/>
      <c r="CW456" s="119"/>
      <c r="CX456" s="119"/>
      <c r="CY456" s="119"/>
      <c r="CZ456" s="119"/>
      <c r="DA456" s="119"/>
      <c r="DB456" s="119"/>
      <c r="DC456" s="119"/>
      <c r="DD456" s="119"/>
      <c r="DE456" s="119"/>
      <c r="DF456" s="119"/>
      <c r="DG456" s="119"/>
      <c r="DH456" s="119"/>
      <c r="DI456" s="119"/>
      <c r="DJ456" s="119"/>
      <c r="DK456" s="119"/>
      <c r="DL456" s="119"/>
      <c r="DM456" s="119"/>
      <c r="DN456" s="119"/>
      <c r="DO456" s="119"/>
      <c r="DP456" s="119"/>
      <c r="DQ456" s="119"/>
      <c r="DR456" s="119"/>
      <c r="DS456" s="119"/>
      <c r="DT456" s="119"/>
      <c r="DU456" s="119"/>
      <c r="DV456" s="119"/>
      <c r="DW456" s="119"/>
      <c r="DX456" s="119"/>
      <c r="DY456" s="119"/>
      <c r="DZ456" s="119"/>
      <c r="EA456" s="119"/>
      <c r="EB456" s="119"/>
      <c r="EC456" s="119"/>
      <c r="ED456" s="119"/>
      <c r="EE456" s="119"/>
      <c r="EF456" s="119"/>
      <c r="EG456" s="119"/>
      <c r="EH456" s="119"/>
      <c r="EI456" s="119"/>
      <c r="EJ456" s="119"/>
      <c r="EK456" s="119"/>
      <c r="EL456" s="119"/>
      <c r="EM456" s="119"/>
      <c r="EN456" s="119"/>
      <c r="EO456" s="119"/>
      <c r="EP456" s="119"/>
      <c r="EQ456" s="119"/>
      <c r="ER456" s="119"/>
      <c r="ES456" s="119"/>
      <c r="ET456" s="119"/>
      <c r="EU456" s="119"/>
      <c r="EV456" s="119"/>
      <c r="EW456" s="119"/>
      <c r="EX456" s="119"/>
      <c r="EY456" s="119"/>
      <c r="EZ456" s="119"/>
      <c r="FA456" s="119"/>
      <c r="FB456" s="119"/>
      <c r="FC456" s="119"/>
      <c r="FD456" s="119"/>
      <c r="FE456" s="119"/>
      <c r="FF456" s="119"/>
      <c r="FG456" s="119"/>
      <c r="FH456" s="119"/>
      <c r="FI456" s="119"/>
      <c r="FJ456" s="119"/>
      <c r="FK456" s="119"/>
      <c r="FL456" s="119"/>
      <c r="FM456" s="119"/>
      <c r="FN456" s="119"/>
      <c r="FO456" s="119"/>
      <c r="FP456" s="119"/>
      <c r="FQ456" s="119"/>
      <c r="FR456" s="119"/>
      <c r="FS456" s="119"/>
      <c r="FT456" s="119"/>
      <c r="FU456" s="119"/>
      <c r="FV456" s="119"/>
      <c r="FW456" s="119"/>
      <c r="FX456" s="119"/>
      <c r="FY456" s="119"/>
      <c r="FZ456" s="119"/>
      <c r="GA456" s="119"/>
      <c r="GB456" s="119"/>
      <c r="GC456" s="119"/>
      <c r="GD456" s="119"/>
      <c r="GE456" s="119"/>
      <c r="GF456" s="119"/>
      <c r="GG456" s="119"/>
      <c r="GH456" s="119"/>
      <c r="GI456" s="119"/>
      <c r="GJ456" s="119"/>
      <c r="GK456" s="119"/>
      <c r="GL456" s="119"/>
      <c r="GM456" s="119"/>
      <c r="GN456" s="119"/>
      <c r="GO456" s="119"/>
      <c r="GP456" s="119"/>
      <c r="GQ456" s="119"/>
      <c r="GR456" s="119"/>
      <c r="GS456" s="119"/>
      <c r="GT456" s="119"/>
      <c r="GU456" s="119"/>
      <c r="GV456" s="119"/>
      <c r="GW456" s="119"/>
      <c r="GX456" s="119"/>
      <c r="GY456" s="119"/>
      <c r="GZ456" s="119"/>
      <c r="HA456" s="119"/>
      <c r="HB456" s="119"/>
      <c r="HC456" s="119"/>
      <c r="HD456" s="119"/>
      <c r="HE456" s="119"/>
      <c r="HF456" s="119"/>
      <c r="HG456" s="119"/>
      <c r="HH456" s="119"/>
      <c r="HI456" s="119"/>
      <c r="HJ456" s="119"/>
      <c r="HK456" s="119"/>
      <c r="HL456" s="119"/>
      <c r="HM456" s="119"/>
      <c r="HN456" s="119"/>
      <c r="HO456" s="119"/>
      <c r="HP456" s="119"/>
      <c r="HQ456" s="119"/>
      <c r="HR456" s="119"/>
      <c r="HS456" s="119"/>
      <c r="HT456" s="119"/>
      <c r="HU456" s="119"/>
      <c r="HV456" s="119"/>
      <c r="HW456" s="119"/>
      <c r="HX456" s="119"/>
      <c r="HY456" s="119"/>
      <c r="HZ456" s="119"/>
      <c r="IA456" s="119"/>
      <c r="IB456" s="119"/>
      <c r="IC456" s="119"/>
      <c r="ID456" s="119"/>
      <c r="IE456" s="119"/>
      <c r="IF456" s="119"/>
      <c r="IG456" s="119"/>
      <c r="IH456" s="119"/>
      <c r="II456" s="119"/>
      <c r="IJ456" s="119"/>
      <c r="IK456" s="119"/>
      <c r="IL456" s="119"/>
      <c r="IM456" s="119"/>
      <c r="IN456" s="119"/>
      <c r="IO456" s="119"/>
      <c r="IP456" s="119"/>
      <c r="IQ456" s="119"/>
      <c r="IR456" s="119"/>
      <c r="IS456" s="119"/>
      <c r="IT456" s="119"/>
      <c r="IU456" s="119"/>
      <c r="IV456" s="119"/>
    </row>
    <row r="457" spans="4:256" s="150" customFormat="1">
      <c r="D457" s="119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  <c r="AA457" s="119"/>
      <c r="AB457" s="119"/>
      <c r="AC457" s="119"/>
      <c r="AD457" s="119"/>
      <c r="AE457" s="119"/>
      <c r="AF457" s="119"/>
      <c r="AG457" s="119"/>
      <c r="AH457" s="119"/>
      <c r="AI457" s="119"/>
      <c r="AJ457" s="119"/>
      <c r="AK457" s="119"/>
      <c r="AL457" s="119"/>
      <c r="AM457" s="119"/>
      <c r="AN457" s="119"/>
      <c r="AO457" s="119"/>
      <c r="AP457" s="119"/>
      <c r="AQ457" s="119"/>
      <c r="AR457" s="119"/>
      <c r="AS457" s="119"/>
      <c r="AT457" s="119"/>
      <c r="AU457" s="119"/>
      <c r="AV457" s="119"/>
      <c r="AW457" s="119"/>
      <c r="AX457" s="119"/>
      <c r="AY457" s="119"/>
      <c r="AZ457" s="119"/>
      <c r="BA457" s="119"/>
      <c r="BB457" s="119"/>
      <c r="BC457" s="119"/>
      <c r="BD457" s="119"/>
      <c r="BE457" s="119"/>
      <c r="BF457" s="119"/>
      <c r="BG457" s="119"/>
      <c r="BH457" s="119"/>
      <c r="BI457" s="119"/>
      <c r="BJ457" s="119"/>
      <c r="BK457" s="119"/>
      <c r="BL457" s="119"/>
      <c r="BM457" s="119"/>
      <c r="BN457" s="119"/>
      <c r="BO457" s="119"/>
      <c r="BP457" s="119"/>
      <c r="BQ457" s="119"/>
      <c r="BR457" s="119"/>
      <c r="BS457" s="119"/>
      <c r="BT457" s="119"/>
      <c r="BU457" s="119"/>
      <c r="BV457" s="119"/>
      <c r="BW457" s="119"/>
      <c r="BX457" s="119"/>
      <c r="BY457" s="119"/>
      <c r="BZ457" s="119"/>
      <c r="CA457" s="119"/>
      <c r="CB457" s="119"/>
      <c r="CC457" s="119"/>
      <c r="CD457" s="119"/>
      <c r="CE457" s="119"/>
      <c r="CF457" s="119"/>
      <c r="CG457" s="119"/>
      <c r="CH457" s="119"/>
      <c r="CI457" s="119"/>
      <c r="CJ457" s="119"/>
      <c r="CK457" s="119"/>
      <c r="CL457" s="119"/>
      <c r="CM457" s="119"/>
      <c r="CN457" s="119"/>
      <c r="CO457" s="119"/>
      <c r="CP457" s="119"/>
      <c r="CQ457" s="119"/>
      <c r="CR457" s="119"/>
      <c r="CS457" s="119"/>
      <c r="CT457" s="119"/>
      <c r="CU457" s="119"/>
      <c r="CV457" s="119"/>
      <c r="CW457" s="119"/>
      <c r="CX457" s="119"/>
      <c r="CY457" s="119"/>
      <c r="CZ457" s="119"/>
      <c r="DA457" s="119"/>
      <c r="DB457" s="119"/>
      <c r="DC457" s="119"/>
      <c r="DD457" s="119"/>
      <c r="DE457" s="119"/>
      <c r="DF457" s="119"/>
      <c r="DG457" s="119"/>
      <c r="DH457" s="119"/>
      <c r="DI457" s="119"/>
      <c r="DJ457" s="119"/>
      <c r="DK457" s="119"/>
      <c r="DL457" s="119"/>
      <c r="DM457" s="119"/>
      <c r="DN457" s="119"/>
      <c r="DO457" s="119"/>
      <c r="DP457" s="119"/>
      <c r="DQ457" s="119"/>
      <c r="DR457" s="119"/>
      <c r="DS457" s="119"/>
      <c r="DT457" s="119"/>
      <c r="DU457" s="119"/>
      <c r="DV457" s="119"/>
      <c r="DW457" s="119"/>
      <c r="DX457" s="119"/>
      <c r="DY457" s="119"/>
      <c r="DZ457" s="119"/>
      <c r="EA457" s="119"/>
      <c r="EB457" s="119"/>
      <c r="EC457" s="119"/>
      <c r="ED457" s="119"/>
      <c r="EE457" s="119"/>
      <c r="EF457" s="119"/>
      <c r="EG457" s="119"/>
      <c r="EH457" s="119"/>
      <c r="EI457" s="119"/>
      <c r="EJ457" s="119"/>
      <c r="EK457" s="119"/>
      <c r="EL457" s="119"/>
      <c r="EM457" s="119"/>
      <c r="EN457" s="119"/>
      <c r="EO457" s="119"/>
      <c r="EP457" s="119"/>
      <c r="EQ457" s="119"/>
      <c r="ER457" s="119"/>
      <c r="ES457" s="119"/>
      <c r="ET457" s="119"/>
      <c r="EU457" s="119"/>
      <c r="EV457" s="119"/>
      <c r="EW457" s="119"/>
      <c r="EX457" s="119"/>
      <c r="EY457" s="119"/>
      <c r="EZ457" s="119"/>
      <c r="FA457" s="119"/>
      <c r="FB457" s="119"/>
      <c r="FC457" s="119"/>
      <c r="FD457" s="119"/>
      <c r="FE457" s="119"/>
      <c r="FF457" s="119"/>
      <c r="FG457" s="119"/>
      <c r="FH457" s="119"/>
      <c r="FI457" s="119"/>
      <c r="FJ457" s="119"/>
      <c r="FK457" s="119"/>
      <c r="FL457" s="119"/>
      <c r="FM457" s="119"/>
      <c r="FN457" s="119"/>
      <c r="FO457" s="119"/>
      <c r="FP457" s="119"/>
      <c r="FQ457" s="119"/>
      <c r="FR457" s="119"/>
      <c r="FS457" s="119"/>
      <c r="FT457" s="119"/>
      <c r="FU457" s="119"/>
      <c r="FV457" s="119"/>
      <c r="FW457" s="119"/>
      <c r="FX457" s="119"/>
      <c r="FY457" s="119"/>
      <c r="FZ457" s="119"/>
      <c r="GA457" s="119"/>
      <c r="GB457" s="119"/>
      <c r="GC457" s="119"/>
      <c r="GD457" s="119"/>
      <c r="GE457" s="119"/>
      <c r="GF457" s="119"/>
      <c r="GG457" s="119"/>
      <c r="GH457" s="119"/>
      <c r="GI457" s="119"/>
      <c r="GJ457" s="119"/>
      <c r="GK457" s="119"/>
      <c r="GL457" s="119"/>
      <c r="GM457" s="119"/>
      <c r="GN457" s="119"/>
      <c r="GO457" s="119"/>
      <c r="GP457" s="119"/>
      <c r="GQ457" s="119"/>
      <c r="GR457" s="119"/>
      <c r="GS457" s="119"/>
      <c r="GT457" s="119"/>
      <c r="GU457" s="119"/>
      <c r="GV457" s="119"/>
      <c r="GW457" s="119"/>
      <c r="GX457" s="119"/>
      <c r="GY457" s="119"/>
      <c r="GZ457" s="119"/>
      <c r="HA457" s="119"/>
      <c r="HB457" s="119"/>
      <c r="HC457" s="119"/>
      <c r="HD457" s="119"/>
      <c r="HE457" s="119"/>
      <c r="HF457" s="119"/>
      <c r="HG457" s="119"/>
      <c r="HH457" s="119"/>
      <c r="HI457" s="119"/>
      <c r="HJ457" s="119"/>
      <c r="HK457" s="119"/>
      <c r="HL457" s="119"/>
      <c r="HM457" s="119"/>
      <c r="HN457" s="119"/>
      <c r="HO457" s="119"/>
      <c r="HP457" s="119"/>
      <c r="HQ457" s="119"/>
      <c r="HR457" s="119"/>
      <c r="HS457" s="119"/>
      <c r="HT457" s="119"/>
      <c r="HU457" s="119"/>
      <c r="HV457" s="119"/>
      <c r="HW457" s="119"/>
      <c r="HX457" s="119"/>
      <c r="HY457" s="119"/>
      <c r="HZ457" s="119"/>
      <c r="IA457" s="119"/>
      <c r="IB457" s="119"/>
      <c r="IC457" s="119"/>
      <c r="ID457" s="119"/>
      <c r="IE457" s="119"/>
      <c r="IF457" s="119"/>
      <c r="IG457" s="119"/>
      <c r="IH457" s="119"/>
      <c r="II457" s="119"/>
      <c r="IJ457" s="119"/>
      <c r="IK457" s="119"/>
      <c r="IL457" s="119"/>
      <c r="IM457" s="119"/>
      <c r="IN457" s="119"/>
      <c r="IO457" s="119"/>
      <c r="IP457" s="119"/>
      <c r="IQ457" s="119"/>
      <c r="IR457" s="119"/>
      <c r="IS457" s="119"/>
      <c r="IT457" s="119"/>
      <c r="IU457" s="119"/>
      <c r="IV457" s="119"/>
    </row>
    <row r="458" spans="4:256" s="150" customFormat="1">
      <c r="D458" s="119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  <c r="AA458" s="119"/>
      <c r="AB458" s="119"/>
      <c r="AC458" s="119"/>
      <c r="AD458" s="119"/>
      <c r="AE458" s="119"/>
      <c r="AF458" s="119"/>
      <c r="AG458" s="119"/>
      <c r="AH458" s="119"/>
      <c r="AI458" s="119"/>
      <c r="AJ458" s="119"/>
      <c r="AK458" s="119"/>
      <c r="AL458" s="119"/>
      <c r="AM458" s="119"/>
      <c r="AN458" s="119"/>
      <c r="AO458" s="119"/>
      <c r="AP458" s="119"/>
      <c r="AQ458" s="119"/>
      <c r="AR458" s="119"/>
      <c r="AS458" s="119"/>
      <c r="AT458" s="119"/>
      <c r="AU458" s="119"/>
      <c r="AV458" s="119"/>
      <c r="AW458" s="119"/>
      <c r="AX458" s="119"/>
      <c r="AY458" s="119"/>
      <c r="AZ458" s="119"/>
      <c r="BA458" s="119"/>
      <c r="BB458" s="119"/>
      <c r="BC458" s="119"/>
      <c r="BD458" s="119"/>
      <c r="BE458" s="119"/>
      <c r="BF458" s="119"/>
      <c r="BG458" s="119"/>
      <c r="BH458" s="119"/>
      <c r="BI458" s="119"/>
      <c r="BJ458" s="119"/>
      <c r="BK458" s="119"/>
      <c r="BL458" s="119"/>
      <c r="BM458" s="119"/>
      <c r="BN458" s="119"/>
      <c r="BO458" s="119"/>
      <c r="BP458" s="119"/>
      <c r="BQ458" s="119"/>
      <c r="BR458" s="119"/>
      <c r="BS458" s="119"/>
      <c r="BT458" s="119"/>
      <c r="BU458" s="119"/>
      <c r="BV458" s="119"/>
      <c r="BW458" s="119"/>
      <c r="BX458" s="119"/>
      <c r="BY458" s="119"/>
      <c r="BZ458" s="119"/>
      <c r="CA458" s="119"/>
      <c r="CB458" s="119"/>
      <c r="CC458" s="119"/>
      <c r="CD458" s="119"/>
      <c r="CE458" s="119"/>
      <c r="CF458" s="119"/>
      <c r="CG458" s="119"/>
      <c r="CH458" s="119"/>
      <c r="CI458" s="119"/>
      <c r="CJ458" s="119"/>
      <c r="CK458" s="119"/>
      <c r="CL458" s="119"/>
      <c r="CM458" s="119"/>
      <c r="CN458" s="119"/>
      <c r="CO458" s="119"/>
      <c r="CP458" s="119"/>
      <c r="CQ458" s="119"/>
      <c r="CR458" s="119"/>
      <c r="CS458" s="119"/>
      <c r="CT458" s="119"/>
      <c r="CU458" s="119"/>
      <c r="CV458" s="119"/>
      <c r="CW458" s="119"/>
      <c r="CX458" s="119"/>
      <c r="CY458" s="119"/>
      <c r="CZ458" s="119"/>
      <c r="DA458" s="119"/>
      <c r="DB458" s="119"/>
      <c r="DC458" s="119"/>
      <c r="DD458" s="119"/>
      <c r="DE458" s="119"/>
      <c r="DF458" s="119"/>
      <c r="DG458" s="119"/>
      <c r="DH458" s="119"/>
      <c r="DI458" s="119"/>
      <c r="DJ458" s="119"/>
      <c r="DK458" s="119"/>
      <c r="DL458" s="119"/>
      <c r="DM458" s="119"/>
      <c r="DN458" s="119"/>
      <c r="DO458" s="119"/>
      <c r="DP458" s="119"/>
      <c r="DQ458" s="119"/>
      <c r="DR458" s="119"/>
      <c r="DS458" s="119"/>
      <c r="DT458" s="119"/>
      <c r="DU458" s="119"/>
      <c r="DV458" s="119"/>
      <c r="DW458" s="119"/>
      <c r="DX458" s="119"/>
      <c r="DY458" s="119"/>
      <c r="DZ458" s="119"/>
      <c r="EA458" s="119"/>
      <c r="EB458" s="119"/>
      <c r="EC458" s="119"/>
      <c r="ED458" s="119"/>
      <c r="EE458" s="119"/>
      <c r="EF458" s="119"/>
      <c r="EG458" s="119"/>
      <c r="EH458" s="119"/>
      <c r="EI458" s="119"/>
      <c r="EJ458" s="119"/>
      <c r="EK458" s="119"/>
      <c r="EL458" s="119"/>
      <c r="EM458" s="119"/>
      <c r="EN458" s="119"/>
      <c r="EO458" s="119"/>
      <c r="EP458" s="119"/>
      <c r="EQ458" s="119"/>
      <c r="ER458" s="119"/>
      <c r="ES458" s="119"/>
      <c r="ET458" s="119"/>
      <c r="EU458" s="119"/>
      <c r="EV458" s="119"/>
      <c r="EW458" s="119"/>
      <c r="EX458" s="119"/>
      <c r="EY458" s="119"/>
      <c r="EZ458" s="119"/>
      <c r="FA458" s="119"/>
      <c r="FB458" s="119"/>
      <c r="FC458" s="119"/>
      <c r="FD458" s="119"/>
      <c r="FE458" s="119"/>
      <c r="FF458" s="119"/>
      <c r="FG458" s="119"/>
      <c r="FH458" s="119"/>
      <c r="FI458" s="119"/>
      <c r="FJ458" s="119"/>
      <c r="FK458" s="119"/>
      <c r="FL458" s="119"/>
      <c r="FM458" s="119"/>
      <c r="FN458" s="119"/>
      <c r="FO458" s="119"/>
      <c r="FP458" s="119"/>
      <c r="FQ458" s="119"/>
      <c r="FR458" s="119"/>
      <c r="FS458" s="119"/>
      <c r="FT458" s="119"/>
      <c r="FU458" s="119"/>
      <c r="FV458" s="119"/>
      <c r="FW458" s="119"/>
      <c r="FX458" s="119"/>
      <c r="FY458" s="119"/>
      <c r="FZ458" s="119"/>
      <c r="GA458" s="119"/>
      <c r="GB458" s="119"/>
      <c r="GC458" s="119"/>
      <c r="GD458" s="119"/>
      <c r="GE458" s="119"/>
      <c r="GF458" s="119"/>
      <c r="GG458" s="119"/>
      <c r="GH458" s="119"/>
      <c r="GI458" s="119"/>
      <c r="GJ458" s="119"/>
      <c r="GK458" s="119"/>
      <c r="GL458" s="119"/>
      <c r="GM458" s="119"/>
      <c r="GN458" s="119"/>
      <c r="GO458" s="119"/>
      <c r="GP458" s="119"/>
      <c r="GQ458" s="119"/>
      <c r="GR458" s="119"/>
      <c r="GS458" s="119"/>
      <c r="GT458" s="119"/>
      <c r="GU458" s="119"/>
      <c r="GV458" s="119"/>
      <c r="GW458" s="119"/>
      <c r="GX458" s="119"/>
      <c r="GY458" s="119"/>
      <c r="GZ458" s="119"/>
      <c r="HA458" s="119"/>
      <c r="HB458" s="119"/>
      <c r="HC458" s="119"/>
      <c r="HD458" s="119"/>
      <c r="HE458" s="119"/>
      <c r="HF458" s="119"/>
      <c r="HG458" s="119"/>
      <c r="HH458" s="119"/>
      <c r="HI458" s="119"/>
      <c r="HJ458" s="119"/>
      <c r="HK458" s="119"/>
      <c r="HL458" s="119"/>
      <c r="HM458" s="119"/>
      <c r="HN458" s="119"/>
      <c r="HO458" s="119"/>
      <c r="HP458" s="119"/>
      <c r="HQ458" s="119"/>
      <c r="HR458" s="119"/>
      <c r="HS458" s="119"/>
      <c r="HT458" s="119"/>
      <c r="HU458" s="119"/>
      <c r="HV458" s="119"/>
      <c r="HW458" s="119"/>
      <c r="HX458" s="119"/>
      <c r="HY458" s="119"/>
      <c r="HZ458" s="119"/>
      <c r="IA458" s="119"/>
      <c r="IB458" s="119"/>
      <c r="IC458" s="119"/>
      <c r="ID458" s="119"/>
      <c r="IE458" s="119"/>
      <c r="IF458" s="119"/>
      <c r="IG458" s="119"/>
      <c r="IH458" s="119"/>
      <c r="II458" s="119"/>
      <c r="IJ458" s="119"/>
      <c r="IK458" s="119"/>
      <c r="IL458" s="119"/>
      <c r="IM458" s="119"/>
      <c r="IN458" s="119"/>
      <c r="IO458" s="119"/>
      <c r="IP458" s="119"/>
      <c r="IQ458" s="119"/>
      <c r="IR458" s="119"/>
      <c r="IS458" s="119"/>
      <c r="IT458" s="119"/>
      <c r="IU458" s="119"/>
      <c r="IV458" s="119"/>
    </row>
    <row r="459" spans="4:256" s="150" customFormat="1">
      <c r="D459" s="119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  <c r="AA459" s="119"/>
      <c r="AB459" s="119"/>
      <c r="AC459" s="119"/>
      <c r="AD459" s="119"/>
      <c r="AE459" s="119"/>
      <c r="AF459" s="119"/>
      <c r="AG459" s="119"/>
      <c r="AH459" s="119"/>
      <c r="AI459" s="119"/>
      <c r="AJ459" s="119"/>
      <c r="AK459" s="119"/>
      <c r="AL459" s="119"/>
      <c r="AM459" s="119"/>
      <c r="AN459" s="119"/>
      <c r="AO459" s="119"/>
      <c r="AP459" s="119"/>
      <c r="AQ459" s="119"/>
      <c r="AR459" s="119"/>
      <c r="AS459" s="119"/>
      <c r="AT459" s="119"/>
      <c r="AU459" s="119"/>
      <c r="AV459" s="119"/>
      <c r="AW459" s="119"/>
      <c r="AX459" s="119"/>
      <c r="AY459" s="119"/>
      <c r="AZ459" s="119"/>
      <c r="BA459" s="119"/>
      <c r="BB459" s="119"/>
      <c r="BC459" s="119"/>
      <c r="BD459" s="119"/>
      <c r="BE459" s="119"/>
      <c r="BF459" s="119"/>
      <c r="BG459" s="119"/>
      <c r="BH459" s="119"/>
      <c r="BI459" s="119"/>
      <c r="BJ459" s="119"/>
      <c r="BK459" s="119"/>
      <c r="BL459" s="119"/>
      <c r="BM459" s="119"/>
      <c r="BN459" s="119"/>
      <c r="BO459" s="119"/>
      <c r="BP459" s="119"/>
      <c r="BQ459" s="119"/>
      <c r="BR459" s="119"/>
      <c r="BS459" s="119"/>
      <c r="BT459" s="119"/>
      <c r="BU459" s="119"/>
      <c r="BV459" s="119"/>
      <c r="BW459" s="119"/>
      <c r="BX459" s="119"/>
      <c r="BY459" s="119"/>
      <c r="BZ459" s="119"/>
      <c r="CA459" s="119"/>
      <c r="CB459" s="119"/>
      <c r="CC459" s="119"/>
      <c r="CD459" s="119"/>
      <c r="CE459" s="119"/>
      <c r="CF459" s="119"/>
      <c r="CG459" s="119"/>
      <c r="CH459" s="119"/>
      <c r="CI459" s="119"/>
      <c r="CJ459" s="119"/>
      <c r="CK459" s="119"/>
      <c r="CL459" s="119"/>
      <c r="CM459" s="119"/>
      <c r="CN459" s="119"/>
      <c r="CO459" s="119"/>
      <c r="CP459" s="119"/>
      <c r="CQ459" s="119"/>
      <c r="CR459" s="119"/>
      <c r="CS459" s="119"/>
      <c r="CT459" s="119"/>
      <c r="CU459" s="119"/>
      <c r="CV459" s="119"/>
      <c r="CW459" s="119"/>
      <c r="CX459" s="119"/>
      <c r="CY459" s="119"/>
      <c r="CZ459" s="119"/>
      <c r="DA459" s="119"/>
      <c r="DB459" s="119"/>
      <c r="DC459" s="119"/>
      <c r="DD459" s="119"/>
      <c r="DE459" s="119"/>
      <c r="DF459" s="119"/>
      <c r="DG459" s="119"/>
      <c r="DH459" s="119"/>
      <c r="DI459" s="119"/>
      <c r="DJ459" s="119"/>
      <c r="DK459" s="119"/>
      <c r="DL459" s="119"/>
      <c r="DM459" s="119"/>
      <c r="DN459" s="119"/>
      <c r="DO459" s="119"/>
      <c r="DP459" s="119"/>
      <c r="DQ459" s="119"/>
      <c r="DR459" s="119"/>
      <c r="DS459" s="119"/>
      <c r="DT459" s="119"/>
      <c r="DU459" s="119"/>
      <c r="DV459" s="119"/>
      <c r="DW459" s="119"/>
      <c r="DX459" s="119"/>
      <c r="DY459" s="119"/>
      <c r="DZ459" s="119"/>
      <c r="EA459" s="119"/>
      <c r="EB459" s="119"/>
      <c r="EC459" s="119"/>
      <c r="ED459" s="119"/>
      <c r="EE459" s="119"/>
      <c r="EF459" s="119"/>
      <c r="EG459" s="119"/>
      <c r="EH459" s="119"/>
      <c r="EI459" s="119"/>
      <c r="EJ459" s="119"/>
      <c r="EK459" s="119"/>
      <c r="EL459" s="119"/>
      <c r="EM459" s="119"/>
      <c r="EN459" s="119"/>
      <c r="EO459" s="119"/>
      <c r="EP459" s="119"/>
      <c r="EQ459" s="119"/>
      <c r="ER459" s="119"/>
      <c r="ES459" s="119"/>
      <c r="ET459" s="119"/>
      <c r="EU459" s="119"/>
      <c r="EV459" s="119"/>
      <c r="EW459" s="119"/>
      <c r="EX459" s="119"/>
      <c r="EY459" s="119"/>
      <c r="EZ459" s="119"/>
      <c r="FA459" s="119"/>
      <c r="FB459" s="119"/>
      <c r="FC459" s="119"/>
      <c r="FD459" s="119"/>
      <c r="FE459" s="119"/>
      <c r="FF459" s="119"/>
      <c r="FG459" s="119"/>
      <c r="FH459" s="119"/>
      <c r="FI459" s="119"/>
      <c r="FJ459" s="119"/>
      <c r="FK459" s="119"/>
      <c r="FL459" s="119"/>
      <c r="FM459" s="119"/>
      <c r="FN459" s="119"/>
      <c r="FO459" s="119"/>
      <c r="FP459" s="119"/>
      <c r="FQ459" s="119"/>
      <c r="FR459" s="119"/>
      <c r="FS459" s="119"/>
      <c r="FT459" s="119"/>
      <c r="FU459" s="119"/>
      <c r="FV459" s="119"/>
      <c r="FW459" s="119"/>
      <c r="FX459" s="119"/>
      <c r="FY459" s="119"/>
      <c r="FZ459" s="119"/>
      <c r="GA459" s="119"/>
      <c r="GB459" s="119"/>
      <c r="GC459" s="119"/>
      <c r="GD459" s="119"/>
      <c r="GE459" s="119"/>
      <c r="GF459" s="119"/>
      <c r="GG459" s="119"/>
      <c r="GH459" s="119"/>
      <c r="GI459" s="119"/>
      <c r="GJ459" s="119"/>
      <c r="GK459" s="119"/>
      <c r="GL459" s="119"/>
      <c r="GM459" s="119"/>
      <c r="GN459" s="119"/>
      <c r="GO459" s="119"/>
      <c r="GP459" s="119"/>
      <c r="GQ459" s="119"/>
      <c r="GR459" s="119"/>
      <c r="GS459" s="119"/>
      <c r="GT459" s="119"/>
      <c r="GU459" s="119"/>
      <c r="GV459" s="119"/>
      <c r="GW459" s="119"/>
      <c r="GX459" s="119"/>
      <c r="GY459" s="119"/>
      <c r="GZ459" s="119"/>
      <c r="HA459" s="119"/>
      <c r="HB459" s="119"/>
      <c r="HC459" s="119"/>
      <c r="HD459" s="119"/>
      <c r="HE459" s="119"/>
      <c r="HF459" s="119"/>
      <c r="HG459" s="119"/>
      <c r="HH459" s="119"/>
      <c r="HI459" s="119"/>
      <c r="HJ459" s="119"/>
      <c r="HK459" s="119"/>
      <c r="HL459" s="119"/>
      <c r="HM459" s="119"/>
      <c r="HN459" s="119"/>
      <c r="HO459" s="119"/>
      <c r="HP459" s="119"/>
      <c r="HQ459" s="119"/>
      <c r="HR459" s="119"/>
      <c r="HS459" s="119"/>
      <c r="HT459" s="119"/>
      <c r="HU459" s="119"/>
      <c r="HV459" s="119"/>
      <c r="HW459" s="119"/>
      <c r="HX459" s="119"/>
      <c r="HY459" s="119"/>
      <c r="HZ459" s="119"/>
      <c r="IA459" s="119"/>
      <c r="IB459" s="119"/>
      <c r="IC459" s="119"/>
      <c r="ID459" s="119"/>
      <c r="IE459" s="119"/>
      <c r="IF459" s="119"/>
      <c r="IG459" s="119"/>
      <c r="IH459" s="119"/>
      <c r="II459" s="119"/>
      <c r="IJ459" s="119"/>
      <c r="IK459" s="119"/>
      <c r="IL459" s="119"/>
      <c r="IM459" s="119"/>
      <c r="IN459" s="119"/>
      <c r="IO459" s="119"/>
      <c r="IP459" s="119"/>
      <c r="IQ459" s="119"/>
      <c r="IR459" s="119"/>
      <c r="IS459" s="119"/>
      <c r="IT459" s="119"/>
      <c r="IU459" s="119"/>
      <c r="IV459" s="119"/>
    </row>
    <row r="460" spans="4:256" s="150" customFormat="1">
      <c r="D460" s="119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  <c r="AA460" s="119"/>
      <c r="AB460" s="119"/>
      <c r="AC460" s="119"/>
      <c r="AD460" s="119"/>
      <c r="AE460" s="119"/>
      <c r="AF460" s="119"/>
      <c r="AG460" s="119"/>
      <c r="AH460" s="119"/>
      <c r="AI460" s="119"/>
      <c r="AJ460" s="119"/>
      <c r="AK460" s="119"/>
      <c r="AL460" s="119"/>
      <c r="AM460" s="119"/>
      <c r="AN460" s="119"/>
      <c r="AO460" s="119"/>
      <c r="AP460" s="119"/>
      <c r="AQ460" s="119"/>
      <c r="AR460" s="119"/>
      <c r="AS460" s="119"/>
      <c r="AT460" s="119"/>
      <c r="AU460" s="119"/>
      <c r="AV460" s="119"/>
      <c r="AW460" s="119"/>
      <c r="AX460" s="119"/>
      <c r="AY460" s="119"/>
      <c r="AZ460" s="119"/>
      <c r="BA460" s="119"/>
      <c r="BB460" s="119"/>
      <c r="BC460" s="119"/>
      <c r="BD460" s="119"/>
      <c r="BE460" s="119"/>
      <c r="BF460" s="119"/>
      <c r="BG460" s="119"/>
      <c r="BH460" s="119"/>
      <c r="BI460" s="119"/>
      <c r="BJ460" s="119"/>
      <c r="BK460" s="119"/>
      <c r="BL460" s="119"/>
      <c r="BM460" s="119"/>
      <c r="BN460" s="119"/>
      <c r="BO460" s="119"/>
      <c r="BP460" s="119"/>
      <c r="BQ460" s="119"/>
      <c r="BR460" s="119"/>
      <c r="BS460" s="119"/>
      <c r="BT460" s="119"/>
      <c r="BU460" s="119"/>
      <c r="BV460" s="119"/>
      <c r="BW460" s="119"/>
      <c r="BX460" s="119"/>
      <c r="BY460" s="119"/>
      <c r="BZ460" s="119"/>
      <c r="CA460" s="119"/>
      <c r="CB460" s="119"/>
      <c r="CC460" s="119"/>
      <c r="CD460" s="119"/>
      <c r="CE460" s="119"/>
      <c r="CF460" s="119"/>
      <c r="CG460" s="119"/>
      <c r="CH460" s="119"/>
      <c r="CI460" s="119"/>
      <c r="CJ460" s="119"/>
      <c r="CK460" s="119"/>
      <c r="CL460" s="119"/>
      <c r="CM460" s="119"/>
      <c r="CN460" s="119"/>
      <c r="CO460" s="119"/>
      <c r="CP460" s="119"/>
      <c r="CQ460" s="119"/>
      <c r="CR460" s="119"/>
      <c r="CS460" s="119"/>
      <c r="CT460" s="119"/>
      <c r="CU460" s="119"/>
      <c r="CV460" s="119"/>
      <c r="CW460" s="119"/>
      <c r="CX460" s="119"/>
      <c r="CY460" s="119"/>
      <c r="CZ460" s="119"/>
      <c r="DA460" s="119"/>
      <c r="DB460" s="119"/>
      <c r="DC460" s="119"/>
      <c r="DD460" s="119"/>
      <c r="DE460" s="119"/>
      <c r="DF460" s="119"/>
      <c r="DG460" s="119"/>
      <c r="DH460" s="119"/>
      <c r="DI460" s="119"/>
      <c r="DJ460" s="119"/>
      <c r="DK460" s="119"/>
      <c r="DL460" s="119"/>
      <c r="DM460" s="119"/>
      <c r="DN460" s="119"/>
      <c r="DO460" s="119"/>
      <c r="DP460" s="119"/>
      <c r="DQ460" s="119"/>
      <c r="DR460" s="119"/>
      <c r="DS460" s="119"/>
      <c r="DT460" s="119"/>
      <c r="DU460" s="119"/>
      <c r="DV460" s="119"/>
      <c r="DW460" s="119"/>
      <c r="DX460" s="119"/>
      <c r="DY460" s="119"/>
      <c r="DZ460" s="119"/>
      <c r="EA460" s="119"/>
      <c r="EB460" s="119"/>
      <c r="EC460" s="119"/>
      <c r="ED460" s="119"/>
      <c r="EE460" s="119"/>
      <c r="EF460" s="119"/>
      <c r="EG460" s="119"/>
      <c r="EH460" s="119"/>
      <c r="EI460" s="119"/>
      <c r="EJ460" s="119"/>
      <c r="EK460" s="119"/>
      <c r="EL460" s="119"/>
      <c r="EM460" s="119"/>
      <c r="EN460" s="119"/>
      <c r="EO460" s="119"/>
      <c r="EP460" s="119"/>
      <c r="EQ460" s="119"/>
      <c r="ER460" s="119"/>
      <c r="ES460" s="119"/>
      <c r="ET460" s="119"/>
      <c r="EU460" s="119"/>
      <c r="EV460" s="119"/>
      <c r="EW460" s="119"/>
      <c r="EX460" s="119"/>
      <c r="EY460" s="119"/>
      <c r="EZ460" s="119"/>
      <c r="FA460" s="119"/>
      <c r="FB460" s="119"/>
      <c r="FC460" s="119"/>
      <c r="FD460" s="119"/>
      <c r="FE460" s="119"/>
      <c r="FF460" s="119"/>
      <c r="FG460" s="119"/>
      <c r="FH460" s="119"/>
      <c r="FI460" s="119"/>
      <c r="FJ460" s="119"/>
      <c r="FK460" s="119"/>
      <c r="FL460" s="119"/>
      <c r="FM460" s="119"/>
      <c r="FN460" s="119"/>
      <c r="FO460" s="119"/>
      <c r="FP460" s="119"/>
      <c r="FQ460" s="119"/>
      <c r="FR460" s="119"/>
      <c r="FS460" s="119"/>
      <c r="FT460" s="119"/>
      <c r="FU460" s="119"/>
      <c r="FV460" s="119"/>
      <c r="FW460" s="119"/>
      <c r="FX460" s="119"/>
      <c r="FY460" s="119"/>
      <c r="FZ460" s="119"/>
      <c r="GA460" s="119"/>
      <c r="GB460" s="119"/>
      <c r="GC460" s="119"/>
      <c r="GD460" s="119"/>
      <c r="GE460" s="119"/>
      <c r="GF460" s="119"/>
      <c r="GG460" s="119"/>
      <c r="GH460" s="119"/>
      <c r="GI460" s="119"/>
      <c r="GJ460" s="119"/>
      <c r="GK460" s="119"/>
      <c r="GL460" s="119"/>
      <c r="GM460" s="119"/>
      <c r="GN460" s="119"/>
      <c r="GO460" s="119"/>
      <c r="GP460" s="119"/>
      <c r="GQ460" s="119"/>
      <c r="GR460" s="119"/>
      <c r="GS460" s="119"/>
      <c r="GT460" s="119"/>
      <c r="GU460" s="119"/>
      <c r="GV460" s="119"/>
      <c r="GW460" s="119"/>
      <c r="GX460" s="119"/>
      <c r="GY460" s="119"/>
      <c r="GZ460" s="119"/>
      <c r="HA460" s="119"/>
      <c r="HB460" s="119"/>
      <c r="HC460" s="119"/>
      <c r="HD460" s="119"/>
      <c r="HE460" s="119"/>
      <c r="HF460" s="119"/>
      <c r="HG460" s="119"/>
      <c r="HH460" s="119"/>
      <c r="HI460" s="119"/>
      <c r="HJ460" s="119"/>
      <c r="HK460" s="119"/>
      <c r="HL460" s="119"/>
      <c r="HM460" s="119"/>
      <c r="HN460" s="119"/>
      <c r="HO460" s="119"/>
      <c r="HP460" s="119"/>
      <c r="HQ460" s="119"/>
      <c r="HR460" s="119"/>
      <c r="HS460" s="119"/>
      <c r="HT460" s="119"/>
      <c r="HU460" s="119"/>
      <c r="HV460" s="119"/>
      <c r="HW460" s="119"/>
      <c r="HX460" s="119"/>
      <c r="HY460" s="119"/>
      <c r="HZ460" s="119"/>
      <c r="IA460" s="119"/>
      <c r="IB460" s="119"/>
      <c r="IC460" s="119"/>
      <c r="ID460" s="119"/>
      <c r="IE460" s="119"/>
      <c r="IF460" s="119"/>
      <c r="IG460" s="119"/>
      <c r="IH460" s="119"/>
      <c r="II460" s="119"/>
      <c r="IJ460" s="119"/>
      <c r="IK460" s="119"/>
      <c r="IL460" s="119"/>
      <c r="IM460" s="119"/>
      <c r="IN460" s="119"/>
      <c r="IO460" s="119"/>
      <c r="IP460" s="119"/>
      <c r="IQ460" s="119"/>
      <c r="IR460" s="119"/>
      <c r="IS460" s="119"/>
      <c r="IT460" s="119"/>
      <c r="IU460" s="119"/>
      <c r="IV460" s="119"/>
    </row>
    <row r="461" spans="4:256" s="150" customFormat="1">
      <c r="D461" s="119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  <c r="AA461" s="119"/>
      <c r="AB461" s="119"/>
      <c r="AC461" s="119"/>
      <c r="AD461" s="119"/>
      <c r="AE461" s="119"/>
      <c r="AF461" s="119"/>
      <c r="AG461" s="119"/>
      <c r="AH461" s="119"/>
      <c r="AI461" s="119"/>
      <c r="AJ461" s="119"/>
      <c r="AK461" s="119"/>
      <c r="AL461" s="119"/>
      <c r="AM461" s="119"/>
      <c r="AN461" s="119"/>
      <c r="AO461" s="119"/>
      <c r="AP461" s="119"/>
      <c r="AQ461" s="119"/>
      <c r="AR461" s="119"/>
      <c r="AS461" s="119"/>
      <c r="AT461" s="119"/>
      <c r="AU461" s="119"/>
      <c r="AV461" s="119"/>
      <c r="AW461" s="119"/>
      <c r="AX461" s="119"/>
      <c r="AY461" s="119"/>
      <c r="AZ461" s="119"/>
      <c r="BA461" s="119"/>
      <c r="BB461" s="119"/>
      <c r="BC461" s="119"/>
      <c r="BD461" s="119"/>
      <c r="BE461" s="119"/>
      <c r="BF461" s="119"/>
      <c r="BG461" s="119"/>
      <c r="BH461" s="119"/>
      <c r="BI461" s="119"/>
      <c r="BJ461" s="119"/>
      <c r="BK461" s="119"/>
      <c r="BL461" s="119"/>
      <c r="BM461" s="119"/>
      <c r="BN461" s="119"/>
      <c r="BO461" s="119"/>
      <c r="BP461" s="119"/>
      <c r="BQ461" s="119"/>
      <c r="BR461" s="119"/>
      <c r="BS461" s="119"/>
      <c r="BT461" s="119"/>
      <c r="BU461" s="119"/>
      <c r="BV461" s="119"/>
      <c r="BW461" s="119"/>
      <c r="BX461" s="119"/>
      <c r="BY461" s="119"/>
      <c r="BZ461" s="119"/>
      <c r="CA461" s="119"/>
      <c r="CB461" s="119"/>
      <c r="CC461" s="119"/>
      <c r="CD461" s="119"/>
      <c r="CE461" s="119"/>
      <c r="CF461" s="119"/>
      <c r="CG461" s="119"/>
      <c r="CH461" s="119"/>
      <c r="CI461" s="119"/>
      <c r="CJ461" s="119"/>
      <c r="CK461" s="119"/>
      <c r="CL461" s="119"/>
      <c r="CM461" s="119"/>
      <c r="CN461" s="119"/>
      <c r="CO461" s="119"/>
      <c r="CP461" s="119"/>
      <c r="CQ461" s="119"/>
      <c r="CR461" s="119"/>
      <c r="CS461" s="119"/>
      <c r="CT461" s="119"/>
      <c r="CU461" s="119"/>
      <c r="CV461" s="119"/>
      <c r="CW461" s="119"/>
      <c r="CX461" s="119"/>
      <c r="CY461" s="119"/>
      <c r="CZ461" s="119"/>
      <c r="DA461" s="119"/>
      <c r="DB461" s="119"/>
      <c r="DC461" s="119"/>
      <c r="DD461" s="119"/>
      <c r="DE461" s="119"/>
      <c r="DF461" s="119"/>
      <c r="DG461" s="119"/>
      <c r="DH461" s="119"/>
      <c r="DI461" s="119"/>
      <c r="DJ461" s="119"/>
      <c r="DK461" s="119"/>
      <c r="DL461" s="119"/>
      <c r="DM461" s="119"/>
      <c r="DN461" s="119"/>
      <c r="DO461" s="119"/>
      <c r="DP461" s="119"/>
      <c r="DQ461" s="119"/>
      <c r="DR461" s="119"/>
      <c r="DS461" s="119"/>
      <c r="DT461" s="119"/>
      <c r="DU461" s="119"/>
      <c r="DV461" s="119"/>
      <c r="DW461" s="119"/>
      <c r="DX461" s="119"/>
      <c r="DY461" s="119"/>
      <c r="DZ461" s="119"/>
      <c r="EA461" s="119"/>
      <c r="EB461" s="119"/>
      <c r="EC461" s="119"/>
      <c r="ED461" s="119"/>
      <c r="EE461" s="119"/>
      <c r="EF461" s="119"/>
      <c r="EG461" s="119"/>
      <c r="EH461" s="119"/>
      <c r="EI461" s="119"/>
      <c r="EJ461" s="119"/>
      <c r="EK461" s="119"/>
      <c r="EL461" s="119"/>
      <c r="EM461" s="119"/>
      <c r="EN461" s="119"/>
      <c r="EO461" s="119"/>
      <c r="EP461" s="119"/>
      <c r="EQ461" s="119"/>
      <c r="ER461" s="119"/>
      <c r="ES461" s="119"/>
      <c r="ET461" s="119"/>
      <c r="EU461" s="119"/>
      <c r="EV461" s="119"/>
      <c r="EW461" s="119"/>
      <c r="EX461" s="119"/>
      <c r="EY461" s="119"/>
      <c r="EZ461" s="119"/>
      <c r="FA461" s="119"/>
      <c r="FB461" s="119"/>
      <c r="FC461" s="119"/>
      <c r="FD461" s="119"/>
      <c r="FE461" s="119"/>
      <c r="FF461" s="119"/>
      <c r="FG461" s="119"/>
      <c r="FH461" s="119"/>
      <c r="FI461" s="119"/>
      <c r="FJ461" s="119"/>
      <c r="FK461" s="119"/>
      <c r="FL461" s="119"/>
      <c r="FM461" s="119"/>
      <c r="FN461" s="119"/>
      <c r="FO461" s="119"/>
      <c r="FP461" s="119"/>
      <c r="FQ461" s="119"/>
      <c r="FR461" s="119"/>
      <c r="FS461" s="119"/>
      <c r="FT461" s="119"/>
      <c r="FU461" s="119"/>
      <c r="FV461" s="119"/>
      <c r="FW461" s="119"/>
      <c r="FX461" s="119"/>
      <c r="FY461" s="119"/>
      <c r="FZ461" s="119"/>
      <c r="GA461" s="119"/>
      <c r="GB461" s="119"/>
      <c r="GC461" s="119"/>
      <c r="GD461" s="119"/>
      <c r="GE461" s="119"/>
      <c r="GF461" s="119"/>
      <c r="GG461" s="119"/>
      <c r="GH461" s="119"/>
      <c r="GI461" s="119"/>
      <c r="GJ461" s="119"/>
      <c r="GK461" s="119"/>
      <c r="GL461" s="119"/>
      <c r="GM461" s="119"/>
      <c r="GN461" s="119"/>
      <c r="GO461" s="119"/>
      <c r="GP461" s="119"/>
      <c r="GQ461" s="119"/>
      <c r="GR461" s="119"/>
      <c r="GS461" s="119"/>
      <c r="GT461" s="119"/>
      <c r="GU461" s="119"/>
      <c r="GV461" s="119"/>
      <c r="GW461" s="119"/>
      <c r="GX461" s="119"/>
      <c r="GY461" s="119"/>
      <c r="GZ461" s="119"/>
      <c r="HA461" s="119"/>
      <c r="HB461" s="119"/>
      <c r="HC461" s="119"/>
      <c r="HD461" s="119"/>
      <c r="HE461" s="119"/>
      <c r="HF461" s="119"/>
      <c r="HG461" s="119"/>
      <c r="HH461" s="119"/>
      <c r="HI461" s="119"/>
      <c r="HJ461" s="119"/>
      <c r="HK461" s="119"/>
      <c r="HL461" s="119"/>
      <c r="HM461" s="119"/>
      <c r="HN461" s="119"/>
      <c r="HO461" s="119"/>
      <c r="HP461" s="119"/>
      <c r="HQ461" s="119"/>
      <c r="HR461" s="119"/>
      <c r="HS461" s="119"/>
      <c r="HT461" s="119"/>
      <c r="HU461" s="119"/>
      <c r="HV461" s="119"/>
      <c r="HW461" s="119"/>
      <c r="HX461" s="119"/>
      <c r="HY461" s="119"/>
      <c r="HZ461" s="119"/>
      <c r="IA461" s="119"/>
      <c r="IB461" s="119"/>
      <c r="IC461" s="119"/>
      <c r="ID461" s="119"/>
      <c r="IE461" s="119"/>
      <c r="IF461" s="119"/>
      <c r="IG461" s="119"/>
      <c r="IH461" s="119"/>
      <c r="II461" s="119"/>
      <c r="IJ461" s="119"/>
      <c r="IK461" s="119"/>
      <c r="IL461" s="119"/>
      <c r="IM461" s="119"/>
      <c r="IN461" s="119"/>
      <c r="IO461" s="119"/>
      <c r="IP461" s="119"/>
      <c r="IQ461" s="119"/>
      <c r="IR461" s="119"/>
      <c r="IS461" s="119"/>
      <c r="IT461" s="119"/>
      <c r="IU461" s="119"/>
      <c r="IV461" s="119"/>
    </row>
    <row r="462" spans="4:256" s="150" customFormat="1">
      <c r="D462" s="119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  <c r="AA462" s="119"/>
      <c r="AB462" s="119"/>
      <c r="AC462" s="119"/>
      <c r="AD462" s="119"/>
      <c r="AE462" s="119"/>
      <c r="AF462" s="119"/>
      <c r="AG462" s="119"/>
      <c r="AH462" s="119"/>
      <c r="AI462" s="119"/>
      <c r="AJ462" s="119"/>
      <c r="AK462" s="119"/>
      <c r="AL462" s="119"/>
      <c r="AM462" s="119"/>
      <c r="AN462" s="119"/>
      <c r="AO462" s="119"/>
      <c r="AP462" s="119"/>
      <c r="AQ462" s="119"/>
      <c r="AR462" s="119"/>
      <c r="AS462" s="119"/>
      <c r="AT462" s="119"/>
      <c r="AU462" s="119"/>
      <c r="AV462" s="119"/>
      <c r="AW462" s="119"/>
      <c r="AX462" s="119"/>
      <c r="AY462" s="119"/>
      <c r="AZ462" s="119"/>
      <c r="BA462" s="119"/>
      <c r="BB462" s="119"/>
      <c r="BC462" s="119"/>
      <c r="BD462" s="119"/>
      <c r="BE462" s="119"/>
      <c r="BF462" s="119"/>
      <c r="BG462" s="119"/>
      <c r="BH462" s="119"/>
      <c r="BI462" s="119"/>
      <c r="BJ462" s="119"/>
      <c r="BK462" s="119"/>
      <c r="BL462" s="119"/>
      <c r="BM462" s="119"/>
      <c r="BN462" s="119"/>
      <c r="BO462" s="119"/>
      <c r="BP462" s="119"/>
      <c r="BQ462" s="119"/>
      <c r="BR462" s="119"/>
      <c r="BS462" s="119"/>
      <c r="BT462" s="119"/>
      <c r="BU462" s="119"/>
      <c r="BV462" s="119"/>
      <c r="BW462" s="119"/>
      <c r="BX462" s="119"/>
      <c r="BY462" s="119"/>
      <c r="BZ462" s="119"/>
      <c r="CA462" s="119"/>
      <c r="CB462" s="119"/>
      <c r="CC462" s="119"/>
      <c r="CD462" s="119"/>
      <c r="CE462" s="119"/>
      <c r="CF462" s="119"/>
      <c r="CG462" s="119"/>
      <c r="CH462" s="119"/>
      <c r="CI462" s="119"/>
      <c r="CJ462" s="119"/>
      <c r="CK462" s="119"/>
      <c r="CL462" s="119"/>
      <c r="CM462" s="119"/>
      <c r="CN462" s="119"/>
      <c r="CO462" s="119"/>
      <c r="CP462" s="119"/>
      <c r="CQ462" s="119"/>
      <c r="CR462" s="119"/>
      <c r="CS462" s="119"/>
      <c r="CT462" s="119"/>
      <c r="CU462" s="119"/>
      <c r="CV462" s="119"/>
      <c r="CW462" s="119"/>
      <c r="CX462" s="119"/>
      <c r="CY462" s="119"/>
      <c r="CZ462" s="119"/>
      <c r="DA462" s="119"/>
      <c r="DB462" s="119"/>
      <c r="DC462" s="119"/>
      <c r="DD462" s="119"/>
      <c r="DE462" s="119"/>
      <c r="DF462" s="119"/>
      <c r="DG462" s="119"/>
      <c r="DH462" s="119"/>
      <c r="DI462" s="119"/>
      <c r="DJ462" s="119"/>
      <c r="DK462" s="119"/>
      <c r="DL462" s="119"/>
      <c r="DM462" s="119"/>
      <c r="DN462" s="119"/>
      <c r="DO462" s="119"/>
      <c r="DP462" s="119"/>
      <c r="DQ462" s="119"/>
      <c r="DR462" s="119"/>
      <c r="DS462" s="119"/>
      <c r="DT462" s="119"/>
      <c r="DU462" s="119"/>
      <c r="DV462" s="119"/>
      <c r="DW462" s="119"/>
      <c r="DX462" s="119"/>
      <c r="DY462" s="119"/>
      <c r="DZ462" s="119"/>
      <c r="EA462" s="119"/>
      <c r="EB462" s="119"/>
      <c r="EC462" s="119"/>
      <c r="ED462" s="119"/>
      <c r="EE462" s="119"/>
      <c r="EF462" s="119"/>
      <c r="EG462" s="119"/>
      <c r="EH462" s="119"/>
      <c r="EI462" s="119"/>
      <c r="EJ462" s="119"/>
      <c r="EK462" s="119"/>
      <c r="EL462" s="119"/>
      <c r="EM462" s="119"/>
      <c r="EN462" s="119"/>
      <c r="EO462" s="119"/>
      <c r="EP462" s="119"/>
      <c r="EQ462" s="119"/>
      <c r="ER462" s="119"/>
      <c r="ES462" s="119"/>
      <c r="ET462" s="119"/>
      <c r="EU462" s="119"/>
      <c r="EV462" s="119"/>
      <c r="EW462" s="119"/>
      <c r="EX462" s="119"/>
      <c r="EY462" s="119"/>
      <c r="EZ462" s="119"/>
      <c r="FA462" s="119"/>
      <c r="FB462" s="119"/>
      <c r="FC462" s="119"/>
      <c r="FD462" s="119"/>
      <c r="FE462" s="119"/>
      <c r="FF462" s="119"/>
      <c r="FG462" s="119"/>
      <c r="FH462" s="119"/>
      <c r="FI462" s="119"/>
      <c r="FJ462" s="119"/>
      <c r="FK462" s="119"/>
      <c r="FL462" s="119"/>
      <c r="FM462" s="119"/>
      <c r="FN462" s="119"/>
      <c r="FO462" s="119"/>
      <c r="FP462" s="119"/>
      <c r="FQ462" s="119"/>
      <c r="FR462" s="119"/>
      <c r="FS462" s="119"/>
      <c r="FT462" s="119"/>
      <c r="FU462" s="119"/>
      <c r="FV462" s="119"/>
      <c r="FW462" s="119"/>
      <c r="FX462" s="119"/>
      <c r="FY462" s="119"/>
      <c r="FZ462" s="119"/>
      <c r="GA462" s="119"/>
      <c r="GB462" s="119"/>
      <c r="GC462" s="119"/>
      <c r="GD462" s="119"/>
      <c r="GE462" s="119"/>
      <c r="GF462" s="119"/>
      <c r="GG462" s="119"/>
      <c r="GH462" s="119"/>
      <c r="GI462" s="119"/>
      <c r="GJ462" s="119"/>
      <c r="GK462" s="119"/>
      <c r="GL462" s="119"/>
      <c r="GM462" s="119"/>
      <c r="GN462" s="119"/>
      <c r="GO462" s="119"/>
      <c r="GP462" s="119"/>
      <c r="GQ462" s="119"/>
      <c r="GR462" s="119"/>
      <c r="GS462" s="119"/>
      <c r="GT462" s="119"/>
      <c r="GU462" s="119"/>
      <c r="GV462" s="119"/>
      <c r="GW462" s="119"/>
      <c r="GX462" s="119"/>
      <c r="GY462" s="119"/>
      <c r="GZ462" s="119"/>
      <c r="HA462" s="119"/>
      <c r="HB462" s="119"/>
      <c r="HC462" s="119"/>
      <c r="HD462" s="119"/>
      <c r="HE462" s="119"/>
      <c r="HF462" s="119"/>
      <c r="HG462" s="119"/>
      <c r="HH462" s="119"/>
      <c r="HI462" s="119"/>
      <c r="HJ462" s="119"/>
      <c r="HK462" s="119"/>
      <c r="HL462" s="119"/>
      <c r="HM462" s="119"/>
      <c r="HN462" s="119"/>
      <c r="HO462" s="119"/>
      <c r="HP462" s="119"/>
      <c r="HQ462" s="119"/>
      <c r="HR462" s="119"/>
      <c r="HS462" s="119"/>
      <c r="HT462" s="119"/>
      <c r="HU462" s="119"/>
      <c r="HV462" s="119"/>
      <c r="HW462" s="119"/>
      <c r="HX462" s="119"/>
      <c r="HY462" s="119"/>
      <c r="HZ462" s="119"/>
      <c r="IA462" s="119"/>
      <c r="IB462" s="119"/>
      <c r="IC462" s="119"/>
      <c r="ID462" s="119"/>
      <c r="IE462" s="119"/>
      <c r="IF462" s="119"/>
      <c r="IG462" s="119"/>
      <c r="IH462" s="119"/>
      <c r="II462" s="119"/>
      <c r="IJ462" s="119"/>
      <c r="IK462" s="119"/>
      <c r="IL462" s="119"/>
      <c r="IM462" s="119"/>
      <c r="IN462" s="119"/>
      <c r="IO462" s="119"/>
      <c r="IP462" s="119"/>
      <c r="IQ462" s="119"/>
      <c r="IR462" s="119"/>
      <c r="IS462" s="119"/>
      <c r="IT462" s="119"/>
      <c r="IU462" s="119"/>
      <c r="IV462" s="119"/>
    </row>
    <row r="463" spans="4:256" s="150" customFormat="1">
      <c r="D463" s="119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  <c r="AA463" s="119"/>
      <c r="AB463" s="119"/>
      <c r="AC463" s="119"/>
      <c r="AD463" s="119"/>
      <c r="AE463" s="119"/>
      <c r="AF463" s="119"/>
      <c r="AG463" s="119"/>
      <c r="AH463" s="119"/>
      <c r="AI463" s="119"/>
      <c r="AJ463" s="119"/>
      <c r="AK463" s="119"/>
      <c r="AL463" s="119"/>
      <c r="AM463" s="119"/>
      <c r="AN463" s="119"/>
      <c r="AO463" s="119"/>
      <c r="AP463" s="119"/>
      <c r="AQ463" s="119"/>
      <c r="AR463" s="119"/>
      <c r="AS463" s="119"/>
      <c r="AT463" s="119"/>
      <c r="AU463" s="119"/>
      <c r="AV463" s="119"/>
      <c r="AW463" s="119"/>
      <c r="AX463" s="119"/>
      <c r="AY463" s="119"/>
      <c r="AZ463" s="119"/>
      <c r="BA463" s="119"/>
      <c r="BB463" s="119"/>
      <c r="BC463" s="119"/>
      <c r="BD463" s="119"/>
      <c r="BE463" s="119"/>
      <c r="BF463" s="119"/>
      <c r="BG463" s="119"/>
      <c r="BH463" s="119"/>
      <c r="BI463" s="119"/>
      <c r="BJ463" s="119"/>
      <c r="BK463" s="119"/>
      <c r="BL463" s="119"/>
      <c r="BM463" s="119"/>
      <c r="BN463" s="119"/>
      <c r="BO463" s="119"/>
      <c r="BP463" s="119"/>
      <c r="BQ463" s="119"/>
      <c r="BR463" s="119"/>
      <c r="BS463" s="119"/>
      <c r="BT463" s="119"/>
      <c r="BU463" s="119"/>
      <c r="BV463" s="119"/>
      <c r="BW463" s="119"/>
      <c r="BX463" s="119"/>
      <c r="BY463" s="119"/>
      <c r="BZ463" s="119"/>
      <c r="CA463" s="119"/>
      <c r="CB463" s="119"/>
      <c r="CC463" s="119"/>
      <c r="CD463" s="119"/>
      <c r="CE463" s="119"/>
      <c r="CF463" s="119"/>
      <c r="CG463" s="119"/>
      <c r="CH463" s="119"/>
      <c r="CI463" s="119"/>
      <c r="CJ463" s="119"/>
      <c r="CK463" s="119"/>
      <c r="CL463" s="119"/>
      <c r="CM463" s="119"/>
      <c r="CN463" s="119"/>
      <c r="CO463" s="119"/>
      <c r="CP463" s="119"/>
      <c r="CQ463" s="119"/>
      <c r="CR463" s="119"/>
      <c r="CS463" s="119"/>
      <c r="CT463" s="119"/>
      <c r="CU463" s="119"/>
      <c r="CV463" s="119"/>
      <c r="CW463" s="119"/>
      <c r="CX463" s="119"/>
      <c r="CY463" s="119"/>
      <c r="CZ463" s="119"/>
      <c r="DA463" s="119"/>
      <c r="DB463" s="119"/>
      <c r="DC463" s="119"/>
      <c r="DD463" s="119"/>
      <c r="DE463" s="119"/>
      <c r="DF463" s="119"/>
      <c r="DG463" s="119"/>
      <c r="DH463" s="119"/>
      <c r="DI463" s="119"/>
      <c r="DJ463" s="119"/>
      <c r="DK463" s="119"/>
      <c r="DL463" s="119"/>
      <c r="DM463" s="119"/>
      <c r="DN463" s="119"/>
      <c r="DO463" s="119"/>
      <c r="DP463" s="119"/>
      <c r="DQ463" s="119"/>
      <c r="DR463" s="119"/>
      <c r="DS463" s="119"/>
      <c r="DT463" s="119"/>
      <c r="DU463" s="119"/>
      <c r="DV463" s="119"/>
      <c r="DW463" s="119"/>
      <c r="DX463" s="119"/>
      <c r="DY463" s="119"/>
      <c r="DZ463" s="119"/>
      <c r="EA463" s="119"/>
      <c r="EB463" s="119"/>
      <c r="EC463" s="119"/>
      <c r="ED463" s="119"/>
      <c r="EE463" s="119"/>
      <c r="EF463" s="119"/>
      <c r="EG463" s="119"/>
      <c r="EH463" s="119"/>
      <c r="EI463" s="119"/>
      <c r="EJ463" s="119"/>
      <c r="EK463" s="119"/>
      <c r="EL463" s="119"/>
      <c r="EM463" s="119"/>
      <c r="EN463" s="119"/>
      <c r="EO463" s="119"/>
      <c r="EP463" s="119"/>
      <c r="EQ463" s="119"/>
      <c r="ER463" s="119"/>
      <c r="ES463" s="119"/>
      <c r="ET463" s="119"/>
      <c r="EU463" s="119"/>
      <c r="EV463" s="119"/>
      <c r="EW463" s="119"/>
      <c r="EX463" s="119"/>
      <c r="EY463" s="119"/>
      <c r="EZ463" s="119"/>
      <c r="FA463" s="119"/>
      <c r="FB463" s="119"/>
      <c r="FC463" s="119"/>
      <c r="FD463" s="119"/>
      <c r="FE463" s="119"/>
      <c r="FF463" s="119"/>
      <c r="FG463" s="119"/>
      <c r="FH463" s="119"/>
      <c r="FI463" s="119"/>
      <c r="FJ463" s="119"/>
      <c r="FK463" s="119"/>
      <c r="FL463" s="119"/>
      <c r="FM463" s="119"/>
      <c r="FN463" s="119"/>
      <c r="FO463" s="119"/>
      <c r="FP463" s="119"/>
      <c r="FQ463" s="119"/>
      <c r="FR463" s="119"/>
      <c r="FS463" s="119"/>
      <c r="FT463" s="119"/>
      <c r="FU463" s="119"/>
      <c r="FV463" s="119"/>
      <c r="FW463" s="119"/>
      <c r="FX463" s="119"/>
      <c r="FY463" s="119"/>
      <c r="FZ463" s="119"/>
      <c r="GA463" s="119"/>
      <c r="GB463" s="119"/>
      <c r="GC463" s="119"/>
      <c r="GD463" s="119"/>
      <c r="GE463" s="119"/>
      <c r="GF463" s="119"/>
      <c r="GG463" s="119"/>
      <c r="GH463" s="119"/>
      <c r="GI463" s="119"/>
      <c r="GJ463" s="119"/>
      <c r="GK463" s="119"/>
      <c r="GL463" s="119"/>
      <c r="GM463" s="119"/>
      <c r="GN463" s="119"/>
      <c r="GO463" s="119"/>
      <c r="GP463" s="119"/>
      <c r="GQ463" s="119"/>
      <c r="GR463" s="119"/>
      <c r="GS463" s="119"/>
      <c r="GT463" s="119"/>
      <c r="GU463" s="119"/>
      <c r="GV463" s="119"/>
      <c r="GW463" s="119"/>
      <c r="GX463" s="119"/>
      <c r="GY463" s="119"/>
      <c r="GZ463" s="119"/>
      <c r="HA463" s="119"/>
      <c r="HB463" s="119"/>
      <c r="HC463" s="119"/>
      <c r="HD463" s="119"/>
      <c r="HE463" s="119"/>
      <c r="HF463" s="119"/>
      <c r="HG463" s="119"/>
      <c r="HH463" s="119"/>
      <c r="HI463" s="119"/>
      <c r="HJ463" s="119"/>
      <c r="HK463" s="119"/>
      <c r="HL463" s="119"/>
      <c r="HM463" s="119"/>
      <c r="HN463" s="119"/>
      <c r="HO463" s="119"/>
      <c r="HP463" s="119"/>
      <c r="HQ463" s="119"/>
      <c r="HR463" s="119"/>
      <c r="HS463" s="119"/>
      <c r="HT463" s="119"/>
      <c r="HU463" s="119"/>
      <c r="HV463" s="119"/>
      <c r="HW463" s="119"/>
      <c r="HX463" s="119"/>
      <c r="HY463" s="119"/>
      <c r="HZ463" s="119"/>
      <c r="IA463" s="119"/>
      <c r="IB463" s="119"/>
      <c r="IC463" s="119"/>
      <c r="ID463" s="119"/>
      <c r="IE463" s="119"/>
      <c r="IF463" s="119"/>
      <c r="IG463" s="119"/>
      <c r="IH463" s="119"/>
      <c r="II463" s="119"/>
      <c r="IJ463" s="119"/>
      <c r="IK463" s="119"/>
      <c r="IL463" s="119"/>
      <c r="IM463" s="119"/>
      <c r="IN463" s="119"/>
      <c r="IO463" s="119"/>
      <c r="IP463" s="119"/>
      <c r="IQ463" s="119"/>
      <c r="IR463" s="119"/>
      <c r="IS463" s="119"/>
      <c r="IT463" s="119"/>
      <c r="IU463" s="119"/>
      <c r="IV463" s="119"/>
    </row>
    <row r="464" spans="4:256" s="150" customFormat="1">
      <c r="D464" s="119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  <c r="AA464" s="119"/>
      <c r="AB464" s="119"/>
      <c r="AC464" s="119"/>
      <c r="AD464" s="119"/>
      <c r="AE464" s="119"/>
      <c r="AF464" s="119"/>
      <c r="AG464" s="119"/>
      <c r="AH464" s="119"/>
      <c r="AI464" s="119"/>
      <c r="AJ464" s="119"/>
      <c r="AK464" s="119"/>
      <c r="AL464" s="119"/>
      <c r="AM464" s="119"/>
      <c r="AN464" s="119"/>
      <c r="AO464" s="119"/>
      <c r="AP464" s="119"/>
      <c r="AQ464" s="119"/>
      <c r="AR464" s="119"/>
      <c r="AS464" s="119"/>
      <c r="AT464" s="119"/>
      <c r="AU464" s="119"/>
      <c r="AV464" s="119"/>
      <c r="AW464" s="119"/>
      <c r="AX464" s="119"/>
      <c r="AY464" s="119"/>
      <c r="AZ464" s="119"/>
      <c r="BA464" s="119"/>
      <c r="BB464" s="119"/>
      <c r="BC464" s="119"/>
      <c r="BD464" s="119"/>
      <c r="BE464" s="119"/>
      <c r="BF464" s="119"/>
      <c r="BG464" s="119"/>
      <c r="BH464" s="119"/>
      <c r="BI464" s="119"/>
      <c r="BJ464" s="119"/>
      <c r="BK464" s="119"/>
      <c r="BL464" s="119"/>
      <c r="BM464" s="119"/>
      <c r="BN464" s="119"/>
      <c r="BO464" s="119"/>
      <c r="BP464" s="119"/>
      <c r="BQ464" s="119"/>
      <c r="BR464" s="119"/>
      <c r="BS464" s="119"/>
      <c r="BT464" s="119"/>
      <c r="BU464" s="119"/>
      <c r="BV464" s="119"/>
      <c r="BW464" s="119"/>
      <c r="BX464" s="119"/>
      <c r="BY464" s="119"/>
      <c r="BZ464" s="119"/>
      <c r="CA464" s="119"/>
      <c r="CB464" s="119"/>
      <c r="CC464" s="119"/>
      <c r="CD464" s="119"/>
      <c r="CE464" s="119"/>
      <c r="CF464" s="119"/>
      <c r="CG464" s="119"/>
      <c r="CH464" s="119"/>
      <c r="CI464" s="119"/>
      <c r="CJ464" s="119"/>
      <c r="CK464" s="119"/>
      <c r="CL464" s="119"/>
      <c r="CM464" s="119"/>
      <c r="CN464" s="119"/>
      <c r="CO464" s="119"/>
      <c r="CP464" s="119"/>
      <c r="CQ464" s="119"/>
      <c r="CR464" s="119"/>
      <c r="CS464" s="119"/>
      <c r="CT464" s="119"/>
      <c r="CU464" s="119"/>
      <c r="CV464" s="119"/>
      <c r="CW464" s="119"/>
      <c r="CX464" s="119"/>
      <c r="CY464" s="119"/>
      <c r="CZ464" s="119"/>
      <c r="DA464" s="119"/>
      <c r="DB464" s="119"/>
      <c r="DC464" s="119"/>
      <c r="DD464" s="119"/>
      <c r="DE464" s="119"/>
      <c r="DF464" s="119"/>
      <c r="DG464" s="119"/>
      <c r="DH464" s="119"/>
      <c r="DI464" s="119"/>
      <c r="DJ464" s="119"/>
      <c r="DK464" s="119"/>
      <c r="DL464" s="119"/>
      <c r="DM464" s="119"/>
      <c r="DN464" s="119"/>
      <c r="DO464" s="119"/>
      <c r="DP464" s="119"/>
      <c r="DQ464" s="119"/>
      <c r="DR464" s="119"/>
      <c r="DS464" s="119"/>
      <c r="DT464" s="119"/>
      <c r="DU464" s="119"/>
      <c r="DV464" s="119"/>
      <c r="DW464" s="119"/>
      <c r="DX464" s="119"/>
      <c r="DY464" s="119"/>
      <c r="DZ464" s="119"/>
      <c r="EA464" s="119"/>
      <c r="EB464" s="119"/>
      <c r="EC464" s="119"/>
      <c r="ED464" s="119"/>
      <c r="EE464" s="119"/>
      <c r="EF464" s="119"/>
      <c r="EG464" s="119"/>
      <c r="EH464" s="119"/>
      <c r="EI464" s="119"/>
      <c r="EJ464" s="119"/>
      <c r="EK464" s="119"/>
      <c r="EL464" s="119"/>
      <c r="EM464" s="119"/>
      <c r="EN464" s="119"/>
      <c r="EO464" s="119"/>
      <c r="EP464" s="119"/>
      <c r="EQ464" s="119"/>
      <c r="ER464" s="119"/>
      <c r="ES464" s="119"/>
      <c r="ET464" s="119"/>
      <c r="EU464" s="119"/>
      <c r="EV464" s="119"/>
      <c r="EW464" s="119"/>
      <c r="EX464" s="119"/>
      <c r="EY464" s="119"/>
      <c r="EZ464" s="119"/>
      <c r="FA464" s="119"/>
      <c r="FB464" s="119"/>
      <c r="FC464" s="119"/>
      <c r="FD464" s="119"/>
      <c r="FE464" s="119"/>
      <c r="FF464" s="119"/>
      <c r="FG464" s="119"/>
      <c r="FH464" s="119"/>
      <c r="FI464" s="119"/>
      <c r="FJ464" s="119"/>
      <c r="FK464" s="119"/>
      <c r="FL464" s="119"/>
      <c r="FM464" s="119"/>
      <c r="FN464" s="119"/>
      <c r="FO464" s="119"/>
      <c r="FP464" s="119"/>
      <c r="FQ464" s="119"/>
      <c r="FR464" s="119"/>
      <c r="FS464" s="119"/>
      <c r="FT464" s="119"/>
      <c r="FU464" s="119"/>
      <c r="FV464" s="119"/>
      <c r="FW464" s="119"/>
      <c r="FX464" s="119"/>
      <c r="FY464" s="119"/>
      <c r="FZ464" s="119"/>
      <c r="GA464" s="119"/>
      <c r="GB464" s="119"/>
      <c r="GC464" s="119"/>
      <c r="GD464" s="119"/>
      <c r="GE464" s="119"/>
      <c r="GF464" s="119"/>
      <c r="GG464" s="119"/>
      <c r="GH464" s="119"/>
      <c r="GI464" s="119"/>
      <c r="GJ464" s="119"/>
      <c r="GK464" s="119"/>
      <c r="GL464" s="119"/>
      <c r="GM464" s="119"/>
      <c r="GN464" s="119"/>
      <c r="GO464" s="119"/>
      <c r="GP464" s="119"/>
      <c r="GQ464" s="119"/>
      <c r="GR464" s="119"/>
      <c r="GS464" s="119"/>
      <c r="GT464" s="119"/>
      <c r="GU464" s="119"/>
      <c r="GV464" s="119"/>
      <c r="GW464" s="119"/>
      <c r="GX464" s="119"/>
      <c r="GY464" s="119"/>
      <c r="GZ464" s="119"/>
      <c r="HA464" s="119"/>
      <c r="HB464" s="119"/>
      <c r="HC464" s="119"/>
      <c r="HD464" s="119"/>
      <c r="HE464" s="119"/>
      <c r="HF464" s="119"/>
      <c r="HG464" s="119"/>
      <c r="HH464" s="119"/>
      <c r="HI464" s="119"/>
      <c r="HJ464" s="119"/>
      <c r="HK464" s="119"/>
      <c r="HL464" s="119"/>
      <c r="HM464" s="119"/>
      <c r="HN464" s="119"/>
      <c r="HO464" s="119"/>
      <c r="HP464" s="119"/>
      <c r="HQ464" s="119"/>
      <c r="HR464" s="119"/>
      <c r="HS464" s="119"/>
      <c r="HT464" s="119"/>
      <c r="HU464" s="119"/>
      <c r="HV464" s="119"/>
      <c r="HW464" s="119"/>
      <c r="HX464" s="119"/>
      <c r="HY464" s="119"/>
      <c r="HZ464" s="119"/>
      <c r="IA464" s="119"/>
      <c r="IB464" s="119"/>
      <c r="IC464" s="119"/>
      <c r="ID464" s="119"/>
      <c r="IE464" s="119"/>
      <c r="IF464" s="119"/>
      <c r="IG464" s="119"/>
      <c r="IH464" s="119"/>
      <c r="II464" s="119"/>
      <c r="IJ464" s="119"/>
      <c r="IK464" s="119"/>
      <c r="IL464" s="119"/>
      <c r="IM464" s="119"/>
      <c r="IN464" s="119"/>
      <c r="IO464" s="119"/>
      <c r="IP464" s="119"/>
      <c r="IQ464" s="119"/>
      <c r="IR464" s="119"/>
      <c r="IS464" s="119"/>
      <c r="IT464" s="119"/>
      <c r="IU464" s="119"/>
      <c r="IV464" s="119"/>
    </row>
    <row r="465" spans="3:256" s="150" customFormat="1">
      <c r="D465" s="119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  <c r="AA465" s="119"/>
      <c r="AB465" s="119"/>
      <c r="AC465" s="119"/>
      <c r="AD465" s="119"/>
      <c r="AE465" s="119"/>
      <c r="AF465" s="119"/>
      <c r="AG465" s="119"/>
      <c r="AH465" s="119"/>
      <c r="AI465" s="119"/>
      <c r="AJ465" s="119"/>
      <c r="AK465" s="119"/>
      <c r="AL465" s="119"/>
      <c r="AM465" s="119"/>
      <c r="AN465" s="119"/>
      <c r="AO465" s="119"/>
      <c r="AP465" s="119"/>
      <c r="AQ465" s="119"/>
      <c r="AR465" s="119"/>
      <c r="AS465" s="119"/>
      <c r="AT465" s="119"/>
      <c r="AU465" s="119"/>
      <c r="AV465" s="119"/>
      <c r="AW465" s="119"/>
      <c r="AX465" s="119"/>
      <c r="AY465" s="119"/>
      <c r="AZ465" s="119"/>
      <c r="BA465" s="119"/>
      <c r="BB465" s="119"/>
      <c r="BC465" s="119"/>
      <c r="BD465" s="119"/>
      <c r="BE465" s="119"/>
      <c r="BF465" s="119"/>
      <c r="BG465" s="119"/>
      <c r="BH465" s="119"/>
      <c r="BI465" s="119"/>
      <c r="BJ465" s="119"/>
      <c r="BK465" s="119"/>
      <c r="BL465" s="119"/>
      <c r="BM465" s="119"/>
      <c r="BN465" s="119"/>
      <c r="BO465" s="119"/>
      <c r="BP465" s="119"/>
      <c r="BQ465" s="119"/>
      <c r="BR465" s="119"/>
      <c r="BS465" s="119"/>
      <c r="BT465" s="119"/>
      <c r="BU465" s="119"/>
      <c r="BV465" s="119"/>
      <c r="BW465" s="119"/>
      <c r="BX465" s="119"/>
      <c r="BY465" s="119"/>
      <c r="BZ465" s="119"/>
      <c r="CA465" s="119"/>
      <c r="CB465" s="119"/>
      <c r="CC465" s="119"/>
      <c r="CD465" s="119"/>
      <c r="CE465" s="119"/>
      <c r="CF465" s="119"/>
      <c r="CG465" s="119"/>
      <c r="CH465" s="119"/>
      <c r="CI465" s="119"/>
      <c r="CJ465" s="119"/>
      <c r="CK465" s="119"/>
      <c r="CL465" s="119"/>
      <c r="CM465" s="119"/>
      <c r="CN465" s="119"/>
      <c r="CO465" s="119"/>
      <c r="CP465" s="119"/>
      <c r="CQ465" s="119"/>
      <c r="CR465" s="119"/>
      <c r="CS465" s="119"/>
      <c r="CT465" s="119"/>
      <c r="CU465" s="119"/>
      <c r="CV465" s="119"/>
      <c r="CW465" s="119"/>
      <c r="CX465" s="119"/>
      <c r="CY465" s="119"/>
      <c r="CZ465" s="119"/>
      <c r="DA465" s="119"/>
      <c r="DB465" s="119"/>
      <c r="DC465" s="119"/>
      <c r="DD465" s="119"/>
      <c r="DE465" s="119"/>
      <c r="DF465" s="119"/>
      <c r="DG465" s="119"/>
      <c r="DH465" s="119"/>
      <c r="DI465" s="119"/>
      <c r="DJ465" s="119"/>
      <c r="DK465" s="119"/>
      <c r="DL465" s="119"/>
      <c r="DM465" s="119"/>
      <c r="DN465" s="119"/>
      <c r="DO465" s="119"/>
      <c r="DP465" s="119"/>
      <c r="DQ465" s="119"/>
      <c r="DR465" s="119"/>
      <c r="DS465" s="119"/>
      <c r="DT465" s="119"/>
      <c r="DU465" s="119"/>
      <c r="DV465" s="119"/>
      <c r="DW465" s="119"/>
      <c r="DX465" s="119"/>
      <c r="DY465" s="119"/>
      <c r="DZ465" s="119"/>
      <c r="EA465" s="119"/>
      <c r="EB465" s="119"/>
      <c r="EC465" s="119"/>
      <c r="ED465" s="119"/>
      <c r="EE465" s="119"/>
      <c r="EF465" s="119"/>
      <c r="EG465" s="119"/>
      <c r="EH465" s="119"/>
      <c r="EI465" s="119"/>
      <c r="EJ465" s="119"/>
      <c r="EK465" s="119"/>
      <c r="EL465" s="119"/>
      <c r="EM465" s="119"/>
      <c r="EN465" s="119"/>
      <c r="EO465" s="119"/>
      <c r="EP465" s="119"/>
      <c r="EQ465" s="119"/>
      <c r="ER465" s="119"/>
      <c r="ES465" s="119"/>
      <c r="ET465" s="119"/>
      <c r="EU465" s="119"/>
      <c r="EV465" s="119"/>
      <c r="EW465" s="119"/>
      <c r="EX465" s="119"/>
      <c r="EY465" s="119"/>
      <c r="EZ465" s="119"/>
      <c r="FA465" s="119"/>
      <c r="FB465" s="119"/>
      <c r="FC465" s="119"/>
      <c r="FD465" s="119"/>
      <c r="FE465" s="119"/>
      <c r="FF465" s="119"/>
      <c r="FG465" s="119"/>
      <c r="FH465" s="119"/>
      <c r="FI465" s="119"/>
      <c r="FJ465" s="119"/>
      <c r="FK465" s="119"/>
      <c r="FL465" s="119"/>
      <c r="FM465" s="119"/>
      <c r="FN465" s="119"/>
      <c r="FO465" s="119"/>
      <c r="FP465" s="119"/>
      <c r="FQ465" s="119"/>
      <c r="FR465" s="119"/>
      <c r="FS465" s="119"/>
      <c r="FT465" s="119"/>
      <c r="FU465" s="119"/>
      <c r="FV465" s="119"/>
      <c r="FW465" s="119"/>
      <c r="FX465" s="119"/>
      <c r="FY465" s="119"/>
      <c r="FZ465" s="119"/>
      <c r="GA465" s="119"/>
      <c r="GB465" s="119"/>
      <c r="GC465" s="119"/>
      <c r="GD465" s="119"/>
      <c r="GE465" s="119"/>
      <c r="GF465" s="119"/>
      <c r="GG465" s="119"/>
      <c r="GH465" s="119"/>
      <c r="GI465" s="119"/>
      <c r="GJ465" s="119"/>
      <c r="GK465" s="119"/>
      <c r="GL465" s="119"/>
      <c r="GM465" s="119"/>
      <c r="GN465" s="119"/>
      <c r="GO465" s="119"/>
      <c r="GP465" s="119"/>
      <c r="GQ465" s="119"/>
      <c r="GR465" s="119"/>
      <c r="GS465" s="119"/>
      <c r="GT465" s="119"/>
      <c r="GU465" s="119"/>
      <c r="GV465" s="119"/>
      <c r="GW465" s="119"/>
      <c r="GX465" s="119"/>
      <c r="GY465" s="119"/>
      <c r="GZ465" s="119"/>
      <c r="HA465" s="119"/>
      <c r="HB465" s="119"/>
      <c r="HC465" s="119"/>
      <c r="HD465" s="119"/>
      <c r="HE465" s="119"/>
      <c r="HF465" s="119"/>
      <c r="HG465" s="119"/>
      <c r="HH465" s="119"/>
      <c r="HI465" s="119"/>
      <c r="HJ465" s="119"/>
      <c r="HK465" s="119"/>
      <c r="HL465" s="119"/>
      <c r="HM465" s="119"/>
      <c r="HN465" s="119"/>
      <c r="HO465" s="119"/>
      <c r="HP465" s="119"/>
      <c r="HQ465" s="119"/>
      <c r="HR465" s="119"/>
      <c r="HS465" s="119"/>
      <c r="HT465" s="119"/>
      <c r="HU465" s="119"/>
      <c r="HV465" s="119"/>
      <c r="HW465" s="119"/>
      <c r="HX465" s="119"/>
      <c r="HY465" s="119"/>
      <c r="HZ465" s="119"/>
      <c r="IA465" s="119"/>
      <c r="IB465" s="119"/>
      <c r="IC465" s="119"/>
      <c r="ID465" s="119"/>
      <c r="IE465" s="119"/>
      <c r="IF465" s="119"/>
      <c r="IG465" s="119"/>
      <c r="IH465" s="119"/>
      <c r="II465" s="119"/>
      <c r="IJ465" s="119"/>
      <c r="IK465" s="119"/>
      <c r="IL465" s="119"/>
      <c r="IM465" s="119"/>
      <c r="IN465" s="119"/>
      <c r="IO465" s="119"/>
      <c r="IP465" s="119"/>
      <c r="IQ465" s="119"/>
      <c r="IR465" s="119"/>
      <c r="IS465" s="119"/>
      <c r="IT465" s="119"/>
      <c r="IU465" s="119"/>
      <c r="IV465" s="119"/>
    </row>
    <row r="466" spans="3:256" s="150" customFormat="1">
      <c r="D466" s="119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  <c r="AA466" s="119"/>
      <c r="AB466" s="119"/>
      <c r="AC466" s="119"/>
      <c r="AD466" s="119"/>
      <c r="AE466" s="119"/>
      <c r="AF466" s="119"/>
      <c r="AG466" s="119"/>
      <c r="AH466" s="119"/>
      <c r="AI466" s="119"/>
      <c r="AJ466" s="119"/>
      <c r="AK466" s="119"/>
      <c r="AL466" s="119"/>
      <c r="AM466" s="119"/>
      <c r="AN466" s="119"/>
      <c r="AO466" s="119"/>
      <c r="AP466" s="119"/>
      <c r="AQ466" s="119"/>
      <c r="AR466" s="119"/>
      <c r="AS466" s="119"/>
      <c r="AT466" s="119"/>
      <c r="AU466" s="119"/>
      <c r="AV466" s="119"/>
      <c r="AW466" s="119"/>
      <c r="AX466" s="119"/>
      <c r="AY466" s="119"/>
      <c r="AZ466" s="119"/>
      <c r="BA466" s="119"/>
      <c r="BB466" s="119"/>
      <c r="BC466" s="119"/>
      <c r="BD466" s="119"/>
      <c r="BE466" s="119"/>
      <c r="BF466" s="119"/>
      <c r="BG466" s="119"/>
      <c r="BH466" s="119"/>
      <c r="BI466" s="119"/>
      <c r="BJ466" s="119"/>
      <c r="BK466" s="119"/>
      <c r="BL466" s="119"/>
      <c r="BM466" s="119"/>
      <c r="BN466" s="119"/>
      <c r="BO466" s="119"/>
      <c r="BP466" s="119"/>
      <c r="BQ466" s="119"/>
      <c r="BR466" s="119"/>
      <c r="BS466" s="119"/>
      <c r="BT466" s="119"/>
      <c r="BU466" s="119"/>
      <c r="BV466" s="119"/>
      <c r="BW466" s="119"/>
      <c r="BX466" s="119"/>
      <c r="BY466" s="119"/>
      <c r="BZ466" s="119"/>
      <c r="CA466" s="119"/>
      <c r="CB466" s="119"/>
      <c r="CC466" s="119"/>
      <c r="CD466" s="119"/>
      <c r="CE466" s="119"/>
      <c r="CF466" s="119"/>
      <c r="CG466" s="119"/>
      <c r="CH466" s="119"/>
      <c r="CI466" s="119"/>
      <c r="CJ466" s="119"/>
      <c r="CK466" s="119"/>
      <c r="CL466" s="119"/>
      <c r="CM466" s="119"/>
      <c r="CN466" s="119"/>
      <c r="CO466" s="119"/>
      <c r="CP466" s="119"/>
      <c r="CQ466" s="119"/>
      <c r="CR466" s="119"/>
      <c r="CS466" s="119"/>
      <c r="CT466" s="119"/>
      <c r="CU466" s="119"/>
      <c r="CV466" s="119"/>
      <c r="CW466" s="119"/>
      <c r="CX466" s="119"/>
      <c r="CY466" s="119"/>
      <c r="CZ466" s="119"/>
      <c r="DA466" s="119"/>
      <c r="DB466" s="119"/>
      <c r="DC466" s="119"/>
      <c r="DD466" s="119"/>
      <c r="DE466" s="119"/>
      <c r="DF466" s="119"/>
      <c r="DG466" s="119"/>
      <c r="DH466" s="119"/>
      <c r="DI466" s="119"/>
      <c r="DJ466" s="119"/>
      <c r="DK466" s="119"/>
      <c r="DL466" s="119"/>
      <c r="DM466" s="119"/>
      <c r="DN466" s="119"/>
      <c r="DO466" s="119"/>
      <c r="DP466" s="119"/>
      <c r="DQ466" s="119"/>
      <c r="DR466" s="119"/>
      <c r="DS466" s="119"/>
      <c r="DT466" s="119"/>
      <c r="DU466" s="119"/>
      <c r="DV466" s="119"/>
      <c r="DW466" s="119"/>
      <c r="DX466" s="119"/>
      <c r="DY466" s="119"/>
      <c r="DZ466" s="119"/>
      <c r="EA466" s="119"/>
      <c r="EB466" s="119"/>
      <c r="EC466" s="119"/>
      <c r="ED466" s="119"/>
      <c r="EE466" s="119"/>
      <c r="EF466" s="119"/>
      <c r="EG466" s="119"/>
      <c r="EH466" s="119"/>
      <c r="EI466" s="119"/>
      <c r="EJ466" s="119"/>
      <c r="EK466" s="119"/>
      <c r="EL466" s="119"/>
      <c r="EM466" s="119"/>
      <c r="EN466" s="119"/>
      <c r="EO466" s="119"/>
      <c r="EP466" s="119"/>
      <c r="EQ466" s="119"/>
      <c r="ER466" s="119"/>
      <c r="ES466" s="119"/>
      <c r="ET466" s="119"/>
      <c r="EU466" s="119"/>
      <c r="EV466" s="119"/>
      <c r="EW466" s="119"/>
      <c r="EX466" s="119"/>
      <c r="EY466" s="119"/>
      <c r="EZ466" s="119"/>
      <c r="FA466" s="119"/>
      <c r="FB466" s="119"/>
      <c r="FC466" s="119"/>
      <c r="FD466" s="119"/>
      <c r="FE466" s="119"/>
      <c r="FF466" s="119"/>
      <c r="FG466" s="119"/>
      <c r="FH466" s="119"/>
      <c r="FI466" s="119"/>
      <c r="FJ466" s="119"/>
      <c r="FK466" s="119"/>
      <c r="FL466" s="119"/>
      <c r="FM466" s="119"/>
      <c r="FN466" s="119"/>
      <c r="FO466" s="119"/>
      <c r="FP466" s="119"/>
      <c r="FQ466" s="119"/>
      <c r="FR466" s="119"/>
      <c r="FS466" s="119"/>
      <c r="FT466" s="119"/>
      <c r="FU466" s="119"/>
      <c r="FV466" s="119"/>
      <c r="FW466" s="119"/>
      <c r="FX466" s="119"/>
      <c r="FY466" s="119"/>
      <c r="FZ466" s="119"/>
      <c r="GA466" s="119"/>
      <c r="GB466" s="119"/>
      <c r="GC466" s="119"/>
      <c r="GD466" s="119"/>
      <c r="GE466" s="119"/>
      <c r="GF466" s="119"/>
      <c r="GG466" s="119"/>
      <c r="GH466" s="119"/>
      <c r="GI466" s="119"/>
      <c r="GJ466" s="119"/>
      <c r="GK466" s="119"/>
      <c r="GL466" s="119"/>
      <c r="GM466" s="119"/>
      <c r="GN466" s="119"/>
      <c r="GO466" s="119"/>
      <c r="GP466" s="119"/>
      <c r="GQ466" s="119"/>
      <c r="GR466" s="119"/>
      <c r="GS466" s="119"/>
      <c r="GT466" s="119"/>
      <c r="GU466" s="119"/>
      <c r="GV466" s="119"/>
      <c r="GW466" s="119"/>
      <c r="GX466" s="119"/>
      <c r="GY466" s="119"/>
      <c r="GZ466" s="119"/>
      <c r="HA466" s="119"/>
      <c r="HB466" s="119"/>
      <c r="HC466" s="119"/>
      <c r="HD466" s="119"/>
      <c r="HE466" s="119"/>
      <c r="HF466" s="119"/>
      <c r="HG466" s="119"/>
      <c r="HH466" s="119"/>
      <c r="HI466" s="119"/>
      <c r="HJ466" s="119"/>
      <c r="HK466" s="119"/>
      <c r="HL466" s="119"/>
      <c r="HM466" s="119"/>
      <c r="HN466" s="119"/>
      <c r="HO466" s="119"/>
      <c r="HP466" s="119"/>
      <c r="HQ466" s="119"/>
      <c r="HR466" s="119"/>
      <c r="HS466" s="119"/>
      <c r="HT466" s="119"/>
      <c r="HU466" s="119"/>
      <c r="HV466" s="119"/>
      <c r="HW466" s="119"/>
      <c r="HX466" s="119"/>
      <c r="HY466" s="119"/>
      <c r="HZ466" s="119"/>
      <c r="IA466" s="119"/>
      <c r="IB466" s="119"/>
      <c r="IC466" s="119"/>
      <c r="ID466" s="119"/>
      <c r="IE466" s="119"/>
      <c r="IF466" s="119"/>
      <c r="IG466" s="119"/>
      <c r="IH466" s="119"/>
      <c r="II466" s="119"/>
      <c r="IJ466" s="119"/>
      <c r="IK466" s="119"/>
      <c r="IL466" s="119"/>
      <c r="IM466" s="119"/>
      <c r="IN466" s="119"/>
      <c r="IO466" s="119"/>
      <c r="IP466" s="119"/>
      <c r="IQ466" s="119"/>
      <c r="IR466" s="119"/>
      <c r="IS466" s="119"/>
      <c r="IT466" s="119"/>
      <c r="IU466" s="119"/>
      <c r="IV466" s="119"/>
    </row>
    <row r="467" spans="3:256" s="150" customFormat="1">
      <c r="D467" s="119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  <c r="AA467" s="119"/>
      <c r="AB467" s="119"/>
      <c r="AC467" s="119"/>
      <c r="AD467" s="119"/>
      <c r="AE467" s="119"/>
      <c r="AF467" s="119"/>
      <c r="AG467" s="119"/>
      <c r="AH467" s="119"/>
      <c r="AI467" s="119"/>
      <c r="AJ467" s="119"/>
      <c r="AK467" s="119"/>
      <c r="AL467" s="119"/>
      <c r="AM467" s="119"/>
      <c r="AN467" s="119"/>
      <c r="AO467" s="119"/>
      <c r="AP467" s="119"/>
      <c r="AQ467" s="119"/>
      <c r="AR467" s="119"/>
      <c r="AS467" s="119"/>
      <c r="AT467" s="119"/>
      <c r="AU467" s="119"/>
      <c r="AV467" s="119"/>
      <c r="AW467" s="119"/>
      <c r="AX467" s="119"/>
      <c r="AY467" s="119"/>
      <c r="AZ467" s="119"/>
      <c r="BA467" s="119"/>
      <c r="BB467" s="119"/>
      <c r="BC467" s="119"/>
      <c r="BD467" s="119"/>
      <c r="BE467" s="119"/>
      <c r="BF467" s="119"/>
      <c r="BG467" s="119"/>
      <c r="BH467" s="119"/>
      <c r="BI467" s="119"/>
      <c r="BJ467" s="119"/>
      <c r="BK467" s="119"/>
      <c r="BL467" s="119"/>
      <c r="BM467" s="119"/>
      <c r="BN467" s="119"/>
      <c r="BO467" s="119"/>
      <c r="BP467" s="119"/>
      <c r="BQ467" s="119"/>
      <c r="BR467" s="119"/>
      <c r="BS467" s="119"/>
      <c r="BT467" s="119"/>
      <c r="BU467" s="119"/>
      <c r="BV467" s="119"/>
      <c r="BW467" s="119"/>
      <c r="BX467" s="119"/>
      <c r="BY467" s="119"/>
      <c r="BZ467" s="119"/>
      <c r="CA467" s="119"/>
      <c r="CB467" s="119"/>
      <c r="CC467" s="119"/>
      <c r="CD467" s="119"/>
      <c r="CE467" s="119"/>
      <c r="CF467" s="119"/>
      <c r="CG467" s="119"/>
      <c r="CH467" s="119"/>
      <c r="CI467" s="119"/>
      <c r="CJ467" s="119"/>
      <c r="CK467" s="119"/>
      <c r="CL467" s="119"/>
      <c r="CM467" s="119"/>
      <c r="CN467" s="119"/>
      <c r="CO467" s="119"/>
      <c r="CP467" s="119"/>
      <c r="CQ467" s="119"/>
      <c r="CR467" s="119"/>
      <c r="CS467" s="119"/>
      <c r="CT467" s="119"/>
      <c r="CU467" s="119"/>
      <c r="CV467" s="119"/>
      <c r="CW467" s="119"/>
      <c r="CX467" s="119"/>
      <c r="CY467" s="119"/>
      <c r="CZ467" s="119"/>
      <c r="DA467" s="119"/>
      <c r="DB467" s="119"/>
      <c r="DC467" s="119"/>
      <c r="DD467" s="119"/>
      <c r="DE467" s="119"/>
      <c r="DF467" s="119"/>
      <c r="DG467" s="119"/>
      <c r="DH467" s="119"/>
      <c r="DI467" s="119"/>
      <c r="DJ467" s="119"/>
      <c r="DK467" s="119"/>
      <c r="DL467" s="119"/>
      <c r="DM467" s="119"/>
      <c r="DN467" s="119"/>
      <c r="DO467" s="119"/>
      <c r="DP467" s="119"/>
      <c r="DQ467" s="119"/>
      <c r="DR467" s="119"/>
      <c r="DS467" s="119"/>
      <c r="DT467" s="119"/>
      <c r="DU467" s="119"/>
      <c r="DV467" s="119"/>
      <c r="DW467" s="119"/>
      <c r="DX467" s="119"/>
      <c r="DY467" s="119"/>
      <c r="DZ467" s="119"/>
      <c r="EA467" s="119"/>
      <c r="EB467" s="119"/>
      <c r="EC467" s="119"/>
      <c r="ED467" s="119"/>
      <c r="EE467" s="119"/>
      <c r="EF467" s="119"/>
      <c r="EG467" s="119"/>
      <c r="EH467" s="119"/>
      <c r="EI467" s="119"/>
      <c r="EJ467" s="119"/>
      <c r="EK467" s="119"/>
      <c r="EL467" s="119"/>
      <c r="EM467" s="119"/>
      <c r="EN467" s="119"/>
      <c r="EO467" s="119"/>
      <c r="EP467" s="119"/>
      <c r="EQ467" s="119"/>
      <c r="ER467" s="119"/>
      <c r="ES467" s="119"/>
      <c r="ET467" s="119"/>
      <c r="EU467" s="119"/>
      <c r="EV467" s="119"/>
      <c r="EW467" s="119"/>
      <c r="EX467" s="119"/>
      <c r="EY467" s="119"/>
      <c r="EZ467" s="119"/>
      <c r="FA467" s="119"/>
      <c r="FB467" s="119"/>
      <c r="FC467" s="119"/>
      <c r="FD467" s="119"/>
      <c r="FE467" s="119"/>
      <c r="FF467" s="119"/>
      <c r="FG467" s="119"/>
      <c r="FH467" s="119"/>
      <c r="FI467" s="119"/>
      <c r="FJ467" s="119"/>
      <c r="FK467" s="119"/>
      <c r="FL467" s="119"/>
      <c r="FM467" s="119"/>
      <c r="FN467" s="119"/>
      <c r="FO467" s="119"/>
      <c r="FP467" s="119"/>
      <c r="FQ467" s="119"/>
      <c r="FR467" s="119"/>
      <c r="FS467" s="119"/>
      <c r="FT467" s="119"/>
      <c r="FU467" s="119"/>
      <c r="FV467" s="119"/>
      <c r="FW467" s="119"/>
      <c r="FX467" s="119"/>
      <c r="FY467" s="119"/>
      <c r="FZ467" s="119"/>
      <c r="GA467" s="119"/>
      <c r="GB467" s="119"/>
      <c r="GC467" s="119"/>
      <c r="GD467" s="119"/>
      <c r="GE467" s="119"/>
      <c r="GF467" s="119"/>
      <c r="GG467" s="119"/>
      <c r="GH467" s="119"/>
      <c r="GI467" s="119"/>
      <c r="GJ467" s="119"/>
      <c r="GK467" s="119"/>
      <c r="GL467" s="119"/>
      <c r="GM467" s="119"/>
      <c r="GN467" s="119"/>
      <c r="GO467" s="119"/>
      <c r="GP467" s="119"/>
      <c r="GQ467" s="119"/>
      <c r="GR467" s="119"/>
      <c r="GS467" s="119"/>
      <c r="GT467" s="119"/>
      <c r="GU467" s="119"/>
      <c r="GV467" s="119"/>
      <c r="GW467" s="119"/>
      <c r="GX467" s="119"/>
      <c r="GY467" s="119"/>
      <c r="GZ467" s="119"/>
      <c r="HA467" s="119"/>
      <c r="HB467" s="119"/>
      <c r="HC467" s="119"/>
      <c r="HD467" s="119"/>
      <c r="HE467" s="119"/>
      <c r="HF467" s="119"/>
      <c r="HG467" s="119"/>
      <c r="HH467" s="119"/>
      <c r="HI467" s="119"/>
      <c r="HJ467" s="119"/>
      <c r="HK467" s="119"/>
      <c r="HL467" s="119"/>
      <c r="HM467" s="119"/>
      <c r="HN467" s="119"/>
      <c r="HO467" s="119"/>
      <c r="HP467" s="119"/>
      <c r="HQ467" s="119"/>
      <c r="HR467" s="119"/>
      <c r="HS467" s="119"/>
      <c r="HT467" s="119"/>
      <c r="HU467" s="119"/>
      <c r="HV467" s="119"/>
      <c r="HW467" s="119"/>
      <c r="HX467" s="119"/>
      <c r="HY467" s="119"/>
      <c r="HZ467" s="119"/>
      <c r="IA467" s="119"/>
      <c r="IB467" s="119"/>
      <c r="IC467" s="119"/>
      <c r="ID467" s="119"/>
      <c r="IE467" s="119"/>
      <c r="IF467" s="119"/>
      <c r="IG467" s="119"/>
      <c r="IH467" s="119"/>
      <c r="II467" s="119"/>
      <c r="IJ467" s="119"/>
      <c r="IK467" s="119"/>
      <c r="IL467" s="119"/>
      <c r="IM467" s="119"/>
      <c r="IN467" s="119"/>
      <c r="IO467" s="119"/>
      <c r="IP467" s="119"/>
      <c r="IQ467" s="119"/>
      <c r="IR467" s="119"/>
      <c r="IS467" s="119"/>
      <c r="IT467" s="119"/>
      <c r="IU467" s="119"/>
      <c r="IV467" s="119"/>
    </row>
    <row r="468" spans="3:256" s="150" customFormat="1">
      <c r="D468" s="119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  <c r="AA468" s="119"/>
      <c r="AB468" s="119"/>
      <c r="AC468" s="119"/>
      <c r="AD468" s="119"/>
      <c r="AE468" s="119"/>
      <c r="AF468" s="119"/>
      <c r="AG468" s="119"/>
      <c r="AH468" s="119"/>
      <c r="AI468" s="119"/>
      <c r="AJ468" s="119"/>
      <c r="AK468" s="119"/>
      <c r="AL468" s="119"/>
      <c r="AM468" s="119"/>
      <c r="AN468" s="119"/>
      <c r="AO468" s="119"/>
      <c r="AP468" s="119"/>
      <c r="AQ468" s="119"/>
      <c r="AR468" s="119"/>
      <c r="AS468" s="119"/>
      <c r="AT468" s="119"/>
      <c r="AU468" s="119"/>
      <c r="AV468" s="119"/>
      <c r="AW468" s="119"/>
      <c r="AX468" s="119"/>
      <c r="AY468" s="119"/>
      <c r="AZ468" s="119"/>
      <c r="BA468" s="119"/>
      <c r="BB468" s="119"/>
      <c r="BC468" s="119"/>
      <c r="BD468" s="119"/>
      <c r="BE468" s="119"/>
      <c r="BF468" s="119"/>
      <c r="BG468" s="119"/>
      <c r="BH468" s="119"/>
      <c r="BI468" s="119"/>
      <c r="BJ468" s="119"/>
      <c r="BK468" s="119"/>
      <c r="BL468" s="119"/>
      <c r="BM468" s="119"/>
      <c r="BN468" s="119"/>
      <c r="BO468" s="119"/>
      <c r="BP468" s="119"/>
      <c r="BQ468" s="119"/>
      <c r="BR468" s="119"/>
      <c r="BS468" s="119"/>
      <c r="BT468" s="119"/>
      <c r="BU468" s="119"/>
      <c r="BV468" s="119"/>
      <c r="BW468" s="119"/>
      <c r="BX468" s="119"/>
      <c r="BY468" s="119"/>
      <c r="BZ468" s="119"/>
      <c r="CA468" s="119"/>
      <c r="CB468" s="119"/>
      <c r="CC468" s="119"/>
      <c r="CD468" s="119"/>
      <c r="CE468" s="119"/>
      <c r="CF468" s="119"/>
      <c r="CG468" s="119"/>
      <c r="CH468" s="119"/>
      <c r="CI468" s="119"/>
      <c r="CJ468" s="119"/>
      <c r="CK468" s="119"/>
      <c r="CL468" s="119"/>
      <c r="CM468" s="119"/>
      <c r="CN468" s="119"/>
      <c r="CO468" s="119"/>
      <c r="CP468" s="119"/>
      <c r="CQ468" s="119"/>
      <c r="CR468" s="119"/>
      <c r="CS468" s="119"/>
      <c r="CT468" s="119"/>
      <c r="CU468" s="119"/>
      <c r="CV468" s="119"/>
      <c r="CW468" s="119"/>
      <c r="CX468" s="119"/>
      <c r="CY468" s="119"/>
      <c r="CZ468" s="119"/>
      <c r="DA468" s="119"/>
      <c r="DB468" s="119"/>
      <c r="DC468" s="119"/>
      <c r="DD468" s="119"/>
      <c r="DE468" s="119"/>
      <c r="DF468" s="119"/>
      <c r="DG468" s="119"/>
      <c r="DH468" s="119"/>
      <c r="DI468" s="119"/>
      <c r="DJ468" s="119"/>
      <c r="DK468" s="119"/>
      <c r="DL468" s="119"/>
      <c r="DM468" s="119"/>
      <c r="DN468" s="119"/>
      <c r="DO468" s="119"/>
      <c r="DP468" s="119"/>
      <c r="DQ468" s="119"/>
      <c r="DR468" s="119"/>
      <c r="DS468" s="119"/>
      <c r="DT468" s="119"/>
      <c r="DU468" s="119"/>
      <c r="DV468" s="119"/>
      <c r="DW468" s="119"/>
      <c r="DX468" s="119"/>
      <c r="DY468" s="119"/>
      <c r="DZ468" s="119"/>
      <c r="EA468" s="119"/>
      <c r="EB468" s="119"/>
      <c r="EC468" s="119"/>
      <c r="ED468" s="119"/>
      <c r="EE468" s="119"/>
      <c r="EF468" s="119"/>
      <c r="EG468" s="119"/>
      <c r="EH468" s="119"/>
      <c r="EI468" s="119"/>
      <c r="EJ468" s="119"/>
      <c r="EK468" s="119"/>
      <c r="EL468" s="119"/>
      <c r="EM468" s="119"/>
      <c r="EN468" s="119"/>
      <c r="EO468" s="119"/>
      <c r="EP468" s="119"/>
      <c r="EQ468" s="119"/>
      <c r="ER468" s="119"/>
      <c r="ES468" s="119"/>
      <c r="ET468" s="119"/>
      <c r="EU468" s="119"/>
      <c r="EV468" s="119"/>
      <c r="EW468" s="119"/>
      <c r="EX468" s="119"/>
      <c r="EY468" s="119"/>
      <c r="EZ468" s="119"/>
      <c r="FA468" s="119"/>
      <c r="FB468" s="119"/>
      <c r="FC468" s="119"/>
      <c r="FD468" s="119"/>
      <c r="FE468" s="119"/>
      <c r="FF468" s="119"/>
      <c r="FG468" s="119"/>
      <c r="FH468" s="119"/>
      <c r="FI468" s="119"/>
      <c r="FJ468" s="119"/>
      <c r="FK468" s="119"/>
      <c r="FL468" s="119"/>
      <c r="FM468" s="119"/>
      <c r="FN468" s="119"/>
      <c r="FO468" s="119"/>
      <c r="FP468" s="119"/>
      <c r="FQ468" s="119"/>
      <c r="FR468" s="119"/>
      <c r="FS468" s="119"/>
      <c r="FT468" s="119"/>
      <c r="FU468" s="119"/>
      <c r="FV468" s="119"/>
      <c r="FW468" s="119"/>
      <c r="FX468" s="119"/>
      <c r="FY468" s="119"/>
      <c r="FZ468" s="119"/>
      <c r="GA468" s="119"/>
      <c r="GB468" s="119"/>
      <c r="GC468" s="119"/>
      <c r="GD468" s="119"/>
      <c r="GE468" s="119"/>
      <c r="GF468" s="119"/>
      <c r="GG468" s="119"/>
      <c r="GH468" s="119"/>
      <c r="GI468" s="119"/>
      <c r="GJ468" s="119"/>
      <c r="GK468" s="119"/>
      <c r="GL468" s="119"/>
      <c r="GM468" s="119"/>
      <c r="GN468" s="119"/>
      <c r="GO468" s="119"/>
      <c r="GP468" s="119"/>
      <c r="GQ468" s="119"/>
      <c r="GR468" s="119"/>
      <c r="GS468" s="119"/>
      <c r="GT468" s="119"/>
      <c r="GU468" s="119"/>
      <c r="GV468" s="119"/>
      <c r="GW468" s="119"/>
      <c r="GX468" s="119"/>
      <c r="GY468" s="119"/>
      <c r="GZ468" s="119"/>
      <c r="HA468" s="119"/>
      <c r="HB468" s="119"/>
      <c r="HC468" s="119"/>
      <c r="HD468" s="119"/>
      <c r="HE468" s="119"/>
      <c r="HF468" s="119"/>
      <c r="HG468" s="119"/>
      <c r="HH468" s="119"/>
      <c r="HI468" s="119"/>
      <c r="HJ468" s="119"/>
      <c r="HK468" s="119"/>
      <c r="HL468" s="119"/>
      <c r="HM468" s="119"/>
      <c r="HN468" s="119"/>
      <c r="HO468" s="119"/>
      <c r="HP468" s="119"/>
      <c r="HQ468" s="119"/>
      <c r="HR468" s="119"/>
      <c r="HS468" s="119"/>
      <c r="HT468" s="119"/>
      <c r="HU468" s="119"/>
      <c r="HV468" s="119"/>
      <c r="HW468" s="119"/>
      <c r="HX468" s="119"/>
      <c r="HY468" s="119"/>
      <c r="HZ468" s="119"/>
      <c r="IA468" s="119"/>
      <c r="IB468" s="119"/>
      <c r="IC468" s="119"/>
      <c r="ID468" s="119"/>
      <c r="IE468" s="119"/>
      <c r="IF468" s="119"/>
      <c r="IG468" s="119"/>
      <c r="IH468" s="119"/>
      <c r="II468" s="119"/>
      <c r="IJ468" s="119"/>
      <c r="IK468" s="119"/>
      <c r="IL468" s="119"/>
      <c r="IM468" s="119"/>
      <c r="IN468" s="119"/>
      <c r="IO468" s="119"/>
      <c r="IP468" s="119"/>
      <c r="IQ468" s="119"/>
      <c r="IR468" s="119"/>
      <c r="IS468" s="119"/>
      <c r="IT468" s="119"/>
      <c r="IU468" s="119"/>
      <c r="IV468" s="119"/>
    </row>
    <row r="469" spans="3:256" s="150" customFormat="1">
      <c r="D469" s="119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  <c r="AA469" s="119"/>
      <c r="AB469" s="119"/>
      <c r="AC469" s="119"/>
      <c r="AD469" s="119"/>
      <c r="AE469" s="119"/>
      <c r="AF469" s="119"/>
      <c r="AG469" s="119"/>
      <c r="AH469" s="119"/>
      <c r="AI469" s="119"/>
      <c r="AJ469" s="119"/>
      <c r="AK469" s="119"/>
      <c r="AL469" s="119"/>
      <c r="AM469" s="119"/>
      <c r="AN469" s="119"/>
      <c r="AO469" s="119"/>
      <c r="AP469" s="119"/>
      <c r="AQ469" s="119"/>
      <c r="AR469" s="119"/>
      <c r="AS469" s="119"/>
      <c r="AT469" s="119"/>
      <c r="AU469" s="119"/>
      <c r="AV469" s="119"/>
      <c r="AW469" s="119"/>
      <c r="AX469" s="119"/>
      <c r="AY469" s="119"/>
      <c r="AZ469" s="119"/>
      <c r="BA469" s="119"/>
      <c r="BB469" s="119"/>
      <c r="BC469" s="119"/>
      <c r="BD469" s="119"/>
      <c r="BE469" s="119"/>
      <c r="BF469" s="119"/>
      <c r="BG469" s="119"/>
      <c r="BH469" s="119"/>
      <c r="BI469" s="119"/>
      <c r="BJ469" s="119"/>
      <c r="BK469" s="119"/>
      <c r="BL469" s="119"/>
      <c r="BM469" s="119"/>
      <c r="BN469" s="119"/>
      <c r="BO469" s="119"/>
      <c r="BP469" s="119"/>
      <c r="BQ469" s="119"/>
      <c r="BR469" s="119"/>
      <c r="BS469" s="119"/>
      <c r="BT469" s="119"/>
      <c r="BU469" s="119"/>
      <c r="BV469" s="119"/>
      <c r="BW469" s="119"/>
      <c r="BX469" s="119"/>
      <c r="BY469" s="119"/>
      <c r="BZ469" s="119"/>
      <c r="CA469" s="119"/>
      <c r="CB469" s="119"/>
      <c r="CC469" s="119"/>
      <c r="CD469" s="119"/>
      <c r="CE469" s="119"/>
      <c r="CF469" s="119"/>
      <c r="CG469" s="119"/>
      <c r="CH469" s="119"/>
      <c r="CI469" s="119"/>
      <c r="CJ469" s="119"/>
      <c r="CK469" s="119"/>
      <c r="CL469" s="119"/>
      <c r="CM469" s="119"/>
      <c r="CN469" s="119"/>
      <c r="CO469" s="119"/>
      <c r="CP469" s="119"/>
      <c r="CQ469" s="119"/>
      <c r="CR469" s="119"/>
      <c r="CS469" s="119"/>
      <c r="CT469" s="119"/>
      <c r="CU469" s="119"/>
      <c r="CV469" s="119"/>
      <c r="CW469" s="119"/>
      <c r="CX469" s="119"/>
      <c r="CY469" s="119"/>
      <c r="CZ469" s="119"/>
      <c r="DA469" s="119"/>
      <c r="DB469" s="119"/>
      <c r="DC469" s="119"/>
      <c r="DD469" s="119"/>
      <c r="DE469" s="119"/>
      <c r="DF469" s="119"/>
      <c r="DG469" s="119"/>
      <c r="DH469" s="119"/>
      <c r="DI469" s="119"/>
      <c r="DJ469" s="119"/>
      <c r="DK469" s="119"/>
      <c r="DL469" s="119"/>
      <c r="DM469" s="119"/>
      <c r="DN469" s="119"/>
      <c r="DO469" s="119"/>
      <c r="DP469" s="119"/>
      <c r="DQ469" s="119"/>
      <c r="DR469" s="119"/>
      <c r="DS469" s="119"/>
      <c r="DT469" s="119"/>
      <c r="DU469" s="119"/>
      <c r="DV469" s="119"/>
      <c r="DW469" s="119"/>
      <c r="DX469" s="119"/>
      <c r="DY469" s="119"/>
      <c r="DZ469" s="119"/>
      <c r="EA469" s="119"/>
      <c r="EB469" s="119"/>
      <c r="EC469" s="119"/>
      <c r="ED469" s="119"/>
      <c r="EE469" s="119"/>
      <c r="EF469" s="119"/>
      <c r="EG469" s="119"/>
      <c r="EH469" s="119"/>
      <c r="EI469" s="119"/>
      <c r="EJ469" s="119"/>
      <c r="EK469" s="119"/>
      <c r="EL469" s="119"/>
      <c r="EM469" s="119"/>
      <c r="EN469" s="119"/>
      <c r="EO469" s="119"/>
      <c r="EP469" s="119"/>
      <c r="EQ469" s="119"/>
      <c r="ER469" s="119"/>
      <c r="ES469" s="119"/>
      <c r="ET469" s="119"/>
      <c r="EU469" s="119"/>
      <c r="EV469" s="119"/>
      <c r="EW469" s="119"/>
      <c r="EX469" s="119"/>
      <c r="EY469" s="119"/>
      <c r="EZ469" s="119"/>
      <c r="FA469" s="119"/>
      <c r="FB469" s="119"/>
      <c r="FC469" s="119"/>
      <c r="FD469" s="119"/>
      <c r="FE469" s="119"/>
      <c r="FF469" s="119"/>
      <c r="FG469" s="119"/>
      <c r="FH469" s="119"/>
      <c r="FI469" s="119"/>
      <c r="FJ469" s="119"/>
      <c r="FK469" s="119"/>
      <c r="FL469" s="119"/>
      <c r="FM469" s="119"/>
      <c r="FN469" s="119"/>
      <c r="FO469" s="119"/>
      <c r="FP469" s="119"/>
      <c r="FQ469" s="119"/>
      <c r="FR469" s="119"/>
      <c r="FS469" s="119"/>
      <c r="FT469" s="119"/>
      <c r="FU469" s="119"/>
      <c r="FV469" s="119"/>
      <c r="FW469" s="119"/>
      <c r="FX469" s="119"/>
      <c r="FY469" s="119"/>
      <c r="FZ469" s="119"/>
      <c r="GA469" s="119"/>
      <c r="GB469" s="119"/>
      <c r="GC469" s="119"/>
      <c r="GD469" s="119"/>
      <c r="GE469" s="119"/>
      <c r="GF469" s="119"/>
      <c r="GG469" s="119"/>
      <c r="GH469" s="119"/>
      <c r="GI469" s="119"/>
      <c r="GJ469" s="119"/>
      <c r="GK469" s="119"/>
      <c r="GL469" s="119"/>
      <c r="GM469" s="119"/>
      <c r="GN469" s="119"/>
      <c r="GO469" s="119"/>
      <c r="GP469" s="119"/>
      <c r="GQ469" s="119"/>
      <c r="GR469" s="119"/>
      <c r="GS469" s="119"/>
      <c r="GT469" s="119"/>
      <c r="GU469" s="119"/>
      <c r="GV469" s="119"/>
      <c r="GW469" s="119"/>
      <c r="GX469" s="119"/>
      <c r="GY469" s="119"/>
      <c r="GZ469" s="119"/>
      <c r="HA469" s="119"/>
      <c r="HB469" s="119"/>
      <c r="HC469" s="119"/>
      <c r="HD469" s="119"/>
      <c r="HE469" s="119"/>
      <c r="HF469" s="119"/>
      <c r="HG469" s="119"/>
      <c r="HH469" s="119"/>
      <c r="HI469" s="119"/>
      <c r="HJ469" s="119"/>
      <c r="HK469" s="119"/>
      <c r="HL469" s="119"/>
      <c r="HM469" s="119"/>
      <c r="HN469" s="119"/>
      <c r="HO469" s="119"/>
      <c r="HP469" s="119"/>
      <c r="HQ469" s="119"/>
      <c r="HR469" s="119"/>
      <c r="HS469" s="119"/>
      <c r="HT469" s="119"/>
      <c r="HU469" s="119"/>
      <c r="HV469" s="119"/>
      <c r="HW469" s="119"/>
      <c r="HX469" s="119"/>
      <c r="HY469" s="119"/>
      <c r="HZ469" s="119"/>
      <c r="IA469" s="119"/>
      <c r="IB469" s="119"/>
      <c r="IC469" s="119"/>
      <c r="ID469" s="119"/>
      <c r="IE469" s="119"/>
      <c r="IF469" s="119"/>
      <c r="IG469" s="119"/>
      <c r="IH469" s="119"/>
      <c r="II469" s="119"/>
      <c r="IJ469" s="119"/>
      <c r="IK469" s="119"/>
      <c r="IL469" s="119"/>
      <c r="IM469" s="119"/>
      <c r="IN469" s="119"/>
      <c r="IO469" s="119"/>
      <c r="IP469" s="119"/>
      <c r="IQ469" s="119"/>
      <c r="IR469" s="119"/>
      <c r="IS469" s="119"/>
      <c r="IT469" s="119"/>
      <c r="IU469" s="119"/>
      <c r="IV469" s="119"/>
    </row>
    <row r="470" spans="3:256" s="150" customFormat="1">
      <c r="D470" s="119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  <c r="AA470" s="119"/>
      <c r="AB470" s="119"/>
      <c r="AC470" s="119"/>
      <c r="AD470" s="119"/>
      <c r="AE470" s="119"/>
      <c r="AF470" s="119"/>
      <c r="AG470" s="119"/>
      <c r="AH470" s="119"/>
      <c r="AI470" s="119"/>
      <c r="AJ470" s="119"/>
      <c r="AK470" s="119"/>
      <c r="AL470" s="119"/>
      <c r="AM470" s="119"/>
      <c r="AN470" s="119"/>
      <c r="AO470" s="119"/>
      <c r="AP470" s="119"/>
      <c r="AQ470" s="119"/>
      <c r="AR470" s="119"/>
      <c r="AS470" s="119"/>
      <c r="AT470" s="119"/>
      <c r="AU470" s="119"/>
      <c r="AV470" s="119"/>
      <c r="AW470" s="119"/>
      <c r="AX470" s="119"/>
      <c r="AY470" s="119"/>
      <c r="AZ470" s="119"/>
      <c r="BA470" s="119"/>
      <c r="BB470" s="119"/>
      <c r="BC470" s="119"/>
      <c r="BD470" s="119"/>
      <c r="BE470" s="119"/>
      <c r="BF470" s="119"/>
      <c r="BG470" s="119"/>
      <c r="BH470" s="119"/>
      <c r="BI470" s="119"/>
      <c r="BJ470" s="119"/>
      <c r="BK470" s="119"/>
      <c r="BL470" s="119"/>
      <c r="BM470" s="119"/>
      <c r="BN470" s="119"/>
      <c r="BO470" s="119"/>
      <c r="BP470" s="119"/>
      <c r="BQ470" s="119"/>
      <c r="BR470" s="119"/>
      <c r="BS470" s="119"/>
      <c r="BT470" s="119"/>
      <c r="BU470" s="119"/>
      <c r="BV470" s="119"/>
      <c r="BW470" s="119"/>
      <c r="BX470" s="119"/>
      <c r="BY470" s="119"/>
      <c r="BZ470" s="119"/>
      <c r="CA470" s="119"/>
      <c r="CB470" s="119"/>
      <c r="CC470" s="119"/>
      <c r="CD470" s="119"/>
      <c r="CE470" s="119"/>
      <c r="CF470" s="119"/>
      <c r="CG470" s="119"/>
      <c r="CH470" s="119"/>
      <c r="CI470" s="119"/>
      <c r="CJ470" s="119"/>
      <c r="CK470" s="119"/>
      <c r="CL470" s="119"/>
      <c r="CM470" s="119"/>
      <c r="CN470" s="119"/>
      <c r="CO470" s="119"/>
      <c r="CP470" s="119"/>
      <c r="CQ470" s="119"/>
      <c r="CR470" s="119"/>
      <c r="CS470" s="119"/>
      <c r="CT470" s="119"/>
      <c r="CU470" s="119"/>
      <c r="CV470" s="119"/>
      <c r="CW470" s="119"/>
      <c r="CX470" s="119"/>
      <c r="CY470" s="119"/>
      <c r="CZ470" s="119"/>
      <c r="DA470" s="119"/>
      <c r="DB470" s="119"/>
      <c r="DC470" s="119"/>
      <c r="DD470" s="119"/>
      <c r="DE470" s="119"/>
      <c r="DF470" s="119"/>
      <c r="DG470" s="119"/>
      <c r="DH470" s="119"/>
      <c r="DI470" s="119"/>
      <c r="DJ470" s="119"/>
      <c r="DK470" s="119"/>
      <c r="DL470" s="119"/>
      <c r="DM470" s="119"/>
      <c r="DN470" s="119"/>
      <c r="DO470" s="119"/>
      <c r="DP470" s="119"/>
      <c r="DQ470" s="119"/>
      <c r="DR470" s="119"/>
      <c r="DS470" s="119"/>
      <c r="DT470" s="119"/>
      <c r="DU470" s="119"/>
      <c r="DV470" s="119"/>
      <c r="DW470" s="119"/>
      <c r="DX470" s="119"/>
      <c r="DY470" s="119"/>
      <c r="DZ470" s="119"/>
      <c r="EA470" s="119"/>
      <c r="EB470" s="119"/>
      <c r="EC470" s="119"/>
      <c r="ED470" s="119"/>
      <c r="EE470" s="119"/>
      <c r="EF470" s="119"/>
      <c r="EG470" s="119"/>
      <c r="EH470" s="119"/>
      <c r="EI470" s="119"/>
      <c r="EJ470" s="119"/>
      <c r="EK470" s="119"/>
      <c r="EL470" s="119"/>
      <c r="EM470" s="119"/>
      <c r="EN470" s="119"/>
      <c r="EO470" s="119"/>
      <c r="EP470" s="119"/>
      <c r="EQ470" s="119"/>
      <c r="ER470" s="119"/>
      <c r="ES470" s="119"/>
      <c r="ET470" s="119"/>
      <c r="EU470" s="119"/>
      <c r="EV470" s="119"/>
      <c r="EW470" s="119"/>
      <c r="EX470" s="119"/>
      <c r="EY470" s="119"/>
      <c r="EZ470" s="119"/>
      <c r="FA470" s="119"/>
      <c r="FB470" s="119"/>
      <c r="FC470" s="119"/>
      <c r="FD470" s="119"/>
      <c r="FE470" s="119"/>
      <c r="FF470" s="119"/>
      <c r="FG470" s="119"/>
      <c r="FH470" s="119"/>
      <c r="FI470" s="119"/>
      <c r="FJ470" s="119"/>
      <c r="FK470" s="119"/>
      <c r="FL470" s="119"/>
      <c r="FM470" s="119"/>
      <c r="FN470" s="119"/>
      <c r="FO470" s="119"/>
      <c r="FP470" s="119"/>
      <c r="FQ470" s="119"/>
      <c r="FR470" s="119"/>
      <c r="FS470" s="119"/>
      <c r="FT470" s="119"/>
      <c r="FU470" s="119"/>
      <c r="FV470" s="119"/>
      <c r="FW470" s="119"/>
      <c r="FX470" s="119"/>
      <c r="FY470" s="119"/>
      <c r="FZ470" s="119"/>
      <c r="GA470" s="119"/>
      <c r="GB470" s="119"/>
      <c r="GC470" s="119"/>
      <c r="GD470" s="119"/>
      <c r="GE470" s="119"/>
      <c r="GF470" s="119"/>
      <c r="GG470" s="119"/>
      <c r="GH470" s="119"/>
      <c r="GI470" s="119"/>
      <c r="GJ470" s="119"/>
      <c r="GK470" s="119"/>
      <c r="GL470" s="119"/>
      <c r="GM470" s="119"/>
      <c r="GN470" s="119"/>
      <c r="GO470" s="119"/>
      <c r="GP470" s="119"/>
      <c r="GQ470" s="119"/>
      <c r="GR470" s="119"/>
      <c r="GS470" s="119"/>
      <c r="GT470" s="119"/>
      <c r="GU470" s="119"/>
      <c r="GV470" s="119"/>
      <c r="GW470" s="119"/>
      <c r="GX470" s="119"/>
      <c r="GY470" s="119"/>
      <c r="GZ470" s="119"/>
      <c r="HA470" s="119"/>
      <c r="HB470" s="119"/>
      <c r="HC470" s="119"/>
      <c r="HD470" s="119"/>
      <c r="HE470" s="119"/>
      <c r="HF470" s="119"/>
      <c r="HG470" s="119"/>
      <c r="HH470" s="119"/>
      <c r="HI470" s="119"/>
      <c r="HJ470" s="119"/>
      <c r="HK470" s="119"/>
      <c r="HL470" s="119"/>
      <c r="HM470" s="119"/>
      <c r="HN470" s="119"/>
      <c r="HO470" s="119"/>
      <c r="HP470" s="119"/>
      <c r="HQ470" s="119"/>
      <c r="HR470" s="119"/>
      <c r="HS470" s="119"/>
      <c r="HT470" s="119"/>
      <c r="HU470" s="119"/>
      <c r="HV470" s="119"/>
      <c r="HW470" s="119"/>
      <c r="HX470" s="119"/>
      <c r="HY470" s="119"/>
      <c r="HZ470" s="119"/>
      <c r="IA470" s="119"/>
      <c r="IB470" s="119"/>
      <c r="IC470" s="119"/>
      <c r="ID470" s="119"/>
      <c r="IE470" s="119"/>
      <c r="IF470" s="119"/>
      <c r="IG470" s="119"/>
      <c r="IH470" s="119"/>
      <c r="II470" s="119"/>
      <c r="IJ470" s="119"/>
      <c r="IK470" s="119"/>
      <c r="IL470" s="119"/>
      <c r="IM470" s="119"/>
      <c r="IN470" s="119"/>
      <c r="IO470" s="119"/>
      <c r="IP470" s="119"/>
      <c r="IQ470" s="119"/>
      <c r="IR470" s="119"/>
      <c r="IS470" s="119"/>
      <c r="IT470" s="119"/>
      <c r="IU470" s="119"/>
      <c r="IV470" s="119"/>
    </row>
    <row r="471" spans="3:256" s="150" customFormat="1">
      <c r="D471" s="119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  <c r="AA471" s="119"/>
      <c r="AB471" s="119"/>
      <c r="AC471" s="119"/>
      <c r="AD471" s="119"/>
      <c r="AE471" s="119"/>
      <c r="AF471" s="119"/>
      <c r="AG471" s="119"/>
      <c r="AH471" s="119"/>
      <c r="AI471" s="119"/>
      <c r="AJ471" s="119"/>
      <c r="AK471" s="119"/>
      <c r="AL471" s="119"/>
      <c r="AM471" s="119"/>
      <c r="AN471" s="119"/>
      <c r="AO471" s="119"/>
      <c r="AP471" s="119"/>
      <c r="AQ471" s="119"/>
      <c r="AR471" s="119"/>
      <c r="AS471" s="119"/>
      <c r="AT471" s="119"/>
      <c r="AU471" s="119"/>
      <c r="AV471" s="119"/>
      <c r="AW471" s="119"/>
      <c r="AX471" s="119"/>
      <c r="AY471" s="119"/>
      <c r="AZ471" s="119"/>
      <c r="BA471" s="119"/>
      <c r="BB471" s="119"/>
      <c r="BC471" s="119"/>
      <c r="BD471" s="119"/>
      <c r="BE471" s="119"/>
      <c r="BF471" s="119"/>
      <c r="BG471" s="119"/>
      <c r="BH471" s="119"/>
      <c r="BI471" s="119"/>
      <c r="BJ471" s="119"/>
      <c r="BK471" s="119"/>
      <c r="BL471" s="119"/>
      <c r="BM471" s="119"/>
      <c r="BN471" s="119"/>
      <c r="BO471" s="119"/>
      <c r="BP471" s="119"/>
      <c r="BQ471" s="119"/>
      <c r="BR471" s="119"/>
      <c r="BS471" s="119"/>
      <c r="BT471" s="119"/>
      <c r="BU471" s="119"/>
      <c r="BV471" s="119"/>
      <c r="BW471" s="119"/>
      <c r="BX471" s="119"/>
      <c r="BY471" s="119"/>
      <c r="BZ471" s="119"/>
      <c r="CA471" s="119"/>
      <c r="CB471" s="119"/>
      <c r="CC471" s="119"/>
      <c r="CD471" s="119"/>
      <c r="CE471" s="119"/>
      <c r="CF471" s="119"/>
      <c r="CG471" s="119"/>
      <c r="CH471" s="119"/>
      <c r="CI471" s="119"/>
      <c r="CJ471" s="119"/>
      <c r="CK471" s="119"/>
      <c r="CL471" s="119"/>
      <c r="CM471" s="119"/>
      <c r="CN471" s="119"/>
      <c r="CO471" s="119"/>
      <c r="CP471" s="119"/>
      <c r="CQ471" s="119"/>
      <c r="CR471" s="119"/>
      <c r="CS471" s="119"/>
      <c r="CT471" s="119"/>
      <c r="CU471" s="119"/>
      <c r="CV471" s="119"/>
      <c r="CW471" s="119"/>
      <c r="CX471" s="119"/>
      <c r="CY471" s="119"/>
      <c r="CZ471" s="119"/>
      <c r="DA471" s="119"/>
      <c r="DB471" s="119"/>
      <c r="DC471" s="119"/>
      <c r="DD471" s="119"/>
      <c r="DE471" s="119"/>
      <c r="DF471" s="119"/>
      <c r="DG471" s="119"/>
      <c r="DH471" s="119"/>
      <c r="DI471" s="119"/>
      <c r="DJ471" s="119"/>
      <c r="DK471" s="119"/>
      <c r="DL471" s="119"/>
      <c r="DM471" s="119"/>
      <c r="DN471" s="119"/>
      <c r="DO471" s="119"/>
      <c r="DP471" s="119"/>
      <c r="DQ471" s="119"/>
      <c r="DR471" s="119"/>
      <c r="DS471" s="119"/>
      <c r="DT471" s="119"/>
      <c r="DU471" s="119"/>
      <c r="DV471" s="119"/>
      <c r="DW471" s="119"/>
      <c r="DX471" s="119"/>
      <c r="DY471" s="119"/>
      <c r="DZ471" s="119"/>
      <c r="EA471" s="119"/>
      <c r="EB471" s="119"/>
      <c r="EC471" s="119"/>
      <c r="ED471" s="119"/>
      <c r="EE471" s="119"/>
      <c r="EF471" s="119"/>
      <c r="EG471" s="119"/>
      <c r="EH471" s="119"/>
      <c r="EI471" s="119"/>
      <c r="EJ471" s="119"/>
      <c r="EK471" s="119"/>
      <c r="EL471" s="119"/>
      <c r="EM471" s="119"/>
      <c r="EN471" s="119"/>
      <c r="EO471" s="119"/>
      <c r="EP471" s="119"/>
      <c r="EQ471" s="119"/>
      <c r="ER471" s="119"/>
      <c r="ES471" s="119"/>
      <c r="ET471" s="119"/>
      <c r="EU471" s="119"/>
      <c r="EV471" s="119"/>
      <c r="EW471" s="119"/>
      <c r="EX471" s="119"/>
      <c r="EY471" s="119"/>
      <c r="EZ471" s="119"/>
      <c r="FA471" s="119"/>
      <c r="FB471" s="119"/>
      <c r="FC471" s="119"/>
      <c r="FD471" s="119"/>
      <c r="FE471" s="119"/>
      <c r="FF471" s="119"/>
      <c r="FG471" s="119"/>
      <c r="FH471" s="119"/>
      <c r="FI471" s="119"/>
      <c r="FJ471" s="119"/>
      <c r="FK471" s="119"/>
      <c r="FL471" s="119"/>
      <c r="FM471" s="119"/>
      <c r="FN471" s="119"/>
      <c r="FO471" s="119"/>
      <c r="FP471" s="119"/>
      <c r="FQ471" s="119"/>
      <c r="FR471" s="119"/>
      <c r="FS471" s="119"/>
      <c r="FT471" s="119"/>
      <c r="FU471" s="119"/>
      <c r="FV471" s="119"/>
      <c r="FW471" s="119"/>
      <c r="FX471" s="119"/>
      <c r="FY471" s="119"/>
      <c r="FZ471" s="119"/>
      <c r="GA471" s="119"/>
      <c r="GB471" s="119"/>
      <c r="GC471" s="119"/>
      <c r="GD471" s="119"/>
      <c r="GE471" s="119"/>
      <c r="GF471" s="119"/>
      <c r="GG471" s="119"/>
      <c r="GH471" s="119"/>
      <c r="GI471" s="119"/>
      <c r="GJ471" s="119"/>
      <c r="GK471" s="119"/>
      <c r="GL471" s="119"/>
      <c r="GM471" s="119"/>
      <c r="GN471" s="119"/>
      <c r="GO471" s="119"/>
      <c r="GP471" s="119"/>
      <c r="GQ471" s="119"/>
      <c r="GR471" s="119"/>
      <c r="GS471" s="119"/>
      <c r="GT471" s="119"/>
      <c r="GU471" s="119"/>
      <c r="GV471" s="119"/>
      <c r="GW471" s="119"/>
      <c r="GX471" s="119"/>
      <c r="GY471" s="119"/>
      <c r="GZ471" s="119"/>
      <c r="HA471" s="119"/>
      <c r="HB471" s="119"/>
      <c r="HC471" s="119"/>
      <c r="HD471" s="119"/>
      <c r="HE471" s="119"/>
      <c r="HF471" s="119"/>
      <c r="HG471" s="119"/>
      <c r="HH471" s="119"/>
      <c r="HI471" s="119"/>
      <c r="HJ471" s="119"/>
      <c r="HK471" s="119"/>
      <c r="HL471" s="119"/>
      <c r="HM471" s="119"/>
      <c r="HN471" s="119"/>
      <c r="HO471" s="119"/>
      <c r="HP471" s="119"/>
      <c r="HQ471" s="119"/>
      <c r="HR471" s="119"/>
      <c r="HS471" s="119"/>
      <c r="HT471" s="119"/>
      <c r="HU471" s="119"/>
      <c r="HV471" s="119"/>
      <c r="HW471" s="119"/>
      <c r="HX471" s="119"/>
      <c r="HY471" s="119"/>
      <c r="HZ471" s="119"/>
      <c r="IA471" s="119"/>
      <c r="IB471" s="119"/>
      <c r="IC471" s="119"/>
      <c r="ID471" s="119"/>
      <c r="IE471" s="119"/>
      <c r="IF471" s="119"/>
      <c r="IG471" s="119"/>
      <c r="IH471" s="119"/>
      <c r="II471" s="119"/>
      <c r="IJ471" s="119"/>
      <c r="IK471" s="119"/>
      <c r="IL471" s="119"/>
      <c r="IM471" s="119"/>
      <c r="IN471" s="119"/>
      <c r="IO471" s="119"/>
      <c r="IP471" s="119"/>
      <c r="IQ471" s="119"/>
      <c r="IR471" s="119"/>
      <c r="IS471" s="119"/>
      <c r="IT471" s="119"/>
      <c r="IU471" s="119"/>
      <c r="IV471" s="119"/>
    </row>
    <row r="472" spans="3:256" s="150" customFormat="1">
      <c r="D472" s="119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  <c r="AA472" s="119"/>
      <c r="AB472" s="119"/>
      <c r="AC472" s="119"/>
      <c r="AD472" s="119"/>
      <c r="AE472" s="119"/>
      <c r="AF472" s="119"/>
      <c r="AG472" s="119"/>
      <c r="AH472" s="119"/>
      <c r="AI472" s="119"/>
      <c r="AJ472" s="119"/>
      <c r="AK472" s="119"/>
      <c r="AL472" s="119"/>
      <c r="AM472" s="119"/>
      <c r="AN472" s="119"/>
      <c r="AO472" s="119"/>
      <c r="AP472" s="119"/>
      <c r="AQ472" s="119"/>
      <c r="AR472" s="119"/>
      <c r="AS472" s="119"/>
      <c r="AT472" s="119"/>
      <c r="AU472" s="119"/>
      <c r="AV472" s="119"/>
      <c r="AW472" s="119"/>
      <c r="AX472" s="119"/>
      <c r="AY472" s="119"/>
      <c r="AZ472" s="119"/>
      <c r="BA472" s="119"/>
      <c r="BB472" s="119"/>
      <c r="BC472" s="119"/>
      <c r="BD472" s="119"/>
      <c r="BE472" s="119"/>
      <c r="BF472" s="119"/>
      <c r="BG472" s="119"/>
      <c r="BH472" s="119"/>
      <c r="BI472" s="119"/>
      <c r="BJ472" s="119"/>
      <c r="BK472" s="119"/>
      <c r="BL472" s="119"/>
      <c r="BM472" s="119"/>
      <c r="BN472" s="119"/>
      <c r="BO472" s="119"/>
      <c r="BP472" s="119"/>
      <c r="BQ472" s="119"/>
      <c r="BR472" s="119"/>
      <c r="BS472" s="119"/>
      <c r="BT472" s="119"/>
      <c r="BU472" s="119"/>
      <c r="BV472" s="119"/>
      <c r="BW472" s="119"/>
      <c r="BX472" s="119"/>
      <c r="BY472" s="119"/>
      <c r="BZ472" s="119"/>
      <c r="CA472" s="119"/>
      <c r="CB472" s="119"/>
      <c r="CC472" s="119"/>
      <c r="CD472" s="119"/>
      <c r="CE472" s="119"/>
      <c r="CF472" s="119"/>
      <c r="CG472" s="119"/>
      <c r="CH472" s="119"/>
      <c r="CI472" s="119"/>
      <c r="CJ472" s="119"/>
      <c r="CK472" s="119"/>
      <c r="CL472" s="119"/>
      <c r="CM472" s="119"/>
      <c r="CN472" s="119"/>
      <c r="CO472" s="119"/>
      <c r="CP472" s="119"/>
      <c r="CQ472" s="119"/>
      <c r="CR472" s="119"/>
      <c r="CS472" s="119"/>
      <c r="CT472" s="119"/>
      <c r="CU472" s="119"/>
      <c r="CV472" s="119"/>
      <c r="CW472" s="119"/>
      <c r="CX472" s="119"/>
      <c r="CY472" s="119"/>
      <c r="CZ472" s="119"/>
      <c r="DA472" s="119"/>
      <c r="DB472" s="119"/>
      <c r="DC472" s="119"/>
      <c r="DD472" s="119"/>
      <c r="DE472" s="119"/>
      <c r="DF472" s="119"/>
      <c r="DG472" s="119"/>
      <c r="DH472" s="119"/>
      <c r="DI472" s="119"/>
      <c r="DJ472" s="119"/>
      <c r="DK472" s="119"/>
      <c r="DL472" s="119"/>
      <c r="DM472" s="119"/>
      <c r="DN472" s="119"/>
      <c r="DO472" s="119"/>
      <c r="DP472" s="119"/>
      <c r="DQ472" s="119"/>
      <c r="DR472" s="119"/>
      <c r="DS472" s="119"/>
      <c r="DT472" s="119"/>
      <c r="DU472" s="119"/>
      <c r="DV472" s="119"/>
      <c r="DW472" s="119"/>
      <c r="DX472" s="119"/>
      <c r="DY472" s="119"/>
      <c r="DZ472" s="119"/>
      <c r="EA472" s="119"/>
      <c r="EB472" s="119"/>
      <c r="EC472" s="119"/>
      <c r="ED472" s="119"/>
      <c r="EE472" s="119"/>
      <c r="EF472" s="119"/>
      <c r="EG472" s="119"/>
      <c r="EH472" s="119"/>
      <c r="EI472" s="119"/>
      <c r="EJ472" s="119"/>
      <c r="EK472" s="119"/>
      <c r="EL472" s="119"/>
      <c r="EM472" s="119"/>
      <c r="EN472" s="119"/>
      <c r="EO472" s="119"/>
      <c r="EP472" s="119"/>
      <c r="EQ472" s="119"/>
      <c r="ER472" s="119"/>
      <c r="ES472" s="119"/>
      <c r="ET472" s="119"/>
      <c r="EU472" s="119"/>
      <c r="EV472" s="119"/>
      <c r="EW472" s="119"/>
      <c r="EX472" s="119"/>
      <c r="EY472" s="119"/>
      <c r="EZ472" s="119"/>
      <c r="FA472" s="119"/>
      <c r="FB472" s="119"/>
      <c r="FC472" s="119"/>
      <c r="FD472" s="119"/>
      <c r="FE472" s="119"/>
      <c r="FF472" s="119"/>
      <c r="FG472" s="119"/>
      <c r="FH472" s="119"/>
      <c r="FI472" s="119"/>
      <c r="FJ472" s="119"/>
      <c r="FK472" s="119"/>
      <c r="FL472" s="119"/>
      <c r="FM472" s="119"/>
      <c r="FN472" s="119"/>
      <c r="FO472" s="119"/>
      <c r="FP472" s="119"/>
      <c r="FQ472" s="119"/>
      <c r="FR472" s="119"/>
      <c r="FS472" s="119"/>
      <c r="FT472" s="119"/>
      <c r="FU472" s="119"/>
      <c r="FV472" s="119"/>
      <c r="FW472" s="119"/>
      <c r="FX472" s="119"/>
      <c r="FY472" s="119"/>
      <c r="FZ472" s="119"/>
      <c r="GA472" s="119"/>
      <c r="GB472" s="119"/>
      <c r="GC472" s="119"/>
      <c r="GD472" s="119"/>
      <c r="GE472" s="119"/>
      <c r="GF472" s="119"/>
      <c r="GG472" s="119"/>
      <c r="GH472" s="119"/>
      <c r="GI472" s="119"/>
      <c r="GJ472" s="119"/>
      <c r="GK472" s="119"/>
      <c r="GL472" s="119"/>
      <c r="GM472" s="119"/>
      <c r="GN472" s="119"/>
      <c r="GO472" s="119"/>
      <c r="GP472" s="119"/>
      <c r="GQ472" s="119"/>
      <c r="GR472" s="119"/>
      <c r="GS472" s="119"/>
      <c r="GT472" s="119"/>
      <c r="GU472" s="119"/>
      <c r="GV472" s="119"/>
      <c r="GW472" s="119"/>
      <c r="GX472" s="119"/>
      <c r="GY472" s="119"/>
      <c r="GZ472" s="119"/>
      <c r="HA472" s="119"/>
      <c r="HB472" s="119"/>
      <c r="HC472" s="119"/>
      <c r="HD472" s="119"/>
      <c r="HE472" s="119"/>
      <c r="HF472" s="119"/>
      <c r="HG472" s="119"/>
      <c r="HH472" s="119"/>
      <c r="HI472" s="119"/>
      <c r="HJ472" s="119"/>
      <c r="HK472" s="119"/>
      <c r="HL472" s="119"/>
      <c r="HM472" s="119"/>
      <c r="HN472" s="119"/>
      <c r="HO472" s="119"/>
      <c r="HP472" s="119"/>
      <c r="HQ472" s="119"/>
      <c r="HR472" s="119"/>
      <c r="HS472" s="119"/>
      <c r="HT472" s="119"/>
      <c r="HU472" s="119"/>
      <c r="HV472" s="119"/>
      <c r="HW472" s="119"/>
      <c r="HX472" s="119"/>
      <c r="HY472" s="119"/>
      <c r="HZ472" s="119"/>
      <c r="IA472" s="119"/>
      <c r="IB472" s="119"/>
      <c r="IC472" s="119"/>
      <c r="ID472" s="119"/>
      <c r="IE472" s="119"/>
      <c r="IF472" s="119"/>
      <c r="IG472" s="119"/>
      <c r="IH472" s="119"/>
      <c r="II472" s="119"/>
      <c r="IJ472" s="119"/>
      <c r="IK472" s="119"/>
      <c r="IL472" s="119"/>
      <c r="IM472" s="119"/>
      <c r="IN472" s="119"/>
      <c r="IO472" s="119"/>
      <c r="IP472" s="119"/>
      <c r="IQ472" s="119"/>
      <c r="IR472" s="119"/>
      <c r="IS472" s="119"/>
      <c r="IT472" s="119"/>
      <c r="IU472" s="119"/>
      <c r="IV472" s="119"/>
    </row>
    <row r="473" spans="3:256" s="150" customFormat="1">
      <c r="D473" s="119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  <c r="AA473" s="119"/>
      <c r="AB473" s="119"/>
      <c r="AC473" s="119"/>
      <c r="AD473" s="119"/>
      <c r="AE473" s="119"/>
      <c r="AF473" s="119"/>
      <c r="AG473" s="119"/>
      <c r="AH473" s="119"/>
      <c r="AI473" s="119"/>
      <c r="AJ473" s="119"/>
      <c r="AK473" s="119"/>
      <c r="AL473" s="119"/>
      <c r="AM473" s="119"/>
      <c r="AN473" s="119"/>
      <c r="AO473" s="119"/>
      <c r="AP473" s="119"/>
      <c r="AQ473" s="119"/>
      <c r="AR473" s="119"/>
      <c r="AS473" s="119"/>
      <c r="AT473" s="119"/>
      <c r="AU473" s="119"/>
      <c r="AV473" s="119"/>
      <c r="AW473" s="119"/>
      <c r="AX473" s="119"/>
      <c r="AY473" s="119"/>
      <c r="AZ473" s="119"/>
      <c r="BA473" s="119"/>
      <c r="BB473" s="119"/>
      <c r="BC473" s="119"/>
      <c r="BD473" s="119"/>
      <c r="BE473" s="119"/>
      <c r="BF473" s="119"/>
      <c r="BG473" s="119"/>
      <c r="BH473" s="119"/>
      <c r="BI473" s="119"/>
      <c r="BJ473" s="119"/>
      <c r="BK473" s="119"/>
      <c r="BL473" s="119"/>
      <c r="BM473" s="119"/>
      <c r="BN473" s="119"/>
      <c r="BO473" s="119"/>
      <c r="BP473" s="119"/>
      <c r="BQ473" s="119"/>
      <c r="BR473" s="119"/>
      <c r="BS473" s="119"/>
      <c r="BT473" s="119"/>
      <c r="BU473" s="119"/>
      <c r="BV473" s="119"/>
      <c r="BW473" s="119"/>
      <c r="BX473" s="119"/>
      <c r="BY473" s="119"/>
      <c r="BZ473" s="119"/>
      <c r="CA473" s="119"/>
      <c r="CB473" s="119"/>
      <c r="CC473" s="119"/>
      <c r="CD473" s="119"/>
      <c r="CE473" s="119"/>
      <c r="CF473" s="119"/>
      <c r="CG473" s="119"/>
      <c r="CH473" s="119"/>
      <c r="CI473" s="119"/>
      <c r="CJ473" s="119"/>
      <c r="CK473" s="119"/>
      <c r="CL473" s="119"/>
      <c r="CM473" s="119"/>
      <c r="CN473" s="119"/>
      <c r="CO473" s="119"/>
      <c r="CP473" s="119"/>
      <c r="CQ473" s="119"/>
      <c r="CR473" s="119"/>
      <c r="CS473" s="119"/>
      <c r="CT473" s="119"/>
      <c r="CU473" s="119"/>
      <c r="CV473" s="119"/>
      <c r="CW473" s="119"/>
      <c r="CX473" s="119"/>
      <c r="CY473" s="119"/>
      <c r="CZ473" s="119"/>
      <c r="DA473" s="119"/>
      <c r="DB473" s="119"/>
      <c r="DC473" s="119"/>
      <c r="DD473" s="119"/>
      <c r="DE473" s="119"/>
      <c r="DF473" s="119"/>
      <c r="DG473" s="119"/>
      <c r="DH473" s="119"/>
      <c r="DI473" s="119"/>
      <c r="DJ473" s="119"/>
      <c r="DK473" s="119"/>
      <c r="DL473" s="119"/>
      <c r="DM473" s="119"/>
      <c r="DN473" s="119"/>
      <c r="DO473" s="119"/>
      <c r="DP473" s="119"/>
      <c r="DQ473" s="119"/>
      <c r="DR473" s="119"/>
      <c r="DS473" s="119"/>
      <c r="DT473" s="119"/>
      <c r="DU473" s="119"/>
      <c r="DV473" s="119"/>
      <c r="DW473" s="119"/>
      <c r="DX473" s="119"/>
      <c r="DY473" s="119"/>
      <c r="DZ473" s="119"/>
      <c r="EA473" s="119"/>
      <c r="EB473" s="119"/>
      <c r="EC473" s="119"/>
      <c r="ED473" s="119"/>
      <c r="EE473" s="119"/>
      <c r="EF473" s="119"/>
      <c r="EG473" s="119"/>
      <c r="EH473" s="119"/>
      <c r="EI473" s="119"/>
      <c r="EJ473" s="119"/>
      <c r="EK473" s="119"/>
      <c r="EL473" s="119"/>
      <c r="EM473" s="119"/>
      <c r="EN473" s="119"/>
      <c r="EO473" s="119"/>
      <c r="EP473" s="119"/>
      <c r="EQ473" s="119"/>
      <c r="ER473" s="119"/>
      <c r="ES473" s="119"/>
      <c r="ET473" s="119"/>
      <c r="EU473" s="119"/>
      <c r="EV473" s="119"/>
      <c r="EW473" s="119"/>
      <c r="EX473" s="119"/>
      <c r="EY473" s="119"/>
      <c r="EZ473" s="119"/>
      <c r="FA473" s="119"/>
      <c r="FB473" s="119"/>
      <c r="FC473" s="119"/>
      <c r="FD473" s="119"/>
      <c r="FE473" s="119"/>
      <c r="FF473" s="119"/>
      <c r="FG473" s="119"/>
      <c r="FH473" s="119"/>
      <c r="FI473" s="119"/>
      <c r="FJ473" s="119"/>
      <c r="FK473" s="119"/>
      <c r="FL473" s="119"/>
      <c r="FM473" s="119"/>
      <c r="FN473" s="119"/>
      <c r="FO473" s="119"/>
      <c r="FP473" s="119"/>
      <c r="FQ473" s="119"/>
      <c r="FR473" s="119"/>
      <c r="FS473" s="119"/>
      <c r="FT473" s="119"/>
      <c r="FU473" s="119"/>
      <c r="FV473" s="119"/>
      <c r="FW473" s="119"/>
      <c r="FX473" s="119"/>
      <c r="FY473" s="119"/>
      <c r="FZ473" s="119"/>
      <c r="GA473" s="119"/>
      <c r="GB473" s="119"/>
      <c r="GC473" s="119"/>
      <c r="GD473" s="119"/>
      <c r="GE473" s="119"/>
      <c r="GF473" s="119"/>
      <c r="GG473" s="119"/>
      <c r="GH473" s="119"/>
      <c r="GI473" s="119"/>
      <c r="GJ473" s="119"/>
      <c r="GK473" s="119"/>
      <c r="GL473" s="119"/>
      <c r="GM473" s="119"/>
      <c r="GN473" s="119"/>
      <c r="GO473" s="119"/>
      <c r="GP473" s="119"/>
      <c r="GQ473" s="119"/>
      <c r="GR473" s="119"/>
      <c r="GS473" s="119"/>
      <c r="GT473" s="119"/>
      <c r="GU473" s="119"/>
      <c r="GV473" s="119"/>
      <c r="GW473" s="119"/>
      <c r="GX473" s="119"/>
      <c r="GY473" s="119"/>
      <c r="GZ473" s="119"/>
      <c r="HA473" s="119"/>
      <c r="HB473" s="119"/>
      <c r="HC473" s="119"/>
      <c r="HD473" s="119"/>
      <c r="HE473" s="119"/>
      <c r="HF473" s="119"/>
      <c r="HG473" s="119"/>
      <c r="HH473" s="119"/>
      <c r="HI473" s="119"/>
      <c r="HJ473" s="119"/>
      <c r="HK473" s="119"/>
      <c r="HL473" s="119"/>
      <c r="HM473" s="119"/>
      <c r="HN473" s="119"/>
      <c r="HO473" s="119"/>
      <c r="HP473" s="119"/>
      <c r="HQ473" s="119"/>
      <c r="HR473" s="119"/>
      <c r="HS473" s="119"/>
      <c r="HT473" s="119"/>
      <c r="HU473" s="119"/>
      <c r="HV473" s="119"/>
      <c r="HW473" s="119"/>
      <c r="HX473" s="119"/>
      <c r="HY473" s="119"/>
      <c r="HZ473" s="119"/>
      <c r="IA473" s="119"/>
      <c r="IB473" s="119"/>
      <c r="IC473" s="119"/>
      <c r="ID473" s="119"/>
      <c r="IE473" s="119"/>
      <c r="IF473" s="119"/>
      <c r="IG473" s="119"/>
      <c r="IH473" s="119"/>
      <c r="II473" s="119"/>
      <c r="IJ473" s="119"/>
      <c r="IK473" s="119"/>
      <c r="IL473" s="119"/>
      <c r="IM473" s="119"/>
      <c r="IN473" s="119"/>
      <c r="IO473" s="119"/>
      <c r="IP473" s="119"/>
      <c r="IQ473" s="119"/>
      <c r="IR473" s="119"/>
      <c r="IS473" s="119"/>
      <c r="IT473" s="119"/>
      <c r="IU473" s="119"/>
      <c r="IV473" s="119"/>
    </row>
    <row r="474" spans="3:256" s="150" customFormat="1">
      <c r="D474" s="119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  <c r="AA474" s="119"/>
      <c r="AB474" s="119"/>
      <c r="AC474" s="119"/>
      <c r="AD474" s="119"/>
      <c r="AE474" s="119"/>
      <c r="AF474" s="119"/>
      <c r="AG474" s="119"/>
      <c r="AH474" s="119"/>
      <c r="AI474" s="119"/>
      <c r="AJ474" s="119"/>
      <c r="AK474" s="119"/>
      <c r="AL474" s="119"/>
      <c r="AM474" s="119"/>
      <c r="AN474" s="119"/>
      <c r="AO474" s="119"/>
      <c r="AP474" s="119"/>
      <c r="AQ474" s="119"/>
      <c r="AR474" s="119"/>
      <c r="AS474" s="119"/>
      <c r="AT474" s="119"/>
      <c r="AU474" s="119"/>
      <c r="AV474" s="119"/>
      <c r="AW474" s="119"/>
      <c r="AX474" s="119"/>
      <c r="AY474" s="119"/>
      <c r="AZ474" s="119"/>
      <c r="BA474" s="119"/>
      <c r="BB474" s="119"/>
      <c r="BC474" s="119"/>
      <c r="BD474" s="119"/>
      <c r="BE474" s="119"/>
      <c r="BF474" s="119"/>
      <c r="BG474" s="119"/>
      <c r="BH474" s="119"/>
      <c r="BI474" s="119"/>
      <c r="BJ474" s="119"/>
      <c r="BK474" s="119"/>
      <c r="BL474" s="119"/>
      <c r="BM474" s="119"/>
      <c r="BN474" s="119"/>
      <c r="BO474" s="119"/>
      <c r="BP474" s="119"/>
      <c r="BQ474" s="119"/>
      <c r="BR474" s="119"/>
      <c r="BS474" s="119"/>
      <c r="BT474" s="119"/>
      <c r="BU474" s="119"/>
      <c r="BV474" s="119"/>
      <c r="BW474" s="119"/>
      <c r="BX474" s="119"/>
      <c r="BY474" s="119"/>
      <c r="BZ474" s="119"/>
      <c r="CA474" s="119"/>
      <c r="CB474" s="119"/>
      <c r="CC474" s="119"/>
      <c r="CD474" s="119"/>
      <c r="CE474" s="119"/>
      <c r="CF474" s="119"/>
      <c r="CG474" s="119"/>
      <c r="CH474" s="119"/>
      <c r="CI474" s="119"/>
      <c r="CJ474" s="119"/>
      <c r="CK474" s="119"/>
      <c r="CL474" s="119"/>
      <c r="CM474" s="119"/>
      <c r="CN474" s="119"/>
      <c r="CO474" s="119"/>
      <c r="CP474" s="119"/>
      <c r="CQ474" s="119"/>
      <c r="CR474" s="119"/>
      <c r="CS474" s="119"/>
      <c r="CT474" s="119"/>
      <c r="CU474" s="119"/>
      <c r="CV474" s="119"/>
      <c r="CW474" s="119"/>
      <c r="CX474" s="119"/>
      <c r="CY474" s="119"/>
      <c r="CZ474" s="119"/>
      <c r="DA474" s="119"/>
      <c r="DB474" s="119"/>
      <c r="DC474" s="119"/>
      <c r="DD474" s="119"/>
      <c r="DE474" s="119"/>
      <c r="DF474" s="119"/>
      <c r="DG474" s="119"/>
      <c r="DH474" s="119"/>
      <c r="DI474" s="119"/>
      <c r="DJ474" s="119"/>
      <c r="DK474" s="119"/>
      <c r="DL474" s="119"/>
      <c r="DM474" s="119"/>
      <c r="DN474" s="119"/>
      <c r="DO474" s="119"/>
      <c r="DP474" s="119"/>
      <c r="DQ474" s="119"/>
      <c r="DR474" s="119"/>
      <c r="DS474" s="119"/>
      <c r="DT474" s="119"/>
      <c r="DU474" s="119"/>
      <c r="DV474" s="119"/>
      <c r="DW474" s="119"/>
      <c r="DX474" s="119"/>
      <c r="DY474" s="119"/>
      <c r="DZ474" s="119"/>
      <c r="EA474" s="119"/>
      <c r="EB474" s="119"/>
      <c r="EC474" s="119"/>
      <c r="ED474" s="119"/>
      <c r="EE474" s="119"/>
      <c r="EF474" s="119"/>
      <c r="EG474" s="119"/>
      <c r="EH474" s="119"/>
      <c r="EI474" s="119"/>
      <c r="EJ474" s="119"/>
      <c r="EK474" s="119"/>
      <c r="EL474" s="119"/>
      <c r="EM474" s="119"/>
      <c r="EN474" s="119"/>
      <c r="EO474" s="119"/>
      <c r="EP474" s="119"/>
      <c r="EQ474" s="119"/>
      <c r="ER474" s="119"/>
      <c r="ES474" s="119"/>
      <c r="ET474" s="119"/>
      <c r="EU474" s="119"/>
      <c r="EV474" s="119"/>
      <c r="EW474" s="119"/>
      <c r="EX474" s="119"/>
      <c r="EY474" s="119"/>
      <c r="EZ474" s="119"/>
      <c r="FA474" s="119"/>
      <c r="FB474" s="119"/>
      <c r="FC474" s="119"/>
      <c r="FD474" s="119"/>
      <c r="FE474" s="119"/>
      <c r="FF474" s="119"/>
      <c r="FG474" s="119"/>
      <c r="FH474" s="119"/>
      <c r="FI474" s="119"/>
      <c r="FJ474" s="119"/>
      <c r="FK474" s="119"/>
      <c r="FL474" s="119"/>
      <c r="FM474" s="119"/>
      <c r="FN474" s="119"/>
      <c r="FO474" s="119"/>
      <c r="FP474" s="119"/>
      <c r="FQ474" s="119"/>
      <c r="FR474" s="119"/>
      <c r="FS474" s="119"/>
      <c r="FT474" s="119"/>
      <c r="FU474" s="119"/>
      <c r="FV474" s="119"/>
      <c r="FW474" s="119"/>
      <c r="FX474" s="119"/>
      <c r="FY474" s="119"/>
      <c r="FZ474" s="119"/>
      <c r="GA474" s="119"/>
      <c r="GB474" s="119"/>
      <c r="GC474" s="119"/>
      <c r="GD474" s="119"/>
      <c r="GE474" s="119"/>
      <c r="GF474" s="119"/>
      <c r="GG474" s="119"/>
      <c r="GH474" s="119"/>
      <c r="GI474" s="119"/>
      <c r="GJ474" s="119"/>
      <c r="GK474" s="119"/>
      <c r="GL474" s="119"/>
      <c r="GM474" s="119"/>
      <c r="GN474" s="119"/>
      <c r="GO474" s="119"/>
      <c r="GP474" s="119"/>
      <c r="GQ474" s="119"/>
      <c r="GR474" s="119"/>
      <c r="GS474" s="119"/>
      <c r="GT474" s="119"/>
      <c r="GU474" s="119"/>
      <c r="GV474" s="119"/>
      <c r="GW474" s="119"/>
      <c r="GX474" s="119"/>
      <c r="GY474" s="119"/>
      <c r="GZ474" s="119"/>
      <c r="HA474" s="119"/>
      <c r="HB474" s="119"/>
      <c r="HC474" s="119"/>
      <c r="HD474" s="119"/>
      <c r="HE474" s="119"/>
      <c r="HF474" s="119"/>
      <c r="HG474" s="119"/>
      <c r="HH474" s="119"/>
      <c r="HI474" s="119"/>
      <c r="HJ474" s="119"/>
      <c r="HK474" s="119"/>
      <c r="HL474" s="119"/>
      <c r="HM474" s="119"/>
      <c r="HN474" s="119"/>
      <c r="HO474" s="119"/>
      <c r="HP474" s="119"/>
      <c r="HQ474" s="119"/>
      <c r="HR474" s="119"/>
      <c r="HS474" s="119"/>
      <c r="HT474" s="119"/>
      <c r="HU474" s="119"/>
      <c r="HV474" s="119"/>
      <c r="HW474" s="119"/>
      <c r="HX474" s="119"/>
      <c r="HY474" s="119"/>
      <c r="HZ474" s="119"/>
      <c r="IA474" s="119"/>
      <c r="IB474" s="119"/>
      <c r="IC474" s="119"/>
      <c r="ID474" s="119"/>
      <c r="IE474" s="119"/>
      <c r="IF474" s="119"/>
      <c r="IG474" s="119"/>
      <c r="IH474" s="119"/>
      <c r="II474" s="119"/>
      <c r="IJ474" s="119"/>
      <c r="IK474" s="119"/>
      <c r="IL474" s="119"/>
      <c r="IM474" s="119"/>
      <c r="IN474" s="119"/>
      <c r="IO474" s="119"/>
      <c r="IP474" s="119"/>
      <c r="IQ474" s="119"/>
      <c r="IR474" s="119"/>
      <c r="IS474" s="119"/>
      <c r="IT474" s="119"/>
      <c r="IU474" s="119"/>
      <c r="IV474" s="119"/>
    </row>
    <row r="475" spans="3:256" s="150" customFormat="1">
      <c r="D475" s="119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  <c r="AA475" s="119"/>
      <c r="AB475" s="119"/>
      <c r="AC475" s="119"/>
      <c r="AD475" s="119"/>
      <c r="AE475" s="119"/>
      <c r="AF475" s="119"/>
      <c r="AG475" s="119"/>
      <c r="AH475" s="119"/>
      <c r="AI475" s="119"/>
      <c r="AJ475" s="119"/>
      <c r="AK475" s="119"/>
      <c r="AL475" s="119"/>
      <c r="AM475" s="119"/>
      <c r="AN475" s="119"/>
      <c r="AO475" s="119"/>
      <c r="AP475" s="119"/>
      <c r="AQ475" s="119"/>
      <c r="AR475" s="119"/>
      <c r="AS475" s="119"/>
      <c r="AT475" s="119"/>
      <c r="AU475" s="119"/>
      <c r="AV475" s="119"/>
      <c r="AW475" s="119"/>
      <c r="AX475" s="119"/>
      <c r="AY475" s="119"/>
      <c r="AZ475" s="119"/>
      <c r="BA475" s="119"/>
      <c r="BB475" s="119"/>
      <c r="BC475" s="119"/>
      <c r="BD475" s="119"/>
      <c r="BE475" s="119"/>
      <c r="BF475" s="119"/>
      <c r="BG475" s="119"/>
      <c r="BH475" s="119"/>
      <c r="BI475" s="119"/>
      <c r="BJ475" s="119"/>
      <c r="BK475" s="119"/>
      <c r="BL475" s="119"/>
      <c r="BM475" s="119"/>
      <c r="BN475" s="119"/>
      <c r="BO475" s="119"/>
      <c r="BP475" s="119"/>
      <c r="BQ475" s="119"/>
      <c r="BR475" s="119"/>
      <c r="BS475" s="119"/>
      <c r="BT475" s="119"/>
      <c r="BU475" s="119"/>
      <c r="BV475" s="119"/>
      <c r="BW475" s="119"/>
      <c r="BX475" s="119"/>
      <c r="BY475" s="119"/>
      <c r="BZ475" s="119"/>
      <c r="CA475" s="119"/>
      <c r="CB475" s="119"/>
      <c r="CC475" s="119"/>
      <c r="CD475" s="119"/>
      <c r="CE475" s="119"/>
      <c r="CF475" s="119"/>
      <c r="CG475" s="119"/>
      <c r="CH475" s="119"/>
      <c r="CI475" s="119"/>
      <c r="CJ475" s="119"/>
      <c r="CK475" s="119"/>
      <c r="CL475" s="119"/>
      <c r="CM475" s="119"/>
      <c r="CN475" s="119"/>
      <c r="CO475" s="119"/>
      <c r="CP475" s="119"/>
      <c r="CQ475" s="119"/>
      <c r="CR475" s="119"/>
      <c r="CS475" s="119"/>
      <c r="CT475" s="119"/>
      <c r="CU475" s="119"/>
      <c r="CV475" s="119"/>
      <c r="CW475" s="119"/>
      <c r="CX475" s="119"/>
      <c r="CY475" s="119"/>
      <c r="CZ475" s="119"/>
      <c r="DA475" s="119"/>
      <c r="DB475" s="119"/>
      <c r="DC475" s="119"/>
      <c r="DD475" s="119"/>
      <c r="DE475" s="119"/>
      <c r="DF475" s="119"/>
      <c r="DG475" s="119"/>
      <c r="DH475" s="119"/>
      <c r="DI475" s="119"/>
      <c r="DJ475" s="119"/>
      <c r="DK475" s="119"/>
      <c r="DL475" s="119"/>
      <c r="DM475" s="119"/>
      <c r="DN475" s="119"/>
      <c r="DO475" s="119"/>
      <c r="DP475" s="119"/>
      <c r="DQ475" s="119"/>
      <c r="DR475" s="119"/>
      <c r="DS475" s="119"/>
      <c r="DT475" s="119"/>
      <c r="DU475" s="119"/>
      <c r="DV475" s="119"/>
      <c r="DW475" s="119"/>
      <c r="DX475" s="119"/>
      <c r="DY475" s="119"/>
      <c r="DZ475" s="119"/>
      <c r="EA475" s="119"/>
      <c r="EB475" s="119"/>
      <c r="EC475" s="119"/>
      <c r="ED475" s="119"/>
      <c r="EE475" s="119"/>
      <c r="EF475" s="119"/>
      <c r="EG475" s="119"/>
      <c r="EH475" s="119"/>
      <c r="EI475" s="119"/>
      <c r="EJ475" s="119"/>
      <c r="EK475" s="119"/>
      <c r="EL475" s="119"/>
      <c r="EM475" s="119"/>
      <c r="EN475" s="119"/>
      <c r="EO475" s="119"/>
      <c r="EP475" s="119"/>
      <c r="EQ475" s="119"/>
      <c r="ER475" s="119"/>
      <c r="ES475" s="119"/>
      <c r="ET475" s="119"/>
      <c r="EU475" s="119"/>
      <c r="EV475" s="119"/>
      <c r="EW475" s="119"/>
      <c r="EX475" s="119"/>
      <c r="EY475" s="119"/>
      <c r="EZ475" s="119"/>
      <c r="FA475" s="119"/>
      <c r="FB475" s="119"/>
      <c r="FC475" s="119"/>
      <c r="FD475" s="119"/>
      <c r="FE475" s="119"/>
      <c r="FF475" s="119"/>
      <c r="FG475" s="119"/>
      <c r="FH475" s="119"/>
      <c r="FI475" s="119"/>
      <c r="FJ475" s="119"/>
      <c r="FK475" s="119"/>
      <c r="FL475" s="119"/>
      <c r="FM475" s="119"/>
      <c r="FN475" s="119"/>
      <c r="FO475" s="119"/>
      <c r="FP475" s="119"/>
      <c r="FQ475" s="119"/>
      <c r="FR475" s="119"/>
      <c r="FS475" s="119"/>
      <c r="FT475" s="119"/>
      <c r="FU475" s="119"/>
      <c r="FV475" s="119"/>
      <c r="FW475" s="119"/>
      <c r="FX475" s="119"/>
      <c r="FY475" s="119"/>
      <c r="FZ475" s="119"/>
      <c r="GA475" s="119"/>
      <c r="GB475" s="119"/>
      <c r="GC475" s="119"/>
      <c r="GD475" s="119"/>
      <c r="GE475" s="119"/>
      <c r="GF475" s="119"/>
      <c r="GG475" s="119"/>
      <c r="GH475" s="119"/>
      <c r="GI475" s="119"/>
      <c r="GJ475" s="119"/>
      <c r="GK475" s="119"/>
      <c r="GL475" s="119"/>
      <c r="GM475" s="119"/>
      <c r="GN475" s="119"/>
      <c r="GO475" s="119"/>
      <c r="GP475" s="119"/>
      <c r="GQ475" s="119"/>
      <c r="GR475" s="119"/>
      <c r="GS475" s="119"/>
      <c r="GT475" s="119"/>
      <c r="GU475" s="119"/>
      <c r="GV475" s="119"/>
      <c r="GW475" s="119"/>
      <c r="GX475" s="119"/>
      <c r="GY475" s="119"/>
      <c r="GZ475" s="119"/>
      <c r="HA475" s="119"/>
      <c r="HB475" s="119"/>
      <c r="HC475" s="119"/>
      <c r="HD475" s="119"/>
      <c r="HE475" s="119"/>
      <c r="HF475" s="119"/>
      <c r="HG475" s="119"/>
      <c r="HH475" s="119"/>
      <c r="HI475" s="119"/>
      <c r="HJ475" s="119"/>
      <c r="HK475" s="119"/>
      <c r="HL475" s="119"/>
      <c r="HM475" s="119"/>
      <c r="HN475" s="119"/>
      <c r="HO475" s="119"/>
      <c r="HP475" s="119"/>
      <c r="HQ475" s="119"/>
      <c r="HR475" s="119"/>
      <c r="HS475" s="119"/>
      <c r="HT475" s="119"/>
      <c r="HU475" s="119"/>
      <c r="HV475" s="119"/>
      <c r="HW475" s="119"/>
      <c r="HX475" s="119"/>
      <c r="HY475" s="119"/>
      <c r="HZ475" s="119"/>
      <c r="IA475" s="119"/>
      <c r="IB475" s="119"/>
      <c r="IC475" s="119"/>
      <c r="ID475" s="119"/>
      <c r="IE475" s="119"/>
      <c r="IF475" s="119"/>
      <c r="IG475" s="119"/>
      <c r="IH475" s="119"/>
      <c r="II475" s="119"/>
      <c r="IJ475" s="119"/>
      <c r="IK475" s="119"/>
      <c r="IL475" s="119"/>
      <c r="IM475" s="119"/>
      <c r="IN475" s="119"/>
      <c r="IO475" s="119"/>
      <c r="IP475" s="119"/>
      <c r="IQ475" s="119"/>
      <c r="IR475" s="119"/>
      <c r="IS475" s="119"/>
      <c r="IT475" s="119"/>
      <c r="IU475" s="119"/>
      <c r="IV475" s="119"/>
    </row>
    <row r="476" spans="3:256" s="150" customFormat="1">
      <c r="D476" s="119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  <c r="AA476" s="119"/>
      <c r="AB476" s="119"/>
      <c r="AC476" s="119"/>
      <c r="AD476" s="119"/>
      <c r="AE476" s="119"/>
      <c r="AF476" s="119"/>
      <c r="AG476" s="119"/>
      <c r="AH476" s="119"/>
      <c r="AI476" s="119"/>
      <c r="AJ476" s="119"/>
      <c r="AK476" s="119"/>
      <c r="AL476" s="119"/>
      <c r="AM476" s="119"/>
      <c r="AN476" s="119"/>
      <c r="AO476" s="119"/>
      <c r="AP476" s="119"/>
      <c r="AQ476" s="119"/>
      <c r="AR476" s="119"/>
      <c r="AS476" s="119"/>
      <c r="AT476" s="119"/>
      <c r="AU476" s="119"/>
      <c r="AV476" s="119"/>
      <c r="AW476" s="119"/>
      <c r="AX476" s="119"/>
      <c r="AY476" s="119"/>
      <c r="AZ476" s="119"/>
      <c r="BA476" s="119"/>
      <c r="BB476" s="119"/>
      <c r="BC476" s="119"/>
      <c r="BD476" s="119"/>
      <c r="BE476" s="119"/>
      <c r="BF476" s="119"/>
      <c r="BG476" s="119"/>
      <c r="BH476" s="119"/>
      <c r="BI476" s="119"/>
      <c r="BJ476" s="119"/>
      <c r="BK476" s="119"/>
      <c r="BL476" s="119"/>
      <c r="BM476" s="119"/>
      <c r="BN476" s="119"/>
      <c r="BO476" s="119"/>
      <c r="BP476" s="119"/>
      <c r="BQ476" s="119"/>
      <c r="BR476" s="119"/>
      <c r="BS476" s="119"/>
      <c r="BT476" s="119"/>
      <c r="BU476" s="119"/>
      <c r="BV476" s="119"/>
      <c r="BW476" s="119"/>
      <c r="BX476" s="119"/>
      <c r="BY476" s="119"/>
      <c r="BZ476" s="119"/>
      <c r="CA476" s="119"/>
      <c r="CB476" s="119"/>
      <c r="CC476" s="119"/>
      <c r="CD476" s="119"/>
      <c r="CE476" s="119"/>
      <c r="CF476" s="119"/>
      <c r="CG476" s="119"/>
      <c r="CH476" s="119"/>
      <c r="CI476" s="119"/>
      <c r="CJ476" s="119"/>
      <c r="CK476" s="119"/>
      <c r="CL476" s="119"/>
      <c r="CM476" s="119"/>
      <c r="CN476" s="119"/>
      <c r="CO476" s="119"/>
      <c r="CP476" s="119"/>
      <c r="CQ476" s="119"/>
      <c r="CR476" s="119"/>
      <c r="CS476" s="119"/>
      <c r="CT476" s="119"/>
      <c r="CU476" s="119"/>
      <c r="CV476" s="119"/>
      <c r="CW476" s="119"/>
      <c r="CX476" s="119"/>
      <c r="CY476" s="119"/>
      <c r="CZ476" s="119"/>
      <c r="DA476" s="119"/>
      <c r="DB476" s="119"/>
      <c r="DC476" s="119"/>
      <c r="DD476" s="119"/>
      <c r="DE476" s="119"/>
      <c r="DF476" s="119"/>
      <c r="DG476" s="119"/>
      <c r="DH476" s="119"/>
      <c r="DI476" s="119"/>
      <c r="DJ476" s="119"/>
      <c r="DK476" s="119"/>
      <c r="DL476" s="119"/>
      <c r="DM476" s="119"/>
      <c r="DN476" s="119"/>
      <c r="DO476" s="119"/>
      <c r="DP476" s="119"/>
      <c r="DQ476" s="119"/>
      <c r="DR476" s="119"/>
      <c r="DS476" s="119"/>
      <c r="DT476" s="119"/>
      <c r="DU476" s="119"/>
      <c r="DV476" s="119"/>
      <c r="DW476" s="119"/>
      <c r="DX476" s="119"/>
      <c r="DY476" s="119"/>
      <c r="DZ476" s="119"/>
      <c r="EA476" s="119"/>
      <c r="EB476" s="119"/>
      <c r="EC476" s="119"/>
      <c r="ED476" s="119"/>
      <c r="EE476" s="119"/>
      <c r="EF476" s="119"/>
      <c r="EG476" s="119"/>
      <c r="EH476" s="119"/>
      <c r="EI476" s="119"/>
      <c r="EJ476" s="119"/>
      <c r="EK476" s="119"/>
      <c r="EL476" s="119"/>
      <c r="EM476" s="119"/>
      <c r="EN476" s="119"/>
      <c r="EO476" s="119"/>
      <c r="EP476" s="119"/>
      <c r="EQ476" s="119"/>
      <c r="ER476" s="119"/>
      <c r="ES476" s="119"/>
      <c r="ET476" s="119"/>
      <c r="EU476" s="119"/>
      <c r="EV476" s="119"/>
      <c r="EW476" s="119"/>
      <c r="EX476" s="119"/>
      <c r="EY476" s="119"/>
      <c r="EZ476" s="119"/>
      <c r="FA476" s="119"/>
      <c r="FB476" s="119"/>
      <c r="FC476" s="119"/>
      <c r="FD476" s="119"/>
      <c r="FE476" s="119"/>
      <c r="FF476" s="119"/>
      <c r="FG476" s="119"/>
      <c r="FH476" s="119"/>
      <c r="FI476" s="119"/>
      <c r="FJ476" s="119"/>
      <c r="FK476" s="119"/>
      <c r="FL476" s="119"/>
      <c r="FM476" s="119"/>
      <c r="FN476" s="119"/>
      <c r="FO476" s="119"/>
      <c r="FP476" s="119"/>
      <c r="FQ476" s="119"/>
      <c r="FR476" s="119"/>
      <c r="FS476" s="119"/>
      <c r="FT476" s="119"/>
      <c r="FU476" s="119"/>
      <c r="FV476" s="119"/>
      <c r="FW476" s="119"/>
      <c r="FX476" s="119"/>
      <c r="FY476" s="119"/>
      <c r="FZ476" s="119"/>
      <c r="GA476" s="119"/>
      <c r="GB476" s="119"/>
      <c r="GC476" s="119"/>
      <c r="GD476" s="119"/>
      <c r="GE476" s="119"/>
      <c r="GF476" s="119"/>
      <c r="GG476" s="119"/>
      <c r="GH476" s="119"/>
      <c r="GI476" s="119"/>
      <c r="GJ476" s="119"/>
      <c r="GK476" s="119"/>
      <c r="GL476" s="119"/>
      <c r="GM476" s="119"/>
      <c r="GN476" s="119"/>
      <c r="GO476" s="119"/>
      <c r="GP476" s="119"/>
      <c r="GQ476" s="119"/>
      <c r="GR476" s="119"/>
      <c r="GS476" s="119"/>
      <c r="GT476" s="119"/>
      <c r="GU476" s="119"/>
      <c r="GV476" s="119"/>
      <c r="GW476" s="119"/>
      <c r="GX476" s="119"/>
      <c r="GY476" s="119"/>
      <c r="GZ476" s="119"/>
      <c r="HA476" s="119"/>
      <c r="HB476" s="119"/>
      <c r="HC476" s="119"/>
      <c r="HD476" s="119"/>
      <c r="HE476" s="119"/>
      <c r="HF476" s="119"/>
      <c r="HG476" s="119"/>
      <c r="HH476" s="119"/>
      <c r="HI476" s="119"/>
      <c r="HJ476" s="119"/>
      <c r="HK476" s="119"/>
      <c r="HL476" s="119"/>
      <c r="HM476" s="119"/>
      <c r="HN476" s="119"/>
      <c r="HO476" s="119"/>
      <c r="HP476" s="119"/>
      <c r="HQ476" s="119"/>
      <c r="HR476" s="119"/>
      <c r="HS476" s="119"/>
      <c r="HT476" s="119"/>
      <c r="HU476" s="119"/>
      <c r="HV476" s="119"/>
      <c r="HW476" s="119"/>
      <c r="HX476" s="119"/>
      <c r="HY476" s="119"/>
      <c r="HZ476" s="119"/>
      <c r="IA476" s="119"/>
      <c r="IB476" s="119"/>
      <c r="IC476" s="119"/>
      <c r="ID476" s="119"/>
      <c r="IE476" s="119"/>
      <c r="IF476" s="119"/>
      <c r="IG476" s="119"/>
      <c r="IH476" s="119"/>
      <c r="II476" s="119"/>
      <c r="IJ476" s="119"/>
      <c r="IK476" s="119"/>
      <c r="IL476" s="119"/>
      <c r="IM476" s="119"/>
      <c r="IN476" s="119"/>
      <c r="IO476" s="119"/>
      <c r="IP476" s="119"/>
      <c r="IQ476" s="119"/>
      <c r="IR476" s="119"/>
      <c r="IS476" s="119"/>
      <c r="IT476" s="119"/>
      <c r="IU476" s="119"/>
      <c r="IV476" s="119"/>
    </row>
    <row r="477" spans="3:256" s="150" customFormat="1">
      <c r="C477" s="119"/>
      <c r="D477" s="119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  <c r="AA477" s="119"/>
      <c r="AB477" s="119"/>
      <c r="AC477" s="119"/>
      <c r="AD477" s="119"/>
      <c r="AE477" s="119"/>
      <c r="AF477" s="119"/>
      <c r="AG477" s="119"/>
      <c r="AH477" s="119"/>
      <c r="AI477" s="119"/>
      <c r="AJ477" s="119"/>
      <c r="AK477" s="119"/>
      <c r="AL477" s="119"/>
      <c r="AM477" s="119"/>
      <c r="AN477" s="119"/>
      <c r="AO477" s="119"/>
      <c r="AP477" s="119"/>
      <c r="AQ477" s="119"/>
      <c r="AR477" s="119"/>
      <c r="AS477" s="119"/>
      <c r="AT477" s="119"/>
      <c r="AU477" s="119"/>
      <c r="AV477" s="119"/>
      <c r="AW477" s="119"/>
      <c r="AX477" s="119"/>
      <c r="AY477" s="119"/>
      <c r="AZ477" s="119"/>
      <c r="BA477" s="119"/>
      <c r="BB477" s="119"/>
      <c r="BC477" s="119"/>
      <c r="BD477" s="119"/>
      <c r="BE477" s="119"/>
      <c r="BF477" s="119"/>
      <c r="BG477" s="119"/>
      <c r="BH477" s="119"/>
      <c r="BI477" s="119"/>
      <c r="BJ477" s="119"/>
      <c r="BK477" s="119"/>
      <c r="BL477" s="119"/>
      <c r="BM477" s="119"/>
      <c r="BN477" s="119"/>
      <c r="BO477" s="119"/>
      <c r="BP477" s="119"/>
      <c r="BQ477" s="119"/>
      <c r="BR477" s="119"/>
      <c r="BS477" s="119"/>
      <c r="BT477" s="119"/>
      <c r="BU477" s="119"/>
      <c r="BV477" s="119"/>
      <c r="BW477" s="119"/>
      <c r="BX477" s="119"/>
      <c r="BY477" s="119"/>
      <c r="BZ477" s="119"/>
      <c r="CA477" s="119"/>
      <c r="CB477" s="119"/>
      <c r="CC477" s="119"/>
      <c r="CD477" s="119"/>
      <c r="CE477" s="119"/>
      <c r="CF477" s="119"/>
      <c r="CG477" s="119"/>
      <c r="CH477" s="119"/>
      <c r="CI477" s="119"/>
      <c r="CJ477" s="119"/>
      <c r="CK477" s="119"/>
      <c r="CL477" s="119"/>
      <c r="CM477" s="119"/>
      <c r="CN477" s="119"/>
      <c r="CO477" s="119"/>
      <c r="CP477" s="119"/>
      <c r="CQ477" s="119"/>
      <c r="CR477" s="119"/>
      <c r="CS477" s="119"/>
      <c r="CT477" s="119"/>
      <c r="CU477" s="119"/>
      <c r="CV477" s="119"/>
      <c r="CW477" s="119"/>
      <c r="CX477" s="119"/>
      <c r="CY477" s="119"/>
      <c r="CZ477" s="119"/>
      <c r="DA477" s="119"/>
      <c r="DB477" s="119"/>
      <c r="DC477" s="119"/>
      <c r="DD477" s="119"/>
      <c r="DE477" s="119"/>
      <c r="DF477" s="119"/>
      <c r="DG477" s="119"/>
      <c r="DH477" s="119"/>
      <c r="DI477" s="119"/>
      <c r="DJ477" s="119"/>
      <c r="DK477" s="119"/>
      <c r="DL477" s="119"/>
      <c r="DM477" s="119"/>
      <c r="DN477" s="119"/>
      <c r="DO477" s="119"/>
      <c r="DP477" s="119"/>
      <c r="DQ477" s="119"/>
      <c r="DR477" s="119"/>
      <c r="DS477" s="119"/>
      <c r="DT477" s="119"/>
      <c r="DU477" s="119"/>
      <c r="DV477" s="119"/>
      <c r="DW477" s="119"/>
      <c r="DX477" s="119"/>
      <c r="DY477" s="119"/>
      <c r="DZ477" s="119"/>
      <c r="EA477" s="119"/>
      <c r="EB477" s="119"/>
      <c r="EC477" s="119"/>
      <c r="ED477" s="119"/>
      <c r="EE477" s="119"/>
      <c r="EF477" s="119"/>
      <c r="EG477" s="119"/>
      <c r="EH477" s="119"/>
      <c r="EI477" s="119"/>
      <c r="EJ477" s="119"/>
      <c r="EK477" s="119"/>
      <c r="EL477" s="119"/>
      <c r="EM477" s="119"/>
      <c r="EN477" s="119"/>
      <c r="EO477" s="119"/>
      <c r="EP477" s="119"/>
      <c r="EQ477" s="119"/>
      <c r="ER477" s="119"/>
      <c r="ES477" s="119"/>
      <c r="ET477" s="119"/>
      <c r="EU477" s="119"/>
      <c r="EV477" s="119"/>
      <c r="EW477" s="119"/>
      <c r="EX477" s="119"/>
      <c r="EY477" s="119"/>
      <c r="EZ477" s="119"/>
      <c r="FA477" s="119"/>
      <c r="FB477" s="119"/>
      <c r="FC477" s="119"/>
      <c r="FD477" s="119"/>
      <c r="FE477" s="119"/>
      <c r="FF477" s="119"/>
      <c r="FG477" s="119"/>
      <c r="FH477" s="119"/>
      <c r="FI477" s="119"/>
      <c r="FJ477" s="119"/>
      <c r="FK477" s="119"/>
      <c r="FL477" s="119"/>
      <c r="FM477" s="119"/>
      <c r="FN477" s="119"/>
      <c r="FO477" s="119"/>
      <c r="FP477" s="119"/>
      <c r="FQ477" s="119"/>
      <c r="FR477" s="119"/>
      <c r="FS477" s="119"/>
      <c r="FT477" s="119"/>
      <c r="FU477" s="119"/>
      <c r="FV477" s="119"/>
      <c r="FW477" s="119"/>
      <c r="FX477" s="119"/>
      <c r="FY477" s="119"/>
      <c r="FZ477" s="119"/>
      <c r="GA477" s="119"/>
      <c r="GB477" s="119"/>
      <c r="GC477" s="119"/>
      <c r="GD477" s="119"/>
      <c r="GE477" s="119"/>
      <c r="GF477" s="119"/>
      <c r="GG477" s="119"/>
      <c r="GH477" s="119"/>
      <c r="GI477" s="119"/>
      <c r="GJ477" s="119"/>
      <c r="GK477" s="119"/>
      <c r="GL477" s="119"/>
      <c r="GM477" s="119"/>
      <c r="GN477" s="119"/>
      <c r="GO477" s="119"/>
      <c r="GP477" s="119"/>
      <c r="GQ477" s="119"/>
      <c r="GR477" s="119"/>
      <c r="GS477" s="119"/>
      <c r="GT477" s="119"/>
      <c r="GU477" s="119"/>
      <c r="GV477" s="119"/>
      <c r="GW477" s="119"/>
      <c r="GX477" s="119"/>
      <c r="GY477" s="119"/>
      <c r="GZ477" s="119"/>
      <c r="HA477" s="119"/>
      <c r="HB477" s="119"/>
      <c r="HC477" s="119"/>
      <c r="HD477" s="119"/>
      <c r="HE477" s="119"/>
      <c r="HF477" s="119"/>
      <c r="HG477" s="119"/>
      <c r="HH477" s="119"/>
      <c r="HI477" s="119"/>
      <c r="HJ477" s="119"/>
      <c r="HK477" s="119"/>
      <c r="HL477" s="119"/>
      <c r="HM477" s="119"/>
      <c r="HN477" s="119"/>
      <c r="HO477" s="119"/>
      <c r="HP477" s="119"/>
      <c r="HQ477" s="119"/>
      <c r="HR477" s="119"/>
      <c r="HS477" s="119"/>
      <c r="HT477" s="119"/>
      <c r="HU477" s="119"/>
      <c r="HV477" s="119"/>
      <c r="HW477" s="119"/>
      <c r="HX477" s="119"/>
      <c r="HY477" s="119"/>
      <c r="HZ477" s="119"/>
      <c r="IA477" s="119"/>
      <c r="IB477" s="119"/>
      <c r="IC477" s="119"/>
      <c r="ID477" s="119"/>
      <c r="IE477" s="119"/>
      <c r="IF477" s="119"/>
      <c r="IG477" s="119"/>
      <c r="IH477" s="119"/>
      <c r="II477" s="119"/>
      <c r="IJ477" s="119"/>
      <c r="IK477" s="119"/>
      <c r="IL477" s="119"/>
      <c r="IM477" s="119"/>
      <c r="IN477" s="119"/>
      <c r="IO477" s="119"/>
      <c r="IP477" s="119"/>
      <c r="IQ477" s="119"/>
      <c r="IR477" s="119"/>
      <c r="IS477" s="119"/>
      <c r="IT477" s="119"/>
      <c r="IU477" s="119"/>
      <c r="IV477" s="119"/>
    </row>
    <row r="478" spans="3:256">
      <c r="C478" s="161"/>
    </row>
    <row r="479" spans="3:256" s="161" customFormat="1">
      <c r="C479" s="150"/>
      <c r="D479" s="119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  <c r="AA479" s="119"/>
      <c r="AB479" s="119"/>
      <c r="AC479" s="119"/>
      <c r="AD479" s="119"/>
      <c r="AE479" s="119"/>
      <c r="AF479" s="119"/>
      <c r="AG479" s="119"/>
      <c r="AH479" s="119"/>
      <c r="AI479" s="119"/>
      <c r="AJ479" s="119"/>
      <c r="AK479" s="119"/>
      <c r="AL479" s="119"/>
      <c r="AM479" s="119"/>
      <c r="AN479" s="119"/>
      <c r="AO479" s="119"/>
      <c r="AP479" s="119"/>
      <c r="AQ479" s="119"/>
      <c r="AR479" s="119"/>
      <c r="AS479" s="119"/>
      <c r="AT479" s="119"/>
      <c r="AU479" s="119"/>
      <c r="AV479" s="119"/>
      <c r="AW479" s="119"/>
      <c r="AX479" s="119"/>
      <c r="AY479" s="119"/>
      <c r="AZ479" s="119"/>
      <c r="BA479" s="119"/>
      <c r="BB479" s="119"/>
      <c r="BC479" s="119"/>
      <c r="BD479" s="119"/>
      <c r="BE479" s="119"/>
      <c r="BF479" s="119"/>
      <c r="BG479" s="119"/>
      <c r="BH479" s="119"/>
      <c r="BI479" s="119"/>
      <c r="BJ479" s="119"/>
      <c r="BK479" s="119"/>
      <c r="BL479" s="119"/>
      <c r="BM479" s="119"/>
      <c r="BN479" s="119"/>
      <c r="BO479" s="119"/>
      <c r="BP479" s="119"/>
      <c r="BQ479" s="119"/>
      <c r="BR479" s="119"/>
      <c r="BS479" s="119"/>
      <c r="BT479" s="119"/>
      <c r="BU479" s="119"/>
      <c r="BV479" s="119"/>
      <c r="BW479" s="119"/>
      <c r="BX479" s="119"/>
      <c r="BY479" s="119"/>
      <c r="BZ479" s="119"/>
      <c r="CA479" s="119"/>
      <c r="CB479" s="119"/>
      <c r="CC479" s="119"/>
      <c r="CD479" s="119"/>
      <c r="CE479" s="119"/>
      <c r="CF479" s="119"/>
      <c r="CG479" s="119"/>
      <c r="CH479" s="119"/>
      <c r="CI479" s="119"/>
      <c r="CJ479" s="119"/>
      <c r="CK479" s="119"/>
      <c r="CL479" s="119"/>
      <c r="CM479" s="119"/>
      <c r="CN479" s="119"/>
      <c r="CO479" s="119"/>
      <c r="CP479" s="119"/>
      <c r="CQ479" s="119"/>
      <c r="CR479" s="119"/>
      <c r="CS479" s="119"/>
      <c r="CT479" s="119"/>
      <c r="CU479" s="119"/>
      <c r="CV479" s="119"/>
      <c r="CW479" s="119"/>
      <c r="CX479" s="119"/>
      <c r="CY479" s="119"/>
      <c r="CZ479" s="119"/>
      <c r="DA479" s="119"/>
      <c r="DB479" s="119"/>
      <c r="DC479" s="119"/>
      <c r="DD479" s="119"/>
      <c r="DE479" s="119"/>
      <c r="DF479" s="119"/>
      <c r="DG479" s="119"/>
      <c r="DH479" s="119"/>
      <c r="DI479" s="119"/>
      <c r="DJ479" s="119"/>
      <c r="DK479" s="119"/>
      <c r="DL479" s="119"/>
      <c r="DM479" s="119"/>
      <c r="DN479" s="119"/>
      <c r="DO479" s="119"/>
      <c r="DP479" s="119"/>
      <c r="DQ479" s="119"/>
      <c r="DR479" s="119"/>
      <c r="DS479" s="119"/>
      <c r="DT479" s="119"/>
      <c r="DU479" s="119"/>
      <c r="DV479" s="119"/>
      <c r="DW479" s="119"/>
      <c r="DX479" s="119"/>
      <c r="DY479" s="119"/>
      <c r="DZ479" s="119"/>
      <c r="EA479" s="119"/>
      <c r="EB479" s="119"/>
      <c r="EC479" s="119"/>
      <c r="ED479" s="119"/>
      <c r="EE479" s="119"/>
      <c r="EF479" s="119"/>
      <c r="EG479" s="119"/>
      <c r="EH479" s="119"/>
      <c r="EI479" s="119"/>
      <c r="EJ479" s="119"/>
      <c r="EK479" s="119"/>
      <c r="EL479" s="119"/>
      <c r="EM479" s="119"/>
      <c r="EN479" s="119"/>
      <c r="EO479" s="119"/>
      <c r="EP479" s="119"/>
      <c r="EQ479" s="119"/>
      <c r="ER479" s="119"/>
      <c r="ES479" s="119"/>
      <c r="ET479" s="119"/>
      <c r="EU479" s="119"/>
      <c r="EV479" s="119"/>
      <c r="EW479" s="119"/>
      <c r="EX479" s="119"/>
      <c r="EY479" s="119"/>
      <c r="EZ479" s="119"/>
      <c r="FA479" s="119"/>
      <c r="FB479" s="119"/>
      <c r="FC479" s="119"/>
      <c r="FD479" s="119"/>
      <c r="FE479" s="119"/>
      <c r="FF479" s="119"/>
      <c r="FG479" s="119"/>
      <c r="FH479" s="119"/>
      <c r="FI479" s="119"/>
      <c r="FJ479" s="119"/>
      <c r="FK479" s="119"/>
      <c r="FL479" s="119"/>
      <c r="FM479" s="119"/>
      <c r="FN479" s="119"/>
      <c r="FO479" s="119"/>
      <c r="FP479" s="119"/>
      <c r="FQ479" s="119"/>
      <c r="FR479" s="119"/>
      <c r="FS479" s="119"/>
      <c r="FT479" s="119"/>
      <c r="FU479" s="119"/>
      <c r="FV479" s="119"/>
      <c r="FW479" s="119"/>
      <c r="FX479" s="119"/>
      <c r="FY479" s="119"/>
      <c r="FZ479" s="119"/>
      <c r="GA479" s="119"/>
      <c r="GB479" s="119"/>
      <c r="GC479" s="119"/>
      <c r="GD479" s="119"/>
      <c r="GE479" s="119"/>
      <c r="GF479" s="119"/>
      <c r="GG479" s="119"/>
      <c r="GH479" s="119"/>
      <c r="GI479" s="119"/>
      <c r="GJ479" s="119"/>
      <c r="GK479" s="119"/>
      <c r="GL479" s="119"/>
      <c r="GM479" s="119"/>
      <c r="GN479" s="119"/>
      <c r="GO479" s="119"/>
      <c r="GP479" s="119"/>
      <c r="GQ479" s="119"/>
      <c r="GR479" s="119"/>
      <c r="GS479" s="119"/>
      <c r="GT479" s="119"/>
      <c r="GU479" s="119"/>
      <c r="GV479" s="119"/>
      <c r="GW479" s="119"/>
      <c r="GX479" s="119"/>
      <c r="GY479" s="119"/>
      <c r="GZ479" s="119"/>
      <c r="HA479" s="119"/>
      <c r="HB479" s="119"/>
      <c r="HC479" s="119"/>
      <c r="HD479" s="119"/>
      <c r="HE479" s="119"/>
      <c r="HF479" s="119"/>
      <c r="HG479" s="119"/>
      <c r="HH479" s="119"/>
      <c r="HI479" s="119"/>
      <c r="HJ479" s="119"/>
      <c r="HK479" s="119"/>
      <c r="HL479" s="119"/>
      <c r="HM479" s="119"/>
      <c r="HN479" s="119"/>
      <c r="HO479" s="119"/>
      <c r="HP479" s="119"/>
      <c r="HQ479" s="119"/>
      <c r="HR479" s="119"/>
      <c r="HS479" s="119"/>
      <c r="HT479" s="119"/>
      <c r="HU479" s="119"/>
      <c r="HV479" s="119"/>
      <c r="HW479" s="119"/>
      <c r="HX479" s="119"/>
      <c r="HY479" s="119"/>
      <c r="HZ479" s="119"/>
      <c r="IA479" s="119"/>
      <c r="IB479" s="119"/>
      <c r="IC479" s="119"/>
      <c r="ID479" s="119"/>
      <c r="IE479" s="119"/>
      <c r="IF479" s="119"/>
      <c r="IG479" s="119"/>
      <c r="IH479" s="119"/>
      <c r="II479" s="119"/>
      <c r="IJ479" s="119"/>
      <c r="IK479" s="119"/>
      <c r="IL479" s="119"/>
      <c r="IM479" s="119"/>
      <c r="IN479" s="119"/>
      <c r="IO479" s="119"/>
      <c r="IP479" s="119"/>
      <c r="IQ479" s="119"/>
      <c r="IR479" s="119"/>
      <c r="IS479" s="119"/>
      <c r="IT479" s="119"/>
      <c r="IU479" s="119"/>
      <c r="IV479" s="119"/>
    </row>
    <row r="480" spans="3:256" s="150" customFormat="1">
      <c r="D480" s="119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  <c r="AA480" s="119"/>
      <c r="AB480" s="119"/>
      <c r="AC480" s="119"/>
      <c r="AD480" s="119"/>
      <c r="AE480" s="119"/>
      <c r="AF480" s="119"/>
      <c r="AG480" s="119"/>
      <c r="AH480" s="119"/>
      <c r="AI480" s="119"/>
      <c r="AJ480" s="119"/>
      <c r="AK480" s="119"/>
      <c r="AL480" s="119"/>
      <c r="AM480" s="119"/>
      <c r="AN480" s="119"/>
      <c r="AO480" s="119"/>
      <c r="AP480" s="119"/>
      <c r="AQ480" s="119"/>
      <c r="AR480" s="119"/>
      <c r="AS480" s="119"/>
      <c r="AT480" s="119"/>
      <c r="AU480" s="119"/>
      <c r="AV480" s="119"/>
      <c r="AW480" s="119"/>
      <c r="AX480" s="119"/>
      <c r="AY480" s="119"/>
      <c r="AZ480" s="119"/>
      <c r="BA480" s="119"/>
      <c r="BB480" s="119"/>
      <c r="BC480" s="119"/>
      <c r="BD480" s="119"/>
      <c r="BE480" s="119"/>
      <c r="BF480" s="119"/>
      <c r="BG480" s="119"/>
      <c r="BH480" s="119"/>
      <c r="BI480" s="119"/>
      <c r="BJ480" s="119"/>
      <c r="BK480" s="119"/>
      <c r="BL480" s="119"/>
      <c r="BM480" s="119"/>
      <c r="BN480" s="119"/>
      <c r="BO480" s="119"/>
      <c r="BP480" s="119"/>
      <c r="BQ480" s="119"/>
      <c r="BR480" s="119"/>
      <c r="BS480" s="119"/>
      <c r="BT480" s="119"/>
      <c r="BU480" s="119"/>
      <c r="BV480" s="119"/>
      <c r="BW480" s="119"/>
      <c r="BX480" s="119"/>
      <c r="BY480" s="119"/>
      <c r="BZ480" s="119"/>
      <c r="CA480" s="119"/>
      <c r="CB480" s="119"/>
      <c r="CC480" s="119"/>
      <c r="CD480" s="119"/>
      <c r="CE480" s="119"/>
      <c r="CF480" s="119"/>
      <c r="CG480" s="119"/>
      <c r="CH480" s="119"/>
      <c r="CI480" s="119"/>
      <c r="CJ480" s="119"/>
      <c r="CK480" s="119"/>
      <c r="CL480" s="119"/>
      <c r="CM480" s="119"/>
      <c r="CN480" s="119"/>
      <c r="CO480" s="119"/>
      <c r="CP480" s="119"/>
      <c r="CQ480" s="119"/>
      <c r="CR480" s="119"/>
      <c r="CS480" s="119"/>
      <c r="CT480" s="119"/>
      <c r="CU480" s="119"/>
      <c r="CV480" s="119"/>
      <c r="CW480" s="119"/>
      <c r="CX480" s="119"/>
      <c r="CY480" s="119"/>
      <c r="CZ480" s="119"/>
      <c r="DA480" s="119"/>
      <c r="DB480" s="119"/>
      <c r="DC480" s="119"/>
      <c r="DD480" s="119"/>
      <c r="DE480" s="119"/>
      <c r="DF480" s="119"/>
      <c r="DG480" s="119"/>
      <c r="DH480" s="119"/>
      <c r="DI480" s="119"/>
      <c r="DJ480" s="119"/>
      <c r="DK480" s="119"/>
      <c r="DL480" s="119"/>
      <c r="DM480" s="119"/>
      <c r="DN480" s="119"/>
      <c r="DO480" s="119"/>
      <c r="DP480" s="119"/>
      <c r="DQ480" s="119"/>
      <c r="DR480" s="119"/>
      <c r="DS480" s="119"/>
      <c r="DT480" s="119"/>
      <c r="DU480" s="119"/>
      <c r="DV480" s="119"/>
      <c r="DW480" s="119"/>
      <c r="DX480" s="119"/>
      <c r="DY480" s="119"/>
      <c r="DZ480" s="119"/>
      <c r="EA480" s="119"/>
      <c r="EB480" s="119"/>
      <c r="EC480" s="119"/>
      <c r="ED480" s="119"/>
      <c r="EE480" s="119"/>
      <c r="EF480" s="119"/>
      <c r="EG480" s="119"/>
      <c r="EH480" s="119"/>
      <c r="EI480" s="119"/>
      <c r="EJ480" s="119"/>
      <c r="EK480" s="119"/>
      <c r="EL480" s="119"/>
      <c r="EM480" s="119"/>
      <c r="EN480" s="119"/>
      <c r="EO480" s="119"/>
      <c r="EP480" s="119"/>
      <c r="EQ480" s="119"/>
      <c r="ER480" s="119"/>
      <c r="ES480" s="119"/>
      <c r="ET480" s="119"/>
      <c r="EU480" s="119"/>
      <c r="EV480" s="119"/>
      <c r="EW480" s="119"/>
      <c r="EX480" s="119"/>
      <c r="EY480" s="119"/>
      <c r="EZ480" s="119"/>
      <c r="FA480" s="119"/>
      <c r="FB480" s="119"/>
      <c r="FC480" s="119"/>
      <c r="FD480" s="119"/>
      <c r="FE480" s="119"/>
      <c r="FF480" s="119"/>
      <c r="FG480" s="119"/>
      <c r="FH480" s="119"/>
      <c r="FI480" s="119"/>
      <c r="FJ480" s="119"/>
      <c r="FK480" s="119"/>
      <c r="FL480" s="119"/>
      <c r="FM480" s="119"/>
      <c r="FN480" s="119"/>
      <c r="FO480" s="119"/>
      <c r="FP480" s="119"/>
      <c r="FQ480" s="119"/>
      <c r="FR480" s="119"/>
      <c r="FS480" s="119"/>
      <c r="FT480" s="119"/>
      <c r="FU480" s="119"/>
      <c r="FV480" s="119"/>
      <c r="FW480" s="119"/>
      <c r="FX480" s="119"/>
      <c r="FY480" s="119"/>
      <c r="FZ480" s="119"/>
      <c r="GA480" s="119"/>
      <c r="GB480" s="119"/>
      <c r="GC480" s="119"/>
      <c r="GD480" s="119"/>
      <c r="GE480" s="119"/>
      <c r="GF480" s="119"/>
      <c r="GG480" s="119"/>
      <c r="GH480" s="119"/>
      <c r="GI480" s="119"/>
      <c r="GJ480" s="119"/>
      <c r="GK480" s="119"/>
      <c r="GL480" s="119"/>
      <c r="GM480" s="119"/>
      <c r="GN480" s="119"/>
      <c r="GO480" s="119"/>
      <c r="GP480" s="119"/>
      <c r="GQ480" s="119"/>
      <c r="GR480" s="119"/>
      <c r="GS480" s="119"/>
      <c r="GT480" s="119"/>
      <c r="GU480" s="119"/>
      <c r="GV480" s="119"/>
      <c r="GW480" s="119"/>
      <c r="GX480" s="119"/>
      <c r="GY480" s="119"/>
      <c r="GZ480" s="119"/>
      <c r="HA480" s="119"/>
      <c r="HB480" s="119"/>
      <c r="HC480" s="119"/>
      <c r="HD480" s="119"/>
      <c r="HE480" s="119"/>
      <c r="HF480" s="119"/>
      <c r="HG480" s="119"/>
      <c r="HH480" s="119"/>
      <c r="HI480" s="119"/>
      <c r="HJ480" s="119"/>
      <c r="HK480" s="119"/>
      <c r="HL480" s="119"/>
      <c r="HM480" s="119"/>
      <c r="HN480" s="119"/>
      <c r="HO480" s="119"/>
      <c r="HP480" s="119"/>
      <c r="HQ480" s="119"/>
      <c r="HR480" s="119"/>
      <c r="HS480" s="119"/>
      <c r="HT480" s="119"/>
      <c r="HU480" s="119"/>
      <c r="HV480" s="119"/>
      <c r="HW480" s="119"/>
      <c r="HX480" s="119"/>
      <c r="HY480" s="119"/>
      <c r="HZ480" s="119"/>
      <c r="IA480" s="119"/>
      <c r="IB480" s="119"/>
      <c r="IC480" s="119"/>
      <c r="ID480" s="119"/>
      <c r="IE480" s="119"/>
      <c r="IF480" s="119"/>
      <c r="IG480" s="119"/>
      <c r="IH480" s="119"/>
      <c r="II480" s="119"/>
      <c r="IJ480" s="119"/>
      <c r="IK480" s="119"/>
      <c r="IL480" s="119"/>
      <c r="IM480" s="119"/>
      <c r="IN480" s="119"/>
      <c r="IO480" s="119"/>
      <c r="IP480" s="119"/>
      <c r="IQ480" s="119"/>
      <c r="IR480" s="119"/>
      <c r="IS480" s="119"/>
      <c r="IT480" s="119"/>
      <c r="IU480" s="119"/>
      <c r="IV480" s="119"/>
    </row>
    <row r="481" spans="4:256" s="150" customFormat="1">
      <c r="D481" s="119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  <c r="AA481" s="119"/>
      <c r="AB481" s="119"/>
      <c r="AC481" s="119"/>
      <c r="AD481" s="119"/>
      <c r="AE481" s="119"/>
      <c r="AF481" s="119"/>
      <c r="AG481" s="119"/>
      <c r="AH481" s="119"/>
      <c r="AI481" s="119"/>
      <c r="AJ481" s="119"/>
      <c r="AK481" s="119"/>
      <c r="AL481" s="119"/>
      <c r="AM481" s="119"/>
      <c r="AN481" s="119"/>
      <c r="AO481" s="119"/>
      <c r="AP481" s="119"/>
      <c r="AQ481" s="119"/>
      <c r="AR481" s="119"/>
      <c r="AS481" s="119"/>
      <c r="AT481" s="119"/>
      <c r="AU481" s="119"/>
      <c r="AV481" s="119"/>
      <c r="AW481" s="119"/>
      <c r="AX481" s="119"/>
      <c r="AY481" s="119"/>
      <c r="AZ481" s="119"/>
      <c r="BA481" s="119"/>
      <c r="BB481" s="119"/>
      <c r="BC481" s="119"/>
      <c r="BD481" s="119"/>
      <c r="BE481" s="119"/>
      <c r="BF481" s="119"/>
      <c r="BG481" s="119"/>
      <c r="BH481" s="119"/>
      <c r="BI481" s="119"/>
      <c r="BJ481" s="119"/>
      <c r="BK481" s="119"/>
      <c r="BL481" s="119"/>
      <c r="BM481" s="119"/>
      <c r="BN481" s="119"/>
      <c r="BO481" s="119"/>
      <c r="BP481" s="119"/>
      <c r="BQ481" s="119"/>
      <c r="BR481" s="119"/>
      <c r="BS481" s="119"/>
      <c r="BT481" s="119"/>
      <c r="BU481" s="119"/>
      <c r="BV481" s="119"/>
      <c r="BW481" s="119"/>
      <c r="BX481" s="119"/>
      <c r="BY481" s="119"/>
      <c r="BZ481" s="119"/>
      <c r="CA481" s="119"/>
      <c r="CB481" s="119"/>
      <c r="CC481" s="119"/>
      <c r="CD481" s="119"/>
      <c r="CE481" s="119"/>
      <c r="CF481" s="119"/>
      <c r="CG481" s="119"/>
      <c r="CH481" s="119"/>
      <c r="CI481" s="119"/>
      <c r="CJ481" s="119"/>
      <c r="CK481" s="119"/>
      <c r="CL481" s="119"/>
      <c r="CM481" s="119"/>
      <c r="CN481" s="119"/>
      <c r="CO481" s="119"/>
      <c r="CP481" s="119"/>
      <c r="CQ481" s="119"/>
      <c r="CR481" s="119"/>
      <c r="CS481" s="119"/>
      <c r="CT481" s="119"/>
      <c r="CU481" s="119"/>
      <c r="CV481" s="119"/>
      <c r="CW481" s="119"/>
      <c r="CX481" s="119"/>
      <c r="CY481" s="119"/>
      <c r="CZ481" s="119"/>
      <c r="DA481" s="119"/>
      <c r="DB481" s="119"/>
      <c r="DC481" s="119"/>
      <c r="DD481" s="119"/>
      <c r="DE481" s="119"/>
      <c r="DF481" s="119"/>
      <c r="DG481" s="119"/>
      <c r="DH481" s="119"/>
      <c r="DI481" s="119"/>
      <c r="DJ481" s="119"/>
      <c r="DK481" s="119"/>
      <c r="DL481" s="119"/>
      <c r="DM481" s="119"/>
      <c r="DN481" s="119"/>
      <c r="DO481" s="119"/>
      <c r="DP481" s="119"/>
      <c r="DQ481" s="119"/>
      <c r="DR481" s="119"/>
      <c r="DS481" s="119"/>
      <c r="DT481" s="119"/>
      <c r="DU481" s="119"/>
      <c r="DV481" s="119"/>
      <c r="DW481" s="119"/>
      <c r="DX481" s="119"/>
      <c r="DY481" s="119"/>
      <c r="DZ481" s="119"/>
      <c r="EA481" s="119"/>
      <c r="EB481" s="119"/>
      <c r="EC481" s="119"/>
      <c r="ED481" s="119"/>
      <c r="EE481" s="119"/>
      <c r="EF481" s="119"/>
      <c r="EG481" s="119"/>
      <c r="EH481" s="119"/>
      <c r="EI481" s="119"/>
      <c r="EJ481" s="119"/>
      <c r="EK481" s="119"/>
      <c r="EL481" s="119"/>
      <c r="EM481" s="119"/>
      <c r="EN481" s="119"/>
      <c r="EO481" s="119"/>
      <c r="EP481" s="119"/>
      <c r="EQ481" s="119"/>
      <c r="ER481" s="119"/>
      <c r="ES481" s="119"/>
      <c r="ET481" s="119"/>
      <c r="EU481" s="119"/>
      <c r="EV481" s="119"/>
      <c r="EW481" s="119"/>
      <c r="EX481" s="119"/>
      <c r="EY481" s="119"/>
      <c r="EZ481" s="119"/>
      <c r="FA481" s="119"/>
      <c r="FB481" s="119"/>
      <c r="FC481" s="119"/>
      <c r="FD481" s="119"/>
      <c r="FE481" s="119"/>
      <c r="FF481" s="119"/>
      <c r="FG481" s="119"/>
      <c r="FH481" s="119"/>
      <c r="FI481" s="119"/>
      <c r="FJ481" s="119"/>
      <c r="FK481" s="119"/>
      <c r="FL481" s="119"/>
      <c r="FM481" s="119"/>
      <c r="FN481" s="119"/>
      <c r="FO481" s="119"/>
      <c r="FP481" s="119"/>
      <c r="FQ481" s="119"/>
      <c r="FR481" s="119"/>
      <c r="FS481" s="119"/>
      <c r="FT481" s="119"/>
      <c r="FU481" s="119"/>
      <c r="FV481" s="119"/>
      <c r="FW481" s="119"/>
      <c r="FX481" s="119"/>
      <c r="FY481" s="119"/>
      <c r="FZ481" s="119"/>
      <c r="GA481" s="119"/>
      <c r="GB481" s="119"/>
      <c r="GC481" s="119"/>
      <c r="GD481" s="119"/>
      <c r="GE481" s="119"/>
      <c r="GF481" s="119"/>
      <c r="GG481" s="119"/>
      <c r="GH481" s="119"/>
      <c r="GI481" s="119"/>
      <c r="GJ481" s="119"/>
      <c r="GK481" s="119"/>
      <c r="GL481" s="119"/>
      <c r="GM481" s="119"/>
      <c r="GN481" s="119"/>
      <c r="GO481" s="119"/>
      <c r="GP481" s="119"/>
      <c r="GQ481" s="119"/>
      <c r="GR481" s="119"/>
      <c r="GS481" s="119"/>
      <c r="GT481" s="119"/>
      <c r="GU481" s="119"/>
      <c r="GV481" s="119"/>
      <c r="GW481" s="119"/>
      <c r="GX481" s="119"/>
      <c r="GY481" s="119"/>
      <c r="GZ481" s="119"/>
      <c r="HA481" s="119"/>
      <c r="HB481" s="119"/>
      <c r="HC481" s="119"/>
      <c r="HD481" s="119"/>
      <c r="HE481" s="119"/>
      <c r="HF481" s="119"/>
      <c r="HG481" s="119"/>
      <c r="HH481" s="119"/>
      <c r="HI481" s="119"/>
      <c r="HJ481" s="119"/>
      <c r="HK481" s="119"/>
      <c r="HL481" s="119"/>
      <c r="HM481" s="119"/>
      <c r="HN481" s="119"/>
      <c r="HO481" s="119"/>
      <c r="HP481" s="119"/>
      <c r="HQ481" s="119"/>
      <c r="HR481" s="119"/>
      <c r="HS481" s="119"/>
      <c r="HT481" s="119"/>
      <c r="HU481" s="119"/>
      <c r="HV481" s="119"/>
      <c r="HW481" s="119"/>
      <c r="HX481" s="119"/>
      <c r="HY481" s="119"/>
      <c r="HZ481" s="119"/>
      <c r="IA481" s="119"/>
      <c r="IB481" s="119"/>
      <c r="IC481" s="119"/>
      <c r="ID481" s="119"/>
      <c r="IE481" s="119"/>
      <c r="IF481" s="119"/>
      <c r="IG481" s="119"/>
      <c r="IH481" s="119"/>
      <c r="II481" s="119"/>
      <c r="IJ481" s="119"/>
      <c r="IK481" s="119"/>
      <c r="IL481" s="119"/>
      <c r="IM481" s="119"/>
      <c r="IN481" s="119"/>
      <c r="IO481" s="119"/>
      <c r="IP481" s="119"/>
      <c r="IQ481" s="119"/>
      <c r="IR481" s="119"/>
      <c r="IS481" s="119"/>
      <c r="IT481" s="119"/>
      <c r="IU481" s="119"/>
      <c r="IV481" s="119"/>
    </row>
    <row r="482" spans="4:256" s="150" customFormat="1">
      <c r="D482" s="119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  <c r="AA482" s="119"/>
      <c r="AB482" s="119"/>
      <c r="AC482" s="119"/>
      <c r="AD482" s="119"/>
      <c r="AE482" s="119"/>
      <c r="AF482" s="119"/>
      <c r="AG482" s="119"/>
      <c r="AH482" s="119"/>
      <c r="AI482" s="119"/>
      <c r="AJ482" s="119"/>
      <c r="AK482" s="119"/>
      <c r="AL482" s="119"/>
      <c r="AM482" s="119"/>
      <c r="AN482" s="119"/>
      <c r="AO482" s="119"/>
      <c r="AP482" s="119"/>
      <c r="AQ482" s="119"/>
      <c r="AR482" s="119"/>
      <c r="AS482" s="119"/>
      <c r="AT482" s="119"/>
      <c r="AU482" s="119"/>
      <c r="AV482" s="119"/>
      <c r="AW482" s="119"/>
      <c r="AX482" s="119"/>
      <c r="AY482" s="119"/>
      <c r="AZ482" s="119"/>
      <c r="BA482" s="119"/>
      <c r="BB482" s="119"/>
      <c r="BC482" s="119"/>
      <c r="BD482" s="119"/>
      <c r="BE482" s="119"/>
      <c r="BF482" s="119"/>
      <c r="BG482" s="119"/>
      <c r="BH482" s="119"/>
      <c r="BI482" s="119"/>
      <c r="BJ482" s="119"/>
      <c r="BK482" s="119"/>
      <c r="BL482" s="119"/>
      <c r="BM482" s="119"/>
      <c r="BN482" s="119"/>
      <c r="BO482" s="119"/>
      <c r="BP482" s="119"/>
      <c r="BQ482" s="119"/>
      <c r="BR482" s="119"/>
      <c r="BS482" s="119"/>
      <c r="BT482" s="119"/>
      <c r="BU482" s="119"/>
      <c r="BV482" s="119"/>
      <c r="BW482" s="119"/>
      <c r="BX482" s="119"/>
      <c r="BY482" s="119"/>
      <c r="BZ482" s="119"/>
      <c r="CA482" s="119"/>
      <c r="CB482" s="119"/>
      <c r="CC482" s="119"/>
      <c r="CD482" s="119"/>
      <c r="CE482" s="119"/>
      <c r="CF482" s="119"/>
      <c r="CG482" s="119"/>
      <c r="CH482" s="119"/>
      <c r="CI482" s="119"/>
      <c r="CJ482" s="119"/>
      <c r="CK482" s="119"/>
      <c r="CL482" s="119"/>
      <c r="CM482" s="119"/>
      <c r="CN482" s="119"/>
      <c r="CO482" s="119"/>
      <c r="CP482" s="119"/>
      <c r="CQ482" s="119"/>
      <c r="CR482" s="119"/>
      <c r="CS482" s="119"/>
      <c r="CT482" s="119"/>
      <c r="CU482" s="119"/>
      <c r="CV482" s="119"/>
      <c r="CW482" s="119"/>
      <c r="CX482" s="119"/>
      <c r="CY482" s="119"/>
      <c r="CZ482" s="119"/>
      <c r="DA482" s="119"/>
      <c r="DB482" s="119"/>
      <c r="DC482" s="119"/>
      <c r="DD482" s="119"/>
      <c r="DE482" s="119"/>
      <c r="DF482" s="119"/>
      <c r="DG482" s="119"/>
      <c r="DH482" s="119"/>
      <c r="DI482" s="119"/>
      <c r="DJ482" s="119"/>
      <c r="DK482" s="119"/>
      <c r="DL482" s="119"/>
      <c r="DM482" s="119"/>
      <c r="DN482" s="119"/>
      <c r="DO482" s="119"/>
      <c r="DP482" s="119"/>
      <c r="DQ482" s="119"/>
      <c r="DR482" s="119"/>
      <c r="DS482" s="119"/>
      <c r="DT482" s="119"/>
      <c r="DU482" s="119"/>
      <c r="DV482" s="119"/>
      <c r="DW482" s="119"/>
      <c r="DX482" s="119"/>
      <c r="DY482" s="119"/>
      <c r="DZ482" s="119"/>
      <c r="EA482" s="119"/>
      <c r="EB482" s="119"/>
      <c r="EC482" s="119"/>
      <c r="ED482" s="119"/>
      <c r="EE482" s="119"/>
      <c r="EF482" s="119"/>
      <c r="EG482" s="119"/>
      <c r="EH482" s="119"/>
      <c r="EI482" s="119"/>
      <c r="EJ482" s="119"/>
      <c r="EK482" s="119"/>
      <c r="EL482" s="119"/>
      <c r="EM482" s="119"/>
      <c r="EN482" s="119"/>
      <c r="EO482" s="119"/>
      <c r="EP482" s="119"/>
      <c r="EQ482" s="119"/>
      <c r="ER482" s="119"/>
      <c r="ES482" s="119"/>
      <c r="ET482" s="119"/>
      <c r="EU482" s="119"/>
      <c r="EV482" s="119"/>
      <c r="EW482" s="119"/>
      <c r="EX482" s="119"/>
      <c r="EY482" s="119"/>
      <c r="EZ482" s="119"/>
      <c r="FA482" s="119"/>
      <c r="FB482" s="119"/>
      <c r="FC482" s="119"/>
      <c r="FD482" s="119"/>
      <c r="FE482" s="119"/>
      <c r="FF482" s="119"/>
      <c r="FG482" s="119"/>
      <c r="FH482" s="119"/>
      <c r="FI482" s="119"/>
      <c r="FJ482" s="119"/>
      <c r="FK482" s="119"/>
      <c r="FL482" s="119"/>
      <c r="FM482" s="119"/>
      <c r="FN482" s="119"/>
      <c r="FO482" s="119"/>
      <c r="FP482" s="119"/>
      <c r="FQ482" s="119"/>
      <c r="FR482" s="119"/>
      <c r="FS482" s="119"/>
      <c r="FT482" s="119"/>
      <c r="FU482" s="119"/>
      <c r="FV482" s="119"/>
      <c r="FW482" s="119"/>
      <c r="FX482" s="119"/>
      <c r="FY482" s="119"/>
      <c r="FZ482" s="119"/>
      <c r="GA482" s="119"/>
      <c r="GB482" s="119"/>
      <c r="GC482" s="119"/>
      <c r="GD482" s="119"/>
      <c r="GE482" s="119"/>
      <c r="GF482" s="119"/>
      <c r="GG482" s="119"/>
      <c r="GH482" s="119"/>
      <c r="GI482" s="119"/>
      <c r="GJ482" s="119"/>
      <c r="GK482" s="119"/>
      <c r="GL482" s="119"/>
      <c r="GM482" s="119"/>
      <c r="GN482" s="119"/>
      <c r="GO482" s="119"/>
      <c r="GP482" s="119"/>
      <c r="GQ482" s="119"/>
      <c r="GR482" s="119"/>
      <c r="GS482" s="119"/>
      <c r="GT482" s="119"/>
      <c r="GU482" s="119"/>
      <c r="GV482" s="119"/>
      <c r="GW482" s="119"/>
      <c r="GX482" s="119"/>
      <c r="GY482" s="119"/>
      <c r="GZ482" s="119"/>
      <c r="HA482" s="119"/>
      <c r="HB482" s="119"/>
      <c r="HC482" s="119"/>
      <c r="HD482" s="119"/>
      <c r="HE482" s="119"/>
      <c r="HF482" s="119"/>
      <c r="HG482" s="119"/>
      <c r="HH482" s="119"/>
      <c r="HI482" s="119"/>
      <c r="HJ482" s="119"/>
      <c r="HK482" s="119"/>
      <c r="HL482" s="119"/>
      <c r="HM482" s="119"/>
      <c r="HN482" s="119"/>
      <c r="HO482" s="119"/>
      <c r="HP482" s="119"/>
      <c r="HQ482" s="119"/>
      <c r="HR482" s="119"/>
      <c r="HS482" s="119"/>
      <c r="HT482" s="119"/>
      <c r="HU482" s="119"/>
      <c r="HV482" s="119"/>
      <c r="HW482" s="119"/>
      <c r="HX482" s="119"/>
      <c r="HY482" s="119"/>
      <c r="HZ482" s="119"/>
      <c r="IA482" s="119"/>
      <c r="IB482" s="119"/>
      <c r="IC482" s="119"/>
      <c r="ID482" s="119"/>
      <c r="IE482" s="119"/>
      <c r="IF482" s="119"/>
      <c r="IG482" s="119"/>
      <c r="IH482" s="119"/>
      <c r="II482" s="119"/>
      <c r="IJ482" s="119"/>
      <c r="IK482" s="119"/>
      <c r="IL482" s="119"/>
      <c r="IM482" s="119"/>
      <c r="IN482" s="119"/>
      <c r="IO482" s="119"/>
      <c r="IP482" s="119"/>
      <c r="IQ482" s="119"/>
      <c r="IR482" s="119"/>
      <c r="IS482" s="119"/>
      <c r="IT482" s="119"/>
      <c r="IU482" s="119"/>
      <c r="IV482" s="119"/>
    </row>
    <row r="483" spans="4:256" s="150" customFormat="1">
      <c r="D483" s="119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  <c r="AA483" s="119"/>
      <c r="AB483" s="119"/>
      <c r="AC483" s="119"/>
      <c r="AD483" s="119"/>
      <c r="AE483" s="119"/>
      <c r="AF483" s="119"/>
      <c r="AG483" s="119"/>
      <c r="AH483" s="119"/>
      <c r="AI483" s="119"/>
      <c r="AJ483" s="119"/>
      <c r="AK483" s="119"/>
      <c r="AL483" s="119"/>
      <c r="AM483" s="119"/>
      <c r="AN483" s="119"/>
      <c r="AO483" s="119"/>
      <c r="AP483" s="119"/>
      <c r="AQ483" s="119"/>
      <c r="AR483" s="119"/>
      <c r="AS483" s="119"/>
      <c r="AT483" s="119"/>
      <c r="AU483" s="119"/>
      <c r="AV483" s="119"/>
      <c r="AW483" s="119"/>
      <c r="AX483" s="119"/>
      <c r="AY483" s="119"/>
      <c r="AZ483" s="119"/>
      <c r="BA483" s="119"/>
      <c r="BB483" s="119"/>
      <c r="BC483" s="119"/>
      <c r="BD483" s="119"/>
      <c r="BE483" s="119"/>
      <c r="BF483" s="119"/>
      <c r="BG483" s="119"/>
      <c r="BH483" s="119"/>
      <c r="BI483" s="119"/>
      <c r="BJ483" s="119"/>
      <c r="BK483" s="119"/>
      <c r="BL483" s="119"/>
      <c r="BM483" s="119"/>
      <c r="BN483" s="119"/>
      <c r="BO483" s="119"/>
      <c r="BP483" s="119"/>
      <c r="BQ483" s="119"/>
      <c r="BR483" s="119"/>
      <c r="BS483" s="119"/>
      <c r="BT483" s="119"/>
      <c r="BU483" s="119"/>
      <c r="BV483" s="119"/>
      <c r="BW483" s="119"/>
      <c r="BX483" s="119"/>
      <c r="BY483" s="119"/>
      <c r="BZ483" s="119"/>
      <c r="CA483" s="119"/>
      <c r="CB483" s="119"/>
      <c r="CC483" s="119"/>
      <c r="CD483" s="119"/>
      <c r="CE483" s="119"/>
      <c r="CF483" s="119"/>
      <c r="CG483" s="119"/>
      <c r="CH483" s="119"/>
      <c r="CI483" s="119"/>
      <c r="CJ483" s="119"/>
      <c r="CK483" s="119"/>
      <c r="CL483" s="119"/>
      <c r="CM483" s="119"/>
      <c r="CN483" s="119"/>
      <c r="CO483" s="119"/>
      <c r="CP483" s="119"/>
      <c r="CQ483" s="119"/>
      <c r="CR483" s="119"/>
      <c r="CS483" s="119"/>
      <c r="CT483" s="119"/>
      <c r="CU483" s="119"/>
      <c r="CV483" s="119"/>
      <c r="CW483" s="119"/>
      <c r="CX483" s="119"/>
      <c r="CY483" s="119"/>
      <c r="CZ483" s="119"/>
      <c r="DA483" s="119"/>
      <c r="DB483" s="119"/>
      <c r="DC483" s="119"/>
      <c r="DD483" s="119"/>
      <c r="DE483" s="119"/>
      <c r="DF483" s="119"/>
      <c r="DG483" s="119"/>
      <c r="DH483" s="119"/>
      <c r="DI483" s="119"/>
      <c r="DJ483" s="119"/>
      <c r="DK483" s="119"/>
      <c r="DL483" s="119"/>
      <c r="DM483" s="119"/>
      <c r="DN483" s="119"/>
      <c r="DO483" s="119"/>
      <c r="DP483" s="119"/>
      <c r="DQ483" s="119"/>
      <c r="DR483" s="119"/>
      <c r="DS483" s="119"/>
      <c r="DT483" s="119"/>
      <c r="DU483" s="119"/>
      <c r="DV483" s="119"/>
      <c r="DW483" s="119"/>
      <c r="DX483" s="119"/>
      <c r="DY483" s="119"/>
      <c r="DZ483" s="119"/>
      <c r="EA483" s="119"/>
      <c r="EB483" s="119"/>
      <c r="EC483" s="119"/>
      <c r="ED483" s="119"/>
      <c r="EE483" s="119"/>
      <c r="EF483" s="119"/>
      <c r="EG483" s="119"/>
      <c r="EH483" s="119"/>
      <c r="EI483" s="119"/>
      <c r="EJ483" s="119"/>
      <c r="EK483" s="119"/>
      <c r="EL483" s="119"/>
      <c r="EM483" s="119"/>
      <c r="EN483" s="119"/>
      <c r="EO483" s="119"/>
      <c r="EP483" s="119"/>
      <c r="EQ483" s="119"/>
      <c r="ER483" s="119"/>
      <c r="ES483" s="119"/>
      <c r="ET483" s="119"/>
      <c r="EU483" s="119"/>
      <c r="EV483" s="119"/>
      <c r="EW483" s="119"/>
      <c r="EX483" s="119"/>
      <c r="EY483" s="119"/>
      <c r="EZ483" s="119"/>
      <c r="FA483" s="119"/>
      <c r="FB483" s="119"/>
      <c r="FC483" s="119"/>
      <c r="FD483" s="119"/>
      <c r="FE483" s="119"/>
      <c r="FF483" s="119"/>
      <c r="FG483" s="119"/>
      <c r="FH483" s="119"/>
      <c r="FI483" s="119"/>
      <c r="FJ483" s="119"/>
      <c r="FK483" s="119"/>
      <c r="FL483" s="119"/>
      <c r="FM483" s="119"/>
      <c r="FN483" s="119"/>
      <c r="FO483" s="119"/>
      <c r="FP483" s="119"/>
      <c r="FQ483" s="119"/>
      <c r="FR483" s="119"/>
      <c r="FS483" s="119"/>
      <c r="FT483" s="119"/>
      <c r="FU483" s="119"/>
      <c r="FV483" s="119"/>
      <c r="FW483" s="119"/>
      <c r="FX483" s="119"/>
      <c r="FY483" s="119"/>
      <c r="FZ483" s="119"/>
      <c r="GA483" s="119"/>
      <c r="GB483" s="119"/>
      <c r="GC483" s="119"/>
      <c r="GD483" s="119"/>
      <c r="GE483" s="119"/>
      <c r="GF483" s="119"/>
      <c r="GG483" s="119"/>
      <c r="GH483" s="119"/>
      <c r="GI483" s="119"/>
      <c r="GJ483" s="119"/>
      <c r="GK483" s="119"/>
      <c r="GL483" s="119"/>
      <c r="GM483" s="119"/>
      <c r="GN483" s="119"/>
      <c r="GO483" s="119"/>
      <c r="GP483" s="119"/>
      <c r="GQ483" s="119"/>
      <c r="GR483" s="119"/>
      <c r="GS483" s="119"/>
      <c r="GT483" s="119"/>
      <c r="GU483" s="119"/>
      <c r="GV483" s="119"/>
      <c r="GW483" s="119"/>
      <c r="GX483" s="119"/>
      <c r="GY483" s="119"/>
      <c r="GZ483" s="119"/>
      <c r="HA483" s="119"/>
      <c r="HB483" s="119"/>
      <c r="HC483" s="119"/>
      <c r="HD483" s="119"/>
      <c r="HE483" s="119"/>
      <c r="HF483" s="119"/>
      <c r="HG483" s="119"/>
      <c r="HH483" s="119"/>
      <c r="HI483" s="119"/>
      <c r="HJ483" s="119"/>
      <c r="HK483" s="119"/>
      <c r="HL483" s="119"/>
      <c r="HM483" s="119"/>
      <c r="HN483" s="119"/>
      <c r="HO483" s="119"/>
      <c r="HP483" s="119"/>
      <c r="HQ483" s="119"/>
      <c r="HR483" s="119"/>
      <c r="HS483" s="119"/>
      <c r="HT483" s="119"/>
      <c r="HU483" s="119"/>
      <c r="HV483" s="119"/>
      <c r="HW483" s="119"/>
      <c r="HX483" s="119"/>
      <c r="HY483" s="119"/>
      <c r="HZ483" s="119"/>
      <c r="IA483" s="119"/>
      <c r="IB483" s="119"/>
      <c r="IC483" s="119"/>
      <c r="ID483" s="119"/>
      <c r="IE483" s="119"/>
      <c r="IF483" s="119"/>
      <c r="IG483" s="119"/>
      <c r="IH483" s="119"/>
      <c r="II483" s="119"/>
      <c r="IJ483" s="119"/>
      <c r="IK483" s="119"/>
      <c r="IL483" s="119"/>
      <c r="IM483" s="119"/>
      <c r="IN483" s="119"/>
      <c r="IO483" s="119"/>
      <c r="IP483" s="119"/>
      <c r="IQ483" s="119"/>
      <c r="IR483" s="119"/>
      <c r="IS483" s="119"/>
      <c r="IT483" s="119"/>
      <c r="IU483" s="119"/>
      <c r="IV483" s="119"/>
    </row>
    <row r="484" spans="4:256" s="150" customFormat="1">
      <c r="D484" s="119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  <c r="AA484" s="119"/>
      <c r="AB484" s="119"/>
      <c r="AC484" s="119"/>
      <c r="AD484" s="119"/>
      <c r="AE484" s="119"/>
      <c r="AF484" s="119"/>
      <c r="AG484" s="119"/>
      <c r="AH484" s="119"/>
      <c r="AI484" s="119"/>
      <c r="AJ484" s="119"/>
      <c r="AK484" s="119"/>
      <c r="AL484" s="119"/>
      <c r="AM484" s="119"/>
      <c r="AN484" s="119"/>
      <c r="AO484" s="119"/>
      <c r="AP484" s="119"/>
      <c r="AQ484" s="119"/>
      <c r="AR484" s="119"/>
      <c r="AS484" s="119"/>
      <c r="AT484" s="119"/>
      <c r="AU484" s="119"/>
      <c r="AV484" s="119"/>
      <c r="AW484" s="119"/>
      <c r="AX484" s="119"/>
      <c r="AY484" s="119"/>
      <c r="AZ484" s="119"/>
      <c r="BA484" s="119"/>
      <c r="BB484" s="119"/>
      <c r="BC484" s="119"/>
      <c r="BD484" s="119"/>
      <c r="BE484" s="119"/>
      <c r="BF484" s="119"/>
      <c r="BG484" s="119"/>
      <c r="BH484" s="119"/>
      <c r="BI484" s="119"/>
      <c r="BJ484" s="119"/>
      <c r="BK484" s="119"/>
      <c r="BL484" s="119"/>
      <c r="BM484" s="119"/>
      <c r="BN484" s="119"/>
      <c r="BO484" s="119"/>
      <c r="BP484" s="119"/>
      <c r="BQ484" s="119"/>
      <c r="BR484" s="119"/>
      <c r="BS484" s="119"/>
      <c r="BT484" s="119"/>
      <c r="BU484" s="119"/>
      <c r="BV484" s="119"/>
      <c r="BW484" s="119"/>
      <c r="BX484" s="119"/>
      <c r="BY484" s="119"/>
      <c r="BZ484" s="119"/>
      <c r="CA484" s="119"/>
      <c r="CB484" s="119"/>
      <c r="CC484" s="119"/>
      <c r="CD484" s="119"/>
      <c r="CE484" s="119"/>
      <c r="CF484" s="119"/>
      <c r="CG484" s="119"/>
      <c r="CH484" s="119"/>
      <c r="CI484" s="119"/>
      <c r="CJ484" s="119"/>
      <c r="CK484" s="119"/>
      <c r="CL484" s="119"/>
      <c r="CM484" s="119"/>
      <c r="CN484" s="119"/>
      <c r="CO484" s="119"/>
      <c r="CP484" s="119"/>
      <c r="CQ484" s="119"/>
      <c r="CR484" s="119"/>
      <c r="CS484" s="119"/>
      <c r="CT484" s="119"/>
      <c r="CU484" s="119"/>
      <c r="CV484" s="119"/>
      <c r="CW484" s="119"/>
      <c r="CX484" s="119"/>
      <c r="CY484" s="119"/>
      <c r="CZ484" s="119"/>
      <c r="DA484" s="119"/>
      <c r="DB484" s="119"/>
      <c r="DC484" s="119"/>
      <c r="DD484" s="119"/>
      <c r="DE484" s="119"/>
      <c r="DF484" s="119"/>
      <c r="DG484" s="119"/>
      <c r="DH484" s="119"/>
      <c r="DI484" s="119"/>
      <c r="DJ484" s="119"/>
      <c r="DK484" s="119"/>
      <c r="DL484" s="119"/>
      <c r="DM484" s="119"/>
      <c r="DN484" s="119"/>
      <c r="DO484" s="119"/>
      <c r="DP484" s="119"/>
      <c r="DQ484" s="119"/>
      <c r="DR484" s="119"/>
      <c r="DS484" s="119"/>
      <c r="DT484" s="119"/>
      <c r="DU484" s="119"/>
      <c r="DV484" s="119"/>
      <c r="DW484" s="119"/>
      <c r="DX484" s="119"/>
      <c r="DY484" s="119"/>
      <c r="DZ484" s="119"/>
      <c r="EA484" s="119"/>
      <c r="EB484" s="119"/>
      <c r="EC484" s="119"/>
      <c r="ED484" s="119"/>
      <c r="EE484" s="119"/>
      <c r="EF484" s="119"/>
      <c r="EG484" s="119"/>
      <c r="EH484" s="119"/>
      <c r="EI484" s="119"/>
      <c r="EJ484" s="119"/>
      <c r="EK484" s="119"/>
      <c r="EL484" s="119"/>
      <c r="EM484" s="119"/>
      <c r="EN484" s="119"/>
      <c r="EO484" s="119"/>
      <c r="EP484" s="119"/>
      <c r="EQ484" s="119"/>
      <c r="ER484" s="119"/>
      <c r="ES484" s="119"/>
      <c r="ET484" s="119"/>
      <c r="EU484" s="119"/>
      <c r="EV484" s="119"/>
      <c r="EW484" s="119"/>
      <c r="EX484" s="119"/>
      <c r="EY484" s="119"/>
      <c r="EZ484" s="119"/>
      <c r="FA484" s="119"/>
      <c r="FB484" s="119"/>
      <c r="FC484" s="119"/>
      <c r="FD484" s="119"/>
      <c r="FE484" s="119"/>
      <c r="FF484" s="119"/>
      <c r="FG484" s="119"/>
      <c r="FH484" s="119"/>
      <c r="FI484" s="119"/>
      <c r="FJ484" s="119"/>
      <c r="FK484" s="119"/>
      <c r="FL484" s="119"/>
      <c r="FM484" s="119"/>
      <c r="FN484" s="119"/>
      <c r="FO484" s="119"/>
      <c r="FP484" s="119"/>
      <c r="FQ484" s="119"/>
      <c r="FR484" s="119"/>
      <c r="FS484" s="119"/>
      <c r="FT484" s="119"/>
      <c r="FU484" s="119"/>
      <c r="FV484" s="119"/>
      <c r="FW484" s="119"/>
      <c r="FX484" s="119"/>
      <c r="FY484" s="119"/>
      <c r="FZ484" s="119"/>
      <c r="GA484" s="119"/>
      <c r="GB484" s="119"/>
      <c r="GC484" s="119"/>
      <c r="GD484" s="119"/>
      <c r="GE484" s="119"/>
      <c r="GF484" s="119"/>
      <c r="GG484" s="119"/>
      <c r="GH484" s="119"/>
      <c r="GI484" s="119"/>
      <c r="GJ484" s="119"/>
      <c r="GK484" s="119"/>
      <c r="GL484" s="119"/>
      <c r="GM484" s="119"/>
      <c r="GN484" s="119"/>
      <c r="GO484" s="119"/>
      <c r="GP484" s="119"/>
      <c r="GQ484" s="119"/>
      <c r="GR484" s="119"/>
      <c r="GS484" s="119"/>
      <c r="GT484" s="119"/>
      <c r="GU484" s="119"/>
      <c r="GV484" s="119"/>
      <c r="GW484" s="119"/>
      <c r="GX484" s="119"/>
      <c r="GY484" s="119"/>
      <c r="GZ484" s="119"/>
      <c r="HA484" s="119"/>
      <c r="HB484" s="119"/>
      <c r="HC484" s="119"/>
      <c r="HD484" s="119"/>
      <c r="HE484" s="119"/>
      <c r="HF484" s="119"/>
      <c r="HG484" s="119"/>
      <c r="HH484" s="119"/>
      <c r="HI484" s="119"/>
      <c r="HJ484" s="119"/>
      <c r="HK484" s="119"/>
      <c r="HL484" s="119"/>
      <c r="HM484" s="119"/>
      <c r="HN484" s="119"/>
      <c r="HO484" s="119"/>
      <c r="HP484" s="119"/>
      <c r="HQ484" s="119"/>
      <c r="HR484" s="119"/>
      <c r="HS484" s="119"/>
      <c r="HT484" s="119"/>
      <c r="HU484" s="119"/>
      <c r="HV484" s="119"/>
      <c r="HW484" s="119"/>
      <c r="HX484" s="119"/>
      <c r="HY484" s="119"/>
      <c r="HZ484" s="119"/>
      <c r="IA484" s="119"/>
      <c r="IB484" s="119"/>
      <c r="IC484" s="119"/>
      <c r="ID484" s="119"/>
      <c r="IE484" s="119"/>
      <c r="IF484" s="119"/>
      <c r="IG484" s="119"/>
      <c r="IH484" s="119"/>
      <c r="II484" s="119"/>
      <c r="IJ484" s="119"/>
      <c r="IK484" s="119"/>
      <c r="IL484" s="119"/>
      <c r="IM484" s="119"/>
      <c r="IN484" s="119"/>
      <c r="IO484" s="119"/>
      <c r="IP484" s="119"/>
      <c r="IQ484" s="119"/>
      <c r="IR484" s="119"/>
      <c r="IS484" s="119"/>
      <c r="IT484" s="119"/>
      <c r="IU484" s="119"/>
      <c r="IV484" s="119"/>
    </row>
    <row r="485" spans="4:256" s="150" customFormat="1">
      <c r="D485" s="119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  <c r="AA485" s="119"/>
      <c r="AB485" s="119"/>
      <c r="AC485" s="119"/>
      <c r="AD485" s="119"/>
      <c r="AE485" s="119"/>
      <c r="AF485" s="119"/>
      <c r="AG485" s="119"/>
      <c r="AH485" s="119"/>
      <c r="AI485" s="119"/>
      <c r="AJ485" s="119"/>
      <c r="AK485" s="119"/>
      <c r="AL485" s="119"/>
      <c r="AM485" s="119"/>
      <c r="AN485" s="119"/>
      <c r="AO485" s="119"/>
      <c r="AP485" s="119"/>
      <c r="AQ485" s="119"/>
      <c r="AR485" s="119"/>
      <c r="AS485" s="119"/>
      <c r="AT485" s="119"/>
      <c r="AU485" s="119"/>
      <c r="AV485" s="119"/>
      <c r="AW485" s="119"/>
      <c r="AX485" s="119"/>
      <c r="AY485" s="119"/>
      <c r="AZ485" s="119"/>
      <c r="BA485" s="119"/>
      <c r="BB485" s="119"/>
      <c r="BC485" s="119"/>
      <c r="BD485" s="119"/>
      <c r="BE485" s="119"/>
      <c r="BF485" s="119"/>
      <c r="BG485" s="119"/>
      <c r="BH485" s="119"/>
      <c r="BI485" s="119"/>
      <c r="BJ485" s="119"/>
      <c r="BK485" s="119"/>
      <c r="BL485" s="119"/>
      <c r="BM485" s="119"/>
      <c r="BN485" s="119"/>
      <c r="BO485" s="119"/>
      <c r="BP485" s="119"/>
      <c r="BQ485" s="119"/>
      <c r="BR485" s="119"/>
      <c r="BS485" s="119"/>
      <c r="BT485" s="119"/>
      <c r="BU485" s="119"/>
      <c r="BV485" s="119"/>
      <c r="BW485" s="119"/>
      <c r="BX485" s="119"/>
      <c r="BY485" s="119"/>
      <c r="BZ485" s="119"/>
      <c r="CA485" s="119"/>
      <c r="CB485" s="119"/>
      <c r="CC485" s="119"/>
      <c r="CD485" s="119"/>
      <c r="CE485" s="119"/>
      <c r="CF485" s="119"/>
      <c r="CG485" s="119"/>
      <c r="CH485" s="119"/>
      <c r="CI485" s="119"/>
      <c r="CJ485" s="119"/>
      <c r="CK485" s="119"/>
      <c r="CL485" s="119"/>
      <c r="CM485" s="119"/>
      <c r="CN485" s="119"/>
      <c r="CO485" s="119"/>
      <c r="CP485" s="119"/>
      <c r="CQ485" s="119"/>
      <c r="CR485" s="119"/>
      <c r="CS485" s="119"/>
      <c r="CT485" s="119"/>
      <c r="CU485" s="119"/>
      <c r="CV485" s="119"/>
      <c r="CW485" s="119"/>
      <c r="CX485" s="119"/>
      <c r="CY485" s="119"/>
      <c r="CZ485" s="119"/>
      <c r="DA485" s="119"/>
      <c r="DB485" s="119"/>
      <c r="DC485" s="119"/>
      <c r="DD485" s="119"/>
      <c r="DE485" s="119"/>
      <c r="DF485" s="119"/>
      <c r="DG485" s="119"/>
      <c r="DH485" s="119"/>
      <c r="DI485" s="119"/>
      <c r="DJ485" s="119"/>
      <c r="DK485" s="119"/>
      <c r="DL485" s="119"/>
      <c r="DM485" s="119"/>
      <c r="DN485" s="119"/>
      <c r="DO485" s="119"/>
      <c r="DP485" s="119"/>
      <c r="DQ485" s="119"/>
      <c r="DR485" s="119"/>
      <c r="DS485" s="119"/>
      <c r="DT485" s="119"/>
      <c r="DU485" s="119"/>
      <c r="DV485" s="119"/>
      <c r="DW485" s="119"/>
      <c r="DX485" s="119"/>
      <c r="DY485" s="119"/>
      <c r="DZ485" s="119"/>
      <c r="EA485" s="119"/>
      <c r="EB485" s="119"/>
      <c r="EC485" s="119"/>
      <c r="ED485" s="119"/>
      <c r="EE485" s="119"/>
      <c r="EF485" s="119"/>
      <c r="EG485" s="119"/>
      <c r="EH485" s="119"/>
      <c r="EI485" s="119"/>
      <c r="EJ485" s="119"/>
      <c r="EK485" s="119"/>
      <c r="EL485" s="119"/>
      <c r="EM485" s="119"/>
      <c r="EN485" s="119"/>
      <c r="EO485" s="119"/>
      <c r="EP485" s="119"/>
      <c r="EQ485" s="119"/>
      <c r="ER485" s="119"/>
      <c r="ES485" s="119"/>
      <c r="ET485" s="119"/>
      <c r="EU485" s="119"/>
      <c r="EV485" s="119"/>
      <c r="EW485" s="119"/>
      <c r="EX485" s="119"/>
      <c r="EY485" s="119"/>
      <c r="EZ485" s="119"/>
      <c r="FA485" s="119"/>
      <c r="FB485" s="119"/>
      <c r="FC485" s="119"/>
      <c r="FD485" s="119"/>
      <c r="FE485" s="119"/>
      <c r="FF485" s="119"/>
      <c r="FG485" s="119"/>
      <c r="FH485" s="119"/>
      <c r="FI485" s="119"/>
      <c r="FJ485" s="119"/>
      <c r="FK485" s="119"/>
      <c r="FL485" s="119"/>
      <c r="FM485" s="119"/>
      <c r="FN485" s="119"/>
      <c r="FO485" s="119"/>
      <c r="FP485" s="119"/>
      <c r="FQ485" s="119"/>
      <c r="FR485" s="119"/>
      <c r="FS485" s="119"/>
      <c r="FT485" s="119"/>
      <c r="FU485" s="119"/>
      <c r="FV485" s="119"/>
      <c r="FW485" s="119"/>
      <c r="FX485" s="119"/>
      <c r="FY485" s="119"/>
      <c r="FZ485" s="119"/>
      <c r="GA485" s="119"/>
      <c r="GB485" s="119"/>
      <c r="GC485" s="119"/>
      <c r="GD485" s="119"/>
      <c r="GE485" s="119"/>
      <c r="GF485" s="119"/>
      <c r="GG485" s="119"/>
      <c r="GH485" s="119"/>
      <c r="GI485" s="119"/>
      <c r="GJ485" s="119"/>
      <c r="GK485" s="119"/>
      <c r="GL485" s="119"/>
      <c r="GM485" s="119"/>
      <c r="GN485" s="119"/>
      <c r="GO485" s="119"/>
      <c r="GP485" s="119"/>
      <c r="GQ485" s="119"/>
      <c r="GR485" s="119"/>
      <c r="GS485" s="119"/>
      <c r="GT485" s="119"/>
      <c r="GU485" s="119"/>
      <c r="GV485" s="119"/>
      <c r="GW485" s="119"/>
      <c r="GX485" s="119"/>
      <c r="GY485" s="119"/>
      <c r="GZ485" s="119"/>
      <c r="HA485" s="119"/>
      <c r="HB485" s="119"/>
      <c r="HC485" s="119"/>
      <c r="HD485" s="119"/>
      <c r="HE485" s="119"/>
      <c r="HF485" s="119"/>
      <c r="HG485" s="119"/>
      <c r="HH485" s="119"/>
      <c r="HI485" s="119"/>
      <c r="HJ485" s="119"/>
      <c r="HK485" s="119"/>
      <c r="HL485" s="119"/>
      <c r="HM485" s="119"/>
      <c r="HN485" s="119"/>
      <c r="HO485" s="119"/>
      <c r="HP485" s="119"/>
      <c r="HQ485" s="119"/>
      <c r="HR485" s="119"/>
      <c r="HS485" s="119"/>
      <c r="HT485" s="119"/>
      <c r="HU485" s="119"/>
      <c r="HV485" s="119"/>
      <c r="HW485" s="119"/>
      <c r="HX485" s="119"/>
      <c r="HY485" s="119"/>
      <c r="HZ485" s="119"/>
      <c r="IA485" s="119"/>
      <c r="IB485" s="119"/>
      <c r="IC485" s="119"/>
      <c r="ID485" s="119"/>
      <c r="IE485" s="119"/>
      <c r="IF485" s="119"/>
      <c r="IG485" s="119"/>
      <c r="IH485" s="119"/>
      <c r="II485" s="119"/>
      <c r="IJ485" s="119"/>
      <c r="IK485" s="119"/>
      <c r="IL485" s="119"/>
      <c r="IM485" s="119"/>
      <c r="IN485" s="119"/>
      <c r="IO485" s="119"/>
      <c r="IP485" s="119"/>
      <c r="IQ485" s="119"/>
      <c r="IR485" s="119"/>
      <c r="IS485" s="119"/>
      <c r="IT485" s="119"/>
      <c r="IU485" s="119"/>
      <c r="IV485" s="119"/>
    </row>
    <row r="486" spans="4:256" s="150" customFormat="1">
      <c r="D486" s="119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  <c r="AA486" s="119"/>
      <c r="AB486" s="119"/>
      <c r="AC486" s="119"/>
      <c r="AD486" s="119"/>
      <c r="AE486" s="119"/>
      <c r="AF486" s="119"/>
      <c r="AG486" s="119"/>
      <c r="AH486" s="119"/>
      <c r="AI486" s="119"/>
      <c r="AJ486" s="119"/>
      <c r="AK486" s="119"/>
      <c r="AL486" s="119"/>
      <c r="AM486" s="119"/>
      <c r="AN486" s="119"/>
      <c r="AO486" s="119"/>
      <c r="AP486" s="119"/>
      <c r="AQ486" s="119"/>
      <c r="AR486" s="119"/>
      <c r="AS486" s="119"/>
      <c r="AT486" s="119"/>
      <c r="AU486" s="119"/>
      <c r="AV486" s="119"/>
      <c r="AW486" s="119"/>
      <c r="AX486" s="119"/>
      <c r="AY486" s="119"/>
      <c r="AZ486" s="119"/>
      <c r="BA486" s="119"/>
      <c r="BB486" s="119"/>
      <c r="BC486" s="119"/>
      <c r="BD486" s="119"/>
      <c r="BE486" s="119"/>
      <c r="BF486" s="119"/>
      <c r="BG486" s="119"/>
      <c r="BH486" s="119"/>
      <c r="BI486" s="119"/>
      <c r="BJ486" s="119"/>
      <c r="BK486" s="119"/>
      <c r="BL486" s="119"/>
      <c r="BM486" s="119"/>
      <c r="BN486" s="119"/>
      <c r="BO486" s="119"/>
      <c r="BP486" s="119"/>
      <c r="BQ486" s="119"/>
      <c r="BR486" s="119"/>
      <c r="BS486" s="119"/>
      <c r="BT486" s="119"/>
      <c r="BU486" s="119"/>
      <c r="BV486" s="119"/>
      <c r="BW486" s="119"/>
      <c r="BX486" s="119"/>
      <c r="BY486" s="119"/>
      <c r="BZ486" s="119"/>
      <c r="CA486" s="119"/>
      <c r="CB486" s="119"/>
      <c r="CC486" s="119"/>
      <c r="CD486" s="119"/>
      <c r="CE486" s="119"/>
      <c r="CF486" s="119"/>
      <c r="CG486" s="119"/>
      <c r="CH486" s="119"/>
      <c r="CI486" s="119"/>
      <c r="CJ486" s="119"/>
      <c r="CK486" s="119"/>
      <c r="CL486" s="119"/>
      <c r="CM486" s="119"/>
      <c r="CN486" s="119"/>
      <c r="CO486" s="119"/>
      <c r="CP486" s="119"/>
      <c r="CQ486" s="119"/>
      <c r="CR486" s="119"/>
      <c r="CS486" s="119"/>
      <c r="CT486" s="119"/>
      <c r="CU486" s="119"/>
      <c r="CV486" s="119"/>
      <c r="CW486" s="119"/>
      <c r="CX486" s="119"/>
      <c r="CY486" s="119"/>
      <c r="CZ486" s="119"/>
      <c r="DA486" s="119"/>
      <c r="DB486" s="119"/>
      <c r="DC486" s="119"/>
      <c r="DD486" s="119"/>
      <c r="DE486" s="119"/>
      <c r="DF486" s="119"/>
      <c r="DG486" s="119"/>
      <c r="DH486" s="119"/>
      <c r="DI486" s="119"/>
      <c r="DJ486" s="119"/>
      <c r="DK486" s="119"/>
      <c r="DL486" s="119"/>
      <c r="DM486" s="119"/>
      <c r="DN486" s="119"/>
      <c r="DO486" s="119"/>
      <c r="DP486" s="119"/>
      <c r="DQ486" s="119"/>
      <c r="DR486" s="119"/>
      <c r="DS486" s="119"/>
      <c r="DT486" s="119"/>
      <c r="DU486" s="119"/>
      <c r="DV486" s="119"/>
      <c r="DW486" s="119"/>
      <c r="DX486" s="119"/>
      <c r="DY486" s="119"/>
      <c r="DZ486" s="119"/>
      <c r="EA486" s="119"/>
      <c r="EB486" s="119"/>
      <c r="EC486" s="119"/>
      <c r="ED486" s="119"/>
      <c r="EE486" s="119"/>
      <c r="EF486" s="119"/>
      <c r="EG486" s="119"/>
      <c r="EH486" s="119"/>
      <c r="EI486" s="119"/>
      <c r="EJ486" s="119"/>
      <c r="EK486" s="119"/>
      <c r="EL486" s="119"/>
      <c r="EM486" s="119"/>
      <c r="EN486" s="119"/>
      <c r="EO486" s="119"/>
      <c r="EP486" s="119"/>
      <c r="EQ486" s="119"/>
      <c r="ER486" s="119"/>
      <c r="ES486" s="119"/>
      <c r="ET486" s="119"/>
      <c r="EU486" s="119"/>
      <c r="EV486" s="119"/>
      <c r="EW486" s="119"/>
      <c r="EX486" s="119"/>
      <c r="EY486" s="119"/>
      <c r="EZ486" s="119"/>
      <c r="FA486" s="119"/>
      <c r="FB486" s="119"/>
      <c r="FC486" s="119"/>
      <c r="FD486" s="119"/>
      <c r="FE486" s="119"/>
      <c r="FF486" s="119"/>
      <c r="FG486" s="119"/>
      <c r="FH486" s="119"/>
      <c r="FI486" s="119"/>
      <c r="FJ486" s="119"/>
      <c r="FK486" s="119"/>
      <c r="FL486" s="119"/>
      <c r="FM486" s="119"/>
      <c r="FN486" s="119"/>
      <c r="FO486" s="119"/>
      <c r="FP486" s="119"/>
      <c r="FQ486" s="119"/>
      <c r="FR486" s="119"/>
      <c r="FS486" s="119"/>
      <c r="FT486" s="119"/>
      <c r="FU486" s="119"/>
      <c r="FV486" s="119"/>
      <c r="FW486" s="119"/>
      <c r="FX486" s="119"/>
      <c r="FY486" s="119"/>
      <c r="FZ486" s="119"/>
      <c r="GA486" s="119"/>
      <c r="GB486" s="119"/>
      <c r="GC486" s="119"/>
      <c r="GD486" s="119"/>
      <c r="GE486" s="119"/>
      <c r="GF486" s="119"/>
      <c r="GG486" s="119"/>
      <c r="GH486" s="119"/>
      <c r="GI486" s="119"/>
      <c r="GJ486" s="119"/>
      <c r="GK486" s="119"/>
      <c r="GL486" s="119"/>
      <c r="GM486" s="119"/>
      <c r="GN486" s="119"/>
      <c r="GO486" s="119"/>
      <c r="GP486" s="119"/>
      <c r="GQ486" s="119"/>
      <c r="GR486" s="119"/>
      <c r="GS486" s="119"/>
      <c r="GT486" s="119"/>
      <c r="GU486" s="119"/>
      <c r="GV486" s="119"/>
      <c r="GW486" s="119"/>
      <c r="GX486" s="119"/>
      <c r="GY486" s="119"/>
      <c r="GZ486" s="119"/>
      <c r="HA486" s="119"/>
      <c r="HB486" s="119"/>
      <c r="HC486" s="119"/>
      <c r="HD486" s="119"/>
      <c r="HE486" s="119"/>
      <c r="HF486" s="119"/>
      <c r="HG486" s="119"/>
      <c r="HH486" s="119"/>
      <c r="HI486" s="119"/>
      <c r="HJ486" s="119"/>
      <c r="HK486" s="119"/>
      <c r="HL486" s="119"/>
      <c r="HM486" s="119"/>
      <c r="HN486" s="119"/>
      <c r="HO486" s="119"/>
      <c r="HP486" s="119"/>
      <c r="HQ486" s="119"/>
      <c r="HR486" s="119"/>
      <c r="HS486" s="119"/>
      <c r="HT486" s="119"/>
      <c r="HU486" s="119"/>
      <c r="HV486" s="119"/>
      <c r="HW486" s="119"/>
      <c r="HX486" s="119"/>
      <c r="HY486" s="119"/>
      <c r="HZ486" s="119"/>
      <c r="IA486" s="119"/>
      <c r="IB486" s="119"/>
      <c r="IC486" s="119"/>
      <c r="ID486" s="119"/>
      <c r="IE486" s="119"/>
      <c r="IF486" s="119"/>
      <c r="IG486" s="119"/>
      <c r="IH486" s="119"/>
      <c r="II486" s="119"/>
      <c r="IJ486" s="119"/>
      <c r="IK486" s="119"/>
      <c r="IL486" s="119"/>
      <c r="IM486" s="119"/>
      <c r="IN486" s="119"/>
      <c r="IO486" s="119"/>
      <c r="IP486" s="119"/>
      <c r="IQ486" s="119"/>
      <c r="IR486" s="119"/>
      <c r="IS486" s="119"/>
      <c r="IT486" s="119"/>
      <c r="IU486" s="119"/>
      <c r="IV486" s="119"/>
    </row>
    <row r="487" spans="4:256" s="150" customFormat="1">
      <c r="D487" s="119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  <c r="AA487" s="119"/>
      <c r="AB487" s="119"/>
      <c r="AC487" s="119"/>
      <c r="AD487" s="119"/>
      <c r="AE487" s="119"/>
      <c r="AF487" s="119"/>
      <c r="AG487" s="119"/>
      <c r="AH487" s="119"/>
      <c r="AI487" s="119"/>
      <c r="AJ487" s="119"/>
      <c r="AK487" s="119"/>
      <c r="AL487" s="119"/>
      <c r="AM487" s="119"/>
      <c r="AN487" s="119"/>
      <c r="AO487" s="119"/>
      <c r="AP487" s="119"/>
      <c r="AQ487" s="119"/>
      <c r="AR487" s="119"/>
      <c r="AS487" s="119"/>
      <c r="AT487" s="119"/>
      <c r="AU487" s="119"/>
      <c r="AV487" s="119"/>
      <c r="AW487" s="119"/>
      <c r="AX487" s="119"/>
      <c r="AY487" s="119"/>
      <c r="AZ487" s="119"/>
      <c r="BA487" s="119"/>
      <c r="BB487" s="119"/>
      <c r="BC487" s="119"/>
      <c r="BD487" s="119"/>
      <c r="BE487" s="119"/>
      <c r="BF487" s="119"/>
      <c r="BG487" s="119"/>
      <c r="BH487" s="119"/>
      <c r="BI487" s="119"/>
      <c r="BJ487" s="119"/>
      <c r="BK487" s="119"/>
      <c r="BL487" s="119"/>
      <c r="BM487" s="119"/>
      <c r="BN487" s="119"/>
      <c r="BO487" s="119"/>
      <c r="BP487" s="119"/>
      <c r="BQ487" s="119"/>
      <c r="BR487" s="119"/>
      <c r="BS487" s="119"/>
      <c r="BT487" s="119"/>
      <c r="BU487" s="119"/>
      <c r="BV487" s="119"/>
      <c r="BW487" s="119"/>
      <c r="BX487" s="119"/>
      <c r="BY487" s="119"/>
      <c r="BZ487" s="119"/>
      <c r="CA487" s="119"/>
      <c r="CB487" s="119"/>
      <c r="CC487" s="119"/>
      <c r="CD487" s="119"/>
      <c r="CE487" s="119"/>
      <c r="CF487" s="119"/>
      <c r="CG487" s="119"/>
      <c r="CH487" s="119"/>
      <c r="CI487" s="119"/>
      <c r="CJ487" s="119"/>
      <c r="CK487" s="119"/>
      <c r="CL487" s="119"/>
      <c r="CM487" s="119"/>
      <c r="CN487" s="119"/>
      <c r="CO487" s="119"/>
      <c r="CP487" s="119"/>
      <c r="CQ487" s="119"/>
      <c r="CR487" s="119"/>
      <c r="CS487" s="119"/>
      <c r="CT487" s="119"/>
      <c r="CU487" s="119"/>
      <c r="CV487" s="119"/>
      <c r="CW487" s="119"/>
      <c r="CX487" s="119"/>
      <c r="CY487" s="119"/>
      <c r="CZ487" s="119"/>
      <c r="DA487" s="119"/>
      <c r="DB487" s="119"/>
      <c r="DC487" s="119"/>
      <c r="DD487" s="119"/>
      <c r="DE487" s="119"/>
      <c r="DF487" s="119"/>
      <c r="DG487" s="119"/>
      <c r="DH487" s="119"/>
      <c r="DI487" s="119"/>
      <c r="DJ487" s="119"/>
      <c r="DK487" s="119"/>
      <c r="DL487" s="119"/>
      <c r="DM487" s="119"/>
      <c r="DN487" s="119"/>
      <c r="DO487" s="119"/>
      <c r="DP487" s="119"/>
      <c r="DQ487" s="119"/>
      <c r="DR487" s="119"/>
      <c r="DS487" s="119"/>
      <c r="DT487" s="119"/>
      <c r="DU487" s="119"/>
      <c r="DV487" s="119"/>
      <c r="DW487" s="119"/>
      <c r="DX487" s="119"/>
      <c r="DY487" s="119"/>
      <c r="DZ487" s="119"/>
      <c r="EA487" s="119"/>
      <c r="EB487" s="119"/>
      <c r="EC487" s="119"/>
      <c r="ED487" s="119"/>
      <c r="EE487" s="119"/>
      <c r="EF487" s="119"/>
      <c r="EG487" s="119"/>
      <c r="EH487" s="119"/>
      <c r="EI487" s="119"/>
      <c r="EJ487" s="119"/>
      <c r="EK487" s="119"/>
      <c r="EL487" s="119"/>
      <c r="EM487" s="119"/>
      <c r="EN487" s="119"/>
      <c r="EO487" s="119"/>
      <c r="EP487" s="119"/>
      <c r="EQ487" s="119"/>
      <c r="ER487" s="119"/>
      <c r="ES487" s="119"/>
      <c r="ET487" s="119"/>
      <c r="EU487" s="119"/>
      <c r="EV487" s="119"/>
      <c r="EW487" s="119"/>
      <c r="EX487" s="119"/>
      <c r="EY487" s="119"/>
      <c r="EZ487" s="119"/>
      <c r="FA487" s="119"/>
      <c r="FB487" s="119"/>
      <c r="FC487" s="119"/>
      <c r="FD487" s="119"/>
      <c r="FE487" s="119"/>
      <c r="FF487" s="119"/>
      <c r="FG487" s="119"/>
      <c r="FH487" s="119"/>
      <c r="FI487" s="119"/>
      <c r="FJ487" s="119"/>
      <c r="FK487" s="119"/>
      <c r="FL487" s="119"/>
      <c r="FM487" s="119"/>
      <c r="FN487" s="119"/>
      <c r="FO487" s="119"/>
      <c r="FP487" s="119"/>
      <c r="FQ487" s="119"/>
      <c r="FR487" s="119"/>
      <c r="FS487" s="119"/>
      <c r="FT487" s="119"/>
      <c r="FU487" s="119"/>
      <c r="FV487" s="119"/>
      <c r="FW487" s="119"/>
      <c r="FX487" s="119"/>
      <c r="FY487" s="119"/>
      <c r="FZ487" s="119"/>
      <c r="GA487" s="119"/>
      <c r="GB487" s="119"/>
      <c r="GC487" s="119"/>
      <c r="GD487" s="119"/>
      <c r="GE487" s="119"/>
      <c r="GF487" s="119"/>
      <c r="GG487" s="119"/>
      <c r="GH487" s="119"/>
      <c r="GI487" s="119"/>
      <c r="GJ487" s="119"/>
      <c r="GK487" s="119"/>
      <c r="GL487" s="119"/>
      <c r="GM487" s="119"/>
      <c r="GN487" s="119"/>
      <c r="GO487" s="119"/>
      <c r="GP487" s="119"/>
      <c r="GQ487" s="119"/>
      <c r="GR487" s="119"/>
      <c r="GS487" s="119"/>
      <c r="GT487" s="119"/>
      <c r="GU487" s="119"/>
      <c r="GV487" s="119"/>
      <c r="GW487" s="119"/>
      <c r="GX487" s="119"/>
      <c r="GY487" s="119"/>
      <c r="GZ487" s="119"/>
      <c r="HA487" s="119"/>
      <c r="HB487" s="119"/>
      <c r="HC487" s="119"/>
      <c r="HD487" s="119"/>
      <c r="HE487" s="119"/>
      <c r="HF487" s="119"/>
      <c r="HG487" s="119"/>
      <c r="HH487" s="119"/>
      <c r="HI487" s="119"/>
      <c r="HJ487" s="119"/>
      <c r="HK487" s="119"/>
      <c r="HL487" s="119"/>
      <c r="HM487" s="119"/>
      <c r="HN487" s="119"/>
      <c r="HO487" s="119"/>
      <c r="HP487" s="119"/>
      <c r="HQ487" s="119"/>
      <c r="HR487" s="119"/>
      <c r="HS487" s="119"/>
      <c r="HT487" s="119"/>
      <c r="HU487" s="119"/>
      <c r="HV487" s="119"/>
      <c r="HW487" s="119"/>
      <c r="HX487" s="119"/>
      <c r="HY487" s="119"/>
      <c r="HZ487" s="119"/>
      <c r="IA487" s="119"/>
      <c r="IB487" s="119"/>
      <c r="IC487" s="119"/>
      <c r="ID487" s="119"/>
      <c r="IE487" s="119"/>
      <c r="IF487" s="119"/>
      <c r="IG487" s="119"/>
      <c r="IH487" s="119"/>
      <c r="II487" s="119"/>
      <c r="IJ487" s="119"/>
      <c r="IK487" s="119"/>
      <c r="IL487" s="119"/>
      <c r="IM487" s="119"/>
      <c r="IN487" s="119"/>
      <c r="IO487" s="119"/>
      <c r="IP487" s="119"/>
      <c r="IQ487" s="119"/>
      <c r="IR487" s="119"/>
      <c r="IS487" s="119"/>
      <c r="IT487" s="119"/>
      <c r="IU487" s="119"/>
      <c r="IV487" s="119"/>
    </row>
    <row r="488" spans="4:256" s="150" customFormat="1">
      <c r="D488" s="119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  <c r="AA488" s="119"/>
      <c r="AB488" s="119"/>
      <c r="AC488" s="119"/>
      <c r="AD488" s="119"/>
      <c r="AE488" s="119"/>
      <c r="AF488" s="119"/>
      <c r="AG488" s="119"/>
      <c r="AH488" s="119"/>
      <c r="AI488" s="119"/>
      <c r="AJ488" s="119"/>
      <c r="AK488" s="119"/>
      <c r="AL488" s="119"/>
      <c r="AM488" s="119"/>
      <c r="AN488" s="119"/>
      <c r="AO488" s="119"/>
      <c r="AP488" s="119"/>
      <c r="AQ488" s="119"/>
      <c r="AR488" s="119"/>
      <c r="AS488" s="119"/>
      <c r="AT488" s="119"/>
      <c r="AU488" s="119"/>
      <c r="AV488" s="119"/>
      <c r="AW488" s="119"/>
      <c r="AX488" s="119"/>
      <c r="AY488" s="119"/>
      <c r="AZ488" s="119"/>
      <c r="BA488" s="119"/>
      <c r="BB488" s="119"/>
      <c r="BC488" s="119"/>
      <c r="BD488" s="119"/>
      <c r="BE488" s="119"/>
      <c r="BF488" s="119"/>
      <c r="BG488" s="119"/>
      <c r="BH488" s="119"/>
      <c r="BI488" s="119"/>
      <c r="BJ488" s="119"/>
      <c r="BK488" s="119"/>
      <c r="BL488" s="119"/>
      <c r="BM488" s="119"/>
      <c r="BN488" s="119"/>
      <c r="BO488" s="119"/>
      <c r="BP488" s="119"/>
      <c r="BQ488" s="119"/>
      <c r="BR488" s="119"/>
      <c r="BS488" s="119"/>
      <c r="BT488" s="119"/>
      <c r="BU488" s="119"/>
      <c r="BV488" s="119"/>
      <c r="BW488" s="119"/>
      <c r="BX488" s="119"/>
      <c r="BY488" s="119"/>
      <c r="BZ488" s="119"/>
      <c r="CA488" s="119"/>
      <c r="CB488" s="119"/>
      <c r="CC488" s="119"/>
      <c r="CD488" s="119"/>
      <c r="CE488" s="119"/>
      <c r="CF488" s="119"/>
      <c r="CG488" s="119"/>
      <c r="CH488" s="119"/>
      <c r="CI488" s="119"/>
      <c r="CJ488" s="119"/>
      <c r="CK488" s="119"/>
      <c r="CL488" s="119"/>
      <c r="CM488" s="119"/>
      <c r="CN488" s="119"/>
      <c r="CO488" s="119"/>
      <c r="CP488" s="119"/>
      <c r="CQ488" s="119"/>
      <c r="CR488" s="119"/>
      <c r="CS488" s="119"/>
      <c r="CT488" s="119"/>
      <c r="CU488" s="119"/>
      <c r="CV488" s="119"/>
      <c r="CW488" s="119"/>
      <c r="CX488" s="119"/>
      <c r="CY488" s="119"/>
      <c r="CZ488" s="119"/>
      <c r="DA488" s="119"/>
      <c r="DB488" s="119"/>
      <c r="DC488" s="119"/>
      <c r="DD488" s="119"/>
      <c r="DE488" s="119"/>
      <c r="DF488" s="119"/>
      <c r="DG488" s="119"/>
      <c r="DH488" s="119"/>
      <c r="DI488" s="119"/>
      <c r="DJ488" s="119"/>
      <c r="DK488" s="119"/>
      <c r="DL488" s="119"/>
      <c r="DM488" s="119"/>
      <c r="DN488" s="119"/>
      <c r="DO488" s="119"/>
      <c r="DP488" s="119"/>
      <c r="DQ488" s="119"/>
      <c r="DR488" s="119"/>
      <c r="DS488" s="119"/>
      <c r="DT488" s="119"/>
      <c r="DU488" s="119"/>
      <c r="DV488" s="119"/>
      <c r="DW488" s="119"/>
      <c r="DX488" s="119"/>
      <c r="DY488" s="119"/>
      <c r="DZ488" s="119"/>
      <c r="EA488" s="119"/>
      <c r="EB488" s="119"/>
      <c r="EC488" s="119"/>
      <c r="ED488" s="119"/>
      <c r="EE488" s="119"/>
      <c r="EF488" s="119"/>
      <c r="EG488" s="119"/>
      <c r="EH488" s="119"/>
      <c r="EI488" s="119"/>
      <c r="EJ488" s="119"/>
      <c r="EK488" s="119"/>
      <c r="EL488" s="119"/>
      <c r="EM488" s="119"/>
      <c r="EN488" s="119"/>
      <c r="EO488" s="119"/>
      <c r="EP488" s="119"/>
      <c r="EQ488" s="119"/>
      <c r="ER488" s="119"/>
      <c r="ES488" s="119"/>
      <c r="ET488" s="119"/>
      <c r="EU488" s="119"/>
      <c r="EV488" s="119"/>
      <c r="EW488" s="119"/>
      <c r="EX488" s="119"/>
      <c r="EY488" s="119"/>
      <c r="EZ488" s="119"/>
      <c r="FA488" s="119"/>
      <c r="FB488" s="119"/>
      <c r="FC488" s="119"/>
      <c r="FD488" s="119"/>
      <c r="FE488" s="119"/>
      <c r="FF488" s="119"/>
      <c r="FG488" s="119"/>
      <c r="FH488" s="119"/>
      <c r="FI488" s="119"/>
      <c r="FJ488" s="119"/>
      <c r="FK488" s="119"/>
      <c r="FL488" s="119"/>
      <c r="FM488" s="119"/>
      <c r="FN488" s="119"/>
      <c r="FO488" s="119"/>
      <c r="FP488" s="119"/>
      <c r="FQ488" s="119"/>
      <c r="FR488" s="119"/>
      <c r="FS488" s="119"/>
      <c r="FT488" s="119"/>
      <c r="FU488" s="119"/>
      <c r="FV488" s="119"/>
      <c r="FW488" s="119"/>
      <c r="FX488" s="119"/>
      <c r="FY488" s="119"/>
      <c r="FZ488" s="119"/>
      <c r="GA488" s="119"/>
      <c r="GB488" s="119"/>
      <c r="GC488" s="119"/>
      <c r="GD488" s="119"/>
      <c r="GE488" s="119"/>
      <c r="GF488" s="119"/>
      <c r="GG488" s="119"/>
      <c r="GH488" s="119"/>
      <c r="GI488" s="119"/>
      <c r="GJ488" s="119"/>
      <c r="GK488" s="119"/>
      <c r="GL488" s="119"/>
      <c r="GM488" s="119"/>
      <c r="GN488" s="119"/>
      <c r="GO488" s="119"/>
      <c r="GP488" s="119"/>
      <c r="GQ488" s="119"/>
      <c r="GR488" s="119"/>
      <c r="GS488" s="119"/>
      <c r="GT488" s="119"/>
      <c r="GU488" s="119"/>
      <c r="GV488" s="119"/>
      <c r="GW488" s="119"/>
      <c r="GX488" s="119"/>
      <c r="GY488" s="119"/>
      <c r="GZ488" s="119"/>
      <c r="HA488" s="119"/>
      <c r="HB488" s="119"/>
      <c r="HC488" s="119"/>
      <c r="HD488" s="119"/>
      <c r="HE488" s="119"/>
      <c r="HF488" s="119"/>
      <c r="HG488" s="119"/>
      <c r="HH488" s="119"/>
      <c r="HI488" s="119"/>
      <c r="HJ488" s="119"/>
      <c r="HK488" s="119"/>
      <c r="HL488" s="119"/>
      <c r="HM488" s="119"/>
      <c r="HN488" s="119"/>
      <c r="HO488" s="119"/>
      <c r="HP488" s="119"/>
      <c r="HQ488" s="119"/>
      <c r="HR488" s="119"/>
      <c r="HS488" s="119"/>
      <c r="HT488" s="119"/>
      <c r="HU488" s="119"/>
      <c r="HV488" s="119"/>
      <c r="HW488" s="119"/>
      <c r="HX488" s="119"/>
      <c r="HY488" s="119"/>
      <c r="HZ488" s="119"/>
      <c r="IA488" s="119"/>
      <c r="IB488" s="119"/>
      <c r="IC488" s="119"/>
      <c r="ID488" s="119"/>
      <c r="IE488" s="119"/>
      <c r="IF488" s="119"/>
      <c r="IG488" s="119"/>
      <c r="IH488" s="119"/>
      <c r="II488" s="119"/>
      <c r="IJ488" s="119"/>
      <c r="IK488" s="119"/>
      <c r="IL488" s="119"/>
      <c r="IM488" s="119"/>
      <c r="IN488" s="119"/>
      <c r="IO488" s="119"/>
      <c r="IP488" s="119"/>
      <c r="IQ488" s="119"/>
      <c r="IR488" s="119"/>
      <c r="IS488" s="119"/>
      <c r="IT488" s="119"/>
      <c r="IU488" s="119"/>
      <c r="IV488" s="119"/>
    </row>
    <row r="489" spans="4:256" s="150" customFormat="1">
      <c r="D489" s="119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  <c r="AA489" s="119"/>
      <c r="AB489" s="119"/>
      <c r="AC489" s="119"/>
      <c r="AD489" s="119"/>
      <c r="AE489" s="119"/>
      <c r="AF489" s="119"/>
      <c r="AG489" s="119"/>
      <c r="AH489" s="119"/>
      <c r="AI489" s="119"/>
      <c r="AJ489" s="119"/>
      <c r="AK489" s="119"/>
      <c r="AL489" s="119"/>
      <c r="AM489" s="119"/>
      <c r="AN489" s="119"/>
      <c r="AO489" s="119"/>
      <c r="AP489" s="119"/>
      <c r="AQ489" s="119"/>
      <c r="AR489" s="119"/>
      <c r="AS489" s="119"/>
      <c r="AT489" s="119"/>
      <c r="AU489" s="119"/>
      <c r="AV489" s="119"/>
      <c r="AW489" s="119"/>
      <c r="AX489" s="119"/>
      <c r="AY489" s="119"/>
      <c r="AZ489" s="119"/>
      <c r="BA489" s="119"/>
      <c r="BB489" s="119"/>
      <c r="BC489" s="119"/>
      <c r="BD489" s="119"/>
      <c r="BE489" s="119"/>
      <c r="BF489" s="119"/>
      <c r="BG489" s="119"/>
      <c r="BH489" s="119"/>
      <c r="BI489" s="119"/>
      <c r="BJ489" s="119"/>
      <c r="BK489" s="119"/>
      <c r="BL489" s="119"/>
      <c r="BM489" s="119"/>
      <c r="BN489" s="119"/>
      <c r="BO489" s="119"/>
      <c r="BP489" s="119"/>
      <c r="BQ489" s="119"/>
      <c r="BR489" s="119"/>
      <c r="BS489" s="119"/>
      <c r="BT489" s="119"/>
      <c r="BU489" s="119"/>
      <c r="BV489" s="119"/>
      <c r="BW489" s="119"/>
      <c r="BX489" s="119"/>
      <c r="BY489" s="119"/>
      <c r="BZ489" s="119"/>
      <c r="CA489" s="119"/>
      <c r="CB489" s="119"/>
      <c r="CC489" s="119"/>
      <c r="CD489" s="119"/>
      <c r="CE489" s="119"/>
      <c r="CF489" s="119"/>
      <c r="CG489" s="119"/>
      <c r="CH489" s="119"/>
      <c r="CI489" s="119"/>
      <c r="CJ489" s="119"/>
      <c r="CK489" s="119"/>
      <c r="CL489" s="119"/>
      <c r="CM489" s="119"/>
      <c r="CN489" s="119"/>
      <c r="CO489" s="119"/>
      <c r="CP489" s="119"/>
      <c r="CQ489" s="119"/>
      <c r="CR489" s="119"/>
      <c r="CS489" s="119"/>
      <c r="CT489" s="119"/>
      <c r="CU489" s="119"/>
      <c r="CV489" s="119"/>
      <c r="CW489" s="119"/>
      <c r="CX489" s="119"/>
      <c r="CY489" s="119"/>
      <c r="CZ489" s="119"/>
      <c r="DA489" s="119"/>
      <c r="DB489" s="119"/>
      <c r="DC489" s="119"/>
      <c r="DD489" s="119"/>
      <c r="DE489" s="119"/>
      <c r="DF489" s="119"/>
      <c r="DG489" s="119"/>
      <c r="DH489" s="119"/>
      <c r="DI489" s="119"/>
      <c r="DJ489" s="119"/>
      <c r="DK489" s="119"/>
      <c r="DL489" s="119"/>
      <c r="DM489" s="119"/>
      <c r="DN489" s="119"/>
      <c r="DO489" s="119"/>
      <c r="DP489" s="119"/>
      <c r="DQ489" s="119"/>
      <c r="DR489" s="119"/>
      <c r="DS489" s="119"/>
      <c r="DT489" s="119"/>
      <c r="DU489" s="119"/>
      <c r="DV489" s="119"/>
      <c r="DW489" s="119"/>
      <c r="DX489" s="119"/>
      <c r="DY489" s="119"/>
      <c r="DZ489" s="119"/>
      <c r="EA489" s="119"/>
      <c r="EB489" s="119"/>
      <c r="EC489" s="119"/>
      <c r="ED489" s="119"/>
      <c r="EE489" s="119"/>
      <c r="EF489" s="119"/>
      <c r="EG489" s="119"/>
      <c r="EH489" s="119"/>
      <c r="EI489" s="119"/>
      <c r="EJ489" s="119"/>
      <c r="EK489" s="119"/>
      <c r="EL489" s="119"/>
      <c r="EM489" s="119"/>
      <c r="EN489" s="119"/>
      <c r="EO489" s="119"/>
      <c r="EP489" s="119"/>
      <c r="EQ489" s="119"/>
      <c r="ER489" s="119"/>
      <c r="ES489" s="119"/>
      <c r="ET489" s="119"/>
      <c r="EU489" s="119"/>
      <c r="EV489" s="119"/>
      <c r="EW489" s="119"/>
      <c r="EX489" s="119"/>
      <c r="EY489" s="119"/>
      <c r="EZ489" s="119"/>
      <c r="FA489" s="119"/>
      <c r="FB489" s="119"/>
      <c r="FC489" s="119"/>
      <c r="FD489" s="119"/>
      <c r="FE489" s="119"/>
      <c r="FF489" s="119"/>
      <c r="FG489" s="119"/>
      <c r="FH489" s="119"/>
      <c r="FI489" s="119"/>
      <c r="FJ489" s="119"/>
      <c r="FK489" s="119"/>
      <c r="FL489" s="119"/>
      <c r="FM489" s="119"/>
      <c r="FN489" s="119"/>
      <c r="FO489" s="119"/>
      <c r="FP489" s="119"/>
      <c r="FQ489" s="119"/>
      <c r="FR489" s="119"/>
      <c r="FS489" s="119"/>
      <c r="FT489" s="119"/>
      <c r="FU489" s="119"/>
      <c r="FV489" s="119"/>
      <c r="FW489" s="119"/>
      <c r="FX489" s="119"/>
      <c r="FY489" s="119"/>
      <c r="FZ489" s="119"/>
      <c r="GA489" s="119"/>
      <c r="GB489" s="119"/>
      <c r="GC489" s="119"/>
      <c r="GD489" s="119"/>
      <c r="GE489" s="119"/>
      <c r="GF489" s="119"/>
      <c r="GG489" s="119"/>
      <c r="GH489" s="119"/>
      <c r="GI489" s="119"/>
      <c r="GJ489" s="119"/>
      <c r="GK489" s="119"/>
      <c r="GL489" s="119"/>
      <c r="GM489" s="119"/>
      <c r="GN489" s="119"/>
      <c r="GO489" s="119"/>
      <c r="GP489" s="119"/>
      <c r="GQ489" s="119"/>
      <c r="GR489" s="119"/>
      <c r="GS489" s="119"/>
      <c r="GT489" s="119"/>
      <c r="GU489" s="119"/>
      <c r="GV489" s="119"/>
      <c r="GW489" s="119"/>
      <c r="GX489" s="119"/>
      <c r="GY489" s="119"/>
      <c r="GZ489" s="119"/>
      <c r="HA489" s="119"/>
      <c r="HB489" s="119"/>
      <c r="HC489" s="119"/>
      <c r="HD489" s="119"/>
      <c r="HE489" s="119"/>
      <c r="HF489" s="119"/>
      <c r="HG489" s="119"/>
      <c r="HH489" s="119"/>
      <c r="HI489" s="119"/>
      <c r="HJ489" s="119"/>
      <c r="HK489" s="119"/>
      <c r="HL489" s="119"/>
      <c r="HM489" s="119"/>
      <c r="HN489" s="119"/>
      <c r="HO489" s="119"/>
      <c r="HP489" s="119"/>
      <c r="HQ489" s="119"/>
      <c r="HR489" s="119"/>
      <c r="HS489" s="119"/>
      <c r="HT489" s="119"/>
      <c r="HU489" s="119"/>
      <c r="HV489" s="119"/>
      <c r="HW489" s="119"/>
      <c r="HX489" s="119"/>
      <c r="HY489" s="119"/>
      <c r="HZ489" s="119"/>
      <c r="IA489" s="119"/>
      <c r="IB489" s="119"/>
      <c r="IC489" s="119"/>
      <c r="ID489" s="119"/>
      <c r="IE489" s="119"/>
      <c r="IF489" s="119"/>
      <c r="IG489" s="119"/>
      <c r="IH489" s="119"/>
      <c r="II489" s="119"/>
      <c r="IJ489" s="119"/>
      <c r="IK489" s="119"/>
      <c r="IL489" s="119"/>
      <c r="IM489" s="119"/>
      <c r="IN489" s="119"/>
      <c r="IO489" s="119"/>
      <c r="IP489" s="119"/>
      <c r="IQ489" s="119"/>
      <c r="IR489" s="119"/>
      <c r="IS489" s="119"/>
      <c r="IT489" s="119"/>
      <c r="IU489" s="119"/>
      <c r="IV489" s="119"/>
    </row>
    <row r="490" spans="4:256" s="150" customFormat="1">
      <c r="D490" s="119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  <c r="AA490" s="119"/>
      <c r="AB490" s="119"/>
      <c r="AC490" s="119"/>
      <c r="AD490" s="119"/>
      <c r="AE490" s="119"/>
      <c r="AF490" s="119"/>
      <c r="AG490" s="119"/>
      <c r="AH490" s="119"/>
      <c r="AI490" s="119"/>
      <c r="AJ490" s="119"/>
      <c r="AK490" s="119"/>
      <c r="AL490" s="119"/>
      <c r="AM490" s="119"/>
      <c r="AN490" s="119"/>
      <c r="AO490" s="119"/>
      <c r="AP490" s="119"/>
      <c r="AQ490" s="119"/>
      <c r="AR490" s="119"/>
      <c r="AS490" s="119"/>
      <c r="AT490" s="119"/>
      <c r="AU490" s="119"/>
      <c r="AV490" s="119"/>
      <c r="AW490" s="119"/>
      <c r="AX490" s="119"/>
      <c r="AY490" s="119"/>
      <c r="AZ490" s="119"/>
      <c r="BA490" s="119"/>
      <c r="BB490" s="119"/>
      <c r="BC490" s="119"/>
      <c r="BD490" s="119"/>
      <c r="BE490" s="119"/>
      <c r="BF490" s="119"/>
      <c r="BG490" s="119"/>
      <c r="BH490" s="119"/>
      <c r="BI490" s="119"/>
      <c r="BJ490" s="119"/>
      <c r="BK490" s="119"/>
      <c r="BL490" s="119"/>
      <c r="BM490" s="119"/>
      <c r="BN490" s="119"/>
      <c r="BO490" s="119"/>
      <c r="BP490" s="119"/>
      <c r="BQ490" s="119"/>
      <c r="BR490" s="119"/>
      <c r="BS490" s="119"/>
      <c r="BT490" s="119"/>
      <c r="BU490" s="119"/>
      <c r="BV490" s="119"/>
      <c r="BW490" s="119"/>
      <c r="BX490" s="119"/>
      <c r="BY490" s="119"/>
      <c r="BZ490" s="119"/>
      <c r="CA490" s="119"/>
      <c r="CB490" s="119"/>
      <c r="CC490" s="119"/>
      <c r="CD490" s="119"/>
      <c r="CE490" s="119"/>
      <c r="CF490" s="119"/>
      <c r="CG490" s="119"/>
      <c r="CH490" s="119"/>
      <c r="CI490" s="119"/>
      <c r="CJ490" s="119"/>
      <c r="CK490" s="119"/>
      <c r="CL490" s="119"/>
      <c r="CM490" s="119"/>
      <c r="CN490" s="119"/>
      <c r="CO490" s="119"/>
      <c r="CP490" s="119"/>
      <c r="CQ490" s="119"/>
      <c r="CR490" s="119"/>
      <c r="CS490" s="119"/>
      <c r="CT490" s="119"/>
      <c r="CU490" s="119"/>
      <c r="CV490" s="119"/>
      <c r="CW490" s="119"/>
      <c r="CX490" s="119"/>
      <c r="CY490" s="119"/>
      <c r="CZ490" s="119"/>
      <c r="DA490" s="119"/>
      <c r="DB490" s="119"/>
      <c r="DC490" s="119"/>
      <c r="DD490" s="119"/>
      <c r="DE490" s="119"/>
      <c r="DF490" s="119"/>
      <c r="DG490" s="119"/>
      <c r="DH490" s="119"/>
      <c r="DI490" s="119"/>
      <c r="DJ490" s="119"/>
      <c r="DK490" s="119"/>
      <c r="DL490" s="119"/>
      <c r="DM490" s="119"/>
      <c r="DN490" s="119"/>
      <c r="DO490" s="119"/>
      <c r="DP490" s="119"/>
      <c r="DQ490" s="119"/>
      <c r="DR490" s="119"/>
      <c r="DS490" s="119"/>
      <c r="DT490" s="119"/>
      <c r="DU490" s="119"/>
      <c r="DV490" s="119"/>
      <c r="DW490" s="119"/>
      <c r="DX490" s="119"/>
      <c r="DY490" s="119"/>
      <c r="DZ490" s="119"/>
      <c r="EA490" s="119"/>
      <c r="EB490" s="119"/>
      <c r="EC490" s="119"/>
      <c r="ED490" s="119"/>
      <c r="EE490" s="119"/>
      <c r="EF490" s="119"/>
      <c r="EG490" s="119"/>
      <c r="EH490" s="119"/>
      <c r="EI490" s="119"/>
      <c r="EJ490" s="119"/>
      <c r="EK490" s="119"/>
      <c r="EL490" s="119"/>
      <c r="EM490" s="119"/>
      <c r="EN490" s="119"/>
      <c r="EO490" s="119"/>
      <c r="EP490" s="119"/>
      <c r="EQ490" s="119"/>
      <c r="ER490" s="119"/>
      <c r="ES490" s="119"/>
      <c r="ET490" s="119"/>
      <c r="EU490" s="119"/>
      <c r="EV490" s="119"/>
      <c r="EW490" s="119"/>
      <c r="EX490" s="119"/>
      <c r="EY490" s="119"/>
      <c r="EZ490" s="119"/>
      <c r="FA490" s="119"/>
      <c r="FB490" s="119"/>
      <c r="FC490" s="119"/>
      <c r="FD490" s="119"/>
      <c r="FE490" s="119"/>
      <c r="FF490" s="119"/>
      <c r="FG490" s="119"/>
      <c r="FH490" s="119"/>
      <c r="FI490" s="119"/>
      <c r="FJ490" s="119"/>
      <c r="FK490" s="119"/>
      <c r="FL490" s="119"/>
      <c r="FM490" s="119"/>
      <c r="FN490" s="119"/>
      <c r="FO490" s="119"/>
      <c r="FP490" s="119"/>
      <c r="FQ490" s="119"/>
      <c r="FR490" s="119"/>
      <c r="FS490" s="119"/>
      <c r="FT490" s="119"/>
      <c r="FU490" s="119"/>
      <c r="FV490" s="119"/>
      <c r="FW490" s="119"/>
      <c r="FX490" s="119"/>
      <c r="FY490" s="119"/>
      <c r="FZ490" s="119"/>
      <c r="GA490" s="119"/>
      <c r="GB490" s="119"/>
      <c r="GC490" s="119"/>
      <c r="GD490" s="119"/>
      <c r="GE490" s="119"/>
      <c r="GF490" s="119"/>
      <c r="GG490" s="119"/>
      <c r="GH490" s="119"/>
      <c r="GI490" s="119"/>
      <c r="GJ490" s="119"/>
      <c r="GK490" s="119"/>
      <c r="GL490" s="119"/>
      <c r="GM490" s="119"/>
      <c r="GN490" s="119"/>
      <c r="GO490" s="119"/>
      <c r="GP490" s="119"/>
      <c r="GQ490" s="119"/>
      <c r="GR490" s="119"/>
      <c r="GS490" s="119"/>
      <c r="GT490" s="119"/>
      <c r="GU490" s="119"/>
      <c r="GV490" s="119"/>
      <c r="GW490" s="119"/>
      <c r="GX490" s="119"/>
      <c r="GY490" s="119"/>
      <c r="GZ490" s="119"/>
      <c r="HA490" s="119"/>
      <c r="HB490" s="119"/>
      <c r="HC490" s="119"/>
      <c r="HD490" s="119"/>
      <c r="HE490" s="119"/>
      <c r="HF490" s="119"/>
      <c r="HG490" s="119"/>
      <c r="HH490" s="119"/>
      <c r="HI490" s="119"/>
      <c r="HJ490" s="119"/>
      <c r="HK490" s="119"/>
      <c r="HL490" s="119"/>
      <c r="HM490" s="119"/>
      <c r="HN490" s="119"/>
      <c r="HO490" s="119"/>
      <c r="HP490" s="119"/>
      <c r="HQ490" s="119"/>
      <c r="HR490" s="119"/>
      <c r="HS490" s="119"/>
      <c r="HT490" s="119"/>
      <c r="HU490" s="119"/>
      <c r="HV490" s="119"/>
      <c r="HW490" s="119"/>
      <c r="HX490" s="119"/>
      <c r="HY490" s="119"/>
      <c r="HZ490" s="119"/>
      <c r="IA490" s="119"/>
      <c r="IB490" s="119"/>
      <c r="IC490" s="119"/>
      <c r="ID490" s="119"/>
      <c r="IE490" s="119"/>
      <c r="IF490" s="119"/>
      <c r="IG490" s="119"/>
      <c r="IH490" s="119"/>
      <c r="II490" s="119"/>
      <c r="IJ490" s="119"/>
      <c r="IK490" s="119"/>
      <c r="IL490" s="119"/>
      <c r="IM490" s="119"/>
      <c r="IN490" s="119"/>
      <c r="IO490" s="119"/>
      <c r="IP490" s="119"/>
      <c r="IQ490" s="119"/>
      <c r="IR490" s="119"/>
      <c r="IS490" s="119"/>
      <c r="IT490" s="119"/>
      <c r="IU490" s="119"/>
      <c r="IV490" s="119"/>
    </row>
    <row r="491" spans="4:256" s="150" customFormat="1">
      <c r="D491" s="119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  <c r="AA491" s="119"/>
      <c r="AB491" s="119"/>
      <c r="AC491" s="119"/>
      <c r="AD491" s="119"/>
      <c r="AE491" s="119"/>
      <c r="AF491" s="119"/>
      <c r="AG491" s="119"/>
      <c r="AH491" s="119"/>
      <c r="AI491" s="119"/>
      <c r="AJ491" s="119"/>
      <c r="AK491" s="119"/>
      <c r="AL491" s="119"/>
      <c r="AM491" s="119"/>
      <c r="AN491" s="119"/>
      <c r="AO491" s="119"/>
      <c r="AP491" s="119"/>
      <c r="AQ491" s="119"/>
      <c r="AR491" s="119"/>
      <c r="AS491" s="119"/>
      <c r="AT491" s="119"/>
      <c r="AU491" s="119"/>
      <c r="AV491" s="119"/>
      <c r="AW491" s="119"/>
      <c r="AX491" s="119"/>
      <c r="AY491" s="119"/>
      <c r="AZ491" s="119"/>
      <c r="BA491" s="119"/>
      <c r="BB491" s="119"/>
      <c r="BC491" s="119"/>
      <c r="BD491" s="119"/>
      <c r="BE491" s="119"/>
      <c r="BF491" s="119"/>
      <c r="BG491" s="119"/>
      <c r="BH491" s="119"/>
      <c r="BI491" s="119"/>
      <c r="BJ491" s="119"/>
      <c r="BK491" s="119"/>
      <c r="BL491" s="119"/>
      <c r="BM491" s="119"/>
      <c r="BN491" s="119"/>
      <c r="BO491" s="119"/>
      <c r="BP491" s="119"/>
      <c r="BQ491" s="119"/>
      <c r="BR491" s="119"/>
      <c r="BS491" s="119"/>
      <c r="BT491" s="119"/>
      <c r="BU491" s="119"/>
      <c r="BV491" s="119"/>
      <c r="BW491" s="119"/>
      <c r="BX491" s="119"/>
      <c r="BY491" s="119"/>
      <c r="BZ491" s="119"/>
      <c r="CA491" s="119"/>
      <c r="CB491" s="119"/>
      <c r="CC491" s="119"/>
      <c r="CD491" s="119"/>
      <c r="CE491" s="119"/>
      <c r="CF491" s="119"/>
      <c r="CG491" s="119"/>
      <c r="CH491" s="119"/>
      <c r="CI491" s="119"/>
      <c r="CJ491" s="119"/>
      <c r="CK491" s="119"/>
      <c r="CL491" s="119"/>
      <c r="CM491" s="119"/>
      <c r="CN491" s="119"/>
      <c r="CO491" s="119"/>
      <c r="CP491" s="119"/>
      <c r="CQ491" s="119"/>
      <c r="CR491" s="119"/>
      <c r="CS491" s="119"/>
      <c r="CT491" s="119"/>
      <c r="CU491" s="119"/>
      <c r="CV491" s="119"/>
      <c r="CW491" s="119"/>
      <c r="CX491" s="119"/>
      <c r="CY491" s="119"/>
      <c r="CZ491" s="119"/>
      <c r="DA491" s="119"/>
      <c r="DB491" s="119"/>
      <c r="DC491" s="119"/>
      <c r="DD491" s="119"/>
      <c r="DE491" s="119"/>
      <c r="DF491" s="119"/>
      <c r="DG491" s="119"/>
      <c r="DH491" s="119"/>
      <c r="DI491" s="119"/>
      <c r="DJ491" s="119"/>
      <c r="DK491" s="119"/>
      <c r="DL491" s="119"/>
      <c r="DM491" s="119"/>
      <c r="DN491" s="119"/>
      <c r="DO491" s="119"/>
      <c r="DP491" s="119"/>
      <c r="DQ491" s="119"/>
      <c r="DR491" s="119"/>
      <c r="DS491" s="119"/>
      <c r="DT491" s="119"/>
      <c r="DU491" s="119"/>
      <c r="DV491" s="119"/>
      <c r="DW491" s="119"/>
      <c r="DX491" s="119"/>
      <c r="DY491" s="119"/>
      <c r="DZ491" s="119"/>
      <c r="EA491" s="119"/>
      <c r="EB491" s="119"/>
      <c r="EC491" s="119"/>
      <c r="ED491" s="119"/>
      <c r="EE491" s="119"/>
      <c r="EF491" s="119"/>
      <c r="EG491" s="119"/>
      <c r="EH491" s="119"/>
      <c r="EI491" s="119"/>
      <c r="EJ491" s="119"/>
      <c r="EK491" s="119"/>
      <c r="EL491" s="119"/>
      <c r="EM491" s="119"/>
      <c r="EN491" s="119"/>
      <c r="EO491" s="119"/>
      <c r="EP491" s="119"/>
      <c r="EQ491" s="119"/>
      <c r="ER491" s="119"/>
      <c r="ES491" s="119"/>
      <c r="ET491" s="119"/>
      <c r="EU491" s="119"/>
      <c r="EV491" s="119"/>
      <c r="EW491" s="119"/>
      <c r="EX491" s="119"/>
      <c r="EY491" s="119"/>
      <c r="EZ491" s="119"/>
      <c r="FA491" s="119"/>
      <c r="FB491" s="119"/>
      <c r="FC491" s="119"/>
      <c r="FD491" s="119"/>
      <c r="FE491" s="119"/>
      <c r="FF491" s="119"/>
      <c r="FG491" s="119"/>
      <c r="FH491" s="119"/>
      <c r="FI491" s="119"/>
      <c r="FJ491" s="119"/>
      <c r="FK491" s="119"/>
      <c r="FL491" s="119"/>
      <c r="FM491" s="119"/>
      <c r="FN491" s="119"/>
      <c r="FO491" s="119"/>
      <c r="FP491" s="119"/>
      <c r="FQ491" s="119"/>
      <c r="FR491" s="119"/>
      <c r="FS491" s="119"/>
      <c r="FT491" s="119"/>
      <c r="FU491" s="119"/>
      <c r="FV491" s="119"/>
      <c r="FW491" s="119"/>
      <c r="FX491" s="119"/>
      <c r="FY491" s="119"/>
      <c r="FZ491" s="119"/>
      <c r="GA491" s="119"/>
      <c r="GB491" s="119"/>
      <c r="GC491" s="119"/>
      <c r="GD491" s="119"/>
      <c r="GE491" s="119"/>
      <c r="GF491" s="119"/>
      <c r="GG491" s="119"/>
      <c r="GH491" s="119"/>
      <c r="GI491" s="119"/>
      <c r="GJ491" s="119"/>
      <c r="GK491" s="119"/>
      <c r="GL491" s="119"/>
      <c r="GM491" s="119"/>
      <c r="GN491" s="119"/>
      <c r="GO491" s="119"/>
      <c r="GP491" s="119"/>
      <c r="GQ491" s="119"/>
      <c r="GR491" s="119"/>
      <c r="GS491" s="119"/>
      <c r="GT491" s="119"/>
      <c r="GU491" s="119"/>
      <c r="GV491" s="119"/>
      <c r="GW491" s="119"/>
      <c r="GX491" s="119"/>
      <c r="GY491" s="119"/>
      <c r="GZ491" s="119"/>
      <c r="HA491" s="119"/>
      <c r="HB491" s="119"/>
      <c r="HC491" s="119"/>
      <c r="HD491" s="119"/>
      <c r="HE491" s="119"/>
      <c r="HF491" s="119"/>
      <c r="HG491" s="119"/>
      <c r="HH491" s="119"/>
      <c r="HI491" s="119"/>
      <c r="HJ491" s="119"/>
      <c r="HK491" s="119"/>
      <c r="HL491" s="119"/>
      <c r="HM491" s="119"/>
      <c r="HN491" s="119"/>
      <c r="HO491" s="119"/>
      <c r="HP491" s="119"/>
      <c r="HQ491" s="119"/>
      <c r="HR491" s="119"/>
      <c r="HS491" s="119"/>
      <c r="HT491" s="119"/>
      <c r="HU491" s="119"/>
      <c r="HV491" s="119"/>
      <c r="HW491" s="119"/>
      <c r="HX491" s="119"/>
      <c r="HY491" s="119"/>
      <c r="HZ491" s="119"/>
      <c r="IA491" s="119"/>
      <c r="IB491" s="119"/>
      <c r="IC491" s="119"/>
      <c r="ID491" s="119"/>
      <c r="IE491" s="119"/>
      <c r="IF491" s="119"/>
      <c r="IG491" s="119"/>
      <c r="IH491" s="119"/>
      <c r="II491" s="119"/>
      <c r="IJ491" s="119"/>
      <c r="IK491" s="119"/>
      <c r="IL491" s="119"/>
      <c r="IM491" s="119"/>
      <c r="IN491" s="119"/>
      <c r="IO491" s="119"/>
      <c r="IP491" s="119"/>
      <c r="IQ491" s="119"/>
      <c r="IR491" s="119"/>
      <c r="IS491" s="119"/>
      <c r="IT491" s="119"/>
      <c r="IU491" s="119"/>
      <c r="IV491" s="119"/>
    </row>
    <row r="492" spans="4:256" s="150" customFormat="1">
      <c r="D492" s="119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  <c r="AA492" s="119"/>
      <c r="AB492" s="119"/>
      <c r="AC492" s="119"/>
      <c r="AD492" s="119"/>
      <c r="AE492" s="119"/>
      <c r="AF492" s="119"/>
      <c r="AG492" s="119"/>
      <c r="AH492" s="119"/>
      <c r="AI492" s="119"/>
      <c r="AJ492" s="119"/>
      <c r="AK492" s="119"/>
      <c r="AL492" s="119"/>
      <c r="AM492" s="119"/>
      <c r="AN492" s="119"/>
      <c r="AO492" s="119"/>
      <c r="AP492" s="119"/>
      <c r="AQ492" s="119"/>
      <c r="AR492" s="119"/>
      <c r="AS492" s="119"/>
      <c r="AT492" s="119"/>
      <c r="AU492" s="119"/>
      <c r="AV492" s="119"/>
      <c r="AW492" s="119"/>
      <c r="AX492" s="119"/>
      <c r="AY492" s="119"/>
      <c r="AZ492" s="119"/>
      <c r="BA492" s="119"/>
      <c r="BB492" s="119"/>
      <c r="BC492" s="119"/>
      <c r="BD492" s="119"/>
      <c r="BE492" s="119"/>
      <c r="BF492" s="119"/>
      <c r="BG492" s="119"/>
      <c r="BH492" s="119"/>
      <c r="BI492" s="119"/>
      <c r="BJ492" s="119"/>
      <c r="BK492" s="119"/>
      <c r="BL492" s="119"/>
      <c r="BM492" s="119"/>
      <c r="BN492" s="119"/>
      <c r="BO492" s="119"/>
      <c r="BP492" s="119"/>
      <c r="BQ492" s="119"/>
      <c r="BR492" s="119"/>
      <c r="BS492" s="119"/>
      <c r="BT492" s="119"/>
      <c r="BU492" s="119"/>
      <c r="BV492" s="119"/>
      <c r="BW492" s="119"/>
      <c r="BX492" s="119"/>
      <c r="BY492" s="119"/>
      <c r="BZ492" s="119"/>
      <c r="CA492" s="119"/>
      <c r="CB492" s="119"/>
      <c r="CC492" s="119"/>
      <c r="CD492" s="119"/>
      <c r="CE492" s="119"/>
      <c r="CF492" s="119"/>
      <c r="CG492" s="119"/>
      <c r="CH492" s="119"/>
      <c r="CI492" s="119"/>
      <c r="CJ492" s="119"/>
      <c r="CK492" s="119"/>
      <c r="CL492" s="119"/>
      <c r="CM492" s="119"/>
      <c r="CN492" s="119"/>
      <c r="CO492" s="119"/>
      <c r="CP492" s="119"/>
      <c r="CQ492" s="119"/>
      <c r="CR492" s="119"/>
      <c r="CS492" s="119"/>
      <c r="CT492" s="119"/>
      <c r="CU492" s="119"/>
      <c r="CV492" s="119"/>
      <c r="CW492" s="119"/>
      <c r="CX492" s="119"/>
      <c r="CY492" s="119"/>
      <c r="CZ492" s="119"/>
      <c r="DA492" s="119"/>
      <c r="DB492" s="119"/>
      <c r="DC492" s="119"/>
      <c r="DD492" s="119"/>
      <c r="DE492" s="119"/>
      <c r="DF492" s="119"/>
      <c r="DG492" s="119"/>
      <c r="DH492" s="119"/>
      <c r="DI492" s="119"/>
      <c r="DJ492" s="119"/>
      <c r="DK492" s="119"/>
      <c r="DL492" s="119"/>
      <c r="DM492" s="119"/>
      <c r="DN492" s="119"/>
      <c r="DO492" s="119"/>
      <c r="DP492" s="119"/>
      <c r="DQ492" s="119"/>
      <c r="DR492" s="119"/>
      <c r="DS492" s="119"/>
      <c r="DT492" s="119"/>
      <c r="DU492" s="119"/>
      <c r="DV492" s="119"/>
      <c r="DW492" s="119"/>
      <c r="DX492" s="119"/>
      <c r="DY492" s="119"/>
      <c r="DZ492" s="119"/>
      <c r="EA492" s="119"/>
      <c r="EB492" s="119"/>
      <c r="EC492" s="119"/>
      <c r="ED492" s="119"/>
      <c r="EE492" s="119"/>
      <c r="EF492" s="119"/>
      <c r="EG492" s="119"/>
      <c r="EH492" s="119"/>
      <c r="EI492" s="119"/>
      <c r="EJ492" s="119"/>
      <c r="EK492" s="119"/>
      <c r="EL492" s="119"/>
      <c r="EM492" s="119"/>
      <c r="EN492" s="119"/>
      <c r="EO492" s="119"/>
      <c r="EP492" s="119"/>
      <c r="EQ492" s="119"/>
      <c r="ER492" s="119"/>
      <c r="ES492" s="119"/>
      <c r="ET492" s="119"/>
      <c r="EU492" s="119"/>
      <c r="EV492" s="119"/>
      <c r="EW492" s="119"/>
      <c r="EX492" s="119"/>
      <c r="EY492" s="119"/>
      <c r="EZ492" s="119"/>
      <c r="FA492" s="119"/>
      <c r="FB492" s="119"/>
      <c r="FC492" s="119"/>
      <c r="FD492" s="119"/>
      <c r="FE492" s="119"/>
      <c r="FF492" s="119"/>
      <c r="FG492" s="119"/>
      <c r="FH492" s="119"/>
      <c r="FI492" s="119"/>
      <c r="FJ492" s="119"/>
      <c r="FK492" s="119"/>
      <c r="FL492" s="119"/>
      <c r="FM492" s="119"/>
      <c r="FN492" s="119"/>
      <c r="FO492" s="119"/>
      <c r="FP492" s="119"/>
      <c r="FQ492" s="119"/>
      <c r="FR492" s="119"/>
      <c r="FS492" s="119"/>
      <c r="FT492" s="119"/>
      <c r="FU492" s="119"/>
      <c r="FV492" s="119"/>
      <c r="FW492" s="119"/>
      <c r="FX492" s="119"/>
      <c r="FY492" s="119"/>
      <c r="FZ492" s="119"/>
      <c r="GA492" s="119"/>
      <c r="GB492" s="119"/>
      <c r="GC492" s="119"/>
      <c r="GD492" s="119"/>
      <c r="GE492" s="119"/>
      <c r="GF492" s="119"/>
      <c r="GG492" s="119"/>
      <c r="GH492" s="119"/>
      <c r="GI492" s="119"/>
      <c r="GJ492" s="119"/>
      <c r="GK492" s="119"/>
      <c r="GL492" s="119"/>
      <c r="GM492" s="119"/>
      <c r="GN492" s="119"/>
      <c r="GO492" s="119"/>
      <c r="GP492" s="119"/>
      <c r="GQ492" s="119"/>
      <c r="GR492" s="119"/>
      <c r="GS492" s="119"/>
      <c r="GT492" s="119"/>
      <c r="GU492" s="119"/>
      <c r="GV492" s="119"/>
      <c r="GW492" s="119"/>
      <c r="GX492" s="119"/>
      <c r="GY492" s="119"/>
      <c r="GZ492" s="119"/>
      <c r="HA492" s="119"/>
      <c r="HB492" s="119"/>
      <c r="HC492" s="119"/>
      <c r="HD492" s="119"/>
      <c r="HE492" s="119"/>
      <c r="HF492" s="119"/>
      <c r="HG492" s="119"/>
      <c r="HH492" s="119"/>
      <c r="HI492" s="119"/>
      <c r="HJ492" s="119"/>
      <c r="HK492" s="119"/>
      <c r="HL492" s="119"/>
      <c r="HM492" s="119"/>
      <c r="HN492" s="119"/>
      <c r="HO492" s="119"/>
      <c r="HP492" s="119"/>
      <c r="HQ492" s="119"/>
      <c r="HR492" s="119"/>
      <c r="HS492" s="119"/>
      <c r="HT492" s="119"/>
      <c r="HU492" s="119"/>
      <c r="HV492" s="119"/>
      <c r="HW492" s="119"/>
      <c r="HX492" s="119"/>
      <c r="HY492" s="119"/>
      <c r="HZ492" s="119"/>
      <c r="IA492" s="119"/>
      <c r="IB492" s="119"/>
      <c r="IC492" s="119"/>
      <c r="ID492" s="119"/>
      <c r="IE492" s="119"/>
      <c r="IF492" s="119"/>
      <c r="IG492" s="119"/>
      <c r="IH492" s="119"/>
      <c r="II492" s="119"/>
      <c r="IJ492" s="119"/>
      <c r="IK492" s="119"/>
      <c r="IL492" s="119"/>
      <c r="IM492" s="119"/>
      <c r="IN492" s="119"/>
      <c r="IO492" s="119"/>
      <c r="IP492" s="119"/>
      <c r="IQ492" s="119"/>
      <c r="IR492" s="119"/>
      <c r="IS492" s="119"/>
      <c r="IT492" s="119"/>
      <c r="IU492" s="119"/>
      <c r="IV492" s="119"/>
    </row>
    <row r="493" spans="4:256" s="150" customFormat="1">
      <c r="D493" s="119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  <c r="AA493" s="119"/>
      <c r="AB493" s="119"/>
      <c r="AC493" s="119"/>
      <c r="AD493" s="119"/>
      <c r="AE493" s="119"/>
      <c r="AF493" s="119"/>
      <c r="AG493" s="119"/>
      <c r="AH493" s="119"/>
      <c r="AI493" s="119"/>
      <c r="AJ493" s="119"/>
      <c r="AK493" s="119"/>
      <c r="AL493" s="119"/>
      <c r="AM493" s="119"/>
      <c r="AN493" s="119"/>
      <c r="AO493" s="119"/>
      <c r="AP493" s="119"/>
      <c r="AQ493" s="119"/>
      <c r="AR493" s="119"/>
      <c r="AS493" s="119"/>
      <c r="AT493" s="119"/>
      <c r="AU493" s="119"/>
      <c r="AV493" s="119"/>
      <c r="AW493" s="119"/>
      <c r="AX493" s="119"/>
      <c r="AY493" s="119"/>
      <c r="AZ493" s="119"/>
      <c r="BA493" s="119"/>
      <c r="BB493" s="119"/>
      <c r="BC493" s="119"/>
      <c r="BD493" s="119"/>
      <c r="BE493" s="119"/>
      <c r="BF493" s="119"/>
      <c r="BG493" s="119"/>
      <c r="BH493" s="119"/>
      <c r="BI493" s="119"/>
      <c r="BJ493" s="119"/>
      <c r="BK493" s="119"/>
      <c r="BL493" s="119"/>
      <c r="BM493" s="119"/>
      <c r="BN493" s="119"/>
      <c r="BO493" s="119"/>
      <c r="BP493" s="119"/>
      <c r="BQ493" s="119"/>
      <c r="BR493" s="119"/>
      <c r="BS493" s="119"/>
      <c r="BT493" s="119"/>
      <c r="BU493" s="119"/>
      <c r="BV493" s="119"/>
      <c r="BW493" s="119"/>
      <c r="BX493" s="119"/>
      <c r="BY493" s="119"/>
      <c r="BZ493" s="119"/>
      <c r="CA493" s="119"/>
      <c r="CB493" s="119"/>
      <c r="CC493" s="119"/>
      <c r="CD493" s="119"/>
      <c r="CE493" s="119"/>
      <c r="CF493" s="119"/>
      <c r="CG493" s="119"/>
      <c r="CH493" s="119"/>
      <c r="CI493" s="119"/>
      <c r="CJ493" s="119"/>
      <c r="CK493" s="119"/>
      <c r="CL493" s="119"/>
      <c r="CM493" s="119"/>
      <c r="CN493" s="119"/>
      <c r="CO493" s="119"/>
      <c r="CP493" s="119"/>
      <c r="CQ493" s="119"/>
      <c r="CR493" s="119"/>
      <c r="CS493" s="119"/>
      <c r="CT493" s="119"/>
      <c r="CU493" s="119"/>
      <c r="CV493" s="119"/>
      <c r="CW493" s="119"/>
      <c r="CX493" s="119"/>
      <c r="CY493" s="119"/>
      <c r="CZ493" s="119"/>
      <c r="DA493" s="119"/>
      <c r="DB493" s="119"/>
      <c r="DC493" s="119"/>
      <c r="DD493" s="119"/>
      <c r="DE493" s="119"/>
      <c r="DF493" s="119"/>
      <c r="DG493" s="119"/>
      <c r="DH493" s="119"/>
      <c r="DI493" s="119"/>
      <c r="DJ493" s="119"/>
      <c r="DK493" s="119"/>
      <c r="DL493" s="119"/>
      <c r="DM493" s="119"/>
      <c r="DN493" s="119"/>
      <c r="DO493" s="119"/>
      <c r="DP493" s="119"/>
      <c r="DQ493" s="119"/>
      <c r="DR493" s="119"/>
      <c r="DS493" s="119"/>
      <c r="DT493" s="119"/>
      <c r="DU493" s="119"/>
      <c r="DV493" s="119"/>
      <c r="DW493" s="119"/>
      <c r="DX493" s="119"/>
      <c r="DY493" s="119"/>
      <c r="DZ493" s="119"/>
      <c r="EA493" s="119"/>
      <c r="EB493" s="119"/>
      <c r="EC493" s="119"/>
      <c r="ED493" s="119"/>
      <c r="EE493" s="119"/>
      <c r="EF493" s="119"/>
      <c r="EG493" s="119"/>
      <c r="EH493" s="119"/>
      <c r="EI493" s="119"/>
      <c r="EJ493" s="119"/>
      <c r="EK493" s="119"/>
      <c r="EL493" s="119"/>
      <c r="EM493" s="119"/>
      <c r="EN493" s="119"/>
      <c r="EO493" s="119"/>
      <c r="EP493" s="119"/>
      <c r="EQ493" s="119"/>
      <c r="ER493" s="119"/>
      <c r="ES493" s="119"/>
      <c r="ET493" s="119"/>
      <c r="EU493" s="119"/>
      <c r="EV493" s="119"/>
      <c r="EW493" s="119"/>
      <c r="EX493" s="119"/>
      <c r="EY493" s="119"/>
      <c r="EZ493" s="119"/>
      <c r="FA493" s="119"/>
      <c r="FB493" s="119"/>
      <c r="FC493" s="119"/>
      <c r="FD493" s="119"/>
      <c r="FE493" s="119"/>
      <c r="FF493" s="119"/>
      <c r="FG493" s="119"/>
      <c r="FH493" s="119"/>
      <c r="FI493" s="119"/>
      <c r="FJ493" s="119"/>
      <c r="FK493" s="119"/>
      <c r="FL493" s="119"/>
      <c r="FM493" s="119"/>
      <c r="FN493" s="119"/>
      <c r="FO493" s="119"/>
      <c r="FP493" s="119"/>
      <c r="FQ493" s="119"/>
      <c r="FR493" s="119"/>
      <c r="FS493" s="119"/>
      <c r="FT493" s="119"/>
      <c r="FU493" s="119"/>
      <c r="FV493" s="119"/>
      <c r="FW493" s="119"/>
      <c r="FX493" s="119"/>
      <c r="FY493" s="119"/>
      <c r="FZ493" s="119"/>
      <c r="GA493" s="119"/>
      <c r="GB493" s="119"/>
      <c r="GC493" s="119"/>
      <c r="GD493" s="119"/>
      <c r="GE493" s="119"/>
      <c r="GF493" s="119"/>
      <c r="GG493" s="119"/>
      <c r="GH493" s="119"/>
      <c r="GI493" s="119"/>
      <c r="GJ493" s="119"/>
      <c r="GK493" s="119"/>
      <c r="GL493" s="119"/>
      <c r="GM493" s="119"/>
      <c r="GN493" s="119"/>
      <c r="GO493" s="119"/>
      <c r="GP493" s="119"/>
      <c r="GQ493" s="119"/>
      <c r="GR493" s="119"/>
      <c r="GS493" s="119"/>
      <c r="GT493" s="119"/>
      <c r="GU493" s="119"/>
      <c r="GV493" s="119"/>
      <c r="GW493" s="119"/>
      <c r="GX493" s="119"/>
      <c r="GY493" s="119"/>
      <c r="GZ493" s="119"/>
      <c r="HA493" s="119"/>
      <c r="HB493" s="119"/>
      <c r="HC493" s="119"/>
      <c r="HD493" s="119"/>
      <c r="HE493" s="119"/>
      <c r="HF493" s="119"/>
      <c r="HG493" s="119"/>
      <c r="HH493" s="119"/>
      <c r="HI493" s="119"/>
      <c r="HJ493" s="119"/>
      <c r="HK493" s="119"/>
      <c r="HL493" s="119"/>
      <c r="HM493" s="119"/>
      <c r="HN493" s="119"/>
      <c r="HO493" s="119"/>
      <c r="HP493" s="119"/>
      <c r="HQ493" s="119"/>
      <c r="HR493" s="119"/>
      <c r="HS493" s="119"/>
      <c r="HT493" s="119"/>
      <c r="HU493" s="119"/>
      <c r="HV493" s="119"/>
      <c r="HW493" s="119"/>
      <c r="HX493" s="119"/>
      <c r="HY493" s="119"/>
      <c r="HZ493" s="119"/>
      <c r="IA493" s="119"/>
      <c r="IB493" s="119"/>
      <c r="IC493" s="119"/>
      <c r="ID493" s="119"/>
      <c r="IE493" s="119"/>
      <c r="IF493" s="119"/>
      <c r="IG493" s="119"/>
      <c r="IH493" s="119"/>
      <c r="II493" s="119"/>
      <c r="IJ493" s="119"/>
      <c r="IK493" s="119"/>
      <c r="IL493" s="119"/>
      <c r="IM493" s="119"/>
      <c r="IN493" s="119"/>
      <c r="IO493" s="119"/>
      <c r="IP493" s="119"/>
      <c r="IQ493" s="119"/>
      <c r="IR493" s="119"/>
      <c r="IS493" s="119"/>
      <c r="IT493" s="119"/>
      <c r="IU493" s="119"/>
      <c r="IV493" s="119"/>
    </row>
    <row r="494" spans="4:256" s="150" customFormat="1">
      <c r="D494" s="119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  <c r="AA494" s="119"/>
      <c r="AB494" s="119"/>
      <c r="AC494" s="119"/>
      <c r="AD494" s="119"/>
      <c r="AE494" s="119"/>
      <c r="AF494" s="119"/>
      <c r="AG494" s="119"/>
      <c r="AH494" s="119"/>
      <c r="AI494" s="119"/>
      <c r="AJ494" s="119"/>
      <c r="AK494" s="119"/>
      <c r="AL494" s="119"/>
      <c r="AM494" s="119"/>
      <c r="AN494" s="119"/>
      <c r="AO494" s="119"/>
      <c r="AP494" s="119"/>
      <c r="AQ494" s="119"/>
      <c r="AR494" s="119"/>
      <c r="AS494" s="119"/>
      <c r="AT494" s="119"/>
      <c r="AU494" s="119"/>
      <c r="AV494" s="119"/>
      <c r="AW494" s="119"/>
      <c r="AX494" s="119"/>
      <c r="AY494" s="119"/>
      <c r="AZ494" s="119"/>
      <c r="BA494" s="119"/>
      <c r="BB494" s="119"/>
      <c r="BC494" s="119"/>
      <c r="BD494" s="119"/>
      <c r="BE494" s="119"/>
      <c r="BF494" s="119"/>
      <c r="BG494" s="119"/>
      <c r="BH494" s="119"/>
      <c r="BI494" s="119"/>
      <c r="BJ494" s="119"/>
      <c r="BK494" s="119"/>
      <c r="BL494" s="119"/>
      <c r="BM494" s="119"/>
      <c r="BN494" s="119"/>
      <c r="BO494" s="119"/>
      <c r="BP494" s="119"/>
      <c r="BQ494" s="119"/>
      <c r="BR494" s="119"/>
      <c r="BS494" s="119"/>
      <c r="BT494" s="119"/>
      <c r="BU494" s="119"/>
      <c r="BV494" s="119"/>
      <c r="BW494" s="119"/>
      <c r="BX494" s="119"/>
      <c r="BY494" s="119"/>
      <c r="BZ494" s="119"/>
      <c r="CA494" s="119"/>
      <c r="CB494" s="119"/>
      <c r="CC494" s="119"/>
      <c r="CD494" s="119"/>
      <c r="CE494" s="119"/>
      <c r="CF494" s="119"/>
      <c r="CG494" s="119"/>
      <c r="CH494" s="119"/>
      <c r="CI494" s="119"/>
      <c r="CJ494" s="119"/>
      <c r="CK494" s="119"/>
      <c r="CL494" s="119"/>
      <c r="CM494" s="119"/>
      <c r="CN494" s="119"/>
      <c r="CO494" s="119"/>
      <c r="CP494" s="119"/>
      <c r="CQ494" s="119"/>
      <c r="CR494" s="119"/>
      <c r="CS494" s="119"/>
      <c r="CT494" s="119"/>
      <c r="CU494" s="119"/>
      <c r="CV494" s="119"/>
      <c r="CW494" s="119"/>
      <c r="CX494" s="119"/>
      <c r="CY494" s="119"/>
      <c r="CZ494" s="119"/>
      <c r="DA494" s="119"/>
      <c r="DB494" s="119"/>
      <c r="DC494" s="119"/>
      <c r="DD494" s="119"/>
      <c r="DE494" s="119"/>
      <c r="DF494" s="119"/>
      <c r="DG494" s="119"/>
      <c r="DH494" s="119"/>
      <c r="DI494" s="119"/>
      <c r="DJ494" s="119"/>
      <c r="DK494" s="119"/>
      <c r="DL494" s="119"/>
      <c r="DM494" s="119"/>
      <c r="DN494" s="119"/>
      <c r="DO494" s="119"/>
      <c r="DP494" s="119"/>
      <c r="DQ494" s="119"/>
      <c r="DR494" s="119"/>
      <c r="DS494" s="119"/>
      <c r="DT494" s="119"/>
      <c r="DU494" s="119"/>
      <c r="DV494" s="119"/>
      <c r="DW494" s="119"/>
      <c r="DX494" s="119"/>
      <c r="DY494" s="119"/>
      <c r="DZ494" s="119"/>
      <c r="EA494" s="119"/>
      <c r="EB494" s="119"/>
      <c r="EC494" s="119"/>
      <c r="ED494" s="119"/>
      <c r="EE494" s="119"/>
      <c r="EF494" s="119"/>
      <c r="EG494" s="119"/>
      <c r="EH494" s="119"/>
      <c r="EI494" s="119"/>
      <c r="EJ494" s="119"/>
      <c r="EK494" s="119"/>
      <c r="EL494" s="119"/>
      <c r="EM494" s="119"/>
      <c r="EN494" s="119"/>
      <c r="EO494" s="119"/>
      <c r="EP494" s="119"/>
      <c r="EQ494" s="119"/>
      <c r="ER494" s="119"/>
      <c r="ES494" s="119"/>
      <c r="ET494" s="119"/>
      <c r="EU494" s="119"/>
      <c r="EV494" s="119"/>
      <c r="EW494" s="119"/>
      <c r="EX494" s="119"/>
      <c r="EY494" s="119"/>
      <c r="EZ494" s="119"/>
      <c r="FA494" s="119"/>
      <c r="FB494" s="119"/>
      <c r="FC494" s="119"/>
      <c r="FD494" s="119"/>
      <c r="FE494" s="119"/>
      <c r="FF494" s="119"/>
      <c r="FG494" s="119"/>
      <c r="FH494" s="119"/>
      <c r="FI494" s="119"/>
      <c r="FJ494" s="119"/>
      <c r="FK494" s="119"/>
      <c r="FL494" s="119"/>
      <c r="FM494" s="119"/>
      <c r="FN494" s="119"/>
      <c r="FO494" s="119"/>
      <c r="FP494" s="119"/>
      <c r="FQ494" s="119"/>
      <c r="FR494" s="119"/>
      <c r="FS494" s="119"/>
      <c r="FT494" s="119"/>
      <c r="FU494" s="119"/>
      <c r="FV494" s="119"/>
      <c r="FW494" s="119"/>
      <c r="FX494" s="119"/>
      <c r="FY494" s="119"/>
      <c r="FZ494" s="119"/>
      <c r="GA494" s="119"/>
      <c r="GB494" s="119"/>
      <c r="GC494" s="119"/>
      <c r="GD494" s="119"/>
      <c r="GE494" s="119"/>
      <c r="GF494" s="119"/>
      <c r="GG494" s="119"/>
      <c r="GH494" s="119"/>
      <c r="GI494" s="119"/>
      <c r="GJ494" s="119"/>
      <c r="GK494" s="119"/>
      <c r="GL494" s="119"/>
      <c r="GM494" s="119"/>
      <c r="GN494" s="119"/>
      <c r="GO494" s="119"/>
      <c r="GP494" s="119"/>
      <c r="GQ494" s="119"/>
      <c r="GR494" s="119"/>
      <c r="GS494" s="119"/>
      <c r="GT494" s="119"/>
      <c r="GU494" s="119"/>
      <c r="GV494" s="119"/>
      <c r="GW494" s="119"/>
      <c r="GX494" s="119"/>
      <c r="GY494" s="119"/>
      <c r="GZ494" s="119"/>
      <c r="HA494" s="119"/>
      <c r="HB494" s="119"/>
      <c r="HC494" s="119"/>
      <c r="HD494" s="119"/>
      <c r="HE494" s="119"/>
      <c r="HF494" s="119"/>
      <c r="HG494" s="119"/>
      <c r="HH494" s="119"/>
      <c r="HI494" s="119"/>
      <c r="HJ494" s="119"/>
      <c r="HK494" s="119"/>
      <c r="HL494" s="119"/>
      <c r="HM494" s="119"/>
      <c r="HN494" s="119"/>
      <c r="HO494" s="119"/>
      <c r="HP494" s="119"/>
      <c r="HQ494" s="119"/>
      <c r="HR494" s="119"/>
      <c r="HS494" s="119"/>
      <c r="HT494" s="119"/>
      <c r="HU494" s="119"/>
      <c r="HV494" s="119"/>
      <c r="HW494" s="119"/>
      <c r="HX494" s="119"/>
      <c r="HY494" s="119"/>
      <c r="HZ494" s="119"/>
      <c r="IA494" s="119"/>
      <c r="IB494" s="119"/>
      <c r="IC494" s="119"/>
      <c r="ID494" s="119"/>
      <c r="IE494" s="119"/>
      <c r="IF494" s="119"/>
      <c r="IG494" s="119"/>
      <c r="IH494" s="119"/>
      <c r="II494" s="119"/>
      <c r="IJ494" s="119"/>
      <c r="IK494" s="119"/>
      <c r="IL494" s="119"/>
      <c r="IM494" s="119"/>
      <c r="IN494" s="119"/>
      <c r="IO494" s="119"/>
      <c r="IP494" s="119"/>
      <c r="IQ494" s="119"/>
      <c r="IR494" s="119"/>
      <c r="IS494" s="119"/>
      <c r="IT494" s="119"/>
      <c r="IU494" s="119"/>
      <c r="IV494" s="119"/>
    </row>
    <row r="495" spans="4:256" s="150" customFormat="1"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  <c r="AA495" s="119"/>
      <c r="AB495" s="119"/>
      <c r="AC495" s="119"/>
      <c r="AD495" s="119"/>
      <c r="AE495" s="119"/>
      <c r="AF495" s="119"/>
      <c r="AG495" s="119"/>
      <c r="AH495" s="119"/>
      <c r="AI495" s="119"/>
      <c r="AJ495" s="119"/>
      <c r="AK495" s="119"/>
      <c r="AL495" s="119"/>
      <c r="AM495" s="119"/>
      <c r="AN495" s="119"/>
      <c r="AO495" s="119"/>
      <c r="AP495" s="119"/>
      <c r="AQ495" s="119"/>
      <c r="AR495" s="119"/>
      <c r="AS495" s="119"/>
      <c r="AT495" s="119"/>
      <c r="AU495" s="119"/>
      <c r="AV495" s="119"/>
      <c r="AW495" s="119"/>
      <c r="AX495" s="119"/>
      <c r="AY495" s="119"/>
      <c r="AZ495" s="119"/>
      <c r="BA495" s="119"/>
      <c r="BB495" s="119"/>
      <c r="BC495" s="119"/>
      <c r="BD495" s="119"/>
      <c r="BE495" s="119"/>
      <c r="BF495" s="119"/>
      <c r="BG495" s="119"/>
      <c r="BH495" s="119"/>
      <c r="BI495" s="119"/>
      <c r="BJ495" s="119"/>
      <c r="BK495" s="119"/>
      <c r="BL495" s="119"/>
      <c r="BM495" s="119"/>
      <c r="BN495" s="119"/>
      <c r="BO495" s="119"/>
      <c r="BP495" s="119"/>
      <c r="BQ495" s="119"/>
      <c r="BR495" s="119"/>
      <c r="BS495" s="119"/>
      <c r="BT495" s="119"/>
      <c r="BU495" s="119"/>
      <c r="BV495" s="119"/>
      <c r="BW495" s="119"/>
      <c r="BX495" s="119"/>
      <c r="BY495" s="119"/>
      <c r="BZ495" s="119"/>
      <c r="CA495" s="119"/>
      <c r="CB495" s="119"/>
      <c r="CC495" s="119"/>
      <c r="CD495" s="119"/>
      <c r="CE495" s="119"/>
      <c r="CF495" s="119"/>
      <c r="CG495" s="119"/>
      <c r="CH495" s="119"/>
      <c r="CI495" s="119"/>
      <c r="CJ495" s="119"/>
      <c r="CK495" s="119"/>
      <c r="CL495" s="119"/>
      <c r="CM495" s="119"/>
      <c r="CN495" s="119"/>
      <c r="CO495" s="119"/>
      <c r="CP495" s="119"/>
      <c r="CQ495" s="119"/>
      <c r="CR495" s="119"/>
      <c r="CS495" s="119"/>
      <c r="CT495" s="119"/>
      <c r="CU495" s="119"/>
      <c r="CV495" s="119"/>
      <c r="CW495" s="119"/>
      <c r="CX495" s="119"/>
      <c r="CY495" s="119"/>
      <c r="CZ495" s="119"/>
      <c r="DA495" s="119"/>
      <c r="DB495" s="119"/>
      <c r="DC495" s="119"/>
      <c r="DD495" s="119"/>
      <c r="DE495" s="119"/>
      <c r="DF495" s="119"/>
      <c r="DG495" s="119"/>
      <c r="DH495" s="119"/>
      <c r="DI495" s="119"/>
      <c r="DJ495" s="119"/>
      <c r="DK495" s="119"/>
      <c r="DL495" s="119"/>
      <c r="DM495" s="119"/>
      <c r="DN495" s="119"/>
      <c r="DO495" s="119"/>
      <c r="DP495" s="119"/>
      <c r="DQ495" s="119"/>
      <c r="DR495" s="119"/>
      <c r="DS495" s="119"/>
      <c r="DT495" s="119"/>
      <c r="DU495" s="119"/>
      <c r="DV495" s="119"/>
      <c r="DW495" s="119"/>
      <c r="DX495" s="119"/>
      <c r="DY495" s="119"/>
      <c r="DZ495" s="119"/>
      <c r="EA495" s="119"/>
      <c r="EB495" s="119"/>
      <c r="EC495" s="119"/>
      <c r="ED495" s="119"/>
      <c r="EE495" s="119"/>
      <c r="EF495" s="119"/>
      <c r="EG495" s="119"/>
      <c r="EH495" s="119"/>
      <c r="EI495" s="119"/>
      <c r="EJ495" s="119"/>
      <c r="EK495" s="119"/>
      <c r="EL495" s="119"/>
      <c r="EM495" s="119"/>
      <c r="EN495" s="119"/>
      <c r="EO495" s="119"/>
      <c r="EP495" s="119"/>
      <c r="EQ495" s="119"/>
      <c r="ER495" s="119"/>
      <c r="ES495" s="119"/>
      <c r="ET495" s="119"/>
      <c r="EU495" s="119"/>
      <c r="EV495" s="119"/>
      <c r="EW495" s="119"/>
      <c r="EX495" s="119"/>
      <c r="EY495" s="119"/>
      <c r="EZ495" s="119"/>
      <c r="FA495" s="119"/>
      <c r="FB495" s="119"/>
      <c r="FC495" s="119"/>
      <c r="FD495" s="119"/>
      <c r="FE495" s="119"/>
      <c r="FF495" s="119"/>
      <c r="FG495" s="119"/>
      <c r="FH495" s="119"/>
      <c r="FI495" s="119"/>
      <c r="FJ495" s="119"/>
      <c r="FK495" s="119"/>
      <c r="FL495" s="119"/>
      <c r="FM495" s="119"/>
      <c r="FN495" s="119"/>
      <c r="FO495" s="119"/>
      <c r="FP495" s="119"/>
      <c r="FQ495" s="119"/>
      <c r="FR495" s="119"/>
      <c r="FS495" s="119"/>
      <c r="FT495" s="119"/>
      <c r="FU495" s="119"/>
      <c r="FV495" s="119"/>
      <c r="FW495" s="119"/>
      <c r="FX495" s="119"/>
      <c r="FY495" s="119"/>
      <c r="FZ495" s="119"/>
      <c r="GA495" s="119"/>
      <c r="GB495" s="119"/>
      <c r="GC495" s="119"/>
      <c r="GD495" s="119"/>
      <c r="GE495" s="119"/>
      <c r="GF495" s="119"/>
      <c r="GG495" s="119"/>
      <c r="GH495" s="119"/>
      <c r="GI495" s="119"/>
      <c r="GJ495" s="119"/>
      <c r="GK495" s="119"/>
      <c r="GL495" s="119"/>
      <c r="GM495" s="119"/>
      <c r="GN495" s="119"/>
      <c r="GO495" s="119"/>
      <c r="GP495" s="119"/>
      <c r="GQ495" s="119"/>
      <c r="GR495" s="119"/>
      <c r="GS495" s="119"/>
      <c r="GT495" s="119"/>
      <c r="GU495" s="119"/>
      <c r="GV495" s="119"/>
      <c r="GW495" s="119"/>
      <c r="GX495" s="119"/>
      <c r="GY495" s="119"/>
      <c r="GZ495" s="119"/>
      <c r="HA495" s="119"/>
      <c r="HB495" s="119"/>
      <c r="HC495" s="119"/>
      <c r="HD495" s="119"/>
      <c r="HE495" s="119"/>
      <c r="HF495" s="119"/>
      <c r="HG495" s="119"/>
      <c r="HH495" s="119"/>
      <c r="HI495" s="119"/>
      <c r="HJ495" s="119"/>
      <c r="HK495" s="119"/>
      <c r="HL495" s="119"/>
      <c r="HM495" s="119"/>
      <c r="HN495" s="119"/>
      <c r="HO495" s="119"/>
      <c r="HP495" s="119"/>
      <c r="HQ495" s="119"/>
      <c r="HR495" s="119"/>
      <c r="HS495" s="119"/>
      <c r="HT495" s="119"/>
      <c r="HU495" s="119"/>
      <c r="HV495" s="119"/>
      <c r="HW495" s="119"/>
      <c r="HX495" s="119"/>
      <c r="HY495" s="119"/>
      <c r="HZ495" s="119"/>
      <c r="IA495" s="119"/>
      <c r="IB495" s="119"/>
      <c r="IC495" s="119"/>
      <c r="ID495" s="119"/>
      <c r="IE495" s="119"/>
      <c r="IF495" s="119"/>
      <c r="IG495" s="119"/>
      <c r="IH495" s="119"/>
      <c r="II495" s="119"/>
      <c r="IJ495" s="119"/>
      <c r="IK495" s="119"/>
      <c r="IL495" s="119"/>
      <c r="IM495" s="119"/>
      <c r="IN495" s="119"/>
      <c r="IO495" s="119"/>
      <c r="IP495" s="119"/>
      <c r="IQ495" s="119"/>
      <c r="IR495" s="119"/>
      <c r="IS495" s="119"/>
      <c r="IT495" s="119"/>
      <c r="IU495" s="119"/>
      <c r="IV495" s="119"/>
    </row>
    <row r="496" spans="4:256" s="150" customFormat="1"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  <c r="AA496" s="119"/>
      <c r="AB496" s="119"/>
      <c r="AC496" s="119"/>
      <c r="AD496" s="119"/>
      <c r="AE496" s="119"/>
      <c r="AF496" s="119"/>
      <c r="AG496" s="119"/>
      <c r="AH496" s="119"/>
      <c r="AI496" s="119"/>
      <c r="AJ496" s="119"/>
      <c r="AK496" s="119"/>
      <c r="AL496" s="119"/>
      <c r="AM496" s="119"/>
      <c r="AN496" s="119"/>
      <c r="AO496" s="119"/>
      <c r="AP496" s="119"/>
      <c r="AQ496" s="119"/>
      <c r="AR496" s="119"/>
      <c r="AS496" s="119"/>
      <c r="AT496" s="119"/>
      <c r="AU496" s="119"/>
      <c r="AV496" s="119"/>
      <c r="AW496" s="119"/>
      <c r="AX496" s="119"/>
      <c r="AY496" s="119"/>
      <c r="AZ496" s="119"/>
      <c r="BA496" s="119"/>
      <c r="BB496" s="119"/>
      <c r="BC496" s="119"/>
      <c r="BD496" s="119"/>
      <c r="BE496" s="119"/>
      <c r="BF496" s="119"/>
      <c r="BG496" s="119"/>
      <c r="BH496" s="119"/>
      <c r="BI496" s="119"/>
      <c r="BJ496" s="119"/>
      <c r="BK496" s="119"/>
      <c r="BL496" s="119"/>
      <c r="BM496" s="119"/>
      <c r="BN496" s="119"/>
      <c r="BO496" s="119"/>
      <c r="BP496" s="119"/>
      <c r="BQ496" s="119"/>
      <c r="BR496" s="119"/>
      <c r="BS496" s="119"/>
      <c r="BT496" s="119"/>
      <c r="BU496" s="119"/>
      <c r="BV496" s="119"/>
      <c r="BW496" s="119"/>
      <c r="BX496" s="119"/>
      <c r="BY496" s="119"/>
      <c r="BZ496" s="119"/>
      <c r="CA496" s="119"/>
      <c r="CB496" s="119"/>
      <c r="CC496" s="119"/>
      <c r="CD496" s="119"/>
      <c r="CE496" s="119"/>
      <c r="CF496" s="119"/>
      <c r="CG496" s="119"/>
      <c r="CH496" s="119"/>
      <c r="CI496" s="119"/>
      <c r="CJ496" s="119"/>
      <c r="CK496" s="119"/>
      <c r="CL496" s="119"/>
      <c r="CM496" s="119"/>
      <c r="CN496" s="119"/>
      <c r="CO496" s="119"/>
      <c r="CP496" s="119"/>
      <c r="CQ496" s="119"/>
      <c r="CR496" s="119"/>
      <c r="CS496" s="119"/>
      <c r="CT496" s="119"/>
      <c r="CU496" s="119"/>
      <c r="CV496" s="119"/>
      <c r="CW496" s="119"/>
      <c r="CX496" s="119"/>
      <c r="CY496" s="119"/>
      <c r="CZ496" s="119"/>
      <c r="DA496" s="119"/>
      <c r="DB496" s="119"/>
      <c r="DC496" s="119"/>
      <c r="DD496" s="119"/>
      <c r="DE496" s="119"/>
      <c r="DF496" s="119"/>
      <c r="DG496" s="119"/>
      <c r="DH496" s="119"/>
      <c r="DI496" s="119"/>
      <c r="DJ496" s="119"/>
      <c r="DK496" s="119"/>
      <c r="DL496" s="119"/>
      <c r="DM496" s="119"/>
      <c r="DN496" s="119"/>
      <c r="DO496" s="119"/>
      <c r="DP496" s="119"/>
      <c r="DQ496" s="119"/>
      <c r="DR496" s="119"/>
      <c r="DS496" s="119"/>
      <c r="DT496" s="119"/>
      <c r="DU496" s="119"/>
      <c r="DV496" s="119"/>
      <c r="DW496" s="119"/>
      <c r="DX496" s="119"/>
      <c r="DY496" s="119"/>
      <c r="DZ496" s="119"/>
      <c r="EA496" s="119"/>
      <c r="EB496" s="119"/>
      <c r="EC496" s="119"/>
      <c r="ED496" s="119"/>
      <c r="EE496" s="119"/>
      <c r="EF496" s="119"/>
      <c r="EG496" s="119"/>
      <c r="EH496" s="119"/>
      <c r="EI496" s="119"/>
      <c r="EJ496" s="119"/>
      <c r="EK496" s="119"/>
      <c r="EL496" s="119"/>
      <c r="EM496" s="119"/>
      <c r="EN496" s="119"/>
      <c r="EO496" s="119"/>
      <c r="EP496" s="119"/>
      <c r="EQ496" s="119"/>
      <c r="ER496" s="119"/>
      <c r="ES496" s="119"/>
      <c r="ET496" s="119"/>
      <c r="EU496" s="119"/>
      <c r="EV496" s="119"/>
      <c r="EW496" s="119"/>
      <c r="EX496" s="119"/>
      <c r="EY496" s="119"/>
      <c r="EZ496" s="119"/>
      <c r="FA496" s="119"/>
      <c r="FB496" s="119"/>
      <c r="FC496" s="119"/>
      <c r="FD496" s="119"/>
      <c r="FE496" s="119"/>
      <c r="FF496" s="119"/>
      <c r="FG496" s="119"/>
      <c r="FH496" s="119"/>
      <c r="FI496" s="119"/>
      <c r="FJ496" s="119"/>
      <c r="FK496" s="119"/>
      <c r="FL496" s="119"/>
      <c r="FM496" s="119"/>
      <c r="FN496" s="119"/>
      <c r="FO496" s="119"/>
      <c r="FP496" s="119"/>
      <c r="FQ496" s="119"/>
      <c r="FR496" s="119"/>
      <c r="FS496" s="119"/>
      <c r="FT496" s="119"/>
      <c r="FU496" s="119"/>
      <c r="FV496" s="119"/>
      <c r="FW496" s="119"/>
      <c r="FX496" s="119"/>
      <c r="FY496" s="119"/>
      <c r="FZ496" s="119"/>
      <c r="GA496" s="119"/>
      <c r="GB496" s="119"/>
      <c r="GC496" s="119"/>
      <c r="GD496" s="119"/>
      <c r="GE496" s="119"/>
      <c r="GF496" s="119"/>
      <c r="GG496" s="119"/>
      <c r="GH496" s="119"/>
      <c r="GI496" s="119"/>
      <c r="GJ496" s="119"/>
      <c r="GK496" s="119"/>
      <c r="GL496" s="119"/>
      <c r="GM496" s="119"/>
      <c r="GN496" s="119"/>
      <c r="GO496" s="119"/>
      <c r="GP496" s="119"/>
      <c r="GQ496" s="119"/>
      <c r="GR496" s="119"/>
      <c r="GS496" s="119"/>
      <c r="GT496" s="119"/>
      <c r="GU496" s="119"/>
      <c r="GV496" s="119"/>
      <c r="GW496" s="119"/>
      <c r="GX496" s="119"/>
      <c r="GY496" s="119"/>
      <c r="GZ496" s="119"/>
      <c r="HA496" s="119"/>
      <c r="HB496" s="119"/>
      <c r="HC496" s="119"/>
      <c r="HD496" s="119"/>
      <c r="HE496" s="119"/>
      <c r="HF496" s="119"/>
      <c r="HG496" s="119"/>
      <c r="HH496" s="119"/>
      <c r="HI496" s="119"/>
      <c r="HJ496" s="119"/>
      <c r="HK496" s="119"/>
      <c r="HL496" s="119"/>
      <c r="HM496" s="119"/>
      <c r="HN496" s="119"/>
      <c r="HO496" s="119"/>
      <c r="HP496" s="119"/>
      <c r="HQ496" s="119"/>
      <c r="HR496" s="119"/>
      <c r="HS496" s="119"/>
      <c r="HT496" s="119"/>
      <c r="HU496" s="119"/>
      <c r="HV496" s="119"/>
      <c r="HW496" s="119"/>
      <c r="HX496" s="119"/>
      <c r="HY496" s="119"/>
      <c r="HZ496" s="119"/>
      <c r="IA496" s="119"/>
      <c r="IB496" s="119"/>
      <c r="IC496" s="119"/>
      <c r="ID496" s="119"/>
      <c r="IE496" s="119"/>
      <c r="IF496" s="119"/>
      <c r="IG496" s="119"/>
      <c r="IH496" s="119"/>
      <c r="II496" s="119"/>
      <c r="IJ496" s="119"/>
      <c r="IK496" s="119"/>
      <c r="IL496" s="119"/>
      <c r="IM496" s="119"/>
      <c r="IN496" s="119"/>
      <c r="IO496" s="119"/>
      <c r="IP496" s="119"/>
      <c r="IQ496" s="119"/>
      <c r="IR496" s="119"/>
      <c r="IS496" s="119"/>
      <c r="IT496" s="119"/>
      <c r="IU496" s="119"/>
      <c r="IV496" s="119"/>
    </row>
    <row r="497" spans="4:256" s="150" customFormat="1"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  <c r="AA497" s="119"/>
      <c r="AB497" s="119"/>
      <c r="AC497" s="119"/>
      <c r="AD497" s="119"/>
      <c r="AE497" s="119"/>
      <c r="AF497" s="119"/>
      <c r="AG497" s="119"/>
      <c r="AH497" s="119"/>
      <c r="AI497" s="119"/>
      <c r="AJ497" s="119"/>
      <c r="AK497" s="119"/>
      <c r="AL497" s="119"/>
      <c r="AM497" s="119"/>
      <c r="AN497" s="119"/>
      <c r="AO497" s="119"/>
      <c r="AP497" s="119"/>
      <c r="AQ497" s="119"/>
      <c r="AR497" s="119"/>
      <c r="AS497" s="119"/>
      <c r="AT497" s="119"/>
      <c r="AU497" s="119"/>
      <c r="AV497" s="119"/>
      <c r="AW497" s="119"/>
      <c r="AX497" s="119"/>
      <c r="AY497" s="119"/>
      <c r="AZ497" s="119"/>
      <c r="BA497" s="119"/>
      <c r="BB497" s="119"/>
      <c r="BC497" s="119"/>
      <c r="BD497" s="119"/>
      <c r="BE497" s="119"/>
      <c r="BF497" s="119"/>
      <c r="BG497" s="119"/>
      <c r="BH497" s="119"/>
      <c r="BI497" s="119"/>
      <c r="BJ497" s="119"/>
      <c r="BK497" s="119"/>
      <c r="BL497" s="119"/>
      <c r="BM497" s="119"/>
      <c r="BN497" s="119"/>
      <c r="BO497" s="119"/>
      <c r="BP497" s="119"/>
      <c r="BQ497" s="119"/>
      <c r="BR497" s="119"/>
      <c r="BS497" s="119"/>
      <c r="BT497" s="119"/>
      <c r="BU497" s="119"/>
      <c r="BV497" s="119"/>
      <c r="BW497" s="119"/>
      <c r="BX497" s="119"/>
      <c r="BY497" s="119"/>
      <c r="BZ497" s="119"/>
      <c r="CA497" s="119"/>
      <c r="CB497" s="119"/>
      <c r="CC497" s="119"/>
      <c r="CD497" s="119"/>
      <c r="CE497" s="119"/>
      <c r="CF497" s="119"/>
      <c r="CG497" s="119"/>
      <c r="CH497" s="119"/>
      <c r="CI497" s="119"/>
      <c r="CJ497" s="119"/>
      <c r="CK497" s="119"/>
      <c r="CL497" s="119"/>
      <c r="CM497" s="119"/>
      <c r="CN497" s="119"/>
      <c r="CO497" s="119"/>
      <c r="CP497" s="119"/>
      <c r="CQ497" s="119"/>
      <c r="CR497" s="119"/>
      <c r="CS497" s="119"/>
      <c r="CT497" s="119"/>
      <c r="CU497" s="119"/>
      <c r="CV497" s="119"/>
      <c r="CW497" s="119"/>
      <c r="CX497" s="119"/>
      <c r="CY497" s="119"/>
      <c r="CZ497" s="119"/>
      <c r="DA497" s="119"/>
      <c r="DB497" s="119"/>
      <c r="DC497" s="119"/>
      <c r="DD497" s="119"/>
      <c r="DE497" s="119"/>
      <c r="DF497" s="119"/>
      <c r="DG497" s="119"/>
      <c r="DH497" s="119"/>
      <c r="DI497" s="119"/>
      <c r="DJ497" s="119"/>
      <c r="DK497" s="119"/>
      <c r="DL497" s="119"/>
      <c r="DM497" s="119"/>
      <c r="DN497" s="119"/>
      <c r="DO497" s="119"/>
      <c r="DP497" s="119"/>
      <c r="DQ497" s="119"/>
      <c r="DR497" s="119"/>
      <c r="DS497" s="119"/>
      <c r="DT497" s="119"/>
      <c r="DU497" s="119"/>
      <c r="DV497" s="119"/>
      <c r="DW497" s="119"/>
      <c r="DX497" s="119"/>
      <c r="DY497" s="119"/>
      <c r="DZ497" s="119"/>
      <c r="EA497" s="119"/>
      <c r="EB497" s="119"/>
      <c r="EC497" s="119"/>
      <c r="ED497" s="119"/>
      <c r="EE497" s="119"/>
      <c r="EF497" s="119"/>
      <c r="EG497" s="119"/>
      <c r="EH497" s="119"/>
      <c r="EI497" s="119"/>
      <c r="EJ497" s="119"/>
      <c r="EK497" s="119"/>
      <c r="EL497" s="119"/>
      <c r="EM497" s="119"/>
      <c r="EN497" s="119"/>
      <c r="EO497" s="119"/>
      <c r="EP497" s="119"/>
      <c r="EQ497" s="119"/>
      <c r="ER497" s="119"/>
      <c r="ES497" s="119"/>
      <c r="ET497" s="119"/>
      <c r="EU497" s="119"/>
      <c r="EV497" s="119"/>
      <c r="EW497" s="119"/>
      <c r="EX497" s="119"/>
      <c r="EY497" s="119"/>
      <c r="EZ497" s="119"/>
      <c r="FA497" s="119"/>
      <c r="FB497" s="119"/>
      <c r="FC497" s="119"/>
      <c r="FD497" s="119"/>
      <c r="FE497" s="119"/>
      <c r="FF497" s="119"/>
      <c r="FG497" s="119"/>
      <c r="FH497" s="119"/>
      <c r="FI497" s="119"/>
      <c r="FJ497" s="119"/>
      <c r="FK497" s="119"/>
      <c r="FL497" s="119"/>
      <c r="FM497" s="119"/>
      <c r="FN497" s="119"/>
      <c r="FO497" s="119"/>
      <c r="FP497" s="119"/>
      <c r="FQ497" s="119"/>
      <c r="FR497" s="119"/>
      <c r="FS497" s="119"/>
      <c r="FT497" s="119"/>
      <c r="FU497" s="119"/>
      <c r="FV497" s="119"/>
      <c r="FW497" s="119"/>
      <c r="FX497" s="119"/>
      <c r="FY497" s="119"/>
      <c r="FZ497" s="119"/>
      <c r="GA497" s="119"/>
      <c r="GB497" s="119"/>
      <c r="GC497" s="119"/>
      <c r="GD497" s="119"/>
      <c r="GE497" s="119"/>
      <c r="GF497" s="119"/>
      <c r="GG497" s="119"/>
      <c r="GH497" s="119"/>
      <c r="GI497" s="119"/>
      <c r="GJ497" s="119"/>
      <c r="GK497" s="119"/>
      <c r="GL497" s="119"/>
      <c r="GM497" s="119"/>
      <c r="GN497" s="119"/>
      <c r="GO497" s="119"/>
      <c r="GP497" s="119"/>
      <c r="GQ497" s="119"/>
      <c r="GR497" s="119"/>
      <c r="GS497" s="119"/>
      <c r="GT497" s="119"/>
      <c r="GU497" s="119"/>
      <c r="GV497" s="119"/>
      <c r="GW497" s="119"/>
      <c r="GX497" s="119"/>
      <c r="GY497" s="119"/>
      <c r="GZ497" s="119"/>
      <c r="HA497" s="119"/>
      <c r="HB497" s="119"/>
      <c r="HC497" s="119"/>
      <c r="HD497" s="119"/>
      <c r="HE497" s="119"/>
      <c r="HF497" s="119"/>
      <c r="HG497" s="119"/>
      <c r="HH497" s="119"/>
      <c r="HI497" s="119"/>
      <c r="HJ497" s="119"/>
      <c r="HK497" s="119"/>
      <c r="HL497" s="119"/>
      <c r="HM497" s="119"/>
      <c r="HN497" s="119"/>
      <c r="HO497" s="119"/>
      <c r="HP497" s="119"/>
      <c r="HQ497" s="119"/>
      <c r="HR497" s="119"/>
      <c r="HS497" s="119"/>
      <c r="HT497" s="119"/>
      <c r="HU497" s="119"/>
      <c r="HV497" s="119"/>
      <c r="HW497" s="119"/>
      <c r="HX497" s="119"/>
      <c r="HY497" s="119"/>
      <c r="HZ497" s="119"/>
      <c r="IA497" s="119"/>
      <c r="IB497" s="119"/>
      <c r="IC497" s="119"/>
      <c r="ID497" s="119"/>
      <c r="IE497" s="119"/>
      <c r="IF497" s="119"/>
      <c r="IG497" s="119"/>
      <c r="IH497" s="119"/>
      <c r="II497" s="119"/>
      <c r="IJ497" s="119"/>
      <c r="IK497" s="119"/>
      <c r="IL497" s="119"/>
      <c r="IM497" s="119"/>
      <c r="IN497" s="119"/>
      <c r="IO497" s="119"/>
      <c r="IP497" s="119"/>
      <c r="IQ497" s="119"/>
      <c r="IR497" s="119"/>
      <c r="IS497" s="119"/>
      <c r="IT497" s="119"/>
      <c r="IU497" s="119"/>
      <c r="IV497" s="119"/>
    </row>
    <row r="498" spans="4:256" s="150" customFormat="1">
      <c r="D498" s="119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  <c r="AA498" s="119"/>
      <c r="AB498" s="119"/>
      <c r="AC498" s="119"/>
      <c r="AD498" s="119"/>
      <c r="AE498" s="119"/>
      <c r="AF498" s="119"/>
      <c r="AG498" s="119"/>
      <c r="AH498" s="119"/>
      <c r="AI498" s="119"/>
      <c r="AJ498" s="119"/>
      <c r="AK498" s="119"/>
      <c r="AL498" s="119"/>
      <c r="AM498" s="119"/>
      <c r="AN498" s="119"/>
      <c r="AO498" s="119"/>
      <c r="AP498" s="119"/>
      <c r="AQ498" s="119"/>
      <c r="AR498" s="119"/>
      <c r="AS498" s="119"/>
      <c r="AT498" s="119"/>
      <c r="AU498" s="119"/>
      <c r="AV498" s="119"/>
      <c r="AW498" s="119"/>
      <c r="AX498" s="119"/>
      <c r="AY498" s="119"/>
      <c r="AZ498" s="119"/>
      <c r="BA498" s="119"/>
      <c r="BB498" s="119"/>
      <c r="BC498" s="119"/>
      <c r="BD498" s="119"/>
      <c r="BE498" s="119"/>
      <c r="BF498" s="119"/>
      <c r="BG498" s="119"/>
      <c r="BH498" s="119"/>
      <c r="BI498" s="119"/>
      <c r="BJ498" s="119"/>
      <c r="BK498" s="119"/>
      <c r="BL498" s="119"/>
      <c r="BM498" s="119"/>
      <c r="BN498" s="119"/>
      <c r="BO498" s="119"/>
      <c r="BP498" s="119"/>
      <c r="BQ498" s="119"/>
      <c r="BR498" s="119"/>
      <c r="BS498" s="119"/>
      <c r="BT498" s="119"/>
      <c r="BU498" s="119"/>
      <c r="BV498" s="119"/>
      <c r="BW498" s="119"/>
      <c r="BX498" s="119"/>
      <c r="BY498" s="119"/>
      <c r="BZ498" s="119"/>
      <c r="CA498" s="119"/>
      <c r="CB498" s="119"/>
      <c r="CC498" s="119"/>
      <c r="CD498" s="119"/>
      <c r="CE498" s="119"/>
      <c r="CF498" s="119"/>
      <c r="CG498" s="119"/>
      <c r="CH498" s="119"/>
      <c r="CI498" s="119"/>
      <c r="CJ498" s="119"/>
      <c r="CK498" s="119"/>
      <c r="CL498" s="119"/>
      <c r="CM498" s="119"/>
      <c r="CN498" s="119"/>
      <c r="CO498" s="119"/>
      <c r="CP498" s="119"/>
      <c r="CQ498" s="119"/>
      <c r="CR498" s="119"/>
      <c r="CS498" s="119"/>
      <c r="CT498" s="119"/>
      <c r="CU498" s="119"/>
      <c r="CV498" s="119"/>
      <c r="CW498" s="119"/>
      <c r="CX498" s="119"/>
      <c r="CY498" s="119"/>
      <c r="CZ498" s="119"/>
      <c r="DA498" s="119"/>
      <c r="DB498" s="119"/>
      <c r="DC498" s="119"/>
      <c r="DD498" s="119"/>
      <c r="DE498" s="119"/>
      <c r="DF498" s="119"/>
      <c r="DG498" s="119"/>
      <c r="DH498" s="119"/>
      <c r="DI498" s="119"/>
      <c r="DJ498" s="119"/>
      <c r="DK498" s="119"/>
      <c r="DL498" s="119"/>
      <c r="DM498" s="119"/>
      <c r="DN498" s="119"/>
      <c r="DO498" s="119"/>
      <c r="DP498" s="119"/>
      <c r="DQ498" s="119"/>
      <c r="DR498" s="119"/>
      <c r="DS498" s="119"/>
      <c r="DT498" s="119"/>
      <c r="DU498" s="119"/>
      <c r="DV498" s="119"/>
      <c r="DW498" s="119"/>
      <c r="DX498" s="119"/>
      <c r="DY498" s="119"/>
      <c r="DZ498" s="119"/>
      <c r="EA498" s="119"/>
      <c r="EB498" s="119"/>
      <c r="EC498" s="119"/>
      <c r="ED498" s="119"/>
      <c r="EE498" s="119"/>
      <c r="EF498" s="119"/>
      <c r="EG498" s="119"/>
      <c r="EH498" s="119"/>
      <c r="EI498" s="119"/>
      <c r="EJ498" s="119"/>
      <c r="EK498" s="119"/>
      <c r="EL498" s="119"/>
      <c r="EM498" s="119"/>
      <c r="EN498" s="119"/>
      <c r="EO498" s="119"/>
      <c r="EP498" s="119"/>
      <c r="EQ498" s="119"/>
      <c r="ER498" s="119"/>
      <c r="ES498" s="119"/>
      <c r="ET498" s="119"/>
      <c r="EU498" s="119"/>
      <c r="EV498" s="119"/>
      <c r="EW498" s="119"/>
      <c r="EX498" s="119"/>
      <c r="EY498" s="119"/>
      <c r="EZ498" s="119"/>
      <c r="FA498" s="119"/>
      <c r="FB498" s="119"/>
      <c r="FC498" s="119"/>
      <c r="FD498" s="119"/>
      <c r="FE498" s="119"/>
      <c r="FF498" s="119"/>
      <c r="FG498" s="119"/>
      <c r="FH498" s="119"/>
      <c r="FI498" s="119"/>
      <c r="FJ498" s="119"/>
      <c r="FK498" s="119"/>
      <c r="FL498" s="119"/>
      <c r="FM498" s="119"/>
      <c r="FN498" s="119"/>
      <c r="FO498" s="119"/>
      <c r="FP498" s="119"/>
      <c r="FQ498" s="119"/>
      <c r="FR498" s="119"/>
      <c r="FS498" s="119"/>
      <c r="FT498" s="119"/>
      <c r="FU498" s="119"/>
      <c r="FV498" s="119"/>
      <c r="FW498" s="119"/>
      <c r="FX498" s="119"/>
      <c r="FY498" s="119"/>
      <c r="FZ498" s="119"/>
      <c r="GA498" s="119"/>
      <c r="GB498" s="119"/>
      <c r="GC498" s="119"/>
      <c r="GD498" s="119"/>
      <c r="GE498" s="119"/>
      <c r="GF498" s="119"/>
      <c r="GG498" s="119"/>
      <c r="GH498" s="119"/>
      <c r="GI498" s="119"/>
      <c r="GJ498" s="119"/>
      <c r="GK498" s="119"/>
      <c r="GL498" s="119"/>
      <c r="GM498" s="119"/>
      <c r="GN498" s="119"/>
      <c r="GO498" s="119"/>
      <c r="GP498" s="119"/>
      <c r="GQ498" s="119"/>
      <c r="GR498" s="119"/>
      <c r="GS498" s="119"/>
      <c r="GT498" s="119"/>
      <c r="GU498" s="119"/>
      <c r="GV498" s="119"/>
      <c r="GW498" s="119"/>
      <c r="GX498" s="119"/>
      <c r="GY498" s="119"/>
      <c r="GZ498" s="119"/>
      <c r="HA498" s="119"/>
      <c r="HB498" s="119"/>
      <c r="HC498" s="119"/>
      <c r="HD498" s="119"/>
      <c r="HE498" s="119"/>
      <c r="HF498" s="119"/>
      <c r="HG498" s="119"/>
      <c r="HH498" s="119"/>
      <c r="HI498" s="119"/>
      <c r="HJ498" s="119"/>
      <c r="HK498" s="119"/>
      <c r="HL498" s="119"/>
      <c r="HM498" s="119"/>
      <c r="HN498" s="119"/>
      <c r="HO498" s="119"/>
      <c r="HP498" s="119"/>
      <c r="HQ498" s="119"/>
      <c r="HR498" s="119"/>
      <c r="HS498" s="119"/>
      <c r="HT498" s="119"/>
      <c r="HU498" s="119"/>
      <c r="HV498" s="119"/>
      <c r="HW498" s="119"/>
      <c r="HX498" s="119"/>
      <c r="HY498" s="119"/>
      <c r="HZ498" s="119"/>
      <c r="IA498" s="119"/>
      <c r="IB498" s="119"/>
      <c r="IC498" s="119"/>
      <c r="ID498" s="119"/>
      <c r="IE498" s="119"/>
      <c r="IF498" s="119"/>
      <c r="IG498" s="119"/>
      <c r="IH498" s="119"/>
      <c r="II498" s="119"/>
      <c r="IJ498" s="119"/>
      <c r="IK498" s="119"/>
      <c r="IL498" s="119"/>
      <c r="IM498" s="119"/>
      <c r="IN498" s="119"/>
      <c r="IO498" s="119"/>
      <c r="IP498" s="119"/>
      <c r="IQ498" s="119"/>
      <c r="IR498" s="119"/>
      <c r="IS498" s="119"/>
      <c r="IT498" s="119"/>
      <c r="IU498" s="119"/>
      <c r="IV498" s="119"/>
    </row>
    <row r="499" spans="4:256" s="150" customFormat="1">
      <c r="D499" s="119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  <c r="AA499" s="119"/>
      <c r="AB499" s="119"/>
      <c r="AC499" s="119"/>
      <c r="AD499" s="119"/>
      <c r="AE499" s="119"/>
      <c r="AF499" s="119"/>
      <c r="AG499" s="119"/>
      <c r="AH499" s="119"/>
      <c r="AI499" s="119"/>
      <c r="AJ499" s="119"/>
      <c r="AK499" s="119"/>
      <c r="AL499" s="119"/>
      <c r="AM499" s="119"/>
      <c r="AN499" s="119"/>
      <c r="AO499" s="119"/>
      <c r="AP499" s="119"/>
      <c r="AQ499" s="119"/>
      <c r="AR499" s="119"/>
      <c r="AS499" s="119"/>
      <c r="AT499" s="119"/>
      <c r="AU499" s="119"/>
      <c r="AV499" s="119"/>
      <c r="AW499" s="119"/>
      <c r="AX499" s="119"/>
      <c r="AY499" s="119"/>
      <c r="AZ499" s="119"/>
      <c r="BA499" s="119"/>
      <c r="BB499" s="119"/>
      <c r="BC499" s="119"/>
      <c r="BD499" s="119"/>
      <c r="BE499" s="119"/>
      <c r="BF499" s="119"/>
      <c r="BG499" s="119"/>
      <c r="BH499" s="119"/>
      <c r="BI499" s="119"/>
      <c r="BJ499" s="119"/>
      <c r="BK499" s="119"/>
      <c r="BL499" s="119"/>
      <c r="BM499" s="119"/>
      <c r="BN499" s="119"/>
      <c r="BO499" s="119"/>
      <c r="BP499" s="119"/>
      <c r="BQ499" s="119"/>
      <c r="BR499" s="119"/>
      <c r="BS499" s="119"/>
      <c r="BT499" s="119"/>
      <c r="BU499" s="119"/>
      <c r="BV499" s="119"/>
      <c r="BW499" s="119"/>
      <c r="BX499" s="119"/>
      <c r="BY499" s="119"/>
      <c r="BZ499" s="119"/>
      <c r="CA499" s="119"/>
      <c r="CB499" s="119"/>
      <c r="CC499" s="119"/>
      <c r="CD499" s="119"/>
      <c r="CE499" s="119"/>
      <c r="CF499" s="119"/>
      <c r="CG499" s="119"/>
      <c r="CH499" s="119"/>
      <c r="CI499" s="119"/>
      <c r="CJ499" s="119"/>
      <c r="CK499" s="119"/>
      <c r="CL499" s="119"/>
      <c r="CM499" s="119"/>
      <c r="CN499" s="119"/>
      <c r="CO499" s="119"/>
      <c r="CP499" s="119"/>
      <c r="CQ499" s="119"/>
      <c r="CR499" s="119"/>
      <c r="CS499" s="119"/>
      <c r="CT499" s="119"/>
      <c r="CU499" s="119"/>
      <c r="CV499" s="119"/>
      <c r="CW499" s="119"/>
      <c r="CX499" s="119"/>
      <c r="CY499" s="119"/>
      <c r="CZ499" s="119"/>
      <c r="DA499" s="119"/>
      <c r="DB499" s="119"/>
      <c r="DC499" s="119"/>
      <c r="DD499" s="119"/>
      <c r="DE499" s="119"/>
      <c r="DF499" s="119"/>
      <c r="DG499" s="119"/>
      <c r="DH499" s="119"/>
      <c r="DI499" s="119"/>
      <c r="DJ499" s="119"/>
      <c r="DK499" s="119"/>
      <c r="DL499" s="119"/>
      <c r="DM499" s="119"/>
      <c r="DN499" s="119"/>
      <c r="DO499" s="119"/>
      <c r="DP499" s="119"/>
      <c r="DQ499" s="119"/>
      <c r="DR499" s="119"/>
      <c r="DS499" s="119"/>
      <c r="DT499" s="119"/>
      <c r="DU499" s="119"/>
      <c r="DV499" s="119"/>
      <c r="DW499" s="119"/>
      <c r="DX499" s="119"/>
      <c r="DY499" s="119"/>
      <c r="DZ499" s="119"/>
      <c r="EA499" s="119"/>
      <c r="EB499" s="119"/>
      <c r="EC499" s="119"/>
      <c r="ED499" s="119"/>
      <c r="EE499" s="119"/>
      <c r="EF499" s="119"/>
      <c r="EG499" s="119"/>
      <c r="EH499" s="119"/>
      <c r="EI499" s="119"/>
      <c r="EJ499" s="119"/>
      <c r="EK499" s="119"/>
      <c r="EL499" s="119"/>
      <c r="EM499" s="119"/>
      <c r="EN499" s="119"/>
      <c r="EO499" s="119"/>
      <c r="EP499" s="119"/>
      <c r="EQ499" s="119"/>
      <c r="ER499" s="119"/>
      <c r="ES499" s="119"/>
      <c r="ET499" s="119"/>
      <c r="EU499" s="119"/>
      <c r="EV499" s="119"/>
      <c r="EW499" s="119"/>
      <c r="EX499" s="119"/>
      <c r="EY499" s="119"/>
      <c r="EZ499" s="119"/>
      <c r="FA499" s="119"/>
      <c r="FB499" s="119"/>
      <c r="FC499" s="119"/>
      <c r="FD499" s="119"/>
      <c r="FE499" s="119"/>
      <c r="FF499" s="119"/>
      <c r="FG499" s="119"/>
      <c r="FH499" s="119"/>
      <c r="FI499" s="119"/>
      <c r="FJ499" s="119"/>
      <c r="FK499" s="119"/>
      <c r="FL499" s="119"/>
      <c r="FM499" s="119"/>
      <c r="FN499" s="119"/>
      <c r="FO499" s="119"/>
      <c r="FP499" s="119"/>
      <c r="FQ499" s="119"/>
      <c r="FR499" s="119"/>
      <c r="FS499" s="119"/>
      <c r="FT499" s="119"/>
      <c r="FU499" s="119"/>
      <c r="FV499" s="119"/>
      <c r="FW499" s="119"/>
      <c r="FX499" s="119"/>
      <c r="FY499" s="119"/>
      <c r="FZ499" s="119"/>
      <c r="GA499" s="119"/>
      <c r="GB499" s="119"/>
      <c r="GC499" s="119"/>
      <c r="GD499" s="119"/>
      <c r="GE499" s="119"/>
      <c r="GF499" s="119"/>
      <c r="GG499" s="119"/>
      <c r="GH499" s="119"/>
      <c r="GI499" s="119"/>
      <c r="GJ499" s="119"/>
      <c r="GK499" s="119"/>
      <c r="GL499" s="119"/>
      <c r="GM499" s="119"/>
      <c r="GN499" s="119"/>
      <c r="GO499" s="119"/>
      <c r="GP499" s="119"/>
      <c r="GQ499" s="119"/>
      <c r="GR499" s="119"/>
      <c r="GS499" s="119"/>
      <c r="GT499" s="119"/>
      <c r="GU499" s="119"/>
      <c r="GV499" s="119"/>
      <c r="GW499" s="119"/>
      <c r="GX499" s="119"/>
      <c r="GY499" s="119"/>
      <c r="GZ499" s="119"/>
      <c r="HA499" s="119"/>
      <c r="HB499" s="119"/>
      <c r="HC499" s="119"/>
      <c r="HD499" s="119"/>
      <c r="HE499" s="119"/>
      <c r="HF499" s="119"/>
      <c r="HG499" s="119"/>
      <c r="HH499" s="119"/>
      <c r="HI499" s="119"/>
      <c r="HJ499" s="119"/>
      <c r="HK499" s="119"/>
      <c r="HL499" s="119"/>
      <c r="HM499" s="119"/>
      <c r="HN499" s="119"/>
      <c r="HO499" s="119"/>
      <c r="HP499" s="119"/>
      <c r="HQ499" s="119"/>
      <c r="HR499" s="119"/>
      <c r="HS499" s="119"/>
      <c r="HT499" s="119"/>
      <c r="HU499" s="119"/>
      <c r="HV499" s="119"/>
      <c r="HW499" s="119"/>
      <c r="HX499" s="119"/>
      <c r="HY499" s="119"/>
      <c r="HZ499" s="119"/>
      <c r="IA499" s="119"/>
      <c r="IB499" s="119"/>
      <c r="IC499" s="119"/>
      <c r="ID499" s="119"/>
      <c r="IE499" s="119"/>
      <c r="IF499" s="119"/>
      <c r="IG499" s="119"/>
      <c r="IH499" s="119"/>
      <c r="II499" s="119"/>
      <c r="IJ499" s="119"/>
      <c r="IK499" s="119"/>
      <c r="IL499" s="119"/>
      <c r="IM499" s="119"/>
      <c r="IN499" s="119"/>
      <c r="IO499" s="119"/>
      <c r="IP499" s="119"/>
      <c r="IQ499" s="119"/>
      <c r="IR499" s="119"/>
      <c r="IS499" s="119"/>
      <c r="IT499" s="119"/>
      <c r="IU499" s="119"/>
      <c r="IV499" s="119"/>
    </row>
    <row r="500" spans="4:256" s="150" customFormat="1">
      <c r="D500" s="119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  <c r="AA500" s="119"/>
      <c r="AB500" s="119"/>
      <c r="AC500" s="119"/>
      <c r="AD500" s="119"/>
      <c r="AE500" s="119"/>
      <c r="AF500" s="119"/>
      <c r="AG500" s="119"/>
      <c r="AH500" s="119"/>
      <c r="AI500" s="119"/>
      <c r="AJ500" s="119"/>
      <c r="AK500" s="119"/>
      <c r="AL500" s="119"/>
      <c r="AM500" s="119"/>
      <c r="AN500" s="119"/>
      <c r="AO500" s="119"/>
      <c r="AP500" s="119"/>
      <c r="AQ500" s="119"/>
      <c r="AR500" s="119"/>
      <c r="AS500" s="119"/>
      <c r="AT500" s="119"/>
      <c r="AU500" s="119"/>
      <c r="AV500" s="119"/>
      <c r="AW500" s="119"/>
      <c r="AX500" s="119"/>
      <c r="AY500" s="119"/>
      <c r="AZ500" s="119"/>
      <c r="BA500" s="119"/>
      <c r="BB500" s="119"/>
      <c r="BC500" s="119"/>
      <c r="BD500" s="119"/>
      <c r="BE500" s="119"/>
      <c r="BF500" s="119"/>
      <c r="BG500" s="119"/>
      <c r="BH500" s="119"/>
      <c r="BI500" s="119"/>
      <c r="BJ500" s="119"/>
      <c r="BK500" s="119"/>
      <c r="BL500" s="119"/>
      <c r="BM500" s="119"/>
      <c r="BN500" s="119"/>
      <c r="BO500" s="119"/>
      <c r="BP500" s="119"/>
      <c r="BQ500" s="119"/>
      <c r="BR500" s="119"/>
      <c r="BS500" s="119"/>
      <c r="BT500" s="119"/>
      <c r="BU500" s="119"/>
      <c r="BV500" s="119"/>
      <c r="BW500" s="119"/>
      <c r="BX500" s="119"/>
      <c r="BY500" s="119"/>
      <c r="BZ500" s="119"/>
      <c r="CA500" s="119"/>
      <c r="CB500" s="119"/>
      <c r="CC500" s="119"/>
      <c r="CD500" s="119"/>
      <c r="CE500" s="119"/>
      <c r="CF500" s="119"/>
      <c r="CG500" s="119"/>
      <c r="CH500" s="119"/>
      <c r="CI500" s="119"/>
      <c r="CJ500" s="119"/>
      <c r="CK500" s="119"/>
      <c r="CL500" s="119"/>
      <c r="CM500" s="119"/>
      <c r="CN500" s="119"/>
      <c r="CO500" s="119"/>
      <c r="CP500" s="119"/>
      <c r="CQ500" s="119"/>
      <c r="CR500" s="119"/>
      <c r="CS500" s="119"/>
      <c r="CT500" s="119"/>
      <c r="CU500" s="119"/>
      <c r="CV500" s="119"/>
      <c r="CW500" s="119"/>
      <c r="CX500" s="119"/>
      <c r="CY500" s="119"/>
      <c r="CZ500" s="119"/>
      <c r="DA500" s="119"/>
      <c r="DB500" s="119"/>
      <c r="DC500" s="119"/>
      <c r="DD500" s="119"/>
      <c r="DE500" s="119"/>
      <c r="DF500" s="119"/>
      <c r="DG500" s="119"/>
      <c r="DH500" s="119"/>
      <c r="DI500" s="119"/>
      <c r="DJ500" s="119"/>
      <c r="DK500" s="119"/>
      <c r="DL500" s="119"/>
      <c r="DM500" s="119"/>
      <c r="DN500" s="119"/>
      <c r="DO500" s="119"/>
      <c r="DP500" s="119"/>
      <c r="DQ500" s="119"/>
      <c r="DR500" s="119"/>
      <c r="DS500" s="119"/>
      <c r="DT500" s="119"/>
      <c r="DU500" s="119"/>
      <c r="DV500" s="119"/>
      <c r="DW500" s="119"/>
      <c r="DX500" s="119"/>
      <c r="DY500" s="119"/>
      <c r="DZ500" s="119"/>
      <c r="EA500" s="119"/>
      <c r="EB500" s="119"/>
      <c r="EC500" s="119"/>
      <c r="ED500" s="119"/>
      <c r="EE500" s="119"/>
      <c r="EF500" s="119"/>
      <c r="EG500" s="119"/>
      <c r="EH500" s="119"/>
      <c r="EI500" s="119"/>
      <c r="EJ500" s="119"/>
      <c r="EK500" s="119"/>
      <c r="EL500" s="119"/>
      <c r="EM500" s="119"/>
      <c r="EN500" s="119"/>
      <c r="EO500" s="119"/>
      <c r="EP500" s="119"/>
      <c r="EQ500" s="119"/>
      <c r="ER500" s="119"/>
      <c r="ES500" s="119"/>
      <c r="ET500" s="119"/>
      <c r="EU500" s="119"/>
      <c r="EV500" s="119"/>
      <c r="EW500" s="119"/>
      <c r="EX500" s="119"/>
      <c r="EY500" s="119"/>
      <c r="EZ500" s="119"/>
      <c r="FA500" s="119"/>
      <c r="FB500" s="119"/>
      <c r="FC500" s="119"/>
      <c r="FD500" s="119"/>
      <c r="FE500" s="119"/>
      <c r="FF500" s="119"/>
      <c r="FG500" s="119"/>
      <c r="FH500" s="119"/>
      <c r="FI500" s="119"/>
      <c r="FJ500" s="119"/>
      <c r="FK500" s="119"/>
      <c r="FL500" s="119"/>
      <c r="FM500" s="119"/>
      <c r="FN500" s="119"/>
      <c r="FO500" s="119"/>
      <c r="FP500" s="119"/>
      <c r="FQ500" s="119"/>
      <c r="FR500" s="119"/>
      <c r="FS500" s="119"/>
      <c r="FT500" s="119"/>
      <c r="FU500" s="119"/>
      <c r="FV500" s="119"/>
      <c r="FW500" s="119"/>
      <c r="FX500" s="119"/>
      <c r="FY500" s="119"/>
      <c r="FZ500" s="119"/>
      <c r="GA500" s="119"/>
      <c r="GB500" s="119"/>
      <c r="GC500" s="119"/>
      <c r="GD500" s="119"/>
      <c r="GE500" s="119"/>
      <c r="GF500" s="119"/>
      <c r="GG500" s="119"/>
      <c r="GH500" s="119"/>
      <c r="GI500" s="119"/>
      <c r="GJ500" s="119"/>
      <c r="GK500" s="119"/>
      <c r="GL500" s="119"/>
      <c r="GM500" s="119"/>
      <c r="GN500" s="119"/>
      <c r="GO500" s="119"/>
      <c r="GP500" s="119"/>
      <c r="GQ500" s="119"/>
      <c r="GR500" s="119"/>
      <c r="GS500" s="119"/>
      <c r="GT500" s="119"/>
      <c r="GU500" s="119"/>
      <c r="GV500" s="119"/>
      <c r="GW500" s="119"/>
      <c r="GX500" s="119"/>
      <c r="GY500" s="119"/>
      <c r="GZ500" s="119"/>
      <c r="HA500" s="119"/>
      <c r="HB500" s="119"/>
      <c r="HC500" s="119"/>
      <c r="HD500" s="119"/>
      <c r="HE500" s="119"/>
      <c r="HF500" s="119"/>
      <c r="HG500" s="119"/>
      <c r="HH500" s="119"/>
      <c r="HI500" s="119"/>
      <c r="HJ500" s="119"/>
      <c r="HK500" s="119"/>
      <c r="HL500" s="119"/>
      <c r="HM500" s="119"/>
      <c r="HN500" s="119"/>
      <c r="HO500" s="119"/>
      <c r="HP500" s="119"/>
      <c r="HQ500" s="119"/>
      <c r="HR500" s="119"/>
      <c r="HS500" s="119"/>
      <c r="HT500" s="119"/>
      <c r="HU500" s="119"/>
      <c r="HV500" s="119"/>
      <c r="HW500" s="119"/>
      <c r="HX500" s="119"/>
      <c r="HY500" s="119"/>
      <c r="HZ500" s="119"/>
      <c r="IA500" s="119"/>
      <c r="IB500" s="119"/>
      <c r="IC500" s="119"/>
      <c r="ID500" s="119"/>
      <c r="IE500" s="119"/>
      <c r="IF500" s="119"/>
      <c r="IG500" s="119"/>
      <c r="IH500" s="119"/>
      <c r="II500" s="119"/>
      <c r="IJ500" s="119"/>
      <c r="IK500" s="119"/>
      <c r="IL500" s="119"/>
      <c r="IM500" s="119"/>
      <c r="IN500" s="119"/>
      <c r="IO500" s="119"/>
      <c r="IP500" s="119"/>
      <c r="IQ500" s="119"/>
      <c r="IR500" s="119"/>
      <c r="IS500" s="119"/>
      <c r="IT500" s="119"/>
      <c r="IU500" s="119"/>
      <c r="IV500" s="119"/>
    </row>
    <row r="501" spans="4:256" s="150" customFormat="1">
      <c r="D501" s="119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  <c r="AA501" s="119"/>
      <c r="AB501" s="119"/>
      <c r="AC501" s="119"/>
      <c r="AD501" s="119"/>
      <c r="AE501" s="119"/>
      <c r="AF501" s="119"/>
      <c r="AG501" s="119"/>
      <c r="AH501" s="119"/>
      <c r="AI501" s="119"/>
      <c r="AJ501" s="119"/>
      <c r="AK501" s="119"/>
      <c r="AL501" s="119"/>
      <c r="AM501" s="119"/>
      <c r="AN501" s="119"/>
      <c r="AO501" s="119"/>
      <c r="AP501" s="119"/>
      <c r="AQ501" s="119"/>
      <c r="AR501" s="119"/>
      <c r="AS501" s="119"/>
      <c r="AT501" s="119"/>
      <c r="AU501" s="119"/>
      <c r="AV501" s="119"/>
      <c r="AW501" s="119"/>
      <c r="AX501" s="119"/>
      <c r="AY501" s="119"/>
      <c r="AZ501" s="119"/>
      <c r="BA501" s="119"/>
      <c r="BB501" s="119"/>
      <c r="BC501" s="119"/>
      <c r="BD501" s="119"/>
      <c r="BE501" s="119"/>
      <c r="BF501" s="119"/>
      <c r="BG501" s="119"/>
      <c r="BH501" s="119"/>
      <c r="BI501" s="119"/>
      <c r="BJ501" s="119"/>
      <c r="BK501" s="119"/>
      <c r="BL501" s="119"/>
      <c r="BM501" s="119"/>
      <c r="BN501" s="119"/>
      <c r="BO501" s="119"/>
      <c r="BP501" s="119"/>
      <c r="BQ501" s="119"/>
      <c r="BR501" s="119"/>
      <c r="BS501" s="119"/>
      <c r="BT501" s="119"/>
      <c r="BU501" s="119"/>
      <c r="BV501" s="119"/>
      <c r="BW501" s="119"/>
      <c r="BX501" s="119"/>
      <c r="BY501" s="119"/>
      <c r="BZ501" s="119"/>
      <c r="CA501" s="119"/>
      <c r="CB501" s="119"/>
      <c r="CC501" s="119"/>
      <c r="CD501" s="119"/>
      <c r="CE501" s="119"/>
      <c r="CF501" s="119"/>
      <c r="CG501" s="119"/>
      <c r="CH501" s="119"/>
      <c r="CI501" s="119"/>
      <c r="CJ501" s="119"/>
      <c r="CK501" s="119"/>
      <c r="CL501" s="119"/>
      <c r="CM501" s="119"/>
      <c r="CN501" s="119"/>
      <c r="CO501" s="119"/>
      <c r="CP501" s="119"/>
      <c r="CQ501" s="119"/>
      <c r="CR501" s="119"/>
      <c r="CS501" s="119"/>
      <c r="CT501" s="119"/>
      <c r="CU501" s="119"/>
      <c r="CV501" s="119"/>
      <c r="CW501" s="119"/>
      <c r="CX501" s="119"/>
      <c r="CY501" s="119"/>
      <c r="CZ501" s="119"/>
      <c r="DA501" s="119"/>
      <c r="DB501" s="119"/>
      <c r="DC501" s="119"/>
      <c r="DD501" s="119"/>
      <c r="DE501" s="119"/>
      <c r="DF501" s="119"/>
      <c r="DG501" s="119"/>
      <c r="DH501" s="119"/>
      <c r="DI501" s="119"/>
      <c r="DJ501" s="119"/>
      <c r="DK501" s="119"/>
      <c r="DL501" s="119"/>
      <c r="DM501" s="119"/>
      <c r="DN501" s="119"/>
      <c r="DO501" s="119"/>
      <c r="DP501" s="119"/>
      <c r="DQ501" s="119"/>
      <c r="DR501" s="119"/>
      <c r="DS501" s="119"/>
      <c r="DT501" s="119"/>
      <c r="DU501" s="119"/>
      <c r="DV501" s="119"/>
      <c r="DW501" s="119"/>
      <c r="DX501" s="119"/>
      <c r="DY501" s="119"/>
      <c r="DZ501" s="119"/>
      <c r="EA501" s="119"/>
      <c r="EB501" s="119"/>
      <c r="EC501" s="119"/>
      <c r="ED501" s="119"/>
      <c r="EE501" s="119"/>
      <c r="EF501" s="119"/>
      <c r="EG501" s="119"/>
      <c r="EH501" s="119"/>
      <c r="EI501" s="119"/>
      <c r="EJ501" s="119"/>
      <c r="EK501" s="119"/>
      <c r="EL501" s="119"/>
      <c r="EM501" s="119"/>
      <c r="EN501" s="119"/>
      <c r="EO501" s="119"/>
      <c r="EP501" s="119"/>
      <c r="EQ501" s="119"/>
      <c r="ER501" s="119"/>
      <c r="ES501" s="119"/>
      <c r="ET501" s="119"/>
      <c r="EU501" s="119"/>
      <c r="EV501" s="119"/>
      <c r="EW501" s="119"/>
      <c r="EX501" s="119"/>
      <c r="EY501" s="119"/>
      <c r="EZ501" s="119"/>
      <c r="FA501" s="119"/>
      <c r="FB501" s="119"/>
      <c r="FC501" s="119"/>
      <c r="FD501" s="119"/>
      <c r="FE501" s="119"/>
      <c r="FF501" s="119"/>
      <c r="FG501" s="119"/>
      <c r="FH501" s="119"/>
      <c r="FI501" s="119"/>
      <c r="FJ501" s="119"/>
      <c r="FK501" s="119"/>
      <c r="FL501" s="119"/>
      <c r="FM501" s="119"/>
      <c r="FN501" s="119"/>
      <c r="FO501" s="119"/>
      <c r="FP501" s="119"/>
      <c r="FQ501" s="119"/>
      <c r="FR501" s="119"/>
      <c r="FS501" s="119"/>
      <c r="FT501" s="119"/>
      <c r="FU501" s="119"/>
      <c r="FV501" s="119"/>
      <c r="FW501" s="119"/>
      <c r="FX501" s="119"/>
      <c r="FY501" s="119"/>
      <c r="FZ501" s="119"/>
      <c r="GA501" s="119"/>
      <c r="GB501" s="119"/>
      <c r="GC501" s="119"/>
      <c r="GD501" s="119"/>
      <c r="GE501" s="119"/>
      <c r="GF501" s="119"/>
      <c r="GG501" s="119"/>
      <c r="GH501" s="119"/>
      <c r="GI501" s="119"/>
      <c r="GJ501" s="119"/>
      <c r="GK501" s="119"/>
      <c r="GL501" s="119"/>
      <c r="GM501" s="119"/>
      <c r="GN501" s="119"/>
      <c r="GO501" s="119"/>
      <c r="GP501" s="119"/>
      <c r="GQ501" s="119"/>
      <c r="GR501" s="119"/>
      <c r="GS501" s="119"/>
      <c r="GT501" s="119"/>
      <c r="GU501" s="119"/>
      <c r="GV501" s="119"/>
      <c r="GW501" s="119"/>
      <c r="GX501" s="119"/>
      <c r="GY501" s="119"/>
      <c r="GZ501" s="119"/>
      <c r="HA501" s="119"/>
      <c r="HB501" s="119"/>
      <c r="HC501" s="119"/>
      <c r="HD501" s="119"/>
      <c r="HE501" s="119"/>
      <c r="HF501" s="119"/>
      <c r="HG501" s="119"/>
      <c r="HH501" s="119"/>
      <c r="HI501" s="119"/>
      <c r="HJ501" s="119"/>
      <c r="HK501" s="119"/>
      <c r="HL501" s="119"/>
      <c r="HM501" s="119"/>
      <c r="HN501" s="119"/>
      <c r="HO501" s="119"/>
      <c r="HP501" s="119"/>
      <c r="HQ501" s="119"/>
      <c r="HR501" s="119"/>
      <c r="HS501" s="119"/>
      <c r="HT501" s="119"/>
      <c r="HU501" s="119"/>
      <c r="HV501" s="119"/>
      <c r="HW501" s="119"/>
      <c r="HX501" s="119"/>
      <c r="HY501" s="119"/>
      <c r="HZ501" s="119"/>
      <c r="IA501" s="119"/>
      <c r="IB501" s="119"/>
      <c r="IC501" s="119"/>
      <c r="ID501" s="119"/>
      <c r="IE501" s="119"/>
      <c r="IF501" s="119"/>
      <c r="IG501" s="119"/>
      <c r="IH501" s="119"/>
      <c r="II501" s="119"/>
      <c r="IJ501" s="119"/>
      <c r="IK501" s="119"/>
      <c r="IL501" s="119"/>
      <c r="IM501" s="119"/>
      <c r="IN501" s="119"/>
      <c r="IO501" s="119"/>
      <c r="IP501" s="119"/>
      <c r="IQ501" s="119"/>
      <c r="IR501" s="119"/>
      <c r="IS501" s="119"/>
      <c r="IT501" s="119"/>
      <c r="IU501" s="119"/>
      <c r="IV501" s="119"/>
    </row>
    <row r="502" spans="4:256" s="150" customFormat="1">
      <c r="D502" s="119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  <c r="AA502" s="119"/>
      <c r="AB502" s="119"/>
      <c r="AC502" s="119"/>
      <c r="AD502" s="119"/>
      <c r="AE502" s="119"/>
      <c r="AF502" s="119"/>
      <c r="AG502" s="119"/>
      <c r="AH502" s="119"/>
      <c r="AI502" s="119"/>
      <c r="AJ502" s="119"/>
      <c r="AK502" s="119"/>
      <c r="AL502" s="119"/>
      <c r="AM502" s="119"/>
      <c r="AN502" s="119"/>
      <c r="AO502" s="119"/>
      <c r="AP502" s="119"/>
      <c r="AQ502" s="119"/>
      <c r="AR502" s="119"/>
      <c r="AS502" s="119"/>
      <c r="AT502" s="119"/>
      <c r="AU502" s="119"/>
      <c r="AV502" s="119"/>
      <c r="AW502" s="119"/>
      <c r="AX502" s="119"/>
      <c r="AY502" s="119"/>
      <c r="AZ502" s="119"/>
      <c r="BA502" s="119"/>
      <c r="BB502" s="119"/>
      <c r="BC502" s="119"/>
      <c r="BD502" s="119"/>
      <c r="BE502" s="119"/>
      <c r="BF502" s="119"/>
      <c r="BG502" s="119"/>
      <c r="BH502" s="119"/>
      <c r="BI502" s="119"/>
      <c r="BJ502" s="119"/>
      <c r="BK502" s="119"/>
      <c r="BL502" s="119"/>
      <c r="BM502" s="119"/>
      <c r="BN502" s="119"/>
      <c r="BO502" s="119"/>
      <c r="BP502" s="119"/>
      <c r="BQ502" s="119"/>
      <c r="BR502" s="119"/>
      <c r="BS502" s="119"/>
      <c r="BT502" s="119"/>
      <c r="BU502" s="119"/>
      <c r="BV502" s="119"/>
      <c r="BW502" s="119"/>
      <c r="BX502" s="119"/>
      <c r="BY502" s="119"/>
      <c r="BZ502" s="119"/>
      <c r="CA502" s="119"/>
      <c r="CB502" s="119"/>
      <c r="CC502" s="119"/>
      <c r="CD502" s="119"/>
      <c r="CE502" s="119"/>
      <c r="CF502" s="119"/>
      <c r="CG502" s="119"/>
      <c r="CH502" s="119"/>
      <c r="CI502" s="119"/>
      <c r="CJ502" s="119"/>
      <c r="CK502" s="119"/>
      <c r="CL502" s="119"/>
      <c r="CM502" s="119"/>
      <c r="CN502" s="119"/>
      <c r="CO502" s="119"/>
      <c r="CP502" s="119"/>
      <c r="CQ502" s="119"/>
      <c r="CR502" s="119"/>
      <c r="CS502" s="119"/>
      <c r="CT502" s="119"/>
      <c r="CU502" s="119"/>
      <c r="CV502" s="119"/>
      <c r="CW502" s="119"/>
      <c r="CX502" s="119"/>
      <c r="CY502" s="119"/>
      <c r="CZ502" s="119"/>
      <c r="DA502" s="119"/>
      <c r="DB502" s="119"/>
      <c r="DC502" s="119"/>
      <c r="DD502" s="119"/>
      <c r="DE502" s="119"/>
      <c r="DF502" s="119"/>
      <c r="DG502" s="119"/>
      <c r="DH502" s="119"/>
      <c r="DI502" s="119"/>
      <c r="DJ502" s="119"/>
      <c r="DK502" s="119"/>
      <c r="DL502" s="119"/>
      <c r="DM502" s="119"/>
      <c r="DN502" s="119"/>
      <c r="DO502" s="119"/>
      <c r="DP502" s="119"/>
      <c r="DQ502" s="119"/>
      <c r="DR502" s="119"/>
      <c r="DS502" s="119"/>
      <c r="DT502" s="119"/>
      <c r="DU502" s="119"/>
      <c r="DV502" s="119"/>
      <c r="DW502" s="119"/>
      <c r="DX502" s="119"/>
      <c r="DY502" s="119"/>
      <c r="DZ502" s="119"/>
      <c r="EA502" s="119"/>
      <c r="EB502" s="119"/>
      <c r="EC502" s="119"/>
      <c r="ED502" s="119"/>
      <c r="EE502" s="119"/>
      <c r="EF502" s="119"/>
      <c r="EG502" s="119"/>
      <c r="EH502" s="119"/>
      <c r="EI502" s="119"/>
      <c r="EJ502" s="119"/>
      <c r="EK502" s="119"/>
      <c r="EL502" s="119"/>
      <c r="EM502" s="119"/>
      <c r="EN502" s="119"/>
      <c r="EO502" s="119"/>
      <c r="EP502" s="119"/>
      <c r="EQ502" s="119"/>
      <c r="ER502" s="119"/>
      <c r="ES502" s="119"/>
      <c r="ET502" s="119"/>
      <c r="EU502" s="119"/>
      <c r="EV502" s="119"/>
      <c r="EW502" s="119"/>
      <c r="EX502" s="119"/>
      <c r="EY502" s="119"/>
      <c r="EZ502" s="119"/>
      <c r="FA502" s="119"/>
      <c r="FB502" s="119"/>
      <c r="FC502" s="119"/>
      <c r="FD502" s="119"/>
      <c r="FE502" s="119"/>
      <c r="FF502" s="119"/>
      <c r="FG502" s="119"/>
      <c r="FH502" s="119"/>
      <c r="FI502" s="119"/>
      <c r="FJ502" s="119"/>
      <c r="FK502" s="119"/>
      <c r="FL502" s="119"/>
      <c r="FM502" s="119"/>
      <c r="FN502" s="119"/>
      <c r="FO502" s="119"/>
      <c r="FP502" s="119"/>
      <c r="FQ502" s="119"/>
      <c r="FR502" s="119"/>
      <c r="FS502" s="119"/>
      <c r="FT502" s="119"/>
      <c r="FU502" s="119"/>
      <c r="FV502" s="119"/>
      <c r="FW502" s="119"/>
      <c r="FX502" s="119"/>
      <c r="FY502" s="119"/>
      <c r="FZ502" s="119"/>
      <c r="GA502" s="119"/>
      <c r="GB502" s="119"/>
      <c r="GC502" s="119"/>
      <c r="GD502" s="119"/>
      <c r="GE502" s="119"/>
      <c r="GF502" s="119"/>
      <c r="GG502" s="119"/>
      <c r="GH502" s="119"/>
      <c r="GI502" s="119"/>
      <c r="GJ502" s="119"/>
      <c r="GK502" s="119"/>
      <c r="GL502" s="119"/>
      <c r="GM502" s="119"/>
      <c r="GN502" s="119"/>
      <c r="GO502" s="119"/>
      <c r="GP502" s="119"/>
      <c r="GQ502" s="119"/>
      <c r="GR502" s="119"/>
      <c r="GS502" s="119"/>
      <c r="GT502" s="119"/>
      <c r="GU502" s="119"/>
      <c r="GV502" s="119"/>
      <c r="GW502" s="119"/>
      <c r="GX502" s="119"/>
      <c r="GY502" s="119"/>
      <c r="GZ502" s="119"/>
      <c r="HA502" s="119"/>
      <c r="HB502" s="119"/>
      <c r="HC502" s="119"/>
      <c r="HD502" s="119"/>
      <c r="HE502" s="119"/>
      <c r="HF502" s="119"/>
      <c r="HG502" s="119"/>
      <c r="HH502" s="119"/>
      <c r="HI502" s="119"/>
      <c r="HJ502" s="119"/>
      <c r="HK502" s="119"/>
      <c r="HL502" s="119"/>
      <c r="HM502" s="119"/>
      <c r="HN502" s="119"/>
      <c r="HO502" s="119"/>
      <c r="HP502" s="119"/>
      <c r="HQ502" s="119"/>
      <c r="HR502" s="119"/>
      <c r="HS502" s="119"/>
      <c r="HT502" s="119"/>
      <c r="HU502" s="119"/>
      <c r="HV502" s="119"/>
      <c r="HW502" s="119"/>
      <c r="HX502" s="119"/>
      <c r="HY502" s="119"/>
      <c r="HZ502" s="119"/>
      <c r="IA502" s="119"/>
      <c r="IB502" s="119"/>
      <c r="IC502" s="119"/>
      <c r="ID502" s="119"/>
      <c r="IE502" s="119"/>
      <c r="IF502" s="119"/>
      <c r="IG502" s="119"/>
      <c r="IH502" s="119"/>
      <c r="II502" s="119"/>
      <c r="IJ502" s="119"/>
      <c r="IK502" s="119"/>
      <c r="IL502" s="119"/>
      <c r="IM502" s="119"/>
      <c r="IN502" s="119"/>
      <c r="IO502" s="119"/>
      <c r="IP502" s="119"/>
      <c r="IQ502" s="119"/>
      <c r="IR502" s="119"/>
      <c r="IS502" s="119"/>
      <c r="IT502" s="119"/>
      <c r="IU502" s="119"/>
      <c r="IV502" s="119"/>
    </row>
    <row r="503" spans="4:256" s="150" customFormat="1">
      <c r="D503" s="119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  <c r="AA503" s="119"/>
      <c r="AB503" s="119"/>
      <c r="AC503" s="119"/>
      <c r="AD503" s="119"/>
      <c r="AE503" s="119"/>
      <c r="AF503" s="119"/>
      <c r="AG503" s="119"/>
      <c r="AH503" s="119"/>
      <c r="AI503" s="119"/>
      <c r="AJ503" s="119"/>
      <c r="AK503" s="119"/>
      <c r="AL503" s="119"/>
      <c r="AM503" s="119"/>
      <c r="AN503" s="119"/>
      <c r="AO503" s="119"/>
      <c r="AP503" s="119"/>
      <c r="AQ503" s="119"/>
      <c r="AR503" s="119"/>
      <c r="AS503" s="119"/>
      <c r="AT503" s="119"/>
      <c r="AU503" s="119"/>
      <c r="AV503" s="119"/>
      <c r="AW503" s="119"/>
      <c r="AX503" s="119"/>
      <c r="AY503" s="119"/>
      <c r="AZ503" s="119"/>
      <c r="BA503" s="119"/>
      <c r="BB503" s="119"/>
      <c r="BC503" s="119"/>
      <c r="BD503" s="119"/>
      <c r="BE503" s="119"/>
      <c r="BF503" s="119"/>
      <c r="BG503" s="119"/>
      <c r="BH503" s="119"/>
      <c r="BI503" s="119"/>
      <c r="BJ503" s="119"/>
      <c r="BK503" s="119"/>
      <c r="BL503" s="119"/>
      <c r="BM503" s="119"/>
      <c r="BN503" s="119"/>
      <c r="BO503" s="119"/>
      <c r="BP503" s="119"/>
      <c r="BQ503" s="119"/>
      <c r="BR503" s="119"/>
      <c r="BS503" s="119"/>
      <c r="BT503" s="119"/>
      <c r="BU503" s="119"/>
      <c r="BV503" s="119"/>
      <c r="BW503" s="119"/>
      <c r="BX503" s="119"/>
      <c r="BY503" s="119"/>
      <c r="BZ503" s="119"/>
      <c r="CA503" s="119"/>
      <c r="CB503" s="119"/>
      <c r="CC503" s="119"/>
      <c r="CD503" s="119"/>
      <c r="CE503" s="119"/>
      <c r="CF503" s="119"/>
      <c r="CG503" s="119"/>
      <c r="CH503" s="119"/>
      <c r="CI503" s="119"/>
      <c r="CJ503" s="119"/>
      <c r="CK503" s="119"/>
      <c r="CL503" s="119"/>
      <c r="CM503" s="119"/>
      <c r="CN503" s="119"/>
      <c r="CO503" s="119"/>
      <c r="CP503" s="119"/>
      <c r="CQ503" s="119"/>
      <c r="CR503" s="119"/>
      <c r="CS503" s="119"/>
      <c r="CT503" s="119"/>
      <c r="CU503" s="119"/>
      <c r="CV503" s="119"/>
      <c r="CW503" s="119"/>
      <c r="CX503" s="119"/>
      <c r="CY503" s="119"/>
      <c r="CZ503" s="119"/>
      <c r="DA503" s="119"/>
      <c r="DB503" s="119"/>
      <c r="DC503" s="119"/>
      <c r="DD503" s="119"/>
      <c r="DE503" s="119"/>
      <c r="DF503" s="119"/>
      <c r="DG503" s="119"/>
      <c r="DH503" s="119"/>
      <c r="DI503" s="119"/>
      <c r="DJ503" s="119"/>
      <c r="DK503" s="119"/>
      <c r="DL503" s="119"/>
      <c r="DM503" s="119"/>
      <c r="DN503" s="119"/>
      <c r="DO503" s="119"/>
      <c r="DP503" s="119"/>
      <c r="DQ503" s="119"/>
      <c r="DR503" s="119"/>
      <c r="DS503" s="119"/>
      <c r="DT503" s="119"/>
      <c r="DU503" s="119"/>
      <c r="DV503" s="119"/>
      <c r="DW503" s="119"/>
      <c r="DX503" s="119"/>
      <c r="DY503" s="119"/>
      <c r="DZ503" s="119"/>
      <c r="EA503" s="119"/>
      <c r="EB503" s="119"/>
      <c r="EC503" s="119"/>
      <c r="ED503" s="119"/>
      <c r="EE503" s="119"/>
      <c r="EF503" s="119"/>
      <c r="EG503" s="119"/>
      <c r="EH503" s="119"/>
      <c r="EI503" s="119"/>
      <c r="EJ503" s="119"/>
      <c r="EK503" s="119"/>
      <c r="EL503" s="119"/>
      <c r="EM503" s="119"/>
      <c r="EN503" s="119"/>
      <c r="EO503" s="119"/>
      <c r="EP503" s="119"/>
      <c r="EQ503" s="119"/>
      <c r="ER503" s="119"/>
      <c r="ES503" s="119"/>
      <c r="ET503" s="119"/>
      <c r="EU503" s="119"/>
      <c r="EV503" s="119"/>
      <c r="EW503" s="119"/>
      <c r="EX503" s="119"/>
      <c r="EY503" s="119"/>
      <c r="EZ503" s="119"/>
      <c r="FA503" s="119"/>
      <c r="FB503" s="119"/>
      <c r="FC503" s="119"/>
      <c r="FD503" s="119"/>
      <c r="FE503" s="119"/>
      <c r="FF503" s="119"/>
      <c r="FG503" s="119"/>
      <c r="FH503" s="119"/>
      <c r="FI503" s="119"/>
      <c r="FJ503" s="119"/>
      <c r="FK503" s="119"/>
      <c r="FL503" s="119"/>
      <c r="FM503" s="119"/>
      <c r="FN503" s="119"/>
      <c r="FO503" s="119"/>
      <c r="FP503" s="119"/>
      <c r="FQ503" s="119"/>
      <c r="FR503" s="119"/>
      <c r="FS503" s="119"/>
      <c r="FT503" s="119"/>
      <c r="FU503" s="119"/>
      <c r="FV503" s="119"/>
      <c r="FW503" s="119"/>
      <c r="FX503" s="119"/>
      <c r="FY503" s="119"/>
      <c r="FZ503" s="119"/>
      <c r="GA503" s="119"/>
      <c r="GB503" s="119"/>
      <c r="GC503" s="119"/>
      <c r="GD503" s="119"/>
      <c r="GE503" s="119"/>
      <c r="GF503" s="119"/>
      <c r="GG503" s="119"/>
      <c r="GH503" s="119"/>
      <c r="GI503" s="119"/>
      <c r="GJ503" s="119"/>
      <c r="GK503" s="119"/>
      <c r="GL503" s="119"/>
      <c r="GM503" s="119"/>
      <c r="GN503" s="119"/>
      <c r="GO503" s="119"/>
      <c r="GP503" s="119"/>
      <c r="GQ503" s="119"/>
      <c r="GR503" s="119"/>
      <c r="GS503" s="119"/>
      <c r="GT503" s="119"/>
      <c r="GU503" s="119"/>
      <c r="GV503" s="119"/>
      <c r="GW503" s="119"/>
      <c r="GX503" s="119"/>
      <c r="GY503" s="119"/>
      <c r="GZ503" s="119"/>
      <c r="HA503" s="119"/>
      <c r="HB503" s="119"/>
      <c r="HC503" s="119"/>
      <c r="HD503" s="119"/>
      <c r="HE503" s="119"/>
      <c r="HF503" s="119"/>
      <c r="HG503" s="119"/>
      <c r="HH503" s="119"/>
      <c r="HI503" s="119"/>
      <c r="HJ503" s="119"/>
      <c r="HK503" s="119"/>
      <c r="HL503" s="119"/>
      <c r="HM503" s="119"/>
      <c r="HN503" s="119"/>
      <c r="HO503" s="119"/>
      <c r="HP503" s="119"/>
      <c r="HQ503" s="119"/>
      <c r="HR503" s="119"/>
      <c r="HS503" s="119"/>
      <c r="HT503" s="119"/>
      <c r="HU503" s="119"/>
      <c r="HV503" s="119"/>
      <c r="HW503" s="119"/>
      <c r="HX503" s="119"/>
      <c r="HY503" s="119"/>
      <c r="HZ503" s="119"/>
      <c r="IA503" s="119"/>
      <c r="IB503" s="119"/>
      <c r="IC503" s="119"/>
      <c r="ID503" s="119"/>
      <c r="IE503" s="119"/>
      <c r="IF503" s="119"/>
      <c r="IG503" s="119"/>
      <c r="IH503" s="119"/>
      <c r="II503" s="119"/>
      <c r="IJ503" s="119"/>
      <c r="IK503" s="119"/>
      <c r="IL503" s="119"/>
      <c r="IM503" s="119"/>
      <c r="IN503" s="119"/>
      <c r="IO503" s="119"/>
      <c r="IP503" s="119"/>
      <c r="IQ503" s="119"/>
      <c r="IR503" s="119"/>
      <c r="IS503" s="119"/>
      <c r="IT503" s="119"/>
      <c r="IU503" s="119"/>
      <c r="IV503" s="119"/>
    </row>
    <row r="504" spans="4:256" s="150" customFormat="1">
      <c r="D504" s="119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  <c r="AA504" s="119"/>
      <c r="AB504" s="119"/>
      <c r="AC504" s="119"/>
      <c r="AD504" s="119"/>
      <c r="AE504" s="119"/>
      <c r="AF504" s="119"/>
      <c r="AG504" s="119"/>
      <c r="AH504" s="119"/>
      <c r="AI504" s="119"/>
      <c r="AJ504" s="119"/>
      <c r="AK504" s="119"/>
      <c r="AL504" s="119"/>
      <c r="AM504" s="119"/>
      <c r="AN504" s="119"/>
      <c r="AO504" s="119"/>
      <c r="AP504" s="119"/>
      <c r="AQ504" s="119"/>
      <c r="AR504" s="119"/>
      <c r="AS504" s="119"/>
      <c r="AT504" s="119"/>
      <c r="AU504" s="119"/>
      <c r="AV504" s="119"/>
      <c r="AW504" s="119"/>
      <c r="AX504" s="119"/>
      <c r="AY504" s="119"/>
      <c r="AZ504" s="119"/>
      <c r="BA504" s="119"/>
      <c r="BB504" s="119"/>
      <c r="BC504" s="119"/>
      <c r="BD504" s="119"/>
      <c r="BE504" s="119"/>
      <c r="BF504" s="119"/>
      <c r="BG504" s="119"/>
      <c r="BH504" s="119"/>
      <c r="BI504" s="119"/>
      <c r="BJ504" s="119"/>
      <c r="BK504" s="119"/>
      <c r="BL504" s="119"/>
      <c r="BM504" s="119"/>
      <c r="BN504" s="119"/>
      <c r="BO504" s="119"/>
      <c r="BP504" s="119"/>
      <c r="BQ504" s="119"/>
      <c r="BR504" s="119"/>
      <c r="BS504" s="119"/>
      <c r="BT504" s="119"/>
      <c r="BU504" s="119"/>
      <c r="BV504" s="119"/>
      <c r="BW504" s="119"/>
      <c r="BX504" s="119"/>
      <c r="BY504" s="119"/>
      <c r="BZ504" s="119"/>
      <c r="CA504" s="119"/>
      <c r="CB504" s="119"/>
      <c r="CC504" s="119"/>
      <c r="CD504" s="119"/>
      <c r="CE504" s="119"/>
      <c r="CF504" s="119"/>
      <c r="CG504" s="119"/>
      <c r="CH504" s="119"/>
      <c r="CI504" s="119"/>
      <c r="CJ504" s="119"/>
      <c r="CK504" s="119"/>
      <c r="CL504" s="119"/>
      <c r="CM504" s="119"/>
      <c r="CN504" s="119"/>
      <c r="CO504" s="119"/>
      <c r="CP504" s="119"/>
      <c r="CQ504" s="119"/>
      <c r="CR504" s="119"/>
      <c r="CS504" s="119"/>
      <c r="CT504" s="119"/>
      <c r="CU504" s="119"/>
      <c r="CV504" s="119"/>
      <c r="CW504" s="119"/>
      <c r="CX504" s="119"/>
      <c r="CY504" s="119"/>
      <c r="CZ504" s="119"/>
      <c r="DA504" s="119"/>
      <c r="DB504" s="119"/>
      <c r="DC504" s="119"/>
      <c r="DD504" s="119"/>
      <c r="DE504" s="119"/>
      <c r="DF504" s="119"/>
      <c r="DG504" s="119"/>
      <c r="DH504" s="119"/>
      <c r="DI504" s="119"/>
      <c r="DJ504" s="119"/>
      <c r="DK504" s="119"/>
      <c r="DL504" s="119"/>
      <c r="DM504" s="119"/>
      <c r="DN504" s="119"/>
      <c r="DO504" s="119"/>
      <c r="DP504" s="119"/>
      <c r="DQ504" s="119"/>
      <c r="DR504" s="119"/>
      <c r="DS504" s="119"/>
      <c r="DT504" s="119"/>
      <c r="DU504" s="119"/>
      <c r="DV504" s="119"/>
      <c r="DW504" s="119"/>
      <c r="DX504" s="119"/>
      <c r="DY504" s="119"/>
      <c r="DZ504" s="119"/>
      <c r="EA504" s="119"/>
      <c r="EB504" s="119"/>
      <c r="EC504" s="119"/>
      <c r="ED504" s="119"/>
      <c r="EE504" s="119"/>
      <c r="EF504" s="119"/>
      <c r="EG504" s="119"/>
      <c r="EH504" s="119"/>
      <c r="EI504" s="119"/>
      <c r="EJ504" s="119"/>
      <c r="EK504" s="119"/>
      <c r="EL504" s="119"/>
      <c r="EM504" s="119"/>
      <c r="EN504" s="119"/>
      <c r="EO504" s="119"/>
      <c r="EP504" s="119"/>
      <c r="EQ504" s="119"/>
      <c r="ER504" s="119"/>
      <c r="ES504" s="119"/>
      <c r="ET504" s="119"/>
      <c r="EU504" s="119"/>
      <c r="EV504" s="119"/>
      <c r="EW504" s="119"/>
      <c r="EX504" s="119"/>
      <c r="EY504" s="119"/>
      <c r="EZ504" s="119"/>
      <c r="FA504" s="119"/>
      <c r="FB504" s="119"/>
      <c r="FC504" s="119"/>
      <c r="FD504" s="119"/>
      <c r="FE504" s="119"/>
      <c r="FF504" s="119"/>
      <c r="FG504" s="119"/>
      <c r="FH504" s="119"/>
      <c r="FI504" s="119"/>
      <c r="FJ504" s="119"/>
      <c r="FK504" s="119"/>
      <c r="FL504" s="119"/>
      <c r="FM504" s="119"/>
      <c r="FN504" s="119"/>
      <c r="FO504" s="119"/>
      <c r="FP504" s="119"/>
      <c r="FQ504" s="119"/>
      <c r="FR504" s="119"/>
      <c r="FS504" s="119"/>
      <c r="FT504" s="119"/>
      <c r="FU504" s="119"/>
      <c r="FV504" s="119"/>
      <c r="FW504" s="119"/>
      <c r="FX504" s="119"/>
      <c r="FY504" s="119"/>
      <c r="FZ504" s="119"/>
      <c r="GA504" s="119"/>
      <c r="GB504" s="119"/>
      <c r="GC504" s="119"/>
      <c r="GD504" s="119"/>
      <c r="GE504" s="119"/>
      <c r="GF504" s="119"/>
      <c r="GG504" s="119"/>
      <c r="GH504" s="119"/>
      <c r="GI504" s="119"/>
      <c r="GJ504" s="119"/>
      <c r="GK504" s="119"/>
      <c r="GL504" s="119"/>
      <c r="GM504" s="119"/>
      <c r="GN504" s="119"/>
      <c r="GO504" s="119"/>
      <c r="GP504" s="119"/>
      <c r="GQ504" s="119"/>
      <c r="GR504" s="119"/>
      <c r="GS504" s="119"/>
      <c r="GT504" s="119"/>
      <c r="GU504" s="119"/>
      <c r="GV504" s="119"/>
      <c r="GW504" s="119"/>
      <c r="GX504" s="119"/>
      <c r="GY504" s="119"/>
      <c r="GZ504" s="119"/>
      <c r="HA504" s="119"/>
      <c r="HB504" s="119"/>
      <c r="HC504" s="119"/>
      <c r="HD504" s="119"/>
      <c r="HE504" s="119"/>
      <c r="HF504" s="119"/>
      <c r="HG504" s="119"/>
      <c r="HH504" s="119"/>
      <c r="HI504" s="119"/>
      <c r="HJ504" s="119"/>
      <c r="HK504" s="119"/>
      <c r="HL504" s="119"/>
      <c r="HM504" s="119"/>
      <c r="HN504" s="119"/>
      <c r="HO504" s="119"/>
      <c r="HP504" s="119"/>
      <c r="HQ504" s="119"/>
      <c r="HR504" s="119"/>
      <c r="HS504" s="119"/>
      <c r="HT504" s="119"/>
      <c r="HU504" s="119"/>
      <c r="HV504" s="119"/>
      <c r="HW504" s="119"/>
      <c r="HX504" s="119"/>
      <c r="HY504" s="119"/>
      <c r="HZ504" s="119"/>
      <c r="IA504" s="119"/>
      <c r="IB504" s="119"/>
      <c r="IC504" s="119"/>
      <c r="ID504" s="119"/>
      <c r="IE504" s="119"/>
      <c r="IF504" s="119"/>
      <c r="IG504" s="119"/>
      <c r="IH504" s="119"/>
      <c r="II504" s="119"/>
      <c r="IJ504" s="119"/>
      <c r="IK504" s="119"/>
      <c r="IL504" s="119"/>
      <c r="IM504" s="119"/>
      <c r="IN504" s="119"/>
      <c r="IO504" s="119"/>
      <c r="IP504" s="119"/>
      <c r="IQ504" s="119"/>
      <c r="IR504" s="119"/>
      <c r="IS504" s="119"/>
      <c r="IT504" s="119"/>
      <c r="IU504" s="119"/>
      <c r="IV504" s="119"/>
    </row>
    <row r="505" spans="4:256" s="150" customFormat="1">
      <c r="D505" s="119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  <c r="AA505" s="119"/>
      <c r="AB505" s="119"/>
      <c r="AC505" s="119"/>
      <c r="AD505" s="119"/>
      <c r="AE505" s="119"/>
      <c r="AF505" s="119"/>
      <c r="AG505" s="119"/>
      <c r="AH505" s="119"/>
      <c r="AI505" s="119"/>
      <c r="AJ505" s="119"/>
      <c r="AK505" s="119"/>
      <c r="AL505" s="119"/>
      <c r="AM505" s="119"/>
      <c r="AN505" s="119"/>
      <c r="AO505" s="119"/>
      <c r="AP505" s="119"/>
      <c r="AQ505" s="119"/>
      <c r="AR505" s="119"/>
      <c r="AS505" s="119"/>
      <c r="AT505" s="119"/>
      <c r="AU505" s="119"/>
      <c r="AV505" s="119"/>
      <c r="AW505" s="119"/>
      <c r="AX505" s="119"/>
      <c r="AY505" s="119"/>
      <c r="AZ505" s="119"/>
      <c r="BA505" s="119"/>
      <c r="BB505" s="119"/>
      <c r="BC505" s="119"/>
      <c r="BD505" s="119"/>
      <c r="BE505" s="119"/>
      <c r="BF505" s="119"/>
      <c r="BG505" s="119"/>
      <c r="BH505" s="119"/>
      <c r="BI505" s="119"/>
      <c r="BJ505" s="119"/>
      <c r="BK505" s="119"/>
      <c r="BL505" s="119"/>
      <c r="BM505" s="119"/>
      <c r="BN505" s="119"/>
      <c r="BO505" s="119"/>
      <c r="BP505" s="119"/>
      <c r="BQ505" s="119"/>
      <c r="BR505" s="119"/>
      <c r="BS505" s="119"/>
      <c r="BT505" s="119"/>
      <c r="BU505" s="119"/>
      <c r="BV505" s="119"/>
      <c r="BW505" s="119"/>
      <c r="BX505" s="119"/>
      <c r="BY505" s="119"/>
      <c r="BZ505" s="119"/>
      <c r="CA505" s="119"/>
      <c r="CB505" s="119"/>
      <c r="CC505" s="119"/>
      <c r="CD505" s="119"/>
      <c r="CE505" s="119"/>
      <c r="CF505" s="119"/>
      <c r="CG505" s="119"/>
      <c r="CH505" s="119"/>
      <c r="CI505" s="119"/>
      <c r="CJ505" s="119"/>
      <c r="CK505" s="119"/>
      <c r="CL505" s="119"/>
      <c r="CM505" s="119"/>
      <c r="CN505" s="119"/>
      <c r="CO505" s="119"/>
      <c r="CP505" s="119"/>
      <c r="CQ505" s="119"/>
      <c r="CR505" s="119"/>
      <c r="CS505" s="119"/>
      <c r="CT505" s="119"/>
      <c r="CU505" s="119"/>
      <c r="CV505" s="119"/>
      <c r="CW505" s="119"/>
      <c r="CX505" s="119"/>
      <c r="CY505" s="119"/>
      <c r="CZ505" s="119"/>
      <c r="DA505" s="119"/>
      <c r="DB505" s="119"/>
      <c r="DC505" s="119"/>
      <c r="DD505" s="119"/>
      <c r="DE505" s="119"/>
      <c r="DF505" s="119"/>
      <c r="DG505" s="119"/>
      <c r="DH505" s="119"/>
      <c r="DI505" s="119"/>
      <c r="DJ505" s="119"/>
      <c r="DK505" s="119"/>
      <c r="DL505" s="119"/>
      <c r="DM505" s="119"/>
      <c r="DN505" s="119"/>
      <c r="DO505" s="119"/>
      <c r="DP505" s="119"/>
      <c r="DQ505" s="119"/>
      <c r="DR505" s="119"/>
      <c r="DS505" s="119"/>
      <c r="DT505" s="119"/>
      <c r="DU505" s="119"/>
      <c r="DV505" s="119"/>
      <c r="DW505" s="119"/>
      <c r="DX505" s="119"/>
      <c r="DY505" s="119"/>
      <c r="DZ505" s="119"/>
      <c r="EA505" s="119"/>
      <c r="EB505" s="119"/>
      <c r="EC505" s="119"/>
      <c r="ED505" s="119"/>
      <c r="EE505" s="119"/>
      <c r="EF505" s="119"/>
      <c r="EG505" s="119"/>
      <c r="EH505" s="119"/>
      <c r="EI505" s="119"/>
      <c r="EJ505" s="119"/>
      <c r="EK505" s="119"/>
      <c r="EL505" s="119"/>
      <c r="EM505" s="119"/>
      <c r="EN505" s="119"/>
      <c r="EO505" s="119"/>
      <c r="EP505" s="119"/>
      <c r="EQ505" s="119"/>
      <c r="ER505" s="119"/>
      <c r="ES505" s="119"/>
      <c r="ET505" s="119"/>
      <c r="EU505" s="119"/>
      <c r="EV505" s="119"/>
      <c r="EW505" s="119"/>
      <c r="EX505" s="119"/>
      <c r="EY505" s="119"/>
      <c r="EZ505" s="119"/>
      <c r="FA505" s="119"/>
      <c r="FB505" s="119"/>
      <c r="FC505" s="119"/>
      <c r="FD505" s="119"/>
      <c r="FE505" s="119"/>
      <c r="FF505" s="119"/>
      <c r="FG505" s="119"/>
      <c r="FH505" s="119"/>
      <c r="FI505" s="119"/>
      <c r="FJ505" s="119"/>
      <c r="FK505" s="119"/>
      <c r="FL505" s="119"/>
      <c r="FM505" s="119"/>
      <c r="FN505" s="119"/>
      <c r="FO505" s="119"/>
      <c r="FP505" s="119"/>
      <c r="FQ505" s="119"/>
      <c r="FR505" s="119"/>
      <c r="FS505" s="119"/>
      <c r="FT505" s="119"/>
      <c r="FU505" s="119"/>
      <c r="FV505" s="119"/>
      <c r="FW505" s="119"/>
      <c r="FX505" s="119"/>
      <c r="FY505" s="119"/>
      <c r="FZ505" s="119"/>
      <c r="GA505" s="119"/>
      <c r="GB505" s="119"/>
      <c r="GC505" s="119"/>
      <c r="GD505" s="119"/>
      <c r="GE505" s="119"/>
      <c r="GF505" s="119"/>
      <c r="GG505" s="119"/>
      <c r="GH505" s="119"/>
      <c r="GI505" s="119"/>
      <c r="GJ505" s="119"/>
      <c r="GK505" s="119"/>
      <c r="GL505" s="119"/>
      <c r="GM505" s="119"/>
      <c r="GN505" s="119"/>
      <c r="GO505" s="119"/>
      <c r="GP505" s="119"/>
      <c r="GQ505" s="119"/>
      <c r="GR505" s="119"/>
      <c r="GS505" s="119"/>
      <c r="GT505" s="119"/>
      <c r="GU505" s="119"/>
      <c r="GV505" s="119"/>
      <c r="GW505" s="119"/>
      <c r="GX505" s="119"/>
      <c r="GY505" s="119"/>
      <c r="GZ505" s="119"/>
      <c r="HA505" s="119"/>
      <c r="HB505" s="119"/>
      <c r="HC505" s="119"/>
      <c r="HD505" s="119"/>
      <c r="HE505" s="119"/>
      <c r="HF505" s="119"/>
      <c r="HG505" s="119"/>
      <c r="HH505" s="119"/>
      <c r="HI505" s="119"/>
      <c r="HJ505" s="119"/>
      <c r="HK505" s="119"/>
      <c r="HL505" s="119"/>
      <c r="HM505" s="119"/>
      <c r="HN505" s="119"/>
      <c r="HO505" s="119"/>
      <c r="HP505" s="119"/>
      <c r="HQ505" s="119"/>
      <c r="HR505" s="119"/>
      <c r="HS505" s="119"/>
      <c r="HT505" s="119"/>
      <c r="HU505" s="119"/>
      <c r="HV505" s="119"/>
      <c r="HW505" s="119"/>
      <c r="HX505" s="119"/>
      <c r="HY505" s="119"/>
      <c r="HZ505" s="119"/>
      <c r="IA505" s="119"/>
      <c r="IB505" s="119"/>
      <c r="IC505" s="119"/>
      <c r="ID505" s="119"/>
      <c r="IE505" s="119"/>
      <c r="IF505" s="119"/>
      <c r="IG505" s="119"/>
      <c r="IH505" s="119"/>
      <c r="II505" s="119"/>
      <c r="IJ505" s="119"/>
      <c r="IK505" s="119"/>
      <c r="IL505" s="119"/>
      <c r="IM505" s="119"/>
      <c r="IN505" s="119"/>
      <c r="IO505" s="119"/>
      <c r="IP505" s="119"/>
      <c r="IQ505" s="119"/>
      <c r="IR505" s="119"/>
      <c r="IS505" s="119"/>
      <c r="IT505" s="119"/>
      <c r="IU505" s="119"/>
      <c r="IV505" s="119"/>
    </row>
    <row r="506" spans="4:256" s="150" customFormat="1">
      <c r="D506" s="119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  <c r="AA506" s="119"/>
      <c r="AB506" s="119"/>
      <c r="AC506" s="119"/>
      <c r="AD506" s="119"/>
      <c r="AE506" s="119"/>
      <c r="AF506" s="119"/>
      <c r="AG506" s="119"/>
      <c r="AH506" s="119"/>
      <c r="AI506" s="119"/>
      <c r="AJ506" s="119"/>
      <c r="AK506" s="119"/>
      <c r="AL506" s="119"/>
      <c r="AM506" s="119"/>
      <c r="AN506" s="119"/>
      <c r="AO506" s="119"/>
      <c r="AP506" s="119"/>
      <c r="AQ506" s="119"/>
      <c r="AR506" s="119"/>
      <c r="AS506" s="119"/>
      <c r="AT506" s="119"/>
      <c r="AU506" s="119"/>
      <c r="AV506" s="119"/>
      <c r="AW506" s="119"/>
      <c r="AX506" s="119"/>
      <c r="AY506" s="119"/>
      <c r="AZ506" s="119"/>
      <c r="BA506" s="119"/>
      <c r="BB506" s="119"/>
      <c r="BC506" s="119"/>
      <c r="BD506" s="119"/>
      <c r="BE506" s="119"/>
      <c r="BF506" s="119"/>
      <c r="BG506" s="119"/>
      <c r="BH506" s="119"/>
      <c r="BI506" s="119"/>
      <c r="BJ506" s="119"/>
      <c r="BK506" s="119"/>
      <c r="BL506" s="119"/>
      <c r="BM506" s="119"/>
      <c r="BN506" s="119"/>
      <c r="BO506" s="119"/>
      <c r="BP506" s="119"/>
      <c r="BQ506" s="119"/>
      <c r="BR506" s="119"/>
      <c r="BS506" s="119"/>
      <c r="BT506" s="119"/>
      <c r="BU506" s="119"/>
      <c r="BV506" s="119"/>
      <c r="BW506" s="119"/>
      <c r="BX506" s="119"/>
      <c r="BY506" s="119"/>
      <c r="BZ506" s="119"/>
      <c r="CA506" s="119"/>
      <c r="CB506" s="119"/>
      <c r="CC506" s="119"/>
      <c r="CD506" s="119"/>
      <c r="CE506" s="119"/>
      <c r="CF506" s="119"/>
      <c r="CG506" s="119"/>
      <c r="CH506" s="119"/>
      <c r="CI506" s="119"/>
      <c r="CJ506" s="119"/>
      <c r="CK506" s="119"/>
      <c r="CL506" s="119"/>
      <c r="CM506" s="119"/>
      <c r="CN506" s="119"/>
      <c r="CO506" s="119"/>
      <c r="CP506" s="119"/>
      <c r="CQ506" s="119"/>
      <c r="CR506" s="119"/>
      <c r="CS506" s="119"/>
      <c r="CT506" s="119"/>
      <c r="CU506" s="119"/>
      <c r="CV506" s="119"/>
      <c r="CW506" s="119"/>
      <c r="CX506" s="119"/>
      <c r="CY506" s="119"/>
      <c r="CZ506" s="119"/>
      <c r="DA506" s="119"/>
      <c r="DB506" s="119"/>
      <c r="DC506" s="119"/>
      <c r="DD506" s="119"/>
      <c r="DE506" s="119"/>
      <c r="DF506" s="119"/>
      <c r="DG506" s="119"/>
      <c r="DH506" s="119"/>
      <c r="DI506" s="119"/>
      <c r="DJ506" s="119"/>
      <c r="DK506" s="119"/>
      <c r="DL506" s="119"/>
      <c r="DM506" s="119"/>
      <c r="DN506" s="119"/>
      <c r="DO506" s="119"/>
      <c r="DP506" s="119"/>
      <c r="DQ506" s="119"/>
      <c r="DR506" s="119"/>
      <c r="DS506" s="119"/>
      <c r="DT506" s="119"/>
      <c r="DU506" s="119"/>
      <c r="DV506" s="119"/>
      <c r="DW506" s="119"/>
      <c r="DX506" s="119"/>
      <c r="DY506" s="119"/>
      <c r="DZ506" s="119"/>
      <c r="EA506" s="119"/>
      <c r="EB506" s="119"/>
      <c r="EC506" s="119"/>
      <c r="ED506" s="119"/>
      <c r="EE506" s="119"/>
      <c r="EF506" s="119"/>
      <c r="EG506" s="119"/>
      <c r="EH506" s="119"/>
      <c r="EI506" s="119"/>
      <c r="EJ506" s="119"/>
      <c r="EK506" s="119"/>
      <c r="EL506" s="119"/>
      <c r="EM506" s="119"/>
      <c r="EN506" s="119"/>
      <c r="EO506" s="119"/>
      <c r="EP506" s="119"/>
      <c r="EQ506" s="119"/>
      <c r="ER506" s="119"/>
      <c r="ES506" s="119"/>
      <c r="ET506" s="119"/>
      <c r="EU506" s="119"/>
      <c r="EV506" s="119"/>
      <c r="EW506" s="119"/>
      <c r="EX506" s="119"/>
      <c r="EY506" s="119"/>
      <c r="EZ506" s="119"/>
      <c r="FA506" s="119"/>
      <c r="FB506" s="119"/>
      <c r="FC506" s="119"/>
      <c r="FD506" s="119"/>
      <c r="FE506" s="119"/>
      <c r="FF506" s="119"/>
      <c r="FG506" s="119"/>
      <c r="FH506" s="119"/>
      <c r="FI506" s="119"/>
      <c r="FJ506" s="119"/>
      <c r="FK506" s="119"/>
      <c r="FL506" s="119"/>
      <c r="FM506" s="119"/>
      <c r="FN506" s="119"/>
      <c r="FO506" s="119"/>
      <c r="FP506" s="119"/>
      <c r="FQ506" s="119"/>
      <c r="FR506" s="119"/>
      <c r="FS506" s="119"/>
      <c r="FT506" s="119"/>
      <c r="FU506" s="119"/>
      <c r="FV506" s="119"/>
      <c r="FW506" s="119"/>
      <c r="FX506" s="119"/>
      <c r="FY506" s="119"/>
      <c r="FZ506" s="119"/>
      <c r="GA506" s="119"/>
      <c r="GB506" s="119"/>
      <c r="GC506" s="119"/>
      <c r="GD506" s="119"/>
      <c r="GE506" s="119"/>
      <c r="GF506" s="119"/>
      <c r="GG506" s="119"/>
      <c r="GH506" s="119"/>
      <c r="GI506" s="119"/>
      <c r="GJ506" s="119"/>
      <c r="GK506" s="119"/>
      <c r="GL506" s="119"/>
      <c r="GM506" s="119"/>
      <c r="GN506" s="119"/>
      <c r="GO506" s="119"/>
      <c r="GP506" s="119"/>
      <c r="GQ506" s="119"/>
      <c r="GR506" s="119"/>
      <c r="GS506" s="119"/>
      <c r="GT506" s="119"/>
      <c r="GU506" s="119"/>
      <c r="GV506" s="119"/>
      <c r="GW506" s="119"/>
      <c r="GX506" s="119"/>
      <c r="GY506" s="119"/>
      <c r="GZ506" s="119"/>
      <c r="HA506" s="119"/>
      <c r="HB506" s="119"/>
      <c r="HC506" s="119"/>
      <c r="HD506" s="119"/>
      <c r="HE506" s="119"/>
      <c r="HF506" s="119"/>
      <c r="HG506" s="119"/>
      <c r="HH506" s="119"/>
      <c r="HI506" s="119"/>
      <c r="HJ506" s="119"/>
      <c r="HK506" s="119"/>
      <c r="HL506" s="119"/>
      <c r="HM506" s="119"/>
      <c r="HN506" s="119"/>
      <c r="HO506" s="119"/>
      <c r="HP506" s="119"/>
      <c r="HQ506" s="119"/>
      <c r="HR506" s="119"/>
      <c r="HS506" s="119"/>
      <c r="HT506" s="119"/>
      <c r="HU506" s="119"/>
      <c r="HV506" s="119"/>
      <c r="HW506" s="119"/>
      <c r="HX506" s="119"/>
      <c r="HY506" s="119"/>
      <c r="HZ506" s="119"/>
      <c r="IA506" s="119"/>
      <c r="IB506" s="119"/>
      <c r="IC506" s="119"/>
      <c r="ID506" s="119"/>
      <c r="IE506" s="119"/>
      <c r="IF506" s="119"/>
      <c r="IG506" s="119"/>
      <c r="IH506" s="119"/>
      <c r="II506" s="119"/>
      <c r="IJ506" s="119"/>
      <c r="IK506" s="119"/>
      <c r="IL506" s="119"/>
      <c r="IM506" s="119"/>
      <c r="IN506" s="119"/>
      <c r="IO506" s="119"/>
      <c r="IP506" s="119"/>
      <c r="IQ506" s="119"/>
      <c r="IR506" s="119"/>
      <c r="IS506" s="119"/>
      <c r="IT506" s="119"/>
      <c r="IU506" s="119"/>
      <c r="IV506" s="119"/>
    </row>
    <row r="507" spans="4:256" s="150" customFormat="1">
      <c r="D507" s="119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  <c r="AA507" s="119"/>
      <c r="AB507" s="119"/>
      <c r="AC507" s="119"/>
      <c r="AD507" s="119"/>
      <c r="AE507" s="119"/>
      <c r="AF507" s="119"/>
      <c r="AG507" s="119"/>
      <c r="AH507" s="119"/>
      <c r="AI507" s="119"/>
      <c r="AJ507" s="119"/>
      <c r="AK507" s="119"/>
      <c r="AL507" s="119"/>
      <c r="AM507" s="119"/>
      <c r="AN507" s="119"/>
      <c r="AO507" s="119"/>
      <c r="AP507" s="119"/>
      <c r="AQ507" s="119"/>
      <c r="AR507" s="119"/>
      <c r="AS507" s="119"/>
      <c r="AT507" s="119"/>
      <c r="AU507" s="119"/>
      <c r="AV507" s="119"/>
      <c r="AW507" s="119"/>
      <c r="AX507" s="119"/>
      <c r="AY507" s="119"/>
      <c r="AZ507" s="119"/>
      <c r="BA507" s="119"/>
      <c r="BB507" s="119"/>
      <c r="BC507" s="119"/>
      <c r="BD507" s="119"/>
      <c r="BE507" s="119"/>
      <c r="BF507" s="119"/>
      <c r="BG507" s="119"/>
      <c r="BH507" s="119"/>
      <c r="BI507" s="119"/>
      <c r="BJ507" s="119"/>
      <c r="BK507" s="119"/>
      <c r="BL507" s="119"/>
      <c r="BM507" s="119"/>
      <c r="BN507" s="119"/>
      <c r="BO507" s="119"/>
      <c r="BP507" s="119"/>
      <c r="BQ507" s="119"/>
      <c r="BR507" s="119"/>
      <c r="BS507" s="119"/>
      <c r="BT507" s="119"/>
      <c r="BU507" s="119"/>
      <c r="BV507" s="119"/>
      <c r="BW507" s="119"/>
      <c r="BX507" s="119"/>
      <c r="BY507" s="119"/>
      <c r="BZ507" s="119"/>
      <c r="CA507" s="119"/>
      <c r="CB507" s="119"/>
      <c r="CC507" s="119"/>
      <c r="CD507" s="119"/>
      <c r="CE507" s="119"/>
      <c r="CF507" s="119"/>
      <c r="CG507" s="119"/>
      <c r="CH507" s="119"/>
      <c r="CI507" s="119"/>
      <c r="CJ507" s="119"/>
      <c r="CK507" s="119"/>
      <c r="CL507" s="119"/>
      <c r="CM507" s="119"/>
      <c r="CN507" s="119"/>
      <c r="CO507" s="119"/>
      <c r="CP507" s="119"/>
      <c r="CQ507" s="119"/>
      <c r="CR507" s="119"/>
      <c r="CS507" s="119"/>
      <c r="CT507" s="119"/>
      <c r="CU507" s="119"/>
      <c r="CV507" s="119"/>
      <c r="CW507" s="119"/>
      <c r="CX507" s="119"/>
      <c r="CY507" s="119"/>
      <c r="CZ507" s="119"/>
      <c r="DA507" s="119"/>
      <c r="DB507" s="119"/>
      <c r="DC507" s="119"/>
      <c r="DD507" s="119"/>
      <c r="DE507" s="119"/>
      <c r="DF507" s="119"/>
      <c r="DG507" s="119"/>
      <c r="DH507" s="119"/>
      <c r="DI507" s="119"/>
      <c r="DJ507" s="119"/>
      <c r="DK507" s="119"/>
      <c r="DL507" s="119"/>
      <c r="DM507" s="119"/>
      <c r="DN507" s="119"/>
      <c r="DO507" s="119"/>
      <c r="DP507" s="119"/>
      <c r="DQ507" s="119"/>
      <c r="DR507" s="119"/>
      <c r="DS507" s="119"/>
      <c r="DT507" s="119"/>
      <c r="DU507" s="119"/>
      <c r="DV507" s="119"/>
      <c r="DW507" s="119"/>
      <c r="DX507" s="119"/>
      <c r="DY507" s="119"/>
      <c r="DZ507" s="119"/>
      <c r="EA507" s="119"/>
      <c r="EB507" s="119"/>
      <c r="EC507" s="119"/>
      <c r="ED507" s="119"/>
      <c r="EE507" s="119"/>
      <c r="EF507" s="119"/>
      <c r="EG507" s="119"/>
      <c r="EH507" s="119"/>
      <c r="EI507" s="119"/>
      <c r="EJ507" s="119"/>
      <c r="EK507" s="119"/>
      <c r="EL507" s="119"/>
      <c r="EM507" s="119"/>
      <c r="EN507" s="119"/>
      <c r="EO507" s="119"/>
      <c r="EP507" s="119"/>
      <c r="EQ507" s="119"/>
      <c r="ER507" s="119"/>
      <c r="ES507" s="119"/>
      <c r="ET507" s="119"/>
      <c r="EU507" s="119"/>
      <c r="EV507" s="119"/>
      <c r="EW507" s="119"/>
      <c r="EX507" s="119"/>
      <c r="EY507" s="119"/>
      <c r="EZ507" s="119"/>
      <c r="FA507" s="119"/>
      <c r="FB507" s="119"/>
      <c r="FC507" s="119"/>
      <c r="FD507" s="119"/>
      <c r="FE507" s="119"/>
      <c r="FF507" s="119"/>
      <c r="FG507" s="119"/>
      <c r="FH507" s="119"/>
      <c r="FI507" s="119"/>
      <c r="FJ507" s="119"/>
      <c r="FK507" s="119"/>
      <c r="FL507" s="119"/>
      <c r="FM507" s="119"/>
      <c r="FN507" s="119"/>
      <c r="FO507" s="119"/>
      <c r="FP507" s="119"/>
      <c r="FQ507" s="119"/>
      <c r="FR507" s="119"/>
      <c r="FS507" s="119"/>
      <c r="FT507" s="119"/>
      <c r="FU507" s="119"/>
      <c r="FV507" s="119"/>
      <c r="FW507" s="119"/>
      <c r="FX507" s="119"/>
      <c r="FY507" s="119"/>
      <c r="FZ507" s="119"/>
      <c r="GA507" s="119"/>
      <c r="GB507" s="119"/>
      <c r="GC507" s="119"/>
      <c r="GD507" s="119"/>
      <c r="GE507" s="119"/>
      <c r="GF507" s="119"/>
      <c r="GG507" s="119"/>
      <c r="GH507" s="119"/>
      <c r="GI507" s="119"/>
      <c r="GJ507" s="119"/>
      <c r="GK507" s="119"/>
      <c r="GL507" s="119"/>
      <c r="GM507" s="119"/>
      <c r="GN507" s="119"/>
      <c r="GO507" s="119"/>
      <c r="GP507" s="119"/>
      <c r="GQ507" s="119"/>
      <c r="GR507" s="119"/>
      <c r="GS507" s="119"/>
      <c r="GT507" s="119"/>
      <c r="GU507" s="119"/>
      <c r="GV507" s="119"/>
      <c r="GW507" s="119"/>
      <c r="GX507" s="119"/>
      <c r="GY507" s="119"/>
      <c r="GZ507" s="119"/>
      <c r="HA507" s="119"/>
      <c r="HB507" s="119"/>
      <c r="HC507" s="119"/>
      <c r="HD507" s="119"/>
      <c r="HE507" s="119"/>
      <c r="HF507" s="119"/>
      <c r="HG507" s="119"/>
      <c r="HH507" s="119"/>
      <c r="HI507" s="119"/>
      <c r="HJ507" s="119"/>
      <c r="HK507" s="119"/>
      <c r="HL507" s="119"/>
      <c r="HM507" s="119"/>
      <c r="HN507" s="119"/>
      <c r="HO507" s="119"/>
      <c r="HP507" s="119"/>
      <c r="HQ507" s="119"/>
      <c r="HR507" s="119"/>
      <c r="HS507" s="119"/>
      <c r="HT507" s="119"/>
      <c r="HU507" s="119"/>
      <c r="HV507" s="119"/>
      <c r="HW507" s="119"/>
      <c r="HX507" s="119"/>
      <c r="HY507" s="119"/>
      <c r="HZ507" s="119"/>
      <c r="IA507" s="119"/>
      <c r="IB507" s="119"/>
      <c r="IC507" s="119"/>
      <c r="ID507" s="119"/>
      <c r="IE507" s="119"/>
      <c r="IF507" s="119"/>
      <c r="IG507" s="119"/>
      <c r="IH507" s="119"/>
      <c r="II507" s="119"/>
      <c r="IJ507" s="119"/>
      <c r="IK507" s="119"/>
      <c r="IL507" s="119"/>
      <c r="IM507" s="119"/>
      <c r="IN507" s="119"/>
      <c r="IO507" s="119"/>
      <c r="IP507" s="119"/>
      <c r="IQ507" s="119"/>
      <c r="IR507" s="119"/>
      <c r="IS507" s="119"/>
      <c r="IT507" s="119"/>
      <c r="IU507" s="119"/>
      <c r="IV507" s="119"/>
    </row>
    <row r="508" spans="4:256" s="150" customFormat="1">
      <c r="D508" s="119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  <c r="AA508" s="119"/>
      <c r="AB508" s="119"/>
      <c r="AC508" s="119"/>
      <c r="AD508" s="119"/>
      <c r="AE508" s="119"/>
      <c r="AF508" s="119"/>
      <c r="AG508" s="119"/>
      <c r="AH508" s="119"/>
      <c r="AI508" s="119"/>
      <c r="AJ508" s="119"/>
      <c r="AK508" s="119"/>
      <c r="AL508" s="119"/>
      <c r="AM508" s="119"/>
      <c r="AN508" s="119"/>
      <c r="AO508" s="119"/>
      <c r="AP508" s="119"/>
      <c r="AQ508" s="119"/>
      <c r="AR508" s="119"/>
      <c r="AS508" s="119"/>
      <c r="AT508" s="119"/>
      <c r="AU508" s="119"/>
      <c r="AV508" s="119"/>
      <c r="AW508" s="119"/>
      <c r="AX508" s="119"/>
      <c r="AY508" s="119"/>
      <c r="AZ508" s="119"/>
      <c r="BA508" s="119"/>
      <c r="BB508" s="119"/>
      <c r="BC508" s="119"/>
      <c r="BD508" s="119"/>
      <c r="BE508" s="119"/>
      <c r="BF508" s="119"/>
      <c r="BG508" s="119"/>
      <c r="BH508" s="119"/>
      <c r="BI508" s="119"/>
      <c r="BJ508" s="119"/>
      <c r="BK508" s="119"/>
      <c r="BL508" s="119"/>
      <c r="BM508" s="119"/>
      <c r="BN508" s="119"/>
      <c r="BO508" s="119"/>
      <c r="BP508" s="119"/>
      <c r="BQ508" s="119"/>
      <c r="BR508" s="119"/>
      <c r="BS508" s="119"/>
      <c r="BT508" s="119"/>
      <c r="BU508" s="119"/>
      <c r="BV508" s="119"/>
      <c r="BW508" s="119"/>
      <c r="BX508" s="119"/>
      <c r="BY508" s="119"/>
      <c r="BZ508" s="119"/>
      <c r="CA508" s="119"/>
      <c r="CB508" s="119"/>
      <c r="CC508" s="119"/>
      <c r="CD508" s="119"/>
      <c r="CE508" s="119"/>
      <c r="CF508" s="119"/>
      <c r="CG508" s="119"/>
      <c r="CH508" s="119"/>
      <c r="CI508" s="119"/>
      <c r="CJ508" s="119"/>
      <c r="CK508" s="119"/>
      <c r="CL508" s="119"/>
      <c r="CM508" s="119"/>
      <c r="CN508" s="119"/>
      <c r="CO508" s="119"/>
      <c r="CP508" s="119"/>
      <c r="CQ508" s="119"/>
      <c r="CR508" s="119"/>
      <c r="CS508" s="119"/>
      <c r="CT508" s="119"/>
      <c r="CU508" s="119"/>
      <c r="CV508" s="119"/>
      <c r="CW508" s="119"/>
      <c r="CX508" s="119"/>
      <c r="CY508" s="119"/>
      <c r="CZ508" s="119"/>
      <c r="DA508" s="119"/>
      <c r="DB508" s="119"/>
      <c r="DC508" s="119"/>
      <c r="DD508" s="119"/>
      <c r="DE508" s="119"/>
      <c r="DF508" s="119"/>
      <c r="DG508" s="119"/>
      <c r="DH508" s="119"/>
      <c r="DI508" s="119"/>
      <c r="DJ508" s="119"/>
      <c r="DK508" s="119"/>
      <c r="DL508" s="119"/>
      <c r="DM508" s="119"/>
      <c r="DN508" s="119"/>
      <c r="DO508" s="119"/>
      <c r="DP508" s="119"/>
      <c r="DQ508" s="119"/>
      <c r="DR508" s="119"/>
      <c r="DS508" s="119"/>
      <c r="DT508" s="119"/>
      <c r="DU508" s="119"/>
      <c r="DV508" s="119"/>
      <c r="DW508" s="119"/>
      <c r="DX508" s="119"/>
      <c r="DY508" s="119"/>
      <c r="DZ508" s="119"/>
      <c r="EA508" s="119"/>
      <c r="EB508" s="119"/>
      <c r="EC508" s="119"/>
      <c r="ED508" s="119"/>
      <c r="EE508" s="119"/>
      <c r="EF508" s="119"/>
      <c r="EG508" s="119"/>
      <c r="EH508" s="119"/>
      <c r="EI508" s="119"/>
      <c r="EJ508" s="119"/>
      <c r="EK508" s="119"/>
      <c r="EL508" s="119"/>
      <c r="EM508" s="119"/>
      <c r="EN508" s="119"/>
      <c r="EO508" s="119"/>
      <c r="EP508" s="119"/>
      <c r="EQ508" s="119"/>
      <c r="ER508" s="119"/>
      <c r="ES508" s="119"/>
      <c r="ET508" s="119"/>
      <c r="EU508" s="119"/>
      <c r="EV508" s="119"/>
      <c r="EW508" s="119"/>
      <c r="EX508" s="119"/>
      <c r="EY508" s="119"/>
      <c r="EZ508" s="119"/>
      <c r="FA508" s="119"/>
      <c r="FB508" s="119"/>
      <c r="FC508" s="119"/>
      <c r="FD508" s="119"/>
      <c r="FE508" s="119"/>
      <c r="FF508" s="119"/>
      <c r="FG508" s="119"/>
      <c r="FH508" s="119"/>
      <c r="FI508" s="119"/>
      <c r="FJ508" s="119"/>
      <c r="FK508" s="119"/>
      <c r="FL508" s="119"/>
      <c r="FM508" s="119"/>
      <c r="FN508" s="119"/>
      <c r="FO508" s="119"/>
      <c r="FP508" s="119"/>
      <c r="FQ508" s="119"/>
      <c r="FR508" s="119"/>
      <c r="FS508" s="119"/>
      <c r="FT508" s="119"/>
      <c r="FU508" s="119"/>
      <c r="FV508" s="119"/>
      <c r="FW508" s="119"/>
      <c r="FX508" s="119"/>
      <c r="FY508" s="119"/>
      <c r="FZ508" s="119"/>
      <c r="GA508" s="119"/>
      <c r="GB508" s="119"/>
      <c r="GC508" s="119"/>
      <c r="GD508" s="119"/>
      <c r="GE508" s="119"/>
      <c r="GF508" s="119"/>
      <c r="GG508" s="119"/>
      <c r="GH508" s="119"/>
      <c r="GI508" s="119"/>
      <c r="GJ508" s="119"/>
      <c r="GK508" s="119"/>
      <c r="GL508" s="119"/>
      <c r="GM508" s="119"/>
      <c r="GN508" s="119"/>
      <c r="GO508" s="119"/>
      <c r="GP508" s="119"/>
      <c r="GQ508" s="119"/>
      <c r="GR508" s="119"/>
      <c r="GS508" s="119"/>
      <c r="GT508" s="119"/>
      <c r="GU508" s="119"/>
      <c r="GV508" s="119"/>
      <c r="GW508" s="119"/>
      <c r="GX508" s="119"/>
      <c r="GY508" s="119"/>
      <c r="GZ508" s="119"/>
      <c r="HA508" s="119"/>
      <c r="HB508" s="119"/>
      <c r="HC508" s="119"/>
      <c r="HD508" s="119"/>
      <c r="HE508" s="119"/>
      <c r="HF508" s="119"/>
      <c r="HG508" s="119"/>
      <c r="HH508" s="119"/>
      <c r="HI508" s="119"/>
      <c r="HJ508" s="119"/>
      <c r="HK508" s="119"/>
      <c r="HL508" s="119"/>
      <c r="HM508" s="119"/>
      <c r="HN508" s="119"/>
      <c r="HO508" s="119"/>
      <c r="HP508" s="119"/>
      <c r="HQ508" s="119"/>
      <c r="HR508" s="119"/>
      <c r="HS508" s="119"/>
      <c r="HT508" s="119"/>
      <c r="HU508" s="119"/>
      <c r="HV508" s="119"/>
      <c r="HW508" s="119"/>
      <c r="HX508" s="119"/>
      <c r="HY508" s="119"/>
      <c r="HZ508" s="119"/>
      <c r="IA508" s="119"/>
      <c r="IB508" s="119"/>
      <c r="IC508" s="119"/>
      <c r="ID508" s="119"/>
      <c r="IE508" s="119"/>
      <c r="IF508" s="119"/>
      <c r="IG508" s="119"/>
      <c r="IH508" s="119"/>
      <c r="II508" s="119"/>
      <c r="IJ508" s="119"/>
      <c r="IK508" s="119"/>
      <c r="IL508" s="119"/>
      <c r="IM508" s="119"/>
      <c r="IN508" s="119"/>
      <c r="IO508" s="119"/>
      <c r="IP508" s="119"/>
      <c r="IQ508" s="119"/>
      <c r="IR508" s="119"/>
      <c r="IS508" s="119"/>
      <c r="IT508" s="119"/>
      <c r="IU508" s="119"/>
      <c r="IV508" s="119"/>
    </row>
    <row r="509" spans="4:256" s="150" customFormat="1">
      <c r="D509" s="119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  <c r="AA509" s="119"/>
      <c r="AB509" s="119"/>
      <c r="AC509" s="119"/>
      <c r="AD509" s="119"/>
      <c r="AE509" s="119"/>
      <c r="AF509" s="119"/>
      <c r="AG509" s="119"/>
      <c r="AH509" s="119"/>
      <c r="AI509" s="119"/>
      <c r="AJ509" s="119"/>
      <c r="AK509" s="119"/>
      <c r="AL509" s="119"/>
      <c r="AM509" s="119"/>
      <c r="AN509" s="119"/>
      <c r="AO509" s="119"/>
      <c r="AP509" s="119"/>
      <c r="AQ509" s="119"/>
      <c r="AR509" s="119"/>
      <c r="AS509" s="119"/>
      <c r="AT509" s="119"/>
      <c r="AU509" s="119"/>
      <c r="AV509" s="119"/>
      <c r="AW509" s="119"/>
      <c r="AX509" s="119"/>
      <c r="AY509" s="119"/>
      <c r="AZ509" s="119"/>
      <c r="BA509" s="119"/>
      <c r="BB509" s="119"/>
      <c r="BC509" s="119"/>
      <c r="BD509" s="119"/>
      <c r="BE509" s="119"/>
      <c r="BF509" s="119"/>
      <c r="BG509" s="119"/>
      <c r="BH509" s="119"/>
      <c r="BI509" s="119"/>
      <c r="BJ509" s="119"/>
      <c r="BK509" s="119"/>
      <c r="BL509" s="119"/>
      <c r="BM509" s="119"/>
      <c r="BN509" s="119"/>
      <c r="BO509" s="119"/>
      <c r="BP509" s="119"/>
      <c r="BQ509" s="119"/>
      <c r="BR509" s="119"/>
      <c r="BS509" s="119"/>
      <c r="BT509" s="119"/>
      <c r="BU509" s="119"/>
      <c r="BV509" s="119"/>
      <c r="BW509" s="119"/>
      <c r="BX509" s="119"/>
      <c r="BY509" s="119"/>
      <c r="BZ509" s="119"/>
      <c r="CA509" s="119"/>
      <c r="CB509" s="119"/>
      <c r="CC509" s="119"/>
      <c r="CD509" s="119"/>
      <c r="CE509" s="119"/>
      <c r="CF509" s="119"/>
      <c r="CG509" s="119"/>
      <c r="CH509" s="119"/>
      <c r="CI509" s="119"/>
      <c r="CJ509" s="119"/>
      <c r="CK509" s="119"/>
      <c r="CL509" s="119"/>
      <c r="CM509" s="119"/>
      <c r="CN509" s="119"/>
      <c r="CO509" s="119"/>
      <c r="CP509" s="119"/>
      <c r="CQ509" s="119"/>
      <c r="CR509" s="119"/>
      <c r="CS509" s="119"/>
      <c r="CT509" s="119"/>
      <c r="CU509" s="119"/>
      <c r="CV509" s="119"/>
      <c r="CW509" s="119"/>
      <c r="CX509" s="119"/>
      <c r="CY509" s="119"/>
      <c r="CZ509" s="119"/>
      <c r="DA509" s="119"/>
      <c r="DB509" s="119"/>
      <c r="DC509" s="119"/>
      <c r="DD509" s="119"/>
      <c r="DE509" s="119"/>
      <c r="DF509" s="119"/>
      <c r="DG509" s="119"/>
      <c r="DH509" s="119"/>
      <c r="DI509" s="119"/>
      <c r="DJ509" s="119"/>
      <c r="DK509" s="119"/>
      <c r="DL509" s="119"/>
      <c r="DM509" s="119"/>
      <c r="DN509" s="119"/>
      <c r="DO509" s="119"/>
      <c r="DP509" s="119"/>
      <c r="DQ509" s="119"/>
      <c r="DR509" s="119"/>
      <c r="DS509" s="119"/>
      <c r="DT509" s="119"/>
      <c r="DU509" s="119"/>
      <c r="DV509" s="119"/>
      <c r="DW509" s="119"/>
      <c r="DX509" s="119"/>
      <c r="DY509" s="119"/>
      <c r="DZ509" s="119"/>
      <c r="EA509" s="119"/>
      <c r="EB509" s="119"/>
      <c r="EC509" s="119"/>
      <c r="ED509" s="119"/>
      <c r="EE509" s="119"/>
      <c r="EF509" s="119"/>
      <c r="EG509" s="119"/>
      <c r="EH509" s="119"/>
      <c r="EI509" s="119"/>
      <c r="EJ509" s="119"/>
      <c r="EK509" s="119"/>
      <c r="EL509" s="119"/>
      <c r="EM509" s="119"/>
      <c r="EN509" s="119"/>
      <c r="EO509" s="119"/>
      <c r="EP509" s="119"/>
      <c r="EQ509" s="119"/>
      <c r="ER509" s="119"/>
      <c r="ES509" s="119"/>
      <c r="ET509" s="119"/>
      <c r="EU509" s="119"/>
      <c r="EV509" s="119"/>
      <c r="EW509" s="119"/>
      <c r="EX509" s="119"/>
      <c r="EY509" s="119"/>
      <c r="EZ509" s="119"/>
      <c r="FA509" s="119"/>
      <c r="FB509" s="119"/>
      <c r="FC509" s="119"/>
      <c r="FD509" s="119"/>
      <c r="FE509" s="119"/>
      <c r="FF509" s="119"/>
      <c r="FG509" s="119"/>
      <c r="FH509" s="119"/>
      <c r="FI509" s="119"/>
      <c r="FJ509" s="119"/>
      <c r="FK509" s="119"/>
      <c r="FL509" s="119"/>
      <c r="FM509" s="119"/>
      <c r="FN509" s="119"/>
      <c r="FO509" s="119"/>
      <c r="FP509" s="119"/>
      <c r="FQ509" s="119"/>
      <c r="FR509" s="119"/>
      <c r="FS509" s="119"/>
      <c r="FT509" s="119"/>
      <c r="FU509" s="119"/>
      <c r="FV509" s="119"/>
      <c r="FW509" s="119"/>
      <c r="FX509" s="119"/>
      <c r="FY509" s="119"/>
      <c r="FZ509" s="119"/>
      <c r="GA509" s="119"/>
      <c r="GB509" s="119"/>
      <c r="GC509" s="119"/>
      <c r="GD509" s="119"/>
      <c r="GE509" s="119"/>
      <c r="GF509" s="119"/>
      <c r="GG509" s="119"/>
      <c r="GH509" s="119"/>
      <c r="GI509" s="119"/>
      <c r="GJ509" s="119"/>
      <c r="GK509" s="119"/>
      <c r="GL509" s="119"/>
      <c r="GM509" s="119"/>
      <c r="GN509" s="119"/>
      <c r="GO509" s="119"/>
      <c r="GP509" s="119"/>
      <c r="GQ509" s="119"/>
      <c r="GR509" s="119"/>
      <c r="GS509" s="119"/>
      <c r="GT509" s="119"/>
      <c r="GU509" s="119"/>
      <c r="GV509" s="119"/>
      <c r="GW509" s="119"/>
      <c r="GX509" s="119"/>
      <c r="GY509" s="119"/>
      <c r="GZ509" s="119"/>
      <c r="HA509" s="119"/>
      <c r="HB509" s="119"/>
      <c r="HC509" s="119"/>
      <c r="HD509" s="119"/>
      <c r="HE509" s="119"/>
      <c r="HF509" s="119"/>
      <c r="HG509" s="119"/>
      <c r="HH509" s="119"/>
      <c r="HI509" s="119"/>
      <c r="HJ509" s="119"/>
      <c r="HK509" s="119"/>
      <c r="HL509" s="119"/>
      <c r="HM509" s="119"/>
      <c r="HN509" s="119"/>
      <c r="HO509" s="119"/>
      <c r="HP509" s="119"/>
      <c r="HQ509" s="119"/>
      <c r="HR509" s="119"/>
      <c r="HS509" s="119"/>
      <c r="HT509" s="119"/>
      <c r="HU509" s="119"/>
      <c r="HV509" s="119"/>
      <c r="HW509" s="119"/>
      <c r="HX509" s="119"/>
      <c r="HY509" s="119"/>
      <c r="HZ509" s="119"/>
      <c r="IA509" s="119"/>
      <c r="IB509" s="119"/>
      <c r="IC509" s="119"/>
      <c r="ID509" s="119"/>
      <c r="IE509" s="119"/>
      <c r="IF509" s="119"/>
      <c r="IG509" s="119"/>
      <c r="IH509" s="119"/>
      <c r="II509" s="119"/>
      <c r="IJ509" s="119"/>
      <c r="IK509" s="119"/>
      <c r="IL509" s="119"/>
      <c r="IM509" s="119"/>
      <c r="IN509" s="119"/>
      <c r="IO509" s="119"/>
      <c r="IP509" s="119"/>
      <c r="IQ509" s="119"/>
      <c r="IR509" s="119"/>
      <c r="IS509" s="119"/>
      <c r="IT509" s="119"/>
      <c r="IU509" s="119"/>
      <c r="IV509" s="119"/>
    </row>
    <row r="510" spans="4:256" s="150" customFormat="1">
      <c r="D510" s="119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  <c r="AA510" s="119"/>
      <c r="AB510" s="119"/>
      <c r="AC510" s="119"/>
      <c r="AD510" s="119"/>
      <c r="AE510" s="119"/>
      <c r="AF510" s="119"/>
      <c r="AG510" s="119"/>
      <c r="AH510" s="119"/>
      <c r="AI510" s="119"/>
      <c r="AJ510" s="119"/>
      <c r="AK510" s="119"/>
      <c r="AL510" s="119"/>
      <c r="AM510" s="119"/>
      <c r="AN510" s="119"/>
      <c r="AO510" s="119"/>
      <c r="AP510" s="119"/>
      <c r="AQ510" s="119"/>
      <c r="AR510" s="119"/>
      <c r="AS510" s="119"/>
      <c r="AT510" s="119"/>
      <c r="AU510" s="119"/>
      <c r="AV510" s="119"/>
      <c r="AW510" s="119"/>
      <c r="AX510" s="119"/>
      <c r="AY510" s="119"/>
      <c r="AZ510" s="119"/>
      <c r="BA510" s="119"/>
      <c r="BB510" s="119"/>
      <c r="BC510" s="119"/>
      <c r="BD510" s="119"/>
      <c r="BE510" s="119"/>
      <c r="BF510" s="119"/>
      <c r="BG510" s="119"/>
      <c r="BH510" s="119"/>
      <c r="BI510" s="119"/>
      <c r="BJ510" s="119"/>
      <c r="BK510" s="119"/>
      <c r="BL510" s="119"/>
      <c r="BM510" s="119"/>
      <c r="BN510" s="119"/>
      <c r="BO510" s="119"/>
      <c r="BP510" s="119"/>
      <c r="BQ510" s="119"/>
      <c r="BR510" s="119"/>
      <c r="BS510" s="119"/>
      <c r="BT510" s="119"/>
      <c r="BU510" s="119"/>
      <c r="BV510" s="119"/>
      <c r="BW510" s="119"/>
      <c r="BX510" s="119"/>
      <c r="BY510" s="119"/>
      <c r="BZ510" s="119"/>
      <c r="CA510" s="119"/>
      <c r="CB510" s="119"/>
      <c r="CC510" s="119"/>
      <c r="CD510" s="119"/>
      <c r="CE510" s="119"/>
      <c r="CF510" s="119"/>
      <c r="CG510" s="119"/>
      <c r="CH510" s="119"/>
      <c r="CI510" s="119"/>
      <c r="CJ510" s="119"/>
      <c r="CK510" s="119"/>
      <c r="CL510" s="119"/>
      <c r="CM510" s="119"/>
      <c r="CN510" s="119"/>
      <c r="CO510" s="119"/>
      <c r="CP510" s="119"/>
      <c r="CQ510" s="119"/>
      <c r="CR510" s="119"/>
      <c r="CS510" s="119"/>
      <c r="CT510" s="119"/>
      <c r="CU510" s="119"/>
      <c r="CV510" s="119"/>
      <c r="CW510" s="119"/>
      <c r="CX510" s="119"/>
      <c r="CY510" s="119"/>
      <c r="CZ510" s="119"/>
      <c r="DA510" s="119"/>
      <c r="DB510" s="119"/>
      <c r="DC510" s="119"/>
      <c r="DD510" s="119"/>
      <c r="DE510" s="119"/>
      <c r="DF510" s="119"/>
      <c r="DG510" s="119"/>
      <c r="DH510" s="119"/>
      <c r="DI510" s="119"/>
      <c r="DJ510" s="119"/>
      <c r="DK510" s="119"/>
      <c r="DL510" s="119"/>
      <c r="DM510" s="119"/>
      <c r="DN510" s="119"/>
      <c r="DO510" s="119"/>
      <c r="DP510" s="119"/>
      <c r="DQ510" s="119"/>
      <c r="DR510" s="119"/>
      <c r="DS510" s="119"/>
      <c r="DT510" s="119"/>
      <c r="DU510" s="119"/>
      <c r="DV510" s="119"/>
      <c r="DW510" s="119"/>
      <c r="DX510" s="119"/>
      <c r="DY510" s="119"/>
      <c r="DZ510" s="119"/>
      <c r="EA510" s="119"/>
      <c r="EB510" s="119"/>
      <c r="EC510" s="119"/>
      <c r="ED510" s="119"/>
      <c r="EE510" s="119"/>
      <c r="EF510" s="119"/>
      <c r="EG510" s="119"/>
      <c r="EH510" s="119"/>
      <c r="EI510" s="119"/>
      <c r="EJ510" s="119"/>
      <c r="EK510" s="119"/>
      <c r="EL510" s="119"/>
      <c r="EM510" s="119"/>
      <c r="EN510" s="119"/>
      <c r="EO510" s="119"/>
      <c r="EP510" s="119"/>
      <c r="EQ510" s="119"/>
      <c r="ER510" s="119"/>
      <c r="ES510" s="119"/>
      <c r="ET510" s="119"/>
      <c r="EU510" s="119"/>
      <c r="EV510" s="119"/>
      <c r="EW510" s="119"/>
      <c r="EX510" s="119"/>
      <c r="EY510" s="119"/>
      <c r="EZ510" s="119"/>
      <c r="FA510" s="119"/>
      <c r="FB510" s="119"/>
      <c r="FC510" s="119"/>
      <c r="FD510" s="119"/>
      <c r="FE510" s="119"/>
      <c r="FF510" s="119"/>
      <c r="FG510" s="119"/>
      <c r="FH510" s="119"/>
      <c r="FI510" s="119"/>
      <c r="FJ510" s="119"/>
      <c r="FK510" s="119"/>
      <c r="FL510" s="119"/>
      <c r="FM510" s="119"/>
      <c r="FN510" s="119"/>
      <c r="FO510" s="119"/>
      <c r="FP510" s="119"/>
      <c r="FQ510" s="119"/>
      <c r="FR510" s="119"/>
      <c r="FS510" s="119"/>
      <c r="FT510" s="119"/>
      <c r="FU510" s="119"/>
      <c r="FV510" s="119"/>
      <c r="FW510" s="119"/>
      <c r="FX510" s="119"/>
      <c r="FY510" s="119"/>
      <c r="FZ510" s="119"/>
      <c r="GA510" s="119"/>
      <c r="GB510" s="119"/>
      <c r="GC510" s="119"/>
      <c r="GD510" s="119"/>
      <c r="GE510" s="119"/>
      <c r="GF510" s="119"/>
      <c r="GG510" s="119"/>
      <c r="GH510" s="119"/>
      <c r="GI510" s="119"/>
      <c r="GJ510" s="119"/>
      <c r="GK510" s="119"/>
      <c r="GL510" s="119"/>
      <c r="GM510" s="119"/>
      <c r="GN510" s="119"/>
      <c r="GO510" s="119"/>
      <c r="GP510" s="119"/>
      <c r="GQ510" s="119"/>
      <c r="GR510" s="119"/>
      <c r="GS510" s="119"/>
      <c r="GT510" s="119"/>
      <c r="GU510" s="119"/>
      <c r="GV510" s="119"/>
      <c r="GW510" s="119"/>
      <c r="GX510" s="119"/>
      <c r="GY510" s="119"/>
      <c r="GZ510" s="119"/>
      <c r="HA510" s="119"/>
      <c r="HB510" s="119"/>
      <c r="HC510" s="119"/>
      <c r="HD510" s="119"/>
      <c r="HE510" s="119"/>
      <c r="HF510" s="119"/>
      <c r="HG510" s="119"/>
      <c r="HH510" s="119"/>
      <c r="HI510" s="119"/>
      <c r="HJ510" s="119"/>
      <c r="HK510" s="119"/>
      <c r="HL510" s="119"/>
      <c r="HM510" s="119"/>
      <c r="HN510" s="119"/>
      <c r="HO510" s="119"/>
      <c r="HP510" s="119"/>
      <c r="HQ510" s="119"/>
      <c r="HR510" s="119"/>
      <c r="HS510" s="119"/>
      <c r="HT510" s="119"/>
      <c r="HU510" s="119"/>
      <c r="HV510" s="119"/>
      <c r="HW510" s="119"/>
      <c r="HX510" s="119"/>
      <c r="HY510" s="119"/>
      <c r="HZ510" s="119"/>
      <c r="IA510" s="119"/>
      <c r="IB510" s="119"/>
      <c r="IC510" s="119"/>
      <c r="ID510" s="119"/>
      <c r="IE510" s="119"/>
      <c r="IF510" s="119"/>
      <c r="IG510" s="119"/>
      <c r="IH510" s="119"/>
      <c r="II510" s="119"/>
      <c r="IJ510" s="119"/>
      <c r="IK510" s="119"/>
      <c r="IL510" s="119"/>
      <c r="IM510" s="119"/>
      <c r="IN510" s="119"/>
      <c r="IO510" s="119"/>
      <c r="IP510" s="119"/>
      <c r="IQ510" s="119"/>
      <c r="IR510" s="119"/>
      <c r="IS510" s="119"/>
      <c r="IT510" s="119"/>
      <c r="IU510" s="119"/>
      <c r="IV510" s="119"/>
    </row>
    <row r="511" spans="4:256" s="150" customFormat="1">
      <c r="D511" s="119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  <c r="AA511" s="119"/>
      <c r="AB511" s="119"/>
      <c r="AC511" s="119"/>
      <c r="AD511" s="119"/>
      <c r="AE511" s="119"/>
      <c r="AF511" s="119"/>
      <c r="AG511" s="119"/>
      <c r="AH511" s="119"/>
      <c r="AI511" s="119"/>
      <c r="AJ511" s="119"/>
      <c r="AK511" s="119"/>
      <c r="AL511" s="119"/>
      <c r="AM511" s="119"/>
      <c r="AN511" s="119"/>
      <c r="AO511" s="119"/>
      <c r="AP511" s="119"/>
      <c r="AQ511" s="119"/>
      <c r="AR511" s="119"/>
      <c r="AS511" s="119"/>
      <c r="AT511" s="119"/>
      <c r="AU511" s="119"/>
      <c r="AV511" s="119"/>
      <c r="AW511" s="119"/>
      <c r="AX511" s="119"/>
      <c r="AY511" s="119"/>
      <c r="AZ511" s="119"/>
      <c r="BA511" s="119"/>
      <c r="BB511" s="119"/>
      <c r="BC511" s="119"/>
      <c r="BD511" s="119"/>
      <c r="BE511" s="119"/>
      <c r="BF511" s="119"/>
      <c r="BG511" s="119"/>
      <c r="BH511" s="119"/>
      <c r="BI511" s="119"/>
      <c r="BJ511" s="119"/>
      <c r="BK511" s="119"/>
      <c r="BL511" s="119"/>
      <c r="BM511" s="119"/>
      <c r="BN511" s="119"/>
      <c r="BO511" s="119"/>
      <c r="BP511" s="119"/>
      <c r="BQ511" s="119"/>
      <c r="BR511" s="119"/>
      <c r="BS511" s="119"/>
      <c r="BT511" s="119"/>
      <c r="BU511" s="119"/>
      <c r="BV511" s="119"/>
      <c r="BW511" s="119"/>
      <c r="BX511" s="119"/>
      <c r="BY511" s="119"/>
      <c r="BZ511" s="119"/>
      <c r="CA511" s="119"/>
      <c r="CB511" s="119"/>
      <c r="CC511" s="119"/>
      <c r="CD511" s="119"/>
      <c r="CE511" s="119"/>
      <c r="CF511" s="119"/>
      <c r="CG511" s="119"/>
      <c r="CH511" s="119"/>
      <c r="CI511" s="119"/>
      <c r="CJ511" s="119"/>
      <c r="CK511" s="119"/>
      <c r="CL511" s="119"/>
      <c r="CM511" s="119"/>
      <c r="CN511" s="119"/>
      <c r="CO511" s="119"/>
      <c r="CP511" s="119"/>
      <c r="CQ511" s="119"/>
      <c r="CR511" s="119"/>
      <c r="CS511" s="119"/>
      <c r="CT511" s="119"/>
      <c r="CU511" s="119"/>
      <c r="CV511" s="119"/>
      <c r="CW511" s="119"/>
      <c r="CX511" s="119"/>
      <c r="CY511" s="119"/>
      <c r="CZ511" s="119"/>
      <c r="DA511" s="119"/>
      <c r="DB511" s="119"/>
      <c r="DC511" s="119"/>
      <c r="DD511" s="119"/>
      <c r="DE511" s="119"/>
      <c r="DF511" s="119"/>
      <c r="DG511" s="119"/>
      <c r="DH511" s="119"/>
      <c r="DI511" s="119"/>
      <c r="DJ511" s="119"/>
      <c r="DK511" s="119"/>
      <c r="DL511" s="119"/>
      <c r="DM511" s="119"/>
      <c r="DN511" s="119"/>
      <c r="DO511" s="119"/>
      <c r="DP511" s="119"/>
      <c r="DQ511" s="119"/>
      <c r="DR511" s="119"/>
      <c r="DS511" s="119"/>
      <c r="DT511" s="119"/>
      <c r="DU511" s="119"/>
      <c r="DV511" s="119"/>
      <c r="DW511" s="119"/>
      <c r="DX511" s="119"/>
      <c r="DY511" s="119"/>
      <c r="DZ511" s="119"/>
      <c r="EA511" s="119"/>
      <c r="EB511" s="119"/>
      <c r="EC511" s="119"/>
      <c r="ED511" s="119"/>
      <c r="EE511" s="119"/>
      <c r="EF511" s="119"/>
      <c r="EG511" s="119"/>
      <c r="EH511" s="119"/>
      <c r="EI511" s="119"/>
      <c r="EJ511" s="119"/>
      <c r="EK511" s="119"/>
      <c r="EL511" s="119"/>
      <c r="EM511" s="119"/>
      <c r="EN511" s="119"/>
      <c r="EO511" s="119"/>
      <c r="EP511" s="119"/>
      <c r="EQ511" s="119"/>
      <c r="ER511" s="119"/>
      <c r="ES511" s="119"/>
      <c r="ET511" s="119"/>
      <c r="EU511" s="119"/>
      <c r="EV511" s="119"/>
      <c r="EW511" s="119"/>
      <c r="EX511" s="119"/>
      <c r="EY511" s="119"/>
      <c r="EZ511" s="119"/>
      <c r="FA511" s="119"/>
      <c r="FB511" s="119"/>
      <c r="FC511" s="119"/>
      <c r="FD511" s="119"/>
      <c r="FE511" s="119"/>
      <c r="FF511" s="119"/>
      <c r="FG511" s="119"/>
      <c r="FH511" s="119"/>
      <c r="FI511" s="119"/>
      <c r="FJ511" s="119"/>
      <c r="FK511" s="119"/>
      <c r="FL511" s="119"/>
      <c r="FM511" s="119"/>
      <c r="FN511" s="119"/>
      <c r="FO511" s="119"/>
      <c r="FP511" s="119"/>
      <c r="FQ511" s="119"/>
      <c r="FR511" s="119"/>
      <c r="FS511" s="119"/>
      <c r="FT511" s="119"/>
      <c r="FU511" s="119"/>
      <c r="FV511" s="119"/>
      <c r="FW511" s="119"/>
      <c r="FX511" s="119"/>
      <c r="FY511" s="119"/>
      <c r="FZ511" s="119"/>
      <c r="GA511" s="119"/>
      <c r="GB511" s="119"/>
      <c r="GC511" s="119"/>
      <c r="GD511" s="119"/>
      <c r="GE511" s="119"/>
      <c r="GF511" s="119"/>
      <c r="GG511" s="119"/>
      <c r="GH511" s="119"/>
      <c r="GI511" s="119"/>
      <c r="GJ511" s="119"/>
      <c r="GK511" s="119"/>
      <c r="GL511" s="119"/>
      <c r="GM511" s="119"/>
      <c r="GN511" s="119"/>
      <c r="GO511" s="119"/>
      <c r="GP511" s="119"/>
      <c r="GQ511" s="119"/>
      <c r="GR511" s="119"/>
      <c r="GS511" s="119"/>
      <c r="GT511" s="119"/>
      <c r="GU511" s="119"/>
      <c r="GV511" s="119"/>
      <c r="GW511" s="119"/>
      <c r="GX511" s="119"/>
      <c r="GY511" s="119"/>
      <c r="GZ511" s="119"/>
      <c r="HA511" s="119"/>
      <c r="HB511" s="119"/>
      <c r="HC511" s="119"/>
      <c r="HD511" s="119"/>
      <c r="HE511" s="119"/>
      <c r="HF511" s="119"/>
      <c r="HG511" s="119"/>
      <c r="HH511" s="119"/>
      <c r="HI511" s="119"/>
      <c r="HJ511" s="119"/>
      <c r="HK511" s="119"/>
      <c r="HL511" s="119"/>
      <c r="HM511" s="119"/>
      <c r="HN511" s="119"/>
      <c r="HO511" s="119"/>
      <c r="HP511" s="119"/>
      <c r="HQ511" s="119"/>
      <c r="HR511" s="119"/>
      <c r="HS511" s="119"/>
      <c r="HT511" s="119"/>
      <c r="HU511" s="119"/>
      <c r="HV511" s="119"/>
      <c r="HW511" s="119"/>
      <c r="HX511" s="119"/>
      <c r="HY511" s="119"/>
      <c r="HZ511" s="119"/>
      <c r="IA511" s="119"/>
      <c r="IB511" s="119"/>
      <c r="IC511" s="119"/>
      <c r="ID511" s="119"/>
      <c r="IE511" s="119"/>
      <c r="IF511" s="119"/>
      <c r="IG511" s="119"/>
      <c r="IH511" s="119"/>
      <c r="II511" s="119"/>
      <c r="IJ511" s="119"/>
      <c r="IK511" s="119"/>
      <c r="IL511" s="119"/>
      <c r="IM511" s="119"/>
      <c r="IN511" s="119"/>
      <c r="IO511" s="119"/>
      <c r="IP511" s="119"/>
      <c r="IQ511" s="119"/>
      <c r="IR511" s="119"/>
      <c r="IS511" s="119"/>
      <c r="IT511" s="119"/>
      <c r="IU511" s="119"/>
      <c r="IV511" s="119"/>
    </row>
    <row r="512" spans="4:256" s="150" customFormat="1">
      <c r="D512" s="119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  <c r="AA512" s="119"/>
      <c r="AB512" s="119"/>
      <c r="AC512" s="119"/>
      <c r="AD512" s="119"/>
      <c r="AE512" s="119"/>
      <c r="AF512" s="119"/>
      <c r="AG512" s="119"/>
      <c r="AH512" s="119"/>
      <c r="AI512" s="119"/>
      <c r="AJ512" s="119"/>
      <c r="AK512" s="119"/>
      <c r="AL512" s="119"/>
      <c r="AM512" s="119"/>
      <c r="AN512" s="119"/>
      <c r="AO512" s="119"/>
      <c r="AP512" s="119"/>
      <c r="AQ512" s="119"/>
      <c r="AR512" s="119"/>
      <c r="AS512" s="119"/>
      <c r="AT512" s="119"/>
      <c r="AU512" s="119"/>
      <c r="AV512" s="119"/>
      <c r="AW512" s="119"/>
      <c r="AX512" s="119"/>
      <c r="AY512" s="119"/>
      <c r="AZ512" s="119"/>
      <c r="BA512" s="119"/>
      <c r="BB512" s="119"/>
      <c r="BC512" s="119"/>
      <c r="BD512" s="119"/>
      <c r="BE512" s="119"/>
      <c r="BF512" s="119"/>
      <c r="BG512" s="119"/>
      <c r="BH512" s="119"/>
      <c r="BI512" s="119"/>
      <c r="BJ512" s="119"/>
      <c r="BK512" s="119"/>
      <c r="BL512" s="119"/>
      <c r="BM512" s="119"/>
      <c r="BN512" s="119"/>
      <c r="BO512" s="119"/>
      <c r="BP512" s="119"/>
      <c r="BQ512" s="119"/>
      <c r="BR512" s="119"/>
      <c r="BS512" s="119"/>
      <c r="BT512" s="119"/>
      <c r="BU512" s="119"/>
      <c r="BV512" s="119"/>
      <c r="BW512" s="119"/>
      <c r="BX512" s="119"/>
      <c r="BY512" s="119"/>
      <c r="BZ512" s="119"/>
      <c r="CA512" s="119"/>
      <c r="CB512" s="119"/>
      <c r="CC512" s="119"/>
      <c r="CD512" s="119"/>
      <c r="CE512" s="119"/>
      <c r="CF512" s="119"/>
      <c r="CG512" s="119"/>
      <c r="CH512" s="119"/>
      <c r="CI512" s="119"/>
      <c r="CJ512" s="119"/>
      <c r="CK512" s="119"/>
      <c r="CL512" s="119"/>
      <c r="CM512" s="119"/>
      <c r="CN512" s="119"/>
      <c r="CO512" s="119"/>
      <c r="CP512" s="119"/>
      <c r="CQ512" s="119"/>
      <c r="CR512" s="119"/>
      <c r="CS512" s="119"/>
      <c r="CT512" s="119"/>
      <c r="CU512" s="119"/>
      <c r="CV512" s="119"/>
      <c r="CW512" s="119"/>
      <c r="CX512" s="119"/>
      <c r="CY512" s="119"/>
      <c r="CZ512" s="119"/>
      <c r="DA512" s="119"/>
      <c r="DB512" s="119"/>
      <c r="DC512" s="119"/>
      <c r="DD512" s="119"/>
      <c r="DE512" s="119"/>
      <c r="DF512" s="119"/>
      <c r="DG512" s="119"/>
      <c r="DH512" s="119"/>
      <c r="DI512" s="119"/>
      <c r="DJ512" s="119"/>
      <c r="DK512" s="119"/>
      <c r="DL512" s="119"/>
      <c r="DM512" s="119"/>
      <c r="DN512" s="119"/>
      <c r="DO512" s="119"/>
      <c r="DP512" s="119"/>
      <c r="DQ512" s="119"/>
      <c r="DR512" s="119"/>
      <c r="DS512" s="119"/>
      <c r="DT512" s="119"/>
      <c r="DU512" s="119"/>
      <c r="DV512" s="119"/>
      <c r="DW512" s="119"/>
      <c r="DX512" s="119"/>
      <c r="DY512" s="119"/>
      <c r="DZ512" s="119"/>
      <c r="EA512" s="119"/>
      <c r="EB512" s="119"/>
      <c r="EC512" s="119"/>
      <c r="ED512" s="119"/>
      <c r="EE512" s="119"/>
      <c r="EF512" s="119"/>
      <c r="EG512" s="119"/>
      <c r="EH512" s="119"/>
      <c r="EI512" s="119"/>
      <c r="EJ512" s="119"/>
      <c r="EK512" s="119"/>
      <c r="EL512" s="119"/>
      <c r="EM512" s="119"/>
      <c r="EN512" s="119"/>
      <c r="EO512" s="119"/>
      <c r="EP512" s="119"/>
      <c r="EQ512" s="119"/>
      <c r="ER512" s="119"/>
      <c r="ES512" s="119"/>
      <c r="ET512" s="119"/>
      <c r="EU512" s="119"/>
      <c r="EV512" s="119"/>
      <c r="EW512" s="119"/>
      <c r="EX512" s="119"/>
      <c r="EY512" s="119"/>
      <c r="EZ512" s="119"/>
      <c r="FA512" s="119"/>
      <c r="FB512" s="119"/>
      <c r="FC512" s="119"/>
      <c r="FD512" s="119"/>
      <c r="FE512" s="119"/>
      <c r="FF512" s="119"/>
      <c r="FG512" s="119"/>
      <c r="FH512" s="119"/>
      <c r="FI512" s="119"/>
      <c r="FJ512" s="119"/>
      <c r="FK512" s="119"/>
      <c r="FL512" s="119"/>
      <c r="FM512" s="119"/>
      <c r="FN512" s="119"/>
      <c r="FO512" s="119"/>
      <c r="FP512" s="119"/>
      <c r="FQ512" s="119"/>
      <c r="FR512" s="119"/>
      <c r="FS512" s="119"/>
      <c r="FT512" s="119"/>
      <c r="FU512" s="119"/>
      <c r="FV512" s="119"/>
      <c r="FW512" s="119"/>
      <c r="FX512" s="119"/>
      <c r="FY512" s="119"/>
      <c r="FZ512" s="119"/>
      <c r="GA512" s="119"/>
      <c r="GB512" s="119"/>
      <c r="GC512" s="119"/>
      <c r="GD512" s="119"/>
      <c r="GE512" s="119"/>
      <c r="GF512" s="119"/>
      <c r="GG512" s="119"/>
      <c r="GH512" s="119"/>
      <c r="GI512" s="119"/>
      <c r="GJ512" s="119"/>
      <c r="GK512" s="119"/>
      <c r="GL512" s="119"/>
      <c r="GM512" s="119"/>
      <c r="GN512" s="119"/>
      <c r="GO512" s="119"/>
      <c r="GP512" s="119"/>
      <c r="GQ512" s="119"/>
      <c r="GR512" s="119"/>
      <c r="GS512" s="119"/>
      <c r="GT512" s="119"/>
      <c r="GU512" s="119"/>
      <c r="GV512" s="119"/>
      <c r="GW512" s="119"/>
      <c r="GX512" s="119"/>
      <c r="GY512" s="119"/>
      <c r="GZ512" s="119"/>
      <c r="HA512" s="119"/>
      <c r="HB512" s="119"/>
      <c r="HC512" s="119"/>
      <c r="HD512" s="119"/>
      <c r="HE512" s="119"/>
      <c r="HF512" s="119"/>
      <c r="HG512" s="119"/>
      <c r="HH512" s="119"/>
      <c r="HI512" s="119"/>
      <c r="HJ512" s="119"/>
      <c r="HK512" s="119"/>
      <c r="HL512" s="119"/>
      <c r="HM512" s="119"/>
      <c r="HN512" s="119"/>
      <c r="HO512" s="119"/>
      <c r="HP512" s="119"/>
      <c r="HQ512" s="119"/>
      <c r="HR512" s="119"/>
      <c r="HS512" s="119"/>
      <c r="HT512" s="119"/>
      <c r="HU512" s="119"/>
      <c r="HV512" s="119"/>
      <c r="HW512" s="119"/>
      <c r="HX512" s="119"/>
      <c r="HY512" s="119"/>
      <c r="HZ512" s="119"/>
      <c r="IA512" s="119"/>
      <c r="IB512" s="119"/>
      <c r="IC512" s="119"/>
      <c r="ID512" s="119"/>
      <c r="IE512" s="119"/>
      <c r="IF512" s="119"/>
      <c r="IG512" s="119"/>
      <c r="IH512" s="119"/>
      <c r="II512" s="119"/>
      <c r="IJ512" s="119"/>
      <c r="IK512" s="119"/>
      <c r="IL512" s="119"/>
      <c r="IM512" s="119"/>
      <c r="IN512" s="119"/>
      <c r="IO512" s="119"/>
      <c r="IP512" s="119"/>
      <c r="IQ512" s="119"/>
      <c r="IR512" s="119"/>
      <c r="IS512" s="119"/>
      <c r="IT512" s="119"/>
      <c r="IU512" s="119"/>
      <c r="IV512" s="119"/>
    </row>
    <row r="513" spans="3:256" s="150" customFormat="1"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19"/>
      <c r="AE513" s="119"/>
      <c r="AF513" s="119"/>
      <c r="AG513" s="119"/>
      <c r="AH513" s="119"/>
      <c r="AI513" s="119"/>
      <c r="AJ513" s="119"/>
      <c r="AK513" s="119"/>
      <c r="AL513" s="119"/>
      <c r="AM513" s="119"/>
      <c r="AN513" s="119"/>
      <c r="AO513" s="119"/>
      <c r="AP513" s="119"/>
      <c r="AQ513" s="119"/>
      <c r="AR513" s="119"/>
      <c r="AS513" s="119"/>
      <c r="AT513" s="119"/>
      <c r="AU513" s="119"/>
      <c r="AV513" s="119"/>
      <c r="AW513" s="119"/>
      <c r="AX513" s="119"/>
      <c r="AY513" s="119"/>
      <c r="AZ513" s="119"/>
      <c r="BA513" s="119"/>
      <c r="BB513" s="119"/>
      <c r="BC513" s="119"/>
      <c r="BD513" s="119"/>
      <c r="BE513" s="119"/>
      <c r="BF513" s="119"/>
      <c r="BG513" s="119"/>
      <c r="BH513" s="119"/>
      <c r="BI513" s="119"/>
      <c r="BJ513" s="119"/>
      <c r="BK513" s="119"/>
      <c r="BL513" s="119"/>
      <c r="BM513" s="119"/>
      <c r="BN513" s="119"/>
      <c r="BO513" s="119"/>
      <c r="BP513" s="119"/>
      <c r="BQ513" s="119"/>
      <c r="BR513" s="119"/>
      <c r="BS513" s="119"/>
      <c r="BT513" s="119"/>
      <c r="BU513" s="119"/>
      <c r="BV513" s="119"/>
      <c r="BW513" s="119"/>
      <c r="BX513" s="119"/>
      <c r="BY513" s="119"/>
      <c r="BZ513" s="119"/>
      <c r="CA513" s="119"/>
      <c r="CB513" s="119"/>
      <c r="CC513" s="119"/>
      <c r="CD513" s="119"/>
      <c r="CE513" s="119"/>
      <c r="CF513" s="119"/>
      <c r="CG513" s="119"/>
      <c r="CH513" s="119"/>
      <c r="CI513" s="119"/>
      <c r="CJ513" s="119"/>
      <c r="CK513" s="119"/>
      <c r="CL513" s="119"/>
      <c r="CM513" s="119"/>
      <c r="CN513" s="119"/>
      <c r="CO513" s="119"/>
      <c r="CP513" s="119"/>
      <c r="CQ513" s="119"/>
      <c r="CR513" s="119"/>
      <c r="CS513" s="119"/>
      <c r="CT513" s="119"/>
      <c r="CU513" s="119"/>
      <c r="CV513" s="119"/>
      <c r="CW513" s="119"/>
      <c r="CX513" s="119"/>
      <c r="CY513" s="119"/>
      <c r="CZ513" s="119"/>
      <c r="DA513" s="119"/>
      <c r="DB513" s="119"/>
      <c r="DC513" s="119"/>
      <c r="DD513" s="119"/>
      <c r="DE513" s="119"/>
      <c r="DF513" s="119"/>
      <c r="DG513" s="119"/>
      <c r="DH513" s="119"/>
      <c r="DI513" s="119"/>
      <c r="DJ513" s="119"/>
      <c r="DK513" s="119"/>
      <c r="DL513" s="119"/>
      <c r="DM513" s="119"/>
      <c r="DN513" s="119"/>
      <c r="DO513" s="119"/>
      <c r="DP513" s="119"/>
      <c r="DQ513" s="119"/>
      <c r="DR513" s="119"/>
      <c r="DS513" s="119"/>
      <c r="DT513" s="119"/>
      <c r="DU513" s="119"/>
      <c r="DV513" s="119"/>
      <c r="DW513" s="119"/>
      <c r="DX513" s="119"/>
      <c r="DY513" s="119"/>
      <c r="DZ513" s="119"/>
      <c r="EA513" s="119"/>
      <c r="EB513" s="119"/>
      <c r="EC513" s="119"/>
      <c r="ED513" s="119"/>
      <c r="EE513" s="119"/>
      <c r="EF513" s="119"/>
      <c r="EG513" s="119"/>
      <c r="EH513" s="119"/>
      <c r="EI513" s="119"/>
      <c r="EJ513" s="119"/>
      <c r="EK513" s="119"/>
      <c r="EL513" s="119"/>
      <c r="EM513" s="119"/>
      <c r="EN513" s="119"/>
      <c r="EO513" s="119"/>
      <c r="EP513" s="119"/>
      <c r="EQ513" s="119"/>
      <c r="ER513" s="119"/>
      <c r="ES513" s="119"/>
      <c r="ET513" s="119"/>
      <c r="EU513" s="119"/>
      <c r="EV513" s="119"/>
      <c r="EW513" s="119"/>
      <c r="EX513" s="119"/>
      <c r="EY513" s="119"/>
      <c r="EZ513" s="119"/>
      <c r="FA513" s="119"/>
      <c r="FB513" s="119"/>
      <c r="FC513" s="119"/>
      <c r="FD513" s="119"/>
      <c r="FE513" s="119"/>
      <c r="FF513" s="119"/>
      <c r="FG513" s="119"/>
      <c r="FH513" s="119"/>
      <c r="FI513" s="119"/>
      <c r="FJ513" s="119"/>
      <c r="FK513" s="119"/>
      <c r="FL513" s="119"/>
      <c r="FM513" s="119"/>
      <c r="FN513" s="119"/>
      <c r="FO513" s="119"/>
      <c r="FP513" s="119"/>
      <c r="FQ513" s="119"/>
      <c r="FR513" s="119"/>
      <c r="FS513" s="119"/>
      <c r="FT513" s="119"/>
      <c r="FU513" s="119"/>
      <c r="FV513" s="119"/>
      <c r="FW513" s="119"/>
      <c r="FX513" s="119"/>
      <c r="FY513" s="119"/>
      <c r="FZ513" s="119"/>
      <c r="GA513" s="119"/>
      <c r="GB513" s="119"/>
      <c r="GC513" s="119"/>
      <c r="GD513" s="119"/>
      <c r="GE513" s="119"/>
      <c r="GF513" s="119"/>
      <c r="GG513" s="119"/>
      <c r="GH513" s="119"/>
      <c r="GI513" s="119"/>
      <c r="GJ513" s="119"/>
      <c r="GK513" s="119"/>
      <c r="GL513" s="119"/>
      <c r="GM513" s="119"/>
      <c r="GN513" s="119"/>
      <c r="GO513" s="119"/>
      <c r="GP513" s="119"/>
      <c r="GQ513" s="119"/>
      <c r="GR513" s="119"/>
      <c r="GS513" s="119"/>
      <c r="GT513" s="119"/>
      <c r="GU513" s="119"/>
      <c r="GV513" s="119"/>
      <c r="GW513" s="119"/>
      <c r="GX513" s="119"/>
      <c r="GY513" s="119"/>
      <c r="GZ513" s="119"/>
      <c r="HA513" s="119"/>
      <c r="HB513" s="119"/>
      <c r="HC513" s="119"/>
      <c r="HD513" s="119"/>
      <c r="HE513" s="119"/>
      <c r="HF513" s="119"/>
      <c r="HG513" s="119"/>
      <c r="HH513" s="119"/>
      <c r="HI513" s="119"/>
      <c r="HJ513" s="119"/>
      <c r="HK513" s="119"/>
      <c r="HL513" s="119"/>
      <c r="HM513" s="119"/>
      <c r="HN513" s="119"/>
      <c r="HO513" s="119"/>
      <c r="HP513" s="119"/>
      <c r="HQ513" s="119"/>
      <c r="HR513" s="119"/>
      <c r="HS513" s="119"/>
      <c r="HT513" s="119"/>
      <c r="HU513" s="119"/>
      <c r="HV513" s="119"/>
      <c r="HW513" s="119"/>
      <c r="HX513" s="119"/>
      <c r="HY513" s="119"/>
      <c r="HZ513" s="119"/>
      <c r="IA513" s="119"/>
      <c r="IB513" s="119"/>
      <c r="IC513" s="119"/>
      <c r="ID513" s="119"/>
      <c r="IE513" s="119"/>
      <c r="IF513" s="119"/>
      <c r="IG513" s="119"/>
      <c r="IH513" s="119"/>
      <c r="II513" s="119"/>
      <c r="IJ513" s="119"/>
      <c r="IK513" s="119"/>
      <c r="IL513" s="119"/>
      <c r="IM513" s="119"/>
      <c r="IN513" s="119"/>
      <c r="IO513" s="119"/>
      <c r="IP513" s="119"/>
      <c r="IQ513" s="119"/>
      <c r="IR513" s="119"/>
      <c r="IS513" s="119"/>
      <c r="IT513" s="119"/>
      <c r="IU513" s="119"/>
      <c r="IV513" s="119"/>
    </row>
    <row r="514" spans="3:256" s="150" customFormat="1">
      <c r="C514" s="161"/>
      <c r="D514" s="119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  <c r="AA514" s="119"/>
      <c r="AB514" s="119"/>
      <c r="AC514" s="119"/>
      <c r="AD514" s="119"/>
      <c r="AE514" s="119"/>
      <c r="AF514" s="119"/>
      <c r="AG514" s="119"/>
      <c r="AH514" s="119"/>
      <c r="AI514" s="119"/>
      <c r="AJ514" s="119"/>
      <c r="AK514" s="119"/>
      <c r="AL514" s="119"/>
      <c r="AM514" s="119"/>
      <c r="AN514" s="119"/>
      <c r="AO514" s="119"/>
      <c r="AP514" s="119"/>
      <c r="AQ514" s="119"/>
      <c r="AR514" s="119"/>
      <c r="AS514" s="119"/>
      <c r="AT514" s="119"/>
      <c r="AU514" s="119"/>
      <c r="AV514" s="119"/>
      <c r="AW514" s="119"/>
      <c r="AX514" s="119"/>
      <c r="AY514" s="119"/>
      <c r="AZ514" s="119"/>
      <c r="BA514" s="119"/>
      <c r="BB514" s="119"/>
      <c r="BC514" s="119"/>
      <c r="BD514" s="119"/>
      <c r="BE514" s="119"/>
      <c r="BF514" s="119"/>
      <c r="BG514" s="119"/>
      <c r="BH514" s="119"/>
      <c r="BI514" s="119"/>
      <c r="BJ514" s="119"/>
      <c r="BK514" s="119"/>
      <c r="BL514" s="119"/>
      <c r="BM514" s="119"/>
      <c r="BN514" s="119"/>
      <c r="BO514" s="119"/>
      <c r="BP514" s="119"/>
      <c r="BQ514" s="119"/>
      <c r="BR514" s="119"/>
      <c r="BS514" s="119"/>
      <c r="BT514" s="119"/>
      <c r="BU514" s="119"/>
      <c r="BV514" s="119"/>
      <c r="BW514" s="119"/>
      <c r="BX514" s="119"/>
      <c r="BY514" s="119"/>
      <c r="BZ514" s="119"/>
      <c r="CA514" s="119"/>
      <c r="CB514" s="119"/>
      <c r="CC514" s="119"/>
      <c r="CD514" s="119"/>
      <c r="CE514" s="119"/>
      <c r="CF514" s="119"/>
      <c r="CG514" s="119"/>
      <c r="CH514" s="119"/>
      <c r="CI514" s="119"/>
      <c r="CJ514" s="119"/>
      <c r="CK514" s="119"/>
      <c r="CL514" s="119"/>
      <c r="CM514" s="119"/>
      <c r="CN514" s="119"/>
      <c r="CO514" s="119"/>
      <c r="CP514" s="119"/>
      <c r="CQ514" s="119"/>
      <c r="CR514" s="119"/>
      <c r="CS514" s="119"/>
      <c r="CT514" s="119"/>
      <c r="CU514" s="119"/>
      <c r="CV514" s="119"/>
      <c r="CW514" s="119"/>
      <c r="CX514" s="119"/>
      <c r="CY514" s="119"/>
      <c r="CZ514" s="119"/>
      <c r="DA514" s="119"/>
      <c r="DB514" s="119"/>
      <c r="DC514" s="119"/>
      <c r="DD514" s="119"/>
      <c r="DE514" s="119"/>
      <c r="DF514" s="119"/>
      <c r="DG514" s="119"/>
      <c r="DH514" s="119"/>
      <c r="DI514" s="119"/>
      <c r="DJ514" s="119"/>
      <c r="DK514" s="119"/>
      <c r="DL514" s="119"/>
      <c r="DM514" s="119"/>
      <c r="DN514" s="119"/>
      <c r="DO514" s="119"/>
      <c r="DP514" s="119"/>
      <c r="DQ514" s="119"/>
      <c r="DR514" s="119"/>
      <c r="DS514" s="119"/>
      <c r="DT514" s="119"/>
      <c r="DU514" s="119"/>
      <c r="DV514" s="119"/>
      <c r="DW514" s="119"/>
      <c r="DX514" s="119"/>
      <c r="DY514" s="119"/>
      <c r="DZ514" s="119"/>
      <c r="EA514" s="119"/>
      <c r="EB514" s="119"/>
      <c r="EC514" s="119"/>
      <c r="ED514" s="119"/>
      <c r="EE514" s="119"/>
      <c r="EF514" s="119"/>
      <c r="EG514" s="119"/>
      <c r="EH514" s="119"/>
      <c r="EI514" s="119"/>
      <c r="EJ514" s="119"/>
      <c r="EK514" s="119"/>
      <c r="EL514" s="119"/>
      <c r="EM514" s="119"/>
      <c r="EN514" s="119"/>
      <c r="EO514" s="119"/>
      <c r="EP514" s="119"/>
      <c r="EQ514" s="119"/>
      <c r="ER514" s="119"/>
      <c r="ES514" s="119"/>
      <c r="ET514" s="119"/>
      <c r="EU514" s="119"/>
      <c r="EV514" s="119"/>
      <c r="EW514" s="119"/>
      <c r="EX514" s="119"/>
      <c r="EY514" s="119"/>
      <c r="EZ514" s="119"/>
      <c r="FA514" s="119"/>
      <c r="FB514" s="119"/>
      <c r="FC514" s="119"/>
      <c r="FD514" s="119"/>
      <c r="FE514" s="119"/>
      <c r="FF514" s="119"/>
      <c r="FG514" s="119"/>
      <c r="FH514" s="119"/>
      <c r="FI514" s="119"/>
      <c r="FJ514" s="119"/>
      <c r="FK514" s="119"/>
      <c r="FL514" s="119"/>
      <c r="FM514" s="119"/>
      <c r="FN514" s="119"/>
      <c r="FO514" s="119"/>
      <c r="FP514" s="119"/>
      <c r="FQ514" s="119"/>
      <c r="FR514" s="119"/>
      <c r="FS514" s="119"/>
      <c r="FT514" s="119"/>
      <c r="FU514" s="119"/>
      <c r="FV514" s="119"/>
      <c r="FW514" s="119"/>
      <c r="FX514" s="119"/>
      <c r="FY514" s="119"/>
      <c r="FZ514" s="119"/>
      <c r="GA514" s="119"/>
      <c r="GB514" s="119"/>
      <c r="GC514" s="119"/>
      <c r="GD514" s="119"/>
      <c r="GE514" s="119"/>
      <c r="GF514" s="119"/>
      <c r="GG514" s="119"/>
      <c r="GH514" s="119"/>
      <c r="GI514" s="119"/>
      <c r="GJ514" s="119"/>
      <c r="GK514" s="119"/>
      <c r="GL514" s="119"/>
      <c r="GM514" s="119"/>
      <c r="GN514" s="119"/>
      <c r="GO514" s="119"/>
      <c r="GP514" s="119"/>
      <c r="GQ514" s="119"/>
      <c r="GR514" s="119"/>
      <c r="GS514" s="119"/>
      <c r="GT514" s="119"/>
      <c r="GU514" s="119"/>
      <c r="GV514" s="119"/>
      <c r="GW514" s="119"/>
      <c r="GX514" s="119"/>
      <c r="GY514" s="119"/>
      <c r="GZ514" s="119"/>
      <c r="HA514" s="119"/>
      <c r="HB514" s="119"/>
      <c r="HC514" s="119"/>
      <c r="HD514" s="119"/>
      <c r="HE514" s="119"/>
      <c r="HF514" s="119"/>
      <c r="HG514" s="119"/>
      <c r="HH514" s="119"/>
      <c r="HI514" s="119"/>
      <c r="HJ514" s="119"/>
      <c r="HK514" s="119"/>
      <c r="HL514" s="119"/>
      <c r="HM514" s="119"/>
      <c r="HN514" s="119"/>
      <c r="HO514" s="119"/>
      <c r="HP514" s="119"/>
      <c r="HQ514" s="119"/>
      <c r="HR514" s="119"/>
      <c r="HS514" s="119"/>
      <c r="HT514" s="119"/>
      <c r="HU514" s="119"/>
      <c r="HV514" s="119"/>
      <c r="HW514" s="119"/>
      <c r="HX514" s="119"/>
      <c r="HY514" s="119"/>
      <c r="HZ514" s="119"/>
      <c r="IA514" s="119"/>
      <c r="IB514" s="119"/>
      <c r="IC514" s="119"/>
      <c r="ID514" s="119"/>
      <c r="IE514" s="119"/>
      <c r="IF514" s="119"/>
      <c r="IG514" s="119"/>
      <c r="IH514" s="119"/>
      <c r="II514" s="119"/>
      <c r="IJ514" s="119"/>
      <c r="IK514" s="119"/>
      <c r="IL514" s="119"/>
      <c r="IM514" s="119"/>
      <c r="IN514" s="119"/>
      <c r="IO514" s="119"/>
      <c r="IP514" s="119"/>
      <c r="IQ514" s="119"/>
      <c r="IR514" s="119"/>
      <c r="IS514" s="119"/>
      <c r="IT514" s="119"/>
      <c r="IU514" s="119"/>
      <c r="IV514" s="119"/>
    </row>
    <row r="515" spans="3:256" s="161" customFormat="1">
      <c r="C515" s="150"/>
      <c r="D515" s="119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  <c r="AA515" s="119"/>
      <c r="AB515" s="119"/>
      <c r="AC515" s="119"/>
      <c r="AD515" s="119"/>
      <c r="AE515" s="119"/>
      <c r="AF515" s="119"/>
      <c r="AG515" s="119"/>
      <c r="AH515" s="119"/>
      <c r="AI515" s="119"/>
      <c r="AJ515" s="119"/>
      <c r="AK515" s="119"/>
      <c r="AL515" s="119"/>
      <c r="AM515" s="119"/>
      <c r="AN515" s="119"/>
      <c r="AO515" s="119"/>
      <c r="AP515" s="119"/>
      <c r="AQ515" s="119"/>
      <c r="AR515" s="119"/>
      <c r="AS515" s="119"/>
      <c r="AT515" s="119"/>
      <c r="AU515" s="119"/>
      <c r="AV515" s="119"/>
      <c r="AW515" s="119"/>
      <c r="AX515" s="119"/>
      <c r="AY515" s="119"/>
      <c r="AZ515" s="119"/>
      <c r="BA515" s="119"/>
      <c r="BB515" s="119"/>
      <c r="BC515" s="119"/>
      <c r="BD515" s="119"/>
      <c r="BE515" s="119"/>
      <c r="BF515" s="119"/>
      <c r="BG515" s="119"/>
      <c r="BH515" s="119"/>
      <c r="BI515" s="119"/>
      <c r="BJ515" s="119"/>
      <c r="BK515" s="119"/>
      <c r="BL515" s="119"/>
      <c r="BM515" s="119"/>
      <c r="BN515" s="119"/>
      <c r="BO515" s="119"/>
      <c r="BP515" s="119"/>
      <c r="BQ515" s="119"/>
      <c r="BR515" s="119"/>
      <c r="BS515" s="119"/>
      <c r="BT515" s="119"/>
      <c r="BU515" s="119"/>
      <c r="BV515" s="119"/>
      <c r="BW515" s="119"/>
      <c r="BX515" s="119"/>
      <c r="BY515" s="119"/>
      <c r="BZ515" s="119"/>
      <c r="CA515" s="119"/>
      <c r="CB515" s="119"/>
      <c r="CC515" s="119"/>
      <c r="CD515" s="119"/>
      <c r="CE515" s="119"/>
      <c r="CF515" s="119"/>
      <c r="CG515" s="119"/>
      <c r="CH515" s="119"/>
      <c r="CI515" s="119"/>
      <c r="CJ515" s="119"/>
      <c r="CK515" s="119"/>
      <c r="CL515" s="119"/>
      <c r="CM515" s="119"/>
      <c r="CN515" s="119"/>
      <c r="CO515" s="119"/>
      <c r="CP515" s="119"/>
      <c r="CQ515" s="119"/>
      <c r="CR515" s="119"/>
      <c r="CS515" s="119"/>
      <c r="CT515" s="119"/>
      <c r="CU515" s="119"/>
      <c r="CV515" s="119"/>
      <c r="CW515" s="119"/>
      <c r="CX515" s="119"/>
      <c r="CY515" s="119"/>
      <c r="CZ515" s="119"/>
      <c r="DA515" s="119"/>
      <c r="DB515" s="119"/>
      <c r="DC515" s="119"/>
      <c r="DD515" s="119"/>
      <c r="DE515" s="119"/>
      <c r="DF515" s="119"/>
      <c r="DG515" s="119"/>
      <c r="DH515" s="119"/>
      <c r="DI515" s="119"/>
      <c r="DJ515" s="119"/>
      <c r="DK515" s="119"/>
      <c r="DL515" s="119"/>
      <c r="DM515" s="119"/>
      <c r="DN515" s="119"/>
      <c r="DO515" s="119"/>
      <c r="DP515" s="119"/>
      <c r="DQ515" s="119"/>
      <c r="DR515" s="119"/>
      <c r="DS515" s="119"/>
      <c r="DT515" s="119"/>
      <c r="DU515" s="119"/>
      <c r="DV515" s="119"/>
      <c r="DW515" s="119"/>
      <c r="DX515" s="119"/>
      <c r="DY515" s="119"/>
      <c r="DZ515" s="119"/>
      <c r="EA515" s="119"/>
      <c r="EB515" s="119"/>
      <c r="EC515" s="119"/>
      <c r="ED515" s="119"/>
      <c r="EE515" s="119"/>
      <c r="EF515" s="119"/>
      <c r="EG515" s="119"/>
      <c r="EH515" s="119"/>
      <c r="EI515" s="119"/>
      <c r="EJ515" s="119"/>
      <c r="EK515" s="119"/>
      <c r="EL515" s="119"/>
      <c r="EM515" s="119"/>
      <c r="EN515" s="119"/>
      <c r="EO515" s="119"/>
      <c r="EP515" s="119"/>
      <c r="EQ515" s="119"/>
      <c r="ER515" s="119"/>
      <c r="ES515" s="119"/>
      <c r="ET515" s="119"/>
      <c r="EU515" s="119"/>
      <c r="EV515" s="119"/>
      <c r="EW515" s="119"/>
      <c r="EX515" s="119"/>
      <c r="EY515" s="119"/>
      <c r="EZ515" s="119"/>
      <c r="FA515" s="119"/>
      <c r="FB515" s="119"/>
      <c r="FC515" s="119"/>
      <c r="FD515" s="119"/>
      <c r="FE515" s="119"/>
      <c r="FF515" s="119"/>
      <c r="FG515" s="119"/>
      <c r="FH515" s="119"/>
      <c r="FI515" s="119"/>
      <c r="FJ515" s="119"/>
      <c r="FK515" s="119"/>
      <c r="FL515" s="119"/>
      <c r="FM515" s="119"/>
      <c r="FN515" s="119"/>
      <c r="FO515" s="119"/>
      <c r="FP515" s="119"/>
      <c r="FQ515" s="119"/>
      <c r="FR515" s="119"/>
      <c r="FS515" s="119"/>
      <c r="FT515" s="119"/>
      <c r="FU515" s="119"/>
      <c r="FV515" s="119"/>
      <c r="FW515" s="119"/>
      <c r="FX515" s="119"/>
      <c r="FY515" s="119"/>
      <c r="FZ515" s="119"/>
      <c r="GA515" s="119"/>
      <c r="GB515" s="119"/>
      <c r="GC515" s="119"/>
      <c r="GD515" s="119"/>
      <c r="GE515" s="119"/>
      <c r="GF515" s="119"/>
      <c r="GG515" s="119"/>
      <c r="GH515" s="119"/>
      <c r="GI515" s="119"/>
      <c r="GJ515" s="119"/>
      <c r="GK515" s="119"/>
      <c r="GL515" s="119"/>
      <c r="GM515" s="119"/>
      <c r="GN515" s="119"/>
      <c r="GO515" s="119"/>
      <c r="GP515" s="119"/>
      <c r="GQ515" s="119"/>
      <c r="GR515" s="119"/>
      <c r="GS515" s="119"/>
      <c r="GT515" s="119"/>
      <c r="GU515" s="119"/>
      <c r="GV515" s="119"/>
      <c r="GW515" s="119"/>
      <c r="GX515" s="119"/>
      <c r="GY515" s="119"/>
      <c r="GZ515" s="119"/>
      <c r="HA515" s="119"/>
      <c r="HB515" s="119"/>
      <c r="HC515" s="119"/>
      <c r="HD515" s="119"/>
      <c r="HE515" s="119"/>
      <c r="HF515" s="119"/>
      <c r="HG515" s="119"/>
      <c r="HH515" s="119"/>
      <c r="HI515" s="119"/>
      <c r="HJ515" s="119"/>
      <c r="HK515" s="119"/>
      <c r="HL515" s="119"/>
      <c r="HM515" s="119"/>
      <c r="HN515" s="119"/>
      <c r="HO515" s="119"/>
      <c r="HP515" s="119"/>
      <c r="HQ515" s="119"/>
      <c r="HR515" s="119"/>
      <c r="HS515" s="119"/>
      <c r="HT515" s="119"/>
      <c r="HU515" s="119"/>
      <c r="HV515" s="119"/>
      <c r="HW515" s="119"/>
      <c r="HX515" s="119"/>
      <c r="HY515" s="119"/>
      <c r="HZ515" s="119"/>
      <c r="IA515" s="119"/>
      <c r="IB515" s="119"/>
      <c r="IC515" s="119"/>
      <c r="ID515" s="119"/>
      <c r="IE515" s="119"/>
      <c r="IF515" s="119"/>
      <c r="IG515" s="119"/>
      <c r="IH515" s="119"/>
      <c r="II515" s="119"/>
      <c r="IJ515" s="119"/>
      <c r="IK515" s="119"/>
      <c r="IL515" s="119"/>
      <c r="IM515" s="119"/>
      <c r="IN515" s="119"/>
      <c r="IO515" s="119"/>
      <c r="IP515" s="119"/>
      <c r="IQ515" s="119"/>
      <c r="IR515" s="119"/>
      <c r="IS515" s="119"/>
      <c r="IT515" s="119"/>
      <c r="IU515" s="119"/>
      <c r="IV515" s="119"/>
    </row>
    <row r="516" spans="3:256" s="150" customFormat="1">
      <c r="D516" s="119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  <c r="AA516" s="119"/>
      <c r="AB516" s="119"/>
      <c r="AC516" s="119"/>
      <c r="AD516" s="119"/>
      <c r="AE516" s="119"/>
      <c r="AF516" s="119"/>
      <c r="AG516" s="119"/>
      <c r="AH516" s="119"/>
      <c r="AI516" s="119"/>
      <c r="AJ516" s="119"/>
      <c r="AK516" s="119"/>
      <c r="AL516" s="119"/>
      <c r="AM516" s="119"/>
      <c r="AN516" s="119"/>
      <c r="AO516" s="119"/>
      <c r="AP516" s="119"/>
      <c r="AQ516" s="119"/>
      <c r="AR516" s="119"/>
      <c r="AS516" s="119"/>
      <c r="AT516" s="119"/>
      <c r="AU516" s="119"/>
      <c r="AV516" s="119"/>
      <c r="AW516" s="119"/>
      <c r="AX516" s="119"/>
      <c r="AY516" s="119"/>
      <c r="AZ516" s="119"/>
      <c r="BA516" s="119"/>
      <c r="BB516" s="119"/>
      <c r="BC516" s="119"/>
      <c r="BD516" s="119"/>
      <c r="BE516" s="119"/>
      <c r="BF516" s="119"/>
      <c r="BG516" s="119"/>
      <c r="BH516" s="119"/>
      <c r="BI516" s="119"/>
      <c r="BJ516" s="119"/>
      <c r="BK516" s="119"/>
      <c r="BL516" s="119"/>
      <c r="BM516" s="119"/>
      <c r="BN516" s="119"/>
      <c r="BO516" s="119"/>
      <c r="BP516" s="119"/>
      <c r="BQ516" s="119"/>
      <c r="BR516" s="119"/>
      <c r="BS516" s="119"/>
      <c r="BT516" s="119"/>
      <c r="BU516" s="119"/>
      <c r="BV516" s="119"/>
      <c r="BW516" s="119"/>
      <c r="BX516" s="119"/>
      <c r="BY516" s="119"/>
      <c r="BZ516" s="119"/>
      <c r="CA516" s="119"/>
      <c r="CB516" s="119"/>
      <c r="CC516" s="119"/>
      <c r="CD516" s="119"/>
      <c r="CE516" s="119"/>
      <c r="CF516" s="119"/>
      <c r="CG516" s="119"/>
      <c r="CH516" s="119"/>
      <c r="CI516" s="119"/>
      <c r="CJ516" s="119"/>
      <c r="CK516" s="119"/>
      <c r="CL516" s="119"/>
      <c r="CM516" s="119"/>
      <c r="CN516" s="119"/>
      <c r="CO516" s="119"/>
      <c r="CP516" s="119"/>
      <c r="CQ516" s="119"/>
      <c r="CR516" s="119"/>
      <c r="CS516" s="119"/>
      <c r="CT516" s="119"/>
      <c r="CU516" s="119"/>
      <c r="CV516" s="119"/>
      <c r="CW516" s="119"/>
      <c r="CX516" s="119"/>
      <c r="CY516" s="119"/>
      <c r="CZ516" s="119"/>
      <c r="DA516" s="119"/>
      <c r="DB516" s="119"/>
      <c r="DC516" s="119"/>
      <c r="DD516" s="119"/>
      <c r="DE516" s="119"/>
      <c r="DF516" s="119"/>
      <c r="DG516" s="119"/>
      <c r="DH516" s="119"/>
      <c r="DI516" s="119"/>
      <c r="DJ516" s="119"/>
      <c r="DK516" s="119"/>
      <c r="DL516" s="119"/>
      <c r="DM516" s="119"/>
      <c r="DN516" s="119"/>
      <c r="DO516" s="119"/>
      <c r="DP516" s="119"/>
      <c r="DQ516" s="119"/>
      <c r="DR516" s="119"/>
      <c r="DS516" s="119"/>
      <c r="DT516" s="119"/>
      <c r="DU516" s="119"/>
      <c r="DV516" s="119"/>
      <c r="DW516" s="119"/>
      <c r="DX516" s="119"/>
      <c r="DY516" s="119"/>
      <c r="DZ516" s="119"/>
      <c r="EA516" s="119"/>
      <c r="EB516" s="119"/>
      <c r="EC516" s="119"/>
      <c r="ED516" s="119"/>
      <c r="EE516" s="119"/>
      <c r="EF516" s="119"/>
      <c r="EG516" s="119"/>
      <c r="EH516" s="119"/>
      <c r="EI516" s="119"/>
      <c r="EJ516" s="119"/>
      <c r="EK516" s="119"/>
      <c r="EL516" s="119"/>
      <c r="EM516" s="119"/>
      <c r="EN516" s="119"/>
      <c r="EO516" s="119"/>
      <c r="EP516" s="119"/>
      <c r="EQ516" s="119"/>
      <c r="ER516" s="119"/>
      <c r="ES516" s="119"/>
      <c r="ET516" s="119"/>
      <c r="EU516" s="119"/>
      <c r="EV516" s="119"/>
      <c r="EW516" s="119"/>
      <c r="EX516" s="119"/>
      <c r="EY516" s="119"/>
      <c r="EZ516" s="119"/>
      <c r="FA516" s="119"/>
      <c r="FB516" s="119"/>
      <c r="FC516" s="119"/>
      <c r="FD516" s="119"/>
      <c r="FE516" s="119"/>
      <c r="FF516" s="119"/>
      <c r="FG516" s="119"/>
      <c r="FH516" s="119"/>
      <c r="FI516" s="119"/>
      <c r="FJ516" s="119"/>
      <c r="FK516" s="119"/>
      <c r="FL516" s="119"/>
      <c r="FM516" s="119"/>
      <c r="FN516" s="119"/>
      <c r="FO516" s="119"/>
      <c r="FP516" s="119"/>
      <c r="FQ516" s="119"/>
      <c r="FR516" s="119"/>
      <c r="FS516" s="119"/>
      <c r="FT516" s="119"/>
      <c r="FU516" s="119"/>
      <c r="FV516" s="119"/>
      <c r="FW516" s="119"/>
      <c r="FX516" s="119"/>
      <c r="FY516" s="119"/>
      <c r="FZ516" s="119"/>
      <c r="GA516" s="119"/>
      <c r="GB516" s="119"/>
      <c r="GC516" s="119"/>
      <c r="GD516" s="119"/>
      <c r="GE516" s="119"/>
      <c r="GF516" s="119"/>
      <c r="GG516" s="119"/>
      <c r="GH516" s="119"/>
      <c r="GI516" s="119"/>
      <c r="GJ516" s="119"/>
      <c r="GK516" s="119"/>
      <c r="GL516" s="119"/>
      <c r="GM516" s="119"/>
      <c r="GN516" s="119"/>
      <c r="GO516" s="119"/>
      <c r="GP516" s="119"/>
      <c r="GQ516" s="119"/>
      <c r="GR516" s="119"/>
      <c r="GS516" s="119"/>
      <c r="GT516" s="119"/>
      <c r="GU516" s="119"/>
      <c r="GV516" s="119"/>
      <c r="GW516" s="119"/>
      <c r="GX516" s="119"/>
      <c r="GY516" s="119"/>
      <c r="GZ516" s="119"/>
      <c r="HA516" s="119"/>
      <c r="HB516" s="119"/>
      <c r="HC516" s="119"/>
      <c r="HD516" s="119"/>
      <c r="HE516" s="119"/>
      <c r="HF516" s="119"/>
      <c r="HG516" s="119"/>
      <c r="HH516" s="119"/>
      <c r="HI516" s="119"/>
      <c r="HJ516" s="119"/>
      <c r="HK516" s="119"/>
      <c r="HL516" s="119"/>
      <c r="HM516" s="119"/>
      <c r="HN516" s="119"/>
      <c r="HO516" s="119"/>
      <c r="HP516" s="119"/>
      <c r="HQ516" s="119"/>
      <c r="HR516" s="119"/>
      <c r="HS516" s="119"/>
      <c r="HT516" s="119"/>
      <c r="HU516" s="119"/>
      <c r="HV516" s="119"/>
      <c r="HW516" s="119"/>
      <c r="HX516" s="119"/>
      <c r="HY516" s="119"/>
      <c r="HZ516" s="119"/>
      <c r="IA516" s="119"/>
      <c r="IB516" s="119"/>
      <c r="IC516" s="119"/>
      <c r="ID516" s="119"/>
      <c r="IE516" s="119"/>
      <c r="IF516" s="119"/>
      <c r="IG516" s="119"/>
      <c r="IH516" s="119"/>
      <c r="II516" s="119"/>
      <c r="IJ516" s="119"/>
      <c r="IK516" s="119"/>
      <c r="IL516" s="119"/>
      <c r="IM516" s="119"/>
      <c r="IN516" s="119"/>
      <c r="IO516" s="119"/>
      <c r="IP516" s="119"/>
      <c r="IQ516" s="119"/>
      <c r="IR516" s="119"/>
      <c r="IS516" s="119"/>
      <c r="IT516" s="119"/>
      <c r="IU516" s="119"/>
      <c r="IV516" s="119"/>
    </row>
    <row r="517" spans="3:256" s="150" customFormat="1">
      <c r="D517" s="119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  <c r="AA517" s="119"/>
      <c r="AB517" s="119"/>
      <c r="AC517" s="119"/>
      <c r="AD517" s="119"/>
      <c r="AE517" s="119"/>
      <c r="AF517" s="119"/>
      <c r="AG517" s="119"/>
      <c r="AH517" s="119"/>
      <c r="AI517" s="119"/>
      <c r="AJ517" s="119"/>
      <c r="AK517" s="119"/>
      <c r="AL517" s="119"/>
      <c r="AM517" s="119"/>
      <c r="AN517" s="119"/>
      <c r="AO517" s="119"/>
      <c r="AP517" s="119"/>
      <c r="AQ517" s="119"/>
      <c r="AR517" s="119"/>
      <c r="AS517" s="119"/>
      <c r="AT517" s="119"/>
      <c r="AU517" s="119"/>
      <c r="AV517" s="119"/>
      <c r="AW517" s="119"/>
      <c r="AX517" s="119"/>
      <c r="AY517" s="119"/>
      <c r="AZ517" s="119"/>
      <c r="BA517" s="119"/>
      <c r="BB517" s="119"/>
      <c r="BC517" s="119"/>
      <c r="BD517" s="119"/>
      <c r="BE517" s="119"/>
      <c r="BF517" s="119"/>
      <c r="BG517" s="119"/>
      <c r="BH517" s="119"/>
      <c r="BI517" s="119"/>
      <c r="BJ517" s="119"/>
      <c r="BK517" s="119"/>
      <c r="BL517" s="119"/>
      <c r="BM517" s="119"/>
      <c r="BN517" s="119"/>
      <c r="BO517" s="119"/>
      <c r="BP517" s="119"/>
      <c r="BQ517" s="119"/>
      <c r="BR517" s="119"/>
      <c r="BS517" s="119"/>
      <c r="BT517" s="119"/>
      <c r="BU517" s="119"/>
      <c r="BV517" s="119"/>
      <c r="BW517" s="119"/>
      <c r="BX517" s="119"/>
      <c r="BY517" s="119"/>
      <c r="BZ517" s="119"/>
      <c r="CA517" s="119"/>
      <c r="CB517" s="119"/>
      <c r="CC517" s="119"/>
      <c r="CD517" s="119"/>
      <c r="CE517" s="119"/>
      <c r="CF517" s="119"/>
      <c r="CG517" s="119"/>
      <c r="CH517" s="119"/>
      <c r="CI517" s="119"/>
      <c r="CJ517" s="119"/>
      <c r="CK517" s="119"/>
      <c r="CL517" s="119"/>
      <c r="CM517" s="119"/>
      <c r="CN517" s="119"/>
      <c r="CO517" s="119"/>
      <c r="CP517" s="119"/>
      <c r="CQ517" s="119"/>
      <c r="CR517" s="119"/>
      <c r="CS517" s="119"/>
      <c r="CT517" s="119"/>
      <c r="CU517" s="119"/>
      <c r="CV517" s="119"/>
      <c r="CW517" s="119"/>
      <c r="CX517" s="119"/>
      <c r="CY517" s="119"/>
      <c r="CZ517" s="119"/>
      <c r="DA517" s="119"/>
      <c r="DB517" s="119"/>
      <c r="DC517" s="119"/>
      <c r="DD517" s="119"/>
      <c r="DE517" s="119"/>
      <c r="DF517" s="119"/>
      <c r="DG517" s="119"/>
      <c r="DH517" s="119"/>
      <c r="DI517" s="119"/>
      <c r="DJ517" s="119"/>
      <c r="DK517" s="119"/>
      <c r="DL517" s="119"/>
      <c r="DM517" s="119"/>
      <c r="DN517" s="119"/>
      <c r="DO517" s="119"/>
      <c r="DP517" s="119"/>
      <c r="DQ517" s="119"/>
      <c r="DR517" s="119"/>
      <c r="DS517" s="119"/>
      <c r="DT517" s="119"/>
      <c r="DU517" s="119"/>
      <c r="DV517" s="119"/>
      <c r="DW517" s="119"/>
      <c r="DX517" s="119"/>
      <c r="DY517" s="119"/>
      <c r="DZ517" s="119"/>
      <c r="EA517" s="119"/>
      <c r="EB517" s="119"/>
      <c r="EC517" s="119"/>
      <c r="ED517" s="119"/>
      <c r="EE517" s="119"/>
      <c r="EF517" s="119"/>
      <c r="EG517" s="119"/>
      <c r="EH517" s="119"/>
      <c r="EI517" s="119"/>
      <c r="EJ517" s="119"/>
      <c r="EK517" s="119"/>
      <c r="EL517" s="119"/>
      <c r="EM517" s="119"/>
      <c r="EN517" s="119"/>
      <c r="EO517" s="119"/>
      <c r="EP517" s="119"/>
      <c r="EQ517" s="119"/>
      <c r="ER517" s="119"/>
      <c r="ES517" s="119"/>
      <c r="ET517" s="119"/>
      <c r="EU517" s="119"/>
      <c r="EV517" s="119"/>
      <c r="EW517" s="119"/>
      <c r="EX517" s="119"/>
      <c r="EY517" s="119"/>
      <c r="EZ517" s="119"/>
      <c r="FA517" s="119"/>
      <c r="FB517" s="119"/>
      <c r="FC517" s="119"/>
      <c r="FD517" s="119"/>
      <c r="FE517" s="119"/>
      <c r="FF517" s="119"/>
      <c r="FG517" s="119"/>
      <c r="FH517" s="119"/>
      <c r="FI517" s="119"/>
      <c r="FJ517" s="119"/>
      <c r="FK517" s="119"/>
      <c r="FL517" s="119"/>
      <c r="FM517" s="119"/>
      <c r="FN517" s="119"/>
      <c r="FO517" s="119"/>
      <c r="FP517" s="119"/>
      <c r="FQ517" s="119"/>
      <c r="FR517" s="119"/>
      <c r="FS517" s="119"/>
      <c r="FT517" s="119"/>
      <c r="FU517" s="119"/>
      <c r="FV517" s="119"/>
      <c r="FW517" s="119"/>
      <c r="FX517" s="119"/>
      <c r="FY517" s="119"/>
      <c r="FZ517" s="119"/>
      <c r="GA517" s="119"/>
      <c r="GB517" s="119"/>
      <c r="GC517" s="119"/>
      <c r="GD517" s="119"/>
      <c r="GE517" s="119"/>
      <c r="GF517" s="119"/>
      <c r="GG517" s="119"/>
      <c r="GH517" s="119"/>
      <c r="GI517" s="119"/>
      <c r="GJ517" s="119"/>
      <c r="GK517" s="119"/>
      <c r="GL517" s="119"/>
      <c r="GM517" s="119"/>
      <c r="GN517" s="119"/>
      <c r="GO517" s="119"/>
      <c r="GP517" s="119"/>
      <c r="GQ517" s="119"/>
      <c r="GR517" s="119"/>
      <c r="GS517" s="119"/>
      <c r="GT517" s="119"/>
      <c r="GU517" s="119"/>
      <c r="GV517" s="119"/>
      <c r="GW517" s="119"/>
      <c r="GX517" s="119"/>
      <c r="GY517" s="119"/>
      <c r="GZ517" s="119"/>
      <c r="HA517" s="119"/>
      <c r="HB517" s="119"/>
      <c r="HC517" s="119"/>
      <c r="HD517" s="119"/>
      <c r="HE517" s="119"/>
      <c r="HF517" s="119"/>
      <c r="HG517" s="119"/>
      <c r="HH517" s="119"/>
      <c r="HI517" s="119"/>
      <c r="HJ517" s="119"/>
      <c r="HK517" s="119"/>
      <c r="HL517" s="119"/>
      <c r="HM517" s="119"/>
      <c r="HN517" s="119"/>
      <c r="HO517" s="119"/>
      <c r="HP517" s="119"/>
      <c r="HQ517" s="119"/>
      <c r="HR517" s="119"/>
      <c r="HS517" s="119"/>
      <c r="HT517" s="119"/>
      <c r="HU517" s="119"/>
      <c r="HV517" s="119"/>
      <c r="HW517" s="119"/>
      <c r="HX517" s="119"/>
      <c r="HY517" s="119"/>
      <c r="HZ517" s="119"/>
      <c r="IA517" s="119"/>
      <c r="IB517" s="119"/>
      <c r="IC517" s="119"/>
      <c r="ID517" s="119"/>
      <c r="IE517" s="119"/>
      <c r="IF517" s="119"/>
      <c r="IG517" s="119"/>
      <c r="IH517" s="119"/>
      <c r="II517" s="119"/>
      <c r="IJ517" s="119"/>
      <c r="IK517" s="119"/>
      <c r="IL517" s="119"/>
      <c r="IM517" s="119"/>
      <c r="IN517" s="119"/>
      <c r="IO517" s="119"/>
      <c r="IP517" s="119"/>
      <c r="IQ517" s="119"/>
      <c r="IR517" s="119"/>
      <c r="IS517" s="119"/>
      <c r="IT517" s="119"/>
      <c r="IU517" s="119"/>
      <c r="IV517" s="119"/>
    </row>
    <row r="518" spans="3:256" s="150" customFormat="1">
      <c r="D518" s="119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  <c r="AA518" s="119"/>
      <c r="AB518" s="119"/>
      <c r="AC518" s="119"/>
      <c r="AD518" s="119"/>
      <c r="AE518" s="119"/>
      <c r="AF518" s="119"/>
      <c r="AG518" s="119"/>
      <c r="AH518" s="119"/>
      <c r="AI518" s="119"/>
      <c r="AJ518" s="119"/>
      <c r="AK518" s="119"/>
      <c r="AL518" s="119"/>
      <c r="AM518" s="119"/>
      <c r="AN518" s="119"/>
      <c r="AO518" s="119"/>
      <c r="AP518" s="119"/>
      <c r="AQ518" s="119"/>
      <c r="AR518" s="119"/>
      <c r="AS518" s="119"/>
      <c r="AT518" s="119"/>
      <c r="AU518" s="119"/>
      <c r="AV518" s="119"/>
      <c r="AW518" s="119"/>
      <c r="AX518" s="119"/>
      <c r="AY518" s="119"/>
      <c r="AZ518" s="119"/>
      <c r="BA518" s="119"/>
      <c r="BB518" s="119"/>
      <c r="BC518" s="119"/>
      <c r="BD518" s="119"/>
      <c r="BE518" s="119"/>
      <c r="BF518" s="119"/>
      <c r="BG518" s="119"/>
      <c r="BH518" s="119"/>
      <c r="BI518" s="119"/>
      <c r="BJ518" s="119"/>
      <c r="BK518" s="119"/>
      <c r="BL518" s="119"/>
      <c r="BM518" s="119"/>
      <c r="BN518" s="119"/>
      <c r="BO518" s="119"/>
      <c r="BP518" s="119"/>
      <c r="BQ518" s="119"/>
      <c r="BR518" s="119"/>
      <c r="BS518" s="119"/>
      <c r="BT518" s="119"/>
      <c r="BU518" s="119"/>
      <c r="BV518" s="119"/>
      <c r="BW518" s="119"/>
      <c r="BX518" s="119"/>
      <c r="BY518" s="119"/>
      <c r="BZ518" s="119"/>
      <c r="CA518" s="119"/>
      <c r="CB518" s="119"/>
      <c r="CC518" s="119"/>
      <c r="CD518" s="119"/>
      <c r="CE518" s="119"/>
      <c r="CF518" s="119"/>
      <c r="CG518" s="119"/>
      <c r="CH518" s="119"/>
      <c r="CI518" s="119"/>
      <c r="CJ518" s="119"/>
      <c r="CK518" s="119"/>
      <c r="CL518" s="119"/>
      <c r="CM518" s="119"/>
      <c r="CN518" s="119"/>
      <c r="CO518" s="119"/>
      <c r="CP518" s="119"/>
      <c r="CQ518" s="119"/>
      <c r="CR518" s="119"/>
      <c r="CS518" s="119"/>
      <c r="CT518" s="119"/>
      <c r="CU518" s="119"/>
      <c r="CV518" s="119"/>
      <c r="CW518" s="119"/>
      <c r="CX518" s="119"/>
      <c r="CY518" s="119"/>
      <c r="CZ518" s="119"/>
      <c r="DA518" s="119"/>
      <c r="DB518" s="119"/>
      <c r="DC518" s="119"/>
      <c r="DD518" s="119"/>
      <c r="DE518" s="119"/>
      <c r="DF518" s="119"/>
      <c r="DG518" s="119"/>
      <c r="DH518" s="119"/>
      <c r="DI518" s="119"/>
      <c r="DJ518" s="119"/>
      <c r="DK518" s="119"/>
      <c r="DL518" s="119"/>
      <c r="DM518" s="119"/>
      <c r="DN518" s="119"/>
      <c r="DO518" s="119"/>
      <c r="DP518" s="119"/>
      <c r="DQ518" s="119"/>
      <c r="DR518" s="119"/>
      <c r="DS518" s="119"/>
      <c r="DT518" s="119"/>
      <c r="DU518" s="119"/>
      <c r="DV518" s="119"/>
      <c r="DW518" s="119"/>
      <c r="DX518" s="119"/>
      <c r="DY518" s="119"/>
      <c r="DZ518" s="119"/>
      <c r="EA518" s="119"/>
      <c r="EB518" s="119"/>
      <c r="EC518" s="119"/>
      <c r="ED518" s="119"/>
      <c r="EE518" s="119"/>
      <c r="EF518" s="119"/>
      <c r="EG518" s="119"/>
      <c r="EH518" s="119"/>
      <c r="EI518" s="119"/>
      <c r="EJ518" s="119"/>
      <c r="EK518" s="119"/>
      <c r="EL518" s="119"/>
      <c r="EM518" s="119"/>
      <c r="EN518" s="119"/>
      <c r="EO518" s="119"/>
      <c r="EP518" s="119"/>
      <c r="EQ518" s="119"/>
      <c r="ER518" s="119"/>
      <c r="ES518" s="119"/>
      <c r="ET518" s="119"/>
      <c r="EU518" s="119"/>
      <c r="EV518" s="119"/>
      <c r="EW518" s="119"/>
      <c r="EX518" s="119"/>
      <c r="EY518" s="119"/>
      <c r="EZ518" s="119"/>
      <c r="FA518" s="119"/>
      <c r="FB518" s="119"/>
      <c r="FC518" s="119"/>
      <c r="FD518" s="119"/>
      <c r="FE518" s="119"/>
      <c r="FF518" s="119"/>
      <c r="FG518" s="119"/>
      <c r="FH518" s="119"/>
      <c r="FI518" s="119"/>
      <c r="FJ518" s="119"/>
      <c r="FK518" s="119"/>
      <c r="FL518" s="119"/>
      <c r="FM518" s="119"/>
      <c r="FN518" s="119"/>
      <c r="FO518" s="119"/>
      <c r="FP518" s="119"/>
      <c r="FQ518" s="119"/>
      <c r="FR518" s="119"/>
      <c r="FS518" s="119"/>
      <c r="FT518" s="119"/>
      <c r="FU518" s="119"/>
      <c r="FV518" s="119"/>
      <c r="FW518" s="119"/>
      <c r="FX518" s="119"/>
      <c r="FY518" s="119"/>
      <c r="FZ518" s="119"/>
      <c r="GA518" s="119"/>
      <c r="GB518" s="119"/>
      <c r="GC518" s="119"/>
      <c r="GD518" s="119"/>
      <c r="GE518" s="119"/>
      <c r="GF518" s="119"/>
      <c r="GG518" s="119"/>
      <c r="GH518" s="119"/>
      <c r="GI518" s="119"/>
      <c r="GJ518" s="119"/>
      <c r="GK518" s="119"/>
      <c r="GL518" s="119"/>
      <c r="GM518" s="119"/>
      <c r="GN518" s="119"/>
      <c r="GO518" s="119"/>
      <c r="GP518" s="119"/>
      <c r="GQ518" s="119"/>
      <c r="GR518" s="119"/>
      <c r="GS518" s="119"/>
      <c r="GT518" s="119"/>
      <c r="GU518" s="119"/>
      <c r="GV518" s="119"/>
      <c r="GW518" s="119"/>
      <c r="GX518" s="119"/>
      <c r="GY518" s="119"/>
      <c r="GZ518" s="119"/>
      <c r="HA518" s="119"/>
      <c r="HB518" s="119"/>
      <c r="HC518" s="119"/>
      <c r="HD518" s="119"/>
      <c r="HE518" s="119"/>
      <c r="HF518" s="119"/>
      <c r="HG518" s="119"/>
      <c r="HH518" s="119"/>
      <c r="HI518" s="119"/>
      <c r="HJ518" s="119"/>
      <c r="HK518" s="119"/>
      <c r="HL518" s="119"/>
      <c r="HM518" s="119"/>
      <c r="HN518" s="119"/>
      <c r="HO518" s="119"/>
      <c r="HP518" s="119"/>
      <c r="HQ518" s="119"/>
      <c r="HR518" s="119"/>
      <c r="HS518" s="119"/>
      <c r="HT518" s="119"/>
      <c r="HU518" s="119"/>
      <c r="HV518" s="119"/>
      <c r="HW518" s="119"/>
      <c r="HX518" s="119"/>
      <c r="HY518" s="119"/>
      <c r="HZ518" s="119"/>
      <c r="IA518" s="119"/>
      <c r="IB518" s="119"/>
      <c r="IC518" s="119"/>
      <c r="ID518" s="119"/>
      <c r="IE518" s="119"/>
      <c r="IF518" s="119"/>
      <c r="IG518" s="119"/>
      <c r="IH518" s="119"/>
      <c r="II518" s="119"/>
      <c r="IJ518" s="119"/>
      <c r="IK518" s="119"/>
      <c r="IL518" s="119"/>
      <c r="IM518" s="119"/>
      <c r="IN518" s="119"/>
      <c r="IO518" s="119"/>
      <c r="IP518" s="119"/>
      <c r="IQ518" s="119"/>
      <c r="IR518" s="119"/>
      <c r="IS518" s="119"/>
      <c r="IT518" s="119"/>
      <c r="IU518" s="119"/>
      <c r="IV518" s="119"/>
    </row>
    <row r="519" spans="3:256" s="150" customFormat="1">
      <c r="D519" s="119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  <c r="AA519" s="119"/>
      <c r="AB519" s="119"/>
      <c r="AC519" s="119"/>
      <c r="AD519" s="119"/>
      <c r="AE519" s="119"/>
      <c r="AF519" s="119"/>
      <c r="AG519" s="119"/>
      <c r="AH519" s="119"/>
      <c r="AI519" s="119"/>
      <c r="AJ519" s="119"/>
      <c r="AK519" s="119"/>
      <c r="AL519" s="119"/>
      <c r="AM519" s="119"/>
      <c r="AN519" s="119"/>
      <c r="AO519" s="119"/>
      <c r="AP519" s="119"/>
      <c r="AQ519" s="119"/>
      <c r="AR519" s="119"/>
      <c r="AS519" s="119"/>
      <c r="AT519" s="119"/>
      <c r="AU519" s="119"/>
      <c r="AV519" s="119"/>
      <c r="AW519" s="119"/>
      <c r="AX519" s="119"/>
      <c r="AY519" s="119"/>
      <c r="AZ519" s="119"/>
      <c r="BA519" s="119"/>
      <c r="BB519" s="119"/>
      <c r="BC519" s="119"/>
      <c r="BD519" s="119"/>
      <c r="BE519" s="119"/>
      <c r="BF519" s="119"/>
      <c r="BG519" s="119"/>
      <c r="BH519" s="119"/>
      <c r="BI519" s="119"/>
      <c r="BJ519" s="119"/>
      <c r="BK519" s="119"/>
      <c r="BL519" s="119"/>
      <c r="BM519" s="119"/>
      <c r="BN519" s="119"/>
      <c r="BO519" s="119"/>
      <c r="BP519" s="119"/>
      <c r="BQ519" s="119"/>
      <c r="BR519" s="119"/>
      <c r="BS519" s="119"/>
      <c r="BT519" s="119"/>
      <c r="BU519" s="119"/>
      <c r="BV519" s="119"/>
      <c r="BW519" s="119"/>
      <c r="BX519" s="119"/>
      <c r="BY519" s="119"/>
      <c r="BZ519" s="119"/>
      <c r="CA519" s="119"/>
      <c r="CB519" s="119"/>
      <c r="CC519" s="119"/>
      <c r="CD519" s="119"/>
      <c r="CE519" s="119"/>
      <c r="CF519" s="119"/>
      <c r="CG519" s="119"/>
      <c r="CH519" s="119"/>
      <c r="CI519" s="119"/>
      <c r="CJ519" s="119"/>
      <c r="CK519" s="119"/>
      <c r="CL519" s="119"/>
      <c r="CM519" s="119"/>
      <c r="CN519" s="119"/>
      <c r="CO519" s="119"/>
      <c r="CP519" s="119"/>
      <c r="CQ519" s="119"/>
      <c r="CR519" s="119"/>
      <c r="CS519" s="119"/>
      <c r="CT519" s="119"/>
      <c r="CU519" s="119"/>
      <c r="CV519" s="119"/>
      <c r="CW519" s="119"/>
      <c r="CX519" s="119"/>
      <c r="CY519" s="119"/>
      <c r="CZ519" s="119"/>
      <c r="DA519" s="119"/>
      <c r="DB519" s="119"/>
      <c r="DC519" s="119"/>
      <c r="DD519" s="119"/>
      <c r="DE519" s="119"/>
      <c r="DF519" s="119"/>
      <c r="DG519" s="119"/>
      <c r="DH519" s="119"/>
      <c r="DI519" s="119"/>
      <c r="DJ519" s="119"/>
      <c r="DK519" s="119"/>
      <c r="DL519" s="119"/>
      <c r="DM519" s="119"/>
      <c r="DN519" s="119"/>
      <c r="DO519" s="119"/>
      <c r="DP519" s="119"/>
      <c r="DQ519" s="119"/>
      <c r="DR519" s="119"/>
      <c r="DS519" s="119"/>
      <c r="DT519" s="119"/>
      <c r="DU519" s="119"/>
      <c r="DV519" s="119"/>
      <c r="DW519" s="119"/>
      <c r="DX519" s="119"/>
      <c r="DY519" s="119"/>
      <c r="DZ519" s="119"/>
      <c r="EA519" s="119"/>
      <c r="EB519" s="119"/>
      <c r="EC519" s="119"/>
      <c r="ED519" s="119"/>
      <c r="EE519" s="119"/>
      <c r="EF519" s="119"/>
      <c r="EG519" s="119"/>
      <c r="EH519" s="119"/>
      <c r="EI519" s="119"/>
      <c r="EJ519" s="119"/>
      <c r="EK519" s="119"/>
      <c r="EL519" s="119"/>
      <c r="EM519" s="119"/>
      <c r="EN519" s="119"/>
      <c r="EO519" s="119"/>
      <c r="EP519" s="119"/>
      <c r="EQ519" s="119"/>
      <c r="ER519" s="119"/>
      <c r="ES519" s="119"/>
      <c r="ET519" s="119"/>
      <c r="EU519" s="119"/>
      <c r="EV519" s="119"/>
      <c r="EW519" s="119"/>
      <c r="EX519" s="119"/>
      <c r="EY519" s="119"/>
      <c r="EZ519" s="119"/>
      <c r="FA519" s="119"/>
      <c r="FB519" s="119"/>
      <c r="FC519" s="119"/>
      <c r="FD519" s="119"/>
      <c r="FE519" s="119"/>
      <c r="FF519" s="119"/>
      <c r="FG519" s="119"/>
      <c r="FH519" s="119"/>
      <c r="FI519" s="119"/>
      <c r="FJ519" s="119"/>
      <c r="FK519" s="119"/>
      <c r="FL519" s="119"/>
      <c r="FM519" s="119"/>
      <c r="FN519" s="119"/>
      <c r="FO519" s="119"/>
      <c r="FP519" s="119"/>
      <c r="FQ519" s="119"/>
      <c r="FR519" s="119"/>
      <c r="FS519" s="119"/>
      <c r="FT519" s="119"/>
      <c r="FU519" s="119"/>
      <c r="FV519" s="119"/>
      <c r="FW519" s="119"/>
      <c r="FX519" s="119"/>
      <c r="FY519" s="119"/>
      <c r="FZ519" s="119"/>
      <c r="GA519" s="119"/>
      <c r="GB519" s="119"/>
      <c r="GC519" s="119"/>
      <c r="GD519" s="119"/>
      <c r="GE519" s="119"/>
      <c r="GF519" s="119"/>
      <c r="GG519" s="119"/>
      <c r="GH519" s="119"/>
      <c r="GI519" s="119"/>
      <c r="GJ519" s="119"/>
      <c r="GK519" s="119"/>
      <c r="GL519" s="119"/>
      <c r="GM519" s="119"/>
      <c r="GN519" s="119"/>
      <c r="GO519" s="119"/>
      <c r="GP519" s="119"/>
      <c r="GQ519" s="119"/>
      <c r="GR519" s="119"/>
      <c r="GS519" s="119"/>
      <c r="GT519" s="119"/>
      <c r="GU519" s="119"/>
      <c r="GV519" s="119"/>
      <c r="GW519" s="119"/>
      <c r="GX519" s="119"/>
      <c r="GY519" s="119"/>
      <c r="GZ519" s="119"/>
      <c r="HA519" s="119"/>
      <c r="HB519" s="119"/>
      <c r="HC519" s="119"/>
      <c r="HD519" s="119"/>
      <c r="HE519" s="119"/>
      <c r="HF519" s="119"/>
      <c r="HG519" s="119"/>
      <c r="HH519" s="119"/>
      <c r="HI519" s="119"/>
      <c r="HJ519" s="119"/>
      <c r="HK519" s="119"/>
      <c r="HL519" s="119"/>
      <c r="HM519" s="119"/>
      <c r="HN519" s="119"/>
      <c r="HO519" s="119"/>
      <c r="HP519" s="119"/>
      <c r="HQ519" s="119"/>
      <c r="HR519" s="119"/>
      <c r="HS519" s="119"/>
      <c r="HT519" s="119"/>
      <c r="HU519" s="119"/>
      <c r="HV519" s="119"/>
      <c r="HW519" s="119"/>
      <c r="HX519" s="119"/>
      <c r="HY519" s="119"/>
      <c r="HZ519" s="119"/>
      <c r="IA519" s="119"/>
      <c r="IB519" s="119"/>
      <c r="IC519" s="119"/>
      <c r="ID519" s="119"/>
      <c r="IE519" s="119"/>
      <c r="IF519" s="119"/>
      <c r="IG519" s="119"/>
      <c r="IH519" s="119"/>
      <c r="II519" s="119"/>
      <c r="IJ519" s="119"/>
      <c r="IK519" s="119"/>
      <c r="IL519" s="119"/>
      <c r="IM519" s="119"/>
      <c r="IN519" s="119"/>
      <c r="IO519" s="119"/>
      <c r="IP519" s="119"/>
      <c r="IQ519" s="119"/>
      <c r="IR519" s="119"/>
      <c r="IS519" s="119"/>
      <c r="IT519" s="119"/>
      <c r="IU519" s="119"/>
      <c r="IV519" s="119"/>
    </row>
    <row r="520" spans="3:256" s="150" customFormat="1">
      <c r="D520" s="119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  <c r="AA520" s="119"/>
      <c r="AB520" s="119"/>
      <c r="AC520" s="119"/>
      <c r="AD520" s="119"/>
      <c r="AE520" s="119"/>
      <c r="AF520" s="119"/>
      <c r="AG520" s="119"/>
      <c r="AH520" s="119"/>
      <c r="AI520" s="119"/>
      <c r="AJ520" s="119"/>
      <c r="AK520" s="119"/>
      <c r="AL520" s="119"/>
      <c r="AM520" s="119"/>
      <c r="AN520" s="119"/>
      <c r="AO520" s="119"/>
      <c r="AP520" s="119"/>
      <c r="AQ520" s="119"/>
      <c r="AR520" s="119"/>
      <c r="AS520" s="119"/>
      <c r="AT520" s="119"/>
      <c r="AU520" s="119"/>
      <c r="AV520" s="119"/>
      <c r="AW520" s="119"/>
      <c r="AX520" s="119"/>
      <c r="AY520" s="119"/>
      <c r="AZ520" s="119"/>
      <c r="BA520" s="119"/>
      <c r="BB520" s="119"/>
      <c r="BC520" s="119"/>
      <c r="BD520" s="119"/>
      <c r="BE520" s="119"/>
      <c r="BF520" s="119"/>
      <c r="BG520" s="119"/>
      <c r="BH520" s="119"/>
      <c r="BI520" s="119"/>
      <c r="BJ520" s="119"/>
      <c r="BK520" s="119"/>
      <c r="BL520" s="119"/>
      <c r="BM520" s="119"/>
      <c r="BN520" s="119"/>
      <c r="BO520" s="119"/>
      <c r="BP520" s="119"/>
      <c r="BQ520" s="119"/>
      <c r="BR520" s="119"/>
      <c r="BS520" s="119"/>
      <c r="BT520" s="119"/>
      <c r="BU520" s="119"/>
      <c r="BV520" s="119"/>
      <c r="BW520" s="119"/>
      <c r="BX520" s="119"/>
      <c r="BY520" s="119"/>
      <c r="BZ520" s="119"/>
      <c r="CA520" s="119"/>
      <c r="CB520" s="119"/>
      <c r="CC520" s="119"/>
      <c r="CD520" s="119"/>
      <c r="CE520" s="119"/>
      <c r="CF520" s="119"/>
      <c r="CG520" s="119"/>
      <c r="CH520" s="119"/>
      <c r="CI520" s="119"/>
      <c r="CJ520" s="119"/>
      <c r="CK520" s="119"/>
      <c r="CL520" s="119"/>
      <c r="CM520" s="119"/>
      <c r="CN520" s="119"/>
      <c r="CO520" s="119"/>
      <c r="CP520" s="119"/>
      <c r="CQ520" s="119"/>
      <c r="CR520" s="119"/>
      <c r="CS520" s="119"/>
      <c r="CT520" s="119"/>
      <c r="CU520" s="119"/>
      <c r="CV520" s="119"/>
      <c r="CW520" s="119"/>
      <c r="CX520" s="119"/>
      <c r="CY520" s="119"/>
      <c r="CZ520" s="119"/>
      <c r="DA520" s="119"/>
      <c r="DB520" s="119"/>
      <c r="DC520" s="119"/>
      <c r="DD520" s="119"/>
      <c r="DE520" s="119"/>
      <c r="DF520" s="119"/>
      <c r="DG520" s="119"/>
      <c r="DH520" s="119"/>
      <c r="DI520" s="119"/>
      <c r="DJ520" s="119"/>
      <c r="DK520" s="119"/>
      <c r="DL520" s="119"/>
      <c r="DM520" s="119"/>
      <c r="DN520" s="119"/>
      <c r="DO520" s="119"/>
      <c r="DP520" s="119"/>
      <c r="DQ520" s="119"/>
      <c r="DR520" s="119"/>
      <c r="DS520" s="119"/>
      <c r="DT520" s="119"/>
      <c r="DU520" s="119"/>
      <c r="DV520" s="119"/>
      <c r="DW520" s="119"/>
      <c r="DX520" s="119"/>
      <c r="DY520" s="119"/>
      <c r="DZ520" s="119"/>
      <c r="EA520" s="119"/>
      <c r="EB520" s="119"/>
      <c r="EC520" s="119"/>
      <c r="ED520" s="119"/>
      <c r="EE520" s="119"/>
      <c r="EF520" s="119"/>
      <c r="EG520" s="119"/>
      <c r="EH520" s="119"/>
      <c r="EI520" s="119"/>
      <c r="EJ520" s="119"/>
      <c r="EK520" s="119"/>
      <c r="EL520" s="119"/>
      <c r="EM520" s="119"/>
      <c r="EN520" s="119"/>
      <c r="EO520" s="119"/>
      <c r="EP520" s="119"/>
      <c r="EQ520" s="119"/>
      <c r="ER520" s="119"/>
      <c r="ES520" s="119"/>
      <c r="ET520" s="119"/>
      <c r="EU520" s="119"/>
      <c r="EV520" s="119"/>
      <c r="EW520" s="119"/>
      <c r="EX520" s="119"/>
      <c r="EY520" s="119"/>
      <c r="EZ520" s="119"/>
      <c r="FA520" s="119"/>
      <c r="FB520" s="119"/>
      <c r="FC520" s="119"/>
      <c r="FD520" s="119"/>
      <c r="FE520" s="119"/>
      <c r="FF520" s="119"/>
      <c r="FG520" s="119"/>
      <c r="FH520" s="119"/>
      <c r="FI520" s="119"/>
      <c r="FJ520" s="119"/>
      <c r="FK520" s="119"/>
      <c r="FL520" s="119"/>
      <c r="FM520" s="119"/>
      <c r="FN520" s="119"/>
      <c r="FO520" s="119"/>
      <c r="FP520" s="119"/>
      <c r="FQ520" s="119"/>
      <c r="FR520" s="119"/>
      <c r="FS520" s="119"/>
      <c r="FT520" s="119"/>
      <c r="FU520" s="119"/>
      <c r="FV520" s="119"/>
      <c r="FW520" s="119"/>
      <c r="FX520" s="119"/>
      <c r="FY520" s="119"/>
      <c r="FZ520" s="119"/>
      <c r="GA520" s="119"/>
      <c r="GB520" s="119"/>
      <c r="GC520" s="119"/>
      <c r="GD520" s="119"/>
      <c r="GE520" s="119"/>
      <c r="GF520" s="119"/>
      <c r="GG520" s="119"/>
      <c r="GH520" s="119"/>
      <c r="GI520" s="119"/>
      <c r="GJ520" s="119"/>
      <c r="GK520" s="119"/>
      <c r="GL520" s="119"/>
      <c r="GM520" s="119"/>
      <c r="GN520" s="119"/>
      <c r="GO520" s="119"/>
      <c r="GP520" s="119"/>
      <c r="GQ520" s="119"/>
      <c r="GR520" s="119"/>
      <c r="GS520" s="119"/>
      <c r="GT520" s="119"/>
      <c r="GU520" s="119"/>
      <c r="GV520" s="119"/>
      <c r="GW520" s="119"/>
      <c r="GX520" s="119"/>
      <c r="GY520" s="119"/>
      <c r="GZ520" s="119"/>
      <c r="HA520" s="119"/>
      <c r="HB520" s="119"/>
      <c r="HC520" s="119"/>
      <c r="HD520" s="119"/>
      <c r="HE520" s="119"/>
      <c r="HF520" s="119"/>
      <c r="HG520" s="119"/>
      <c r="HH520" s="119"/>
      <c r="HI520" s="119"/>
      <c r="HJ520" s="119"/>
      <c r="HK520" s="119"/>
      <c r="HL520" s="119"/>
      <c r="HM520" s="119"/>
      <c r="HN520" s="119"/>
      <c r="HO520" s="119"/>
      <c r="HP520" s="119"/>
      <c r="HQ520" s="119"/>
      <c r="HR520" s="119"/>
      <c r="HS520" s="119"/>
      <c r="HT520" s="119"/>
      <c r="HU520" s="119"/>
      <c r="HV520" s="119"/>
      <c r="HW520" s="119"/>
      <c r="HX520" s="119"/>
      <c r="HY520" s="119"/>
      <c r="HZ520" s="119"/>
      <c r="IA520" s="119"/>
      <c r="IB520" s="119"/>
      <c r="IC520" s="119"/>
      <c r="ID520" s="119"/>
      <c r="IE520" s="119"/>
      <c r="IF520" s="119"/>
      <c r="IG520" s="119"/>
      <c r="IH520" s="119"/>
      <c r="II520" s="119"/>
      <c r="IJ520" s="119"/>
      <c r="IK520" s="119"/>
      <c r="IL520" s="119"/>
      <c r="IM520" s="119"/>
      <c r="IN520" s="119"/>
      <c r="IO520" s="119"/>
      <c r="IP520" s="119"/>
      <c r="IQ520" s="119"/>
      <c r="IR520" s="119"/>
      <c r="IS520" s="119"/>
      <c r="IT520" s="119"/>
      <c r="IU520" s="119"/>
      <c r="IV520" s="119"/>
    </row>
    <row r="521" spans="3:256" s="150" customFormat="1">
      <c r="D521" s="119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  <c r="AA521" s="119"/>
      <c r="AB521" s="119"/>
      <c r="AC521" s="119"/>
      <c r="AD521" s="119"/>
      <c r="AE521" s="119"/>
      <c r="AF521" s="119"/>
      <c r="AG521" s="119"/>
      <c r="AH521" s="119"/>
      <c r="AI521" s="119"/>
      <c r="AJ521" s="119"/>
      <c r="AK521" s="119"/>
      <c r="AL521" s="119"/>
      <c r="AM521" s="119"/>
      <c r="AN521" s="119"/>
      <c r="AO521" s="119"/>
      <c r="AP521" s="119"/>
      <c r="AQ521" s="119"/>
      <c r="AR521" s="119"/>
      <c r="AS521" s="119"/>
      <c r="AT521" s="119"/>
      <c r="AU521" s="119"/>
      <c r="AV521" s="119"/>
      <c r="AW521" s="119"/>
      <c r="AX521" s="119"/>
      <c r="AY521" s="119"/>
      <c r="AZ521" s="119"/>
      <c r="BA521" s="119"/>
      <c r="BB521" s="119"/>
      <c r="BC521" s="119"/>
      <c r="BD521" s="119"/>
      <c r="BE521" s="119"/>
      <c r="BF521" s="119"/>
      <c r="BG521" s="119"/>
      <c r="BH521" s="119"/>
      <c r="BI521" s="119"/>
      <c r="BJ521" s="119"/>
      <c r="BK521" s="119"/>
      <c r="BL521" s="119"/>
      <c r="BM521" s="119"/>
      <c r="BN521" s="119"/>
      <c r="BO521" s="119"/>
      <c r="BP521" s="119"/>
      <c r="BQ521" s="119"/>
      <c r="BR521" s="119"/>
      <c r="BS521" s="119"/>
      <c r="BT521" s="119"/>
      <c r="BU521" s="119"/>
      <c r="BV521" s="119"/>
      <c r="BW521" s="119"/>
      <c r="BX521" s="119"/>
      <c r="BY521" s="119"/>
      <c r="BZ521" s="119"/>
      <c r="CA521" s="119"/>
      <c r="CB521" s="119"/>
      <c r="CC521" s="119"/>
      <c r="CD521" s="119"/>
      <c r="CE521" s="119"/>
      <c r="CF521" s="119"/>
      <c r="CG521" s="119"/>
      <c r="CH521" s="119"/>
      <c r="CI521" s="119"/>
      <c r="CJ521" s="119"/>
      <c r="CK521" s="119"/>
      <c r="CL521" s="119"/>
      <c r="CM521" s="119"/>
      <c r="CN521" s="119"/>
      <c r="CO521" s="119"/>
      <c r="CP521" s="119"/>
      <c r="CQ521" s="119"/>
      <c r="CR521" s="119"/>
      <c r="CS521" s="119"/>
      <c r="CT521" s="119"/>
      <c r="CU521" s="119"/>
      <c r="CV521" s="119"/>
      <c r="CW521" s="119"/>
      <c r="CX521" s="119"/>
      <c r="CY521" s="119"/>
      <c r="CZ521" s="119"/>
      <c r="DA521" s="119"/>
      <c r="DB521" s="119"/>
      <c r="DC521" s="119"/>
      <c r="DD521" s="119"/>
      <c r="DE521" s="119"/>
      <c r="DF521" s="119"/>
      <c r="DG521" s="119"/>
      <c r="DH521" s="119"/>
      <c r="DI521" s="119"/>
      <c r="DJ521" s="119"/>
      <c r="DK521" s="119"/>
      <c r="DL521" s="119"/>
      <c r="DM521" s="119"/>
      <c r="DN521" s="119"/>
      <c r="DO521" s="119"/>
      <c r="DP521" s="119"/>
      <c r="DQ521" s="119"/>
      <c r="DR521" s="119"/>
      <c r="DS521" s="119"/>
      <c r="DT521" s="119"/>
      <c r="DU521" s="119"/>
      <c r="DV521" s="119"/>
      <c r="DW521" s="119"/>
      <c r="DX521" s="119"/>
      <c r="DY521" s="119"/>
      <c r="DZ521" s="119"/>
      <c r="EA521" s="119"/>
      <c r="EB521" s="119"/>
      <c r="EC521" s="119"/>
      <c r="ED521" s="119"/>
      <c r="EE521" s="119"/>
      <c r="EF521" s="119"/>
      <c r="EG521" s="119"/>
      <c r="EH521" s="119"/>
      <c r="EI521" s="119"/>
      <c r="EJ521" s="119"/>
      <c r="EK521" s="119"/>
      <c r="EL521" s="119"/>
      <c r="EM521" s="119"/>
      <c r="EN521" s="119"/>
      <c r="EO521" s="119"/>
      <c r="EP521" s="119"/>
      <c r="EQ521" s="119"/>
      <c r="ER521" s="119"/>
      <c r="ES521" s="119"/>
      <c r="ET521" s="119"/>
      <c r="EU521" s="119"/>
      <c r="EV521" s="119"/>
      <c r="EW521" s="119"/>
      <c r="EX521" s="119"/>
      <c r="EY521" s="119"/>
      <c r="EZ521" s="119"/>
      <c r="FA521" s="119"/>
      <c r="FB521" s="119"/>
      <c r="FC521" s="119"/>
      <c r="FD521" s="119"/>
      <c r="FE521" s="119"/>
      <c r="FF521" s="119"/>
      <c r="FG521" s="119"/>
      <c r="FH521" s="119"/>
      <c r="FI521" s="119"/>
      <c r="FJ521" s="119"/>
      <c r="FK521" s="119"/>
      <c r="FL521" s="119"/>
      <c r="FM521" s="119"/>
      <c r="FN521" s="119"/>
      <c r="FO521" s="119"/>
      <c r="FP521" s="119"/>
      <c r="FQ521" s="119"/>
      <c r="FR521" s="119"/>
      <c r="FS521" s="119"/>
      <c r="FT521" s="119"/>
      <c r="FU521" s="119"/>
      <c r="FV521" s="119"/>
      <c r="FW521" s="119"/>
      <c r="FX521" s="119"/>
      <c r="FY521" s="119"/>
      <c r="FZ521" s="119"/>
      <c r="GA521" s="119"/>
      <c r="GB521" s="119"/>
      <c r="GC521" s="119"/>
      <c r="GD521" s="119"/>
      <c r="GE521" s="119"/>
      <c r="GF521" s="119"/>
      <c r="GG521" s="119"/>
      <c r="GH521" s="119"/>
      <c r="GI521" s="119"/>
      <c r="GJ521" s="119"/>
      <c r="GK521" s="119"/>
      <c r="GL521" s="119"/>
      <c r="GM521" s="119"/>
      <c r="GN521" s="119"/>
      <c r="GO521" s="119"/>
      <c r="GP521" s="119"/>
      <c r="GQ521" s="119"/>
      <c r="GR521" s="119"/>
      <c r="GS521" s="119"/>
      <c r="GT521" s="119"/>
      <c r="GU521" s="119"/>
      <c r="GV521" s="119"/>
      <c r="GW521" s="119"/>
      <c r="GX521" s="119"/>
      <c r="GY521" s="119"/>
      <c r="GZ521" s="119"/>
      <c r="HA521" s="119"/>
      <c r="HB521" s="119"/>
      <c r="HC521" s="119"/>
      <c r="HD521" s="119"/>
      <c r="HE521" s="119"/>
      <c r="HF521" s="119"/>
      <c r="HG521" s="119"/>
      <c r="HH521" s="119"/>
      <c r="HI521" s="119"/>
      <c r="HJ521" s="119"/>
      <c r="HK521" s="119"/>
      <c r="HL521" s="119"/>
      <c r="HM521" s="119"/>
      <c r="HN521" s="119"/>
      <c r="HO521" s="119"/>
      <c r="HP521" s="119"/>
      <c r="HQ521" s="119"/>
      <c r="HR521" s="119"/>
      <c r="HS521" s="119"/>
      <c r="HT521" s="119"/>
      <c r="HU521" s="119"/>
      <c r="HV521" s="119"/>
      <c r="HW521" s="119"/>
      <c r="HX521" s="119"/>
      <c r="HY521" s="119"/>
      <c r="HZ521" s="119"/>
      <c r="IA521" s="119"/>
      <c r="IB521" s="119"/>
      <c r="IC521" s="119"/>
      <c r="ID521" s="119"/>
      <c r="IE521" s="119"/>
      <c r="IF521" s="119"/>
      <c r="IG521" s="119"/>
      <c r="IH521" s="119"/>
      <c r="II521" s="119"/>
      <c r="IJ521" s="119"/>
      <c r="IK521" s="119"/>
      <c r="IL521" s="119"/>
      <c r="IM521" s="119"/>
      <c r="IN521" s="119"/>
      <c r="IO521" s="119"/>
      <c r="IP521" s="119"/>
      <c r="IQ521" s="119"/>
      <c r="IR521" s="119"/>
      <c r="IS521" s="119"/>
      <c r="IT521" s="119"/>
      <c r="IU521" s="119"/>
      <c r="IV521" s="119"/>
    </row>
    <row r="522" spans="3:256" s="150" customFormat="1">
      <c r="D522" s="119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  <c r="AA522" s="119"/>
      <c r="AB522" s="119"/>
      <c r="AC522" s="119"/>
      <c r="AD522" s="119"/>
      <c r="AE522" s="119"/>
      <c r="AF522" s="119"/>
      <c r="AG522" s="119"/>
      <c r="AH522" s="119"/>
      <c r="AI522" s="119"/>
      <c r="AJ522" s="119"/>
      <c r="AK522" s="119"/>
      <c r="AL522" s="119"/>
      <c r="AM522" s="119"/>
      <c r="AN522" s="119"/>
      <c r="AO522" s="119"/>
      <c r="AP522" s="119"/>
      <c r="AQ522" s="119"/>
      <c r="AR522" s="119"/>
      <c r="AS522" s="119"/>
      <c r="AT522" s="119"/>
      <c r="AU522" s="119"/>
      <c r="AV522" s="119"/>
      <c r="AW522" s="119"/>
      <c r="AX522" s="119"/>
      <c r="AY522" s="119"/>
      <c r="AZ522" s="119"/>
      <c r="BA522" s="119"/>
      <c r="BB522" s="119"/>
      <c r="BC522" s="119"/>
      <c r="BD522" s="119"/>
      <c r="BE522" s="119"/>
      <c r="BF522" s="119"/>
      <c r="BG522" s="119"/>
      <c r="BH522" s="119"/>
      <c r="BI522" s="119"/>
      <c r="BJ522" s="119"/>
      <c r="BK522" s="119"/>
      <c r="BL522" s="119"/>
      <c r="BM522" s="119"/>
      <c r="BN522" s="119"/>
      <c r="BO522" s="119"/>
      <c r="BP522" s="119"/>
      <c r="BQ522" s="119"/>
      <c r="BR522" s="119"/>
      <c r="BS522" s="119"/>
      <c r="BT522" s="119"/>
      <c r="BU522" s="119"/>
      <c r="BV522" s="119"/>
      <c r="BW522" s="119"/>
      <c r="BX522" s="119"/>
      <c r="BY522" s="119"/>
      <c r="BZ522" s="119"/>
      <c r="CA522" s="119"/>
      <c r="CB522" s="119"/>
      <c r="CC522" s="119"/>
      <c r="CD522" s="119"/>
      <c r="CE522" s="119"/>
      <c r="CF522" s="119"/>
      <c r="CG522" s="119"/>
      <c r="CH522" s="119"/>
      <c r="CI522" s="119"/>
      <c r="CJ522" s="119"/>
      <c r="CK522" s="119"/>
      <c r="CL522" s="119"/>
      <c r="CM522" s="119"/>
      <c r="CN522" s="119"/>
      <c r="CO522" s="119"/>
      <c r="CP522" s="119"/>
      <c r="CQ522" s="119"/>
      <c r="CR522" s="119"/>
      <c r="CS522" s="119"/>
      <c r="CT522" s="119"/>
      <c r="CU522" s="119"/>
      <c r="CV522" s="119"/>
      <c r="CW522" s="119"/>
      <c r="CX522" s="119"/>
      <c r="CY522" s="119"/>
      <c r="CZ522" s="119"/>
      <c r="DA522" s="119"/>
      <c r="DB522" s="119"/>
      <c r="DC522" s="119"/>
      <c r="DD522" s="119"/>
      <c r="DE522" s="119"/>
      <c r="DF522" s="119"/>
      <c r="DG522" s="119"/>
      <c r="DH522" s="119"/>
      <c r="DI522" s="119"/>
      <c r="DJ522" s="119"/>
      <c r="DK522" s="119"/>
      <c r="DL522" s="119"/>
      <c r="DM522" s="119"/>
      <c r="DN522" s="119"/>
      <c r="DO522" s="119"/>
      <c r="DP522" s="119"/>
      <c r="DQ522" s="119"/>
      <c r="DR522" s="119"/>
      <c r="DS522" s="119"/>
      <c r="DT522" s="119"/>
      <c r="DU522" s="119"/>
      <c r="DV522" s="119"/>
      <c r="DW522" s="119"/>
      <c r="DX522" s="119"/>
      <c r="DY522" s="119"/>
      <c r="DZ522" s="119"/>
      <c r="EA522" s="119"/>
      <c r="EB522" s="119"/>
      <c r="EC522" s="119"/>
      <c r="ED522" s="119"/>
      <c r="EE522" s="119"/>
      <c r="EF522" s="119"/>
      <c r="EG522" s="119"/>
      <c r="EH522" s="119"/>
      <c r="EI522" s="119"/>
      <c r="EJ522" s="119"/>
      <c r="EK522" s="119"/>
      <c r="EL522" s="119"/>
      <c r="EM522" s="119"/>
      <c r="EN522" s="119"/>
      <c r="EO522" s="119"/>
      <c r="EP522" s="119"/>
      <c r="EQ522" s="119"/>
      <c r="ER522" s="119"/>
      <c r="ES522" s="119"/>
      <c r="ET522" s="119"/>
      <c r="EU522" s="119"/>
      <c r="EV522" s="119"/>
      <c r="EW522" s="119"/>
      <c r="EX522" s="119"/>
      <c r="EY522" s="119"/>
      <c r="EZ522" s="119"/>
      <c r="FA522" s="119"/>
      <c r="FB522" s="119"/>
      <c r="FC522" s="119"/>
      <c r="FD522" s="119"/>
      <c r="FE522" s="119"/>
      <c r="FF522" s="119"/>
      <c r="FG522" s="119"/>
      <c r="FH522" s="119"/>
      <c r="FI522" s="119"/>
      <c r="FJ522" s="119"/>
      <c r="FK522" s="119"/>
      <c r="FL522" s="119"/>
      <c r="FM522" s="119"/>
      <c r="FN522" s="119"/>
      <c r="FO522" s="119"/>
      <c r="FP522" s="119"/>
      <c r="FQ522" s="119"/>
      <c r="FR522" s="119"/>
      <c r="FS522" s="119"/>
      <c r="FT522" s="119"/>
      <c r="FU522" s="119"/>
      <c r="FV522" s="119"/>
      <c r="FW522" s="119"/>
      <c r="FX522" s="119"/>
      <c r="FY522" s="119"/>
      <c r="FZ522" s="119"/>
      <c r="GA522" s="119"/>
      <c r="GB522" s="119"/>
      <c r="GC522" s="119"/>
      <c r="GD522" s="119"/>
      <c r="GE522" s="119"/>
      <c r="GF522" s="119"/>
      <c r="GG522" s="119"/>
      <c r="GH522" s="119"/>
      <c r="GI522" s="119"/>
      <c r="GJ522" s="119"/>
      <c r="GK522" s="119"/>
      <c r="GL522" s="119"/>
      <c r="GM522" s="119"/>
      <c r="GN522" s="119"/>
      <c r="GO522" s="119"/>
      <c r="GP522" s="119"/>
      <c r="GQ522" s="119"/>
      <c r="GR522" s="119"/>
      <c r="GS522" s="119"/>
      <c r="GT522" s="119"/>
      <c r="GU522" s="119"/>
      <c r="GV522" s="119"/>
      <c r="GW522" s="119"/>
      <c r="GX522" s="119"/>
      <c r="GY522" s="119"/>
      <c r="GZ522" s="119"/>
      <c r="HA522" s="119"/>
      <c r="HB522" s="119"/>
      <c r="HC522" s="119"/>
      <c r="HD522" s="119"/>
      <c r="HE522" s="119"/>
      <c r="HF522" s="119"/>
      <c r="HG522" s="119"/>
      <c r="HH522" s="119"/>
      <c r="HI522" s="119"/>
      <c r="HJ522" s="119"/>
      <c r="HK522" s="119"/>
      <c r="HL522" s="119"/>
      <c r="HM522" s="119"/>
      <c r="HN522" s="119"/>
      <c r="HO522" s="119"/>
      <c r="HP522" s="119"/>
      <c r="HQ522" s="119"/>
      <c r="HR522" s="119"/>
      <c r="HS522" s="119"/>
      <c r="HT522" s="119"/>
      <c r="HU522" s="119"/>
      <c r="HV522" s="119"/>
      <c r="HW522" s="119"/>
      <c r="HX522" s="119"/>
      <c r="HY522" s="119"/>
      <c r="HZ522" s="119"/>
      <c r="IA522" s="119"/>
      <c r="IB522" s="119"/>
      <c r="IC522" s="119"/>
      <c r="ID522" s="119"/>
      <c r="IE522" s="119"/>
      <c r="IF522" s="119"/>
      <c r="IG522" s="119"/>
      <c r="IH522" s="119"/>
      <c r="II522" s="119"/>
      <c r="IJ522" s="119"/>
      <c r="IK522" s="119"/>
      <c r="IL522" s="119"/>
      <c r="IM522" s="119"/>
      <c r="IN522" s="119"/>
      <c r="IO522" s="119"/>
      <c r="IP522" s="119"/>
      <c r="IQ522" s="119"/>
      <c r="IR522" s="119"/>
      <c r="IS522" s="119"/>
      <c r="IT522" s="119"/>
      <c r="IU522" s="119"/>
      <c r="IV522" s="119"/>
    </row>
    <row r="523" spans="3:256" s="150" customFormat="1">
      <c r="D523" s="119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  <c r="AA523" s="119"/>
      <c r="AB523" s="119"/>
      <c r="AC523" s="119"/>
      <c r="AD523" s="119"/>
      <c r="AE523" s="119"/>
      <c r="AF523" s="119"/>
      <c r="AG523" s="119"/>
      <c r="AH523" s="119"/>
      <c r="AI523" s="119"/>
      <c r="AJ523" s="119"/>
      <c r="AK523" s="119"/>
      <c r="AL523" s="119"/>
      <c r="AM523" s="119"/>
      <c r="AN523" s="119"/>
      <c r="AO523" s="119"/>
      <c r="AP523" s="119"/>
      <c r="AQ523" s="119"/>
      <c r="AR523" s="119"/>
      <c r="AS523" s="119"/>
      <c r="AT523" s="119"/>
      <c r="AU523" s="119"/>
      <c r="AV523" s="119"/>
      <c r="AW523" s="119"/>
      <c r="AX523" s="119"/>
      <c r="AY523" s="119"/>
      <c r="AZ523" s="119"/>
      <c r="BA523" s="119"/>
      <c r="BB523" s="119"/>
      <c r="BC523" s="119"/>
      <c r="BD523" s="119"/>
      <c r="BE523" s="119"/>
      <c r="BF523" s="119"/>
      <c r="BG523" s="119"/>
      <c r="BH523" s="119"/>
      <c r="BI523" s="119"/>
      <c r="BJ523" s="119"/>
      <c r="BK523" s="119"/>
      <c r="BL523" s="119"/>
      <c r="BM523" s="119"/>
      <c r="BN523" s="119"/>
      <c r="BO523" s="119"/>
      <c r="BP523" s="119"/>
      <c r="BQ523" s="119"/>
      <c r="BR523" s="119"/>
      <c r="BS523" s="119"/>
      <c r="BT523" s="119"/>
      <c r="BU523" s="119"/>
      <c r="BV523" s="119"/>
      <c r="BW523" s="119"/>
      <c r="BX523" s="119"/>
      <c r="BY523" s="119"/>
      <c r="BZ523" s="119"/>
      <c r="CA523" s="119"/>
      <c r="CB523" s="119"/>
      <c r="CC523" s="119"/>
      <c r="CD523" s="119"/>
      <c r="CE523" s="119"/>
      <c r="CF523" s="119"/>
      <c r="CG523" s="119"/>
      <c r="CH523" s="119"/>
      <c r="CI523" s="119"/>
      <c r="CJ523" s="119"/>
      <c r="CK523" s="119"/>
      <c r="CL523" s="119"/>
      <c r="CM523" s="119"/>
      <c r="CN523" s="119"/>
      <c r="CO523" s="119"/>
      <c r="CP523" s="119"/>
      <c r="CQ523" s="119"/>
      <c r="CR523" s="119"/>
      <c r="CS523" s="119"/>
      <c r="CT523" s="119"/>
      <c r="CU523" s="119"/>
      <c r="CV523" s="119"/>
      <c r="CW523" s="119"/>
      <c r="CX523" s="119"/>
      <c r="CY523" s="119"/>
      <c r="CZ523" s="119"/>
      <c r="DA523" s="119"/>
      <c r="DB523" s="119"/>
      <c r="DC523" s="119"/>
      <c r="DD523" s="119"/>
      <c r="DE523" s="119"/>
      <c r="DF523" s="119"/>
      <c r="DG523" s="119"/>
      <c r="DH523" s="119"/>
      <c r="DI523" s="119"/>
      <c r="DJ523" s="119"/>
      <c r="DK523" s="119"/>
      <c r="DL523" s="119"/>
      <c r="DM523" s="119"/>
      <c r="DN523" s="119"/>
      <c r="DO523" s="119"/>
      <c r="DP523" s="119"/>
      <c r="DQ523" s="119"/>
      <c r="DR523" s="119"/>
      <c r="DS523" s="119"/>
      <c r="DT523" s="119"/>
      <c r="DU523" s="119"/>
      <c r="DV523" s="119"/>
      <c r="DW523" s="119"/>
      <c r="DX523" s="119"/>
      <c r="DY523" s="119"/>
      <c r="DZ523" s="119"/>
      <c r="EA523" s="119"/>
      <c r="EB523" s="119"/>
      <c r="EC523" s="119"/>
      <c r="ED523" s="119"/>
      <c r="EE523" s="119"/>
      <c r="EF523" s="119"/>
      <c r="EG523" s="119"/>
      <c r="EH523" s="119"/>
      <c r="EI523" s="119"/>
      <c r="EJ523" s="119"/>
      <c r="EK523" s="119"/>
      <c r="EL523" s="119"/>
      <c r="EM523" s="119"/>
      <c r="EN523" s="119"/>
      <c r="EO523" s="119"/>
      <c r="EP523" s="119"/>
      <c r="EQ523" s="119"/>
      <c r="ER523" s="119"/>
      <c r="ES523" s="119"/>
      <c r="ET523" s="119"/>
      <c r="EU523" s="119"/>
      <c r="EV523" s="119"/>
      <c r="EW523" s="119"/>
      <c r="EX523" s="119"/>
      <c r="EY523" s="119"/>
      <c r="EZ523" s="119"/>
      <c r="FA523" s="119"/>
      <c r="FB523" s="119"/>
      <c r="FC523" s="119"/>
      <c r="FD523" s="119"/>
      <c r="FE523" s="119"/>
      <c r="FF523" s="119"/>
      <c r="FG523" s="119"/>
      <c r="FH523" s="119"/>
      <c r="FI523" s="119"/>
      <c r="FJ523" s="119"/>
      <c r="FK523" s="119"/>
      <c r="FL523" s="119"/>
      <c r="FM523" s="119"/>
      <c r="FN523" s="119"/>
      <c r="FO523" s="119"/>
      <c r="FP523" s="119"/>
      <c r="FQ523" s="119"/>
      <c r="FR523" s="119"/>
      <c r="FS523" s="119"/>
      <c r="FT523" s="119"/>
      <c r="FU523" s="119"/>
      <c r="FV523" s="119"/>
      <c r="FW523" s="119"/>
      <c r="FX523" s="119"/>
      <c r="FY523" s="119"/>
      <c r="FZ523" s="119"/>
      <c r="GA523" s="119"/>
      <c r="GB523" s="119"/>
      <c r="GC523" s="119"/>
      <c r="GD523" s="119"/>
      <c r="GE523" s="119"/>
      <c r="GF523" s="119"/>
      <c r="GG523" s="119"/>
      <c r="GH523" s="119"/>
      <c r="GI523" s="119"/>
      <c r="GJ523" s="119"/>
      <c r="GK523" s="119"/>
      <c r="GL523" s="119"/>
      <c r="GM523" s="119"/>
      <c r="GN523" s="119"/>
      <c r="GO523" s="119"/>
      <c r="GP523" s="119"/>
      <c r="GQ523" s="119"/>
      <c r="GR523" s="119"/>
      <c r="GS523" s="119"/>
      <c r="GT523" s="119"/>
      <c r="GU523" s="119"/>
      <c r="GV523" s="119"/>
      <c r="GW523" s="119"/>
      <c r="GX523" s="119"/>
      <c r="GY523" s="119"/>
      <c r="GZ523" s="119"/>
      <c r="HA523" s="119"/>
      <c r="HB523" s="119"/>
      <c r="HC523" s="119"/>
      <c r="HD523" s="119"/>
      <c r="HE523" s="119"/>
      <c r="HF523" s="119"/>
      <c r="HG523" s="119"/>
      <c r="HH523" s="119"/>
      <c r="HI523" s="119"/>
      <c r="HJ523" s="119"/>
      <c r="HK523" s="119"/>
      <c r="HL523" s="119"/>
      <c r="HM523" s="119"/>
      <c r="HN523" s="119"/>
      <c r="HO523" s="119"/>
      <c r="HP523" s="119"/>
      <c r="HQ523" s="119"/>
      <c r="HR523" s="119"/>
      <c r="HS523" s="119"/>
      <c r="HT523" s="119"/>
      <c r="HU523" s="119"/>
      <c r="HV523" s="119"/>
      <c r="HW523" s="119"/>
      <c r="HX523" s="119"/>
      <c r="HY523" s="119"/>
      <c r="HZ523" s="119"/>
      <c r="IA523" s="119"/>
      <c r="IB523" s="119"/>
      <c r="IC523" s="119"/>
      <c r="ID523" s="119"/>
      <c r="IE523" s="119"/>
      <c r="IF523" s="119"/>
      <c r="IG523" s="119"/>
      <c r="IH523" s="119"/>
      <c r="II523" s="119"/>
      <c r="IJ523" s="119"/>
      <c r="IK523" s="119"/>
      <c r="IL523" s="119"/>
      <c r="IM523" s="119"/>
      <c r="IN523" s="119"/>
      <c r="IO523" s="119"/>
      <c r="IP523" s="119"/>
      <c r="IQ523" s="119"/>
      <c r="IR523" s="119"/>
      <c r="IS523" s="119"/>
      <c r="IT523" s="119"/>
      <c r="IU523" s="119"/>
      <c r="IV523" s="119"/>
    </row>
    <row r="524" spans="3:256" s="150" customFormat="1">
      <c r="D524" s="119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  <c r="AA524" s="119"/>
      <c r="AB524" s="119"/>
      <c r="AC524" s="119"/>
      <c r="AD524" s="119"/>
      <c r="AE524" s="119"/>
      <c r="AF524" s="119"/>
      <c r="AG524" s="119"/>
      <c r="AH524" s="119"/>
      <c r="AI524" s="119"/>
      <c r="AJ524" s="119"/>
      <c r="AK524" s="119"/>
      <c r="AL524" s="119"/>
      <c r="AM524" s="119"/>
      <c r="AN524" s="119"/>
      <c r="AO524" s="119"/>
      <c r="AP524" s="119"/>
      <c r="AQ524" s="119"/>
      <c r="AR524" s="119"/>
      <c r="AS524" s="119"/>
      <c r="AT524" s="119"/>
      <c r="AU524" s="119"/>
      <c r="AV524" s="119"/>
      <c r="AW524" s="119"/>
      <c r="AX524" s="119"/>
      <c r="AY524" s="119"/>
      <c r="AZ524" s="119"/>
      <c r="BA524" s="119"/>
      <c r="BB524" s="119"/>
      <c r="BC524" s="119"/>
      <c r="BD524" s="119"/>
      <c r="BE524" s="119"/>
      <c r="BF524" s="119"/>
      <c r="BG524" s="119"/>
      <c r="BH524" s="119"/>
      <c r="BI524" s="119"/>
      <c r="BJ524" s="119"/>
      <c r="BK524" s="119"/>
      <c r="BL524" s="119"/>
      <c r="BM524" s="119"/>
      <c r="BN524" s="119"/>
      <c r="BO524" s="119"/>
      <c r="BP524" s="119"/>
      <c r="BQ524" s="119"/>
      <c r="BR524" s="119"/>
      <c r="BS524" s="119"/>
      <c r="BT524" s="119"/>
      <c r="BU524" s="119"/>
      <c r="BV524" s="119"/>
      <c r="BW524" s="119"/>
      <c r="BX524" s="119"/>
      <c r="BY524" s="119"/>
      <c r="BZ524" s="119"/>
      <c r="CA524" s="119"/>
      <c r="CB524" s="119"/>
      <c r="CC524" s="119"/>
      <c r="CD524" s="119"/>
      <c r="CE524" s="119"/>
      <c r="CF524" s="119"/>
      <c r="CG524" s="119"/>
      <c r="CH524" s="119"/>
      <c r="CI524" s="119"/>
      <c r="CJ524" s="119"/>
      <c r="CK524" s="119"/>
      <c r="CL524" s="119"/>
      <c r="CM524" s="119"/>
      <c r="CN524" s="119"/>
      <c r="CO524" s="119"/>
      <c r="CP524" s="119"/>
      <c r="CQ524" s="119"/>
      <c r="CR524" s="119"/>
      <c r="CS524" s="119"/>
      <c r="CT524" s="119"/>
      <c r="CU524" s="119"/>
      <c r="CV524" s="119"/>
      <c r="CW524" s="119"/>
      <c r="CX524" s="119"/>
      <c r="CY524" s="119"/>
      <c r="CZ524" s="119"/>
      <c r="DA524" s="119"/>
      <c r="DB524" s="119"/>
      <c r="DC524" s="119"/>
      <c r="DD524" s="119"/>
      <c r="DE524" s="119"/>
      <c r="DF524" s="119"/>
      <c r="DG524" s="119"/>
      <c r="DH524" s="119"/>
      <c r="DI524" s="119"/>
      <c r="DJ524" s="119"/>
      <c r="DK524" s="119"/>
      <c r="DL524" s="119"/>
      <c r="DM524" s="119"/>
      <c r="DN524" s="119"/>
      <c r="DO524" s="119"/>
      <c r="DP524" s="119"/>
      <c r="DQ524" s="119"/>
      <c r="DR524" s="119"/>
      <c r="DS524" s="119"/>
      <c r="DT524" s="119"/>
      <c r="DU524" s="119"/>
      <c r="DV524" s="119"/>
      <c r="DW524" s="119"/>
      <c r="DX524" s="119"/>
      <c r="DY524" s="119"/>
      <c r="DZ524" s="119"/>
      <c r="EA524" s="119"/>
      <c r="EB524" s="119"/>
      <c r="EC524" s="119"/>
      <c r="ED524" s="119"/>
      <c r="EE524" s="119"/>
      <c r="EF524" s="119"/>
      <c r="EG524" s="119"/>
      <c r="EH524" s="119"/>
      <c r="EI524" s="119"/>
      <c r="EJ524" s="119"/>
      <c r="EK524" s="119"/>
      <c r="EL524" s="119"/>
      <c r="EM524" s="119"/>
      <c r="EN524" s="119"/>
      <c r="EO524" s="119"/>
      <c r="EP524" s="119"/>
      <c r="EQ524" s="119"/>
      <c r="ER524" s="119"/>
      <c r="ES524" s="119"/>
      <c r="ET524" s="119"/>
      <c r="EU524" s="119"/>
      <c r="EV524" s="119"/>
      <c r="EW524" s="119"/>
      <c r="EX524" s="119"/>
      <c r="EY524" s="119"/>
      <c r="EZ524" s="119"/>
      <c r="FA524" s="119"/>
      <c r="FB524" s="119"/>
      <c r="FC524" s="119"/>
      <c r="FD524" s="119"/>
      <c r="FE524" s="119"/>
      <c r="FF524" s="119"/>
      <c r="FG524" s="119"/>
      <c r="FH524" s="119"/>
      <c r="FI524" s="119"/>
      <c r="FJ524" s="119"/>
      <c r="FK524" s="119"/>
      <c r="FL524" s="119"/>
      <c r="FM524" s="119"/>
      <c r="FN524" s="119"/>
      <c r="FO524" s="119"/>
      <c r="FP524" s="119"/>
      <c r="FQ524" s="119"/>
      <c r="FR524" s="119"/>
      <c r="FS524" s="119"/>
      <c r="FT524" s="119"/>
      <c r="FU524" s="119"/>
      <c r="FV524" s="119"/>
      <c r="FW524" s="119"/>
      <c r="FX524" s="119"/>
      <c r="FY524" s="119"/>
      <c r="FZ524" s="119"/>
      <c r="GA524" s="119"/>
      <c r="GB524" s="119"/>
      <c r="GC524" s="119"/>
      <c r="GD524" s="119"/>
      <c r="GE524" s="119"/>
      <c r="GF524" s="119"/>
      <c r="GG524" s="119"/>
      <c r="GH524" s="119"/>
      <c r="GI524" s="119"/>
      <c r="GJ524" s="119"/>
      <c r="GK524" s="119"/>
      <c r="GL524" s="119"/>
      <c r="GM524" s="119"/>
      <c r="GN524" s="119"/>
      <c r="GO524" s="119"/>
      <c r="GP524" s="119"/>
      <c r="GQ524" s="119"/>
      <c r="GR524" s="119"/>
      <c r="GS524" s="119"/>
      <c r="GT524" s="119"/>
      <c r="GU524" s="119"/>
      <c r="GV524" s="119"/>
      <c r="GW524" s="119"/>
      <c r="GX524" s="119"/>
      <c r="GY524" s="119"/>
      <c r="GZ524" s="119"/>
      <c r="HA524" s="119"/>
      <c r="HB524" s="119"/>
      <c r="HC524" s="119"/>
      <c r="HD524" s="119"/>
      <c r="HE524" s="119"/>
      <c r="HF524" s="119"/>
      <c r="HG524" s="119"/>
      <c r="HH524" s="119"/>
      <c r="HI524" s="119"/>
      <c r="HJ524" s="119"/>
      <c r="HK524" s="119"/>
      <c r="HL524" s="119"/>
      <c r="HM524" s="119"/>
      <c r="HN524" s="119"/>
      <c r="HO524" s="119"/>
      <c r="HP524" s="119"/>
      <c r="HQ524" s="119"/>
      <c r="HR524" s="119"/>
      <c r="HS524" s="119"/>
      <c r="HT524" s="119"/>
      <c r="HU524" s="119"/>
      <c r="HV524" s="119"/>
      <c r="HW524" s="119"/>
      <c r="HX524" s="119"/>
      <c r="HY524" s="119"/>
      <c r="HZ524" s="119"/>
      <c r="IA524" s="119"/>
      <c r="IB524" s="119"/>
      <c r="IC524" s="119"/>
      <c r="ID524" s="119"/>
      <c r="IE524" s="119"/>
      <c r="IF524" s="119"/>
      <c r="IG524" s="119"/>
      <c r="IH524" s="119"/>
      <c r="II524" s="119"/>
      <c r="IJ524" s="119"/>
      <c r="IK524" s="119"/>
      <c r="IL524" s="119"/>
      <c r="IM524" s="119"/>
      <c r="IN524" s="119"/>
      <c r="IO524" s="119"/>
      <c r="IP524" s="119"/>
      <c r="IQ524" s="119"/>
      <c r="IR524" s="119"/>
      <c r="IS524" s="119"/>
      <c r="IT524" s="119"/>
      <c r="IU524" s="119"/>
      <c r="IV524" s="119"/>
    </row>
    <row r="525" spans="3:256" s="150" customFormat="1">
      <c r="D525" s="119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  <c r="AA525" s="119"/>
      <c r="AB525" s="119"/>
      <c r="AC525" s="119"/>
      <c r="AD525" s="119"/>
      <c r="AE525" s="119"/>
      <c r="AF525" s="119"/>
      <c r="AG525" s="119"/>
      <c r="AH525" s="119"/>
      <c r="AI525" s="119"/>
      <c r="AJ525" s="119"/>
      <c r="AK525" s="119"/>
      <c r="AL525" s="119"/>
      <c r="AM525" s="119"/>
      <c r="AN525" s="119"/>
      <c r="AO525" s="119"/>
      <c r="AP525" s="119"/>
      <c r="AQ525" s="119"/>
      <c r="AR525" s="119"/>
      <c r="AS525" s="119"/>
      <c r="AT525" s="119"/>
      <c r="AU525" s="119"/>
      <c r="AV525" s="119"/>
      <c r="AW525" s="119"/>
      <c r="AX525" s="119"/>
      <c r="AY525" s="119"/>
      <c r="AZ525" s="119"/>
      <c r="BA525" s="119"/>
      <c r="BB525" s="119"/>
      <c r="BC525" s="119"/>
      <c r="BD525" s="119"/>
      <c r="BE525" s="119"/>
      <c r="BF525" s="119"/>
      <c r="BG525" s="119"/>
      <c r="BH525" s="119"/>
      <c r="BI525" s="119"/>
      <c r="BJ525" s="119"/>
      <c r="BK525" s="119"/>
      <c r="BL525" s="119"/>
      <c r="BM525" s="119"/>
      <c r="BN525" s="119"/>
      <c r="BO525" s="119"/>
      <c r="BP525" s="119"/>
      <c r="BQ525" s="119"/>
      <c r="BR525" s="119"/>
      <c r="BS525" s="119"/>
      <c r="BT525" s="119"/>
      <c r="BU525" s="119"/>
      <c r="BV525" s="119"/>
      <c r="BW525" s="119"/>
      <c r="BX525" s="119"/>
      <c r="BY525" s="119"/>
      <c r="BZ525" s="119"/>
      <c r="CA525" s="119"/>
      <c r="CB525" s="119"/>
      <c r="CC525" s="119"/>
      <c r="CD525" s="119"/>
      <c r="CE525" s="119"/>
      <c r="CF525" s="119"/>
      <c r="CG525" s="119"/>
      <c r="CH525" s="119"/>
      <c r="CI525" s="119"/>
      <c r="CJ525" s="119"/>
      <c r="CK525" s="119"/>
      <c r="CL525" s="119"/>
      <c r="CM525" s="119"/>
      <c r="CN525" s="119"/>
      <c r="CO525" s="119"/>
      <c r="CP525" s="119"/>
      <c r="CQ525" s="119"/>
      <c r="CR525" s="119"/>
      <c r="CS525" s="119"/>
      <c r="CT525" s="119"/>
      <c r="CU525" s="119"/>
      <c r="CV525" s="119"/>
      <c r="CW525" s="119"/>
      <c r="CX525" s="119"/>
      <c r="CY525" s="119"/>
      <c r="CZ525" s="119"/>
      <c r="DA525" s="119"/>
      <c r="DB525" s="119"/>
      <c r="DC525" s="119"/>
      <c r="DD525" s="119"/>
      <c r="DE525" s="119"/>
      <c r="DF525" s="119"/>
      <c r="DG525" s="119"/>
      <c r="DH525" s="119"/>
      <c r="DI525" s="119"/>
      <c r="DJ525" s="119"/>
      <c r="DK525" s="119"/>
      <c r="DL525" s="119"/>
      <c r="DM525" s="119"/>
      <c r="DN525" s="119"/>
      <c r="DO525" s="119"/>
      <c r="DP525" s="119"/>
      <c r="DQ525" s="119"/>
      <c r="DR525" s="119"/>
      <c r="DS525" s="119"/>
      <c r="DT525" s="119"/>
      <c r="DU525" s="119"/>
      <c r="DV525" s="119"/>
      <c r="DW525" s="119"/>
      <c r="DX525" s="119"/>
      <c r="DY525" s="119"/>
      <c r="DZ525" s="119"/>
      <c r="EA525" s="119"/>
      <c r="EB525" s="119"/>
      <c r="EC525" s="119"/>
      <c r="ED525" s="119"/>
      <c r="EE525" s="119"/>
      <c r="EF525" s="119"/>
      <c r="EG525" s="119"/>
      <c r="EH525" s="119"/>
      <c r="EI525" s="119"/>
      <c r="EJ525" s="119"/>
      <c r="EK525" s="119"/>
      <c r="EL525" s="119"/>
      <c r="EM525" s="119"/>
      <c r="EN525" s="119"/>
      <c r="EO525" s="119"/>
      <c r="EP525" s="119"/>
      <c r="EQ525" s="119"/>
      <c r="ER525" s="119"/>
      <c r="ES525" s="119"/>
      <c r="ET525" s="119"/>
      <c r="EU525" s="119"/>
      <c r="EV525" s="119"/>
      <c r="EW525" s="119"/>
      <c r="EX525" s="119"/>
      <c r="EY525" s="119"/>
      <c r="EZ525" s="119"/>
      <c r="FA525" s="119"/>
      <c r="FB525" s="119"/>
      <c r="FC525" s="119"/>
      <c r="FD525" s="119"/>
      <c r="FE525" s="119"/>
      <c r="FF525" s="119"/>
      <c r="FG525" s="119"/>
      <c r="FH525" s="119"/>
      <c r="FI525" s="119"/>
      <c r="FJ525" s="119"/>
      <c r="FK525" s="119"/>
      <c r="FL525" s="119"/>
      <c r="FM525" s="119"/>
      <c r="FN525" s="119"/>
      <c r="FO525" s="119"/>
      <c r="FP525" s="119"/>
      <c r="FQ525" s="119"/>
      <c r="FR525" s="119"/>
      <c r="FS525" s="119"/>
      <c r="FT525" s="119"/>
      <c r="FU525" s="119"/>
      <c r="FV525" s="119"/>
      <c r="FW525" s="119"/>
      <c r="FX525" s="119"/>
      <c r="FY525" s="119"/>
      <c r="FZ525" s="119"/>
      <c r="GA525" s="119"/>
      <c r="GB525" s="119"/>
      <c r="GC525" s="119"/>
      <c r="GD525" s="119"/>
      <c r="GE525" s="119"/>
      <c r="GF525" s="119"/>
      <c r="GG525" s="119"/>
      <c r="GH525" s="119"/>
      <c r="GI525" s="119"/>
      <c r="GJ525" s="119"/>
      <c r="GK525" s="119"/>
      <c r="GL525" s="119"/>
      <c r="GM525" s="119"/>
      <c r="GN525" s="119"/>
      <c r="GO525" s="119"/>
      <c r="GP525" s="119"/>
      <c r="GQ525" s="119"/>
      <c r="GR525" s="119"/>
      <c r="GS525" s="119"/>
      <c r="GT525" s="119"/>
      <c r="GU525" s="119"/>
      <c r="GV525" s="119"/>
      <c r="GW525" s="119"/>
      <c r="GX525" s="119"/>
      <c r="GY525" s="119"/>
      <c r="GZ525" s="119"/>
      <c r="HA525" s="119"/>
      <c r="HB525" s="119"/>
      <c r="HC525" s="119"/>
      <c r="HD525" s="119"/>
      <c r="HE525" s="119"/>
      <c r="HF525" s="119"/>
      <c r="HG525" s="119"/>
      <c r="HH525" s="119"/>
      <c r="HI525" s="119"/>
      <c r="HJ525" s="119"/>
      <c r="HK525" s="119"/>
      <c r="HL525" s="119"/>
      <c r="HM525" s="119"/>
      <c r="HN525" s="119"/>
      <c r="HO525" s="119"/>
      <c r="HP525" s="119"/>
      <c r="HQ525" s="119"/>
      <c r="HR525" s="119"/>
      <c r="HS525" s="119"/>
      <c r="HT525" s="119"/>
      <c r="HU525" s="119"/>
      <c r="HV525" s="119"/>
      <c r="HW525" s="119"/>
      <c r="HX525" s="119"/>
      <c r="HY525" s="119"/>
      <c r="HZ525" s="119"/>
      <c r="IA525" s="119"/>
      <c r="IB525" s="119"/>
      <c r="IC525" s="119"/>
      <c r="ID525" s="119"/>
      <c r="IE525" s="119"/>
      <c r="IF525" s="119"/>
      <c r="IG525" s="119"/>
      <c r="IH525" s="119"/>
      <c r="II525" s="119"/>
      <c r="IJ525" s="119"/>
      <c r="IK525" s="119"/>
      <c r="IL525" s="119"/>
      <c r="IM525" s="119"/>
      <c r="IN525" s="119"/>
      <c r="IO525" s="119"/>
      <c r="IP525" s="119"/>
      <c r="IQ525" s="119"/>
      <c r="IR525" s="119"/>
      <c r="IS525" s="119"/>
      <c r="IT525" s="119"/>
      <c r="IU525" s="119"/>
      <c r="IV525" s="119"/>
    </row>
    <row r="526" spans="3:256" s="150" customFormat="1">
      <c r="D526" s="119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  <c r="AA526" s="119"/>
      <c r="AB526" s="119"/>
      <c r="AC526" s="119"/>
      <c r="AD526" s="119"/>
      <c r="AE526" s="119"/>
      <c r="AF526" s="119"/>
      <c r="AG526" s="119"/>
      <c r="AH526" s="119"/>
      <c r="AI526" s="119"/>
      <c r="AJ526" s="119"/>
      <c r="AK526" s="119"/>
      <c r="AL526" s="119"/>
      <c r="AM526" s="119"/>
      <c r="AN526" s="119"/>
      <c r="AO526" s="119"/>
      <c r="AP526" s="119"/>
      <c r="AQ526" s="119"/>
      <c r="AR526" s="119"/>
      <c r="AS526" s="119"/>
      <c r="AT526" s="119"/>
      <c r="AU526" s="119"/>
      <c r="AV526" s="119"/>
      <c r="AW526" s="119"/>
      <c r="AX526" s="119"/>
      <c r="AY526" s="119"/>
      <c r="AZ526" s="119"/>
      <c r="BA526" s="119"/>
      <c r="BB526" s="119"/>
      <c r="BC526" s="119"/>
      <c r="BD526" s="119"/>
      <c r="BE526" s="119"/>
      <c r="BF526" s="119"/>
      <c r="BG526" s="119"/>
      <c r="BH526" s="119"/>
      <c r="BI526" s="119"/>
      <c r="BJ526" s="119"/>
      <c r="BK526" s="119"/>
      <c r="BL526" s="119"/>
      <c r="BM526" s="119"/>
      <c r="BN526" s="119"/>
      <c r="BO526" s="119"/>
      <c r="BP526" s="119"/>
      <c r="BQ526" s="119"/>
      <c r="BR526" s="119"/>
      <c r="BS526" s="119"/>
      <c r="BT526" s="119"/>
      <c r="BU526" s="119"/>
      <c r="BV526" s="119"/>
      <c r="BW526" s="119"/>
      <c r="BX526" s="119"/>
      <c r="BY526" s="119"/>
      <c r="BZ526" s="119"/>
      <c r="CA526" s="119"/>
      <c r="CB526" s="119"/>
      <c r="CC526" s="119"/>
      <c r="CD526" s="119"/>
      <c r="CE526" s="119"/>
      <c r="CF526" s="119"/>
      <c r="CG526" s="119"/>
      <c r="CH526" s="119"/>
      <c r="CI526" s="119"/>
      <c r="CJ526" s="119"/>
      <c r="CK526" s="119"/>
      <c r="CL526" s="119"/>
      <c r="CM526" s="119"/>
      <c r="CN526" s="119"/>
      <c r="CO526" s="119"/>
      <c r="CP526" s="119"/>
      <c r="CQ526" s="119"/>
      <c r="CR526" s="119"/>
      <c r="CS526" s="119"/>
      <c r="CT526" s="119"/>
      <c r="CU526" s="119"/>
      <c r="CV526" s="119"/>
      <c r="CW526" s="119"/>
      <c r="CX526" s="119"/>
      <c r="CY526" s="119"/>
      <c r="CZ526" s="119"/>
      <c r="DA526" s="119"/>
      <c r="DB526" s="119"/>
      <c r="DC526" s="119"/>
      <c r="DD526" s="119"/>
      <c r="DE526" s="119"/>
      <c r="DF526" s="119"/>
      <c r="DG526" s="119"/>
      <c r="DH526" s="119"/>
      <c r="DI526" s="119"/>
      <c r="DJ526" s="119"/>
      <c r="DK526" s="119"/>
      <c r="DL526" s="119"/>
      <c r="DM526" s="119"/>
      <c r="DN526" s="119"/>
      <c r="DO526" s="119"/>
      <c r="DP526" s="119"/>
      <c r="DQ526" s="119"/>
      <c r="DR526" s="119"/>
      <c r="DS526" s="119"/>
      <c r="DT526" s="119"/>
      <c r="DU526" s="119"/>
      <c r="DV526" s="119"/>
      <c r="DW526" s="119"/>
      <c r="DX526" s="119"/>
      <c r="DY526" s="119"/>
      <c r="DZ526" s="119"/>
      <c r="EA526" s="119"/>
      <c r="EB526" s="119"/>
      <c r="EC526" s="119"/>
      <c r="ED526" s="119"/>
      <c r="EE526" s="119"/>
      <c r="EF526" s="119"/>
      <c r="EG526" s="119"/>
      <c r="EH526" s="119"/>
      <c r="EI526" s="119"/>
      <c r="EJ526" s="119"/>
      <c r="EK526" s="119"/>
      <c r="EL526" s="119"/>
      <c r="EM526" s="119"/>
      <c r="EN526" s="119"/>
      <c r="EO526" s="119"/>
      <c r="EP526" s="119"/>
      <c r="EQ526" s="119"/>
      <c r="ER526" s="119"/>
      <c r="ES526" s="119"/>
      <c r="ET526" s="119"/>
      <c r="EU526" s="119"/>
      <c r="EV526" s="119"/>
      <c r="EW526" s="119"/>
      <c r="EX526" s="119"/>
      <c r="EY526" s="119"/>
      <c r="EZ526" s="119"/>
      <c r="FA526" s="119"/>
      <c r="FB526" s="119"/>
      <c r="FC526" s="119"/>
      <c r="FD526" s="119"/>
      <c r="FE526" s="119"/>
      <c r="FF526" s="119"/>
      <c r="FG526" s="119"/>
      <c r="FH526" s="119"/>
      <c r="FI526" s="119"/>
      <c r="FJ526" s="119"/>
      <c r="FK526" s="119"/>
      <c r="FL526" s="119"/>
      <c r="FM526" s="119"/>
      <c r="FN526" s="119"/>
      <c r="FO526" s="119"/>
      <c r="FP526" s="119"/>
      <c r="FQ526" s="119"/>
      <c r="FR526" s="119"/>
      <c r="FS526" s="119"/>
      <c r="FT526" s="119"/>
      <c r="FU526" s="119"/>
      <c r="FV526" s="119"/>
      <c r="FW526" s="119"/>
      <c r="FX526" s="119"/>
      <c r="FY526" s="119"/>
      <c r="FZ526" s="119"/>
      <c r="GA526" s="119"/>
      <c r="GB526" s="119"/>
      <c r="GC526" s="119"/>
      <c r="GD526" s="119"/>
      <c r="GE526" s="119"/>
      <c r="GF526" s="119"/>
      <c r="GG526" s="119"/>
      <c r="GH526" s="119"/>
      <c r="GI526" s="119"/>
      <c r="GJ526" s="119"/>
      <c r="GK526" s="119"/>
      <c r="GL526" s="119"/>
      <c r="GM526" s="119"/>
      <c r="GN526" s="119"/>
      <c r="GO526" s="119"/>
      <c r="GP526" s="119"/>
      <c r="GQ526" s="119"/>
      <c r="GR526" s="119"/>
      <c r="GS526" s="119"/>
      <c r="GT526" s="119"/>
      <c r="GU526" s="119"/>
      <c r="GV526" s="119"/>
      <c r="GW526" s="119"/>
      <c r="GX526" s="119"/>
      <c r="GY526" s="119"/>
      <c r="GZ526" s="119"/>
      <c r="HA526" s="119"/>
      <c r="HB526" s="119"/>
      <c r="HC526" s="119"/>
      <c r="HD526" s="119"/>
      <c r="HE526" s="119"/>
      <c r="HF526" s="119"/>
      <c r="HG526" s="119"/>
      <c r="HH526" s="119"/>
      <c r="HI526" s="119"/>
      <c r="HJ526" s="119"/>
      <c r="HK526" s="119"/>
      <c r="HL526" s="119"/>
      <c r="HM526" s="119"/>
      <c r="HN526" s="119"/>
      <c r="HO526" s="119"/>
      <c r="HP526" s="119"/>
      <c r="HQ526" s="119"/>
      <c r="HR526" s="119"/>
      <c r="HS526" s="119"/>
      <c r="HT526" s="119"/>
      <c r="HU526" s="119"/>
      <c r="HV526" s="119"/>
      <c r="HW526" s="119"/>
      <c r="HX526" s="119"/>
      <c r="HY526" s="119"/>
      <c r="HZ526" s="119"/>
      <c r="IA526" s="119"/>
      <c r="IB526" s="119"/>
      <c r="IC526" s="119"/>
      <c r="ID526" s="119"/>
      <c r="IE526" s="119"/>
      <c r="IF526" s="119"/>
      <c r="IG526" s="119"/>
      <c r="IH526" s="119"/>
      <c r="II526" s="119"/>
      <c r="IJ526" s="119"/>
      <c r="IK526" s="119"/>
      <c r="IL526" s="119"/>
      <c r="IM526" s="119"/>
      <c r="IN526" s="119"/>
      <c r="IO526" s="119"/>
      <c r="IP526" s="119"/>
      <c r="IQ526" s="119"/>
      <c r="IR526" s="119"/>
      <c r="IS526" s="119"/>
      <c r="IT526" s="119"/>
      <c r="IU526" s="119"/>
      <c r="IV526" s="119"/>
    </row>
    <row r="527" spans="3:256" s="150" customFormat="1">
      <c r="D527" s="119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  <c r="AA527" s="119"/>
      <c r="AB527" s="119"/>
      <c r="AC527" s="119"/>
      <c r="AD527" s="119"/>
      <c r="AE527" s="119"/>
      <c r="AF527" s="119"/>
      <c r="AG527" s="119"/>
      <c r="AH527" s="119"/>
      <c r="AI527" s="119"/>
      <c r="AJ527" s="119"/>
      <c r="AK527" s="119"/>
      <c r="AL527" s="119"/>
      <c r="AM527" s="119"/>
      <c r="AN527" s="119"/>
      <c r="AO527" s="119"/>
      <c r="AP527" s="119"/>
      <c r="AQ527" s="119"/>
      <c r="AR527" s="119"/>
      <c r="AS527" s="119"/>
      <c r="AT527" s="119"/>
      <c r="AU527" s="119"/>
      <c r="AV527" s="119"/>
      <c r="AW527" s="119"/>
      <c r="AX527" s="119"/>
      <c r="AY527" s="119"/>
      <c r="AZ527" s="119"/>
      <c r="BA527" s="119"/>
      <c r="BB527" s="119"/>
      <c r="BC527" s="119"/>
      <c r="BD527" s="119"/>
      <c r="BE527" s="119"/>
      <c r="BF527" s="119"/>
      <c r="BG527" s="119"/>
      <c r="BH527" s="119"/>
      <c r="BI527" s="119"/>
      <c r="BJ527" s="119"/>
      <c r="BK527" s="119"/>
      <c r="BL527" s="119"/>
      <c r="BM527" s="119"/>
      <c r="BN527" s="119"/>
      <c r="BO527" s="119"/>
      <c r="BP527" s="119"/>
      <c r="BQ527" s="119"/>
      <c r="BR527" s="119"/>
      <c r="BS527" s="119"/>
      <c r="BT527" s="119"/>
      <c r="BU527" s="119"/>
      <c r="BV527" s="119"/>
      <c r="BW527" s="119"/>
      <c r="BX527" s="119"/>
      <c r="BY527" s="119"/>
      <c r="BZ527" s="119"/>
      <c r="CA527" s="119"/>
      <c r="CB527" s="119"/>
      <c r="CC527" s="119"/>
      <c r="CD527" s="119"/>
      <c r="CE527" s="119"/>
      <c r="CF527" s="119"/>
      <c r="CG527" s="119"/>
      <c r="CH527" s="119"/>
      <c r="CI527" s="119"/>
      <c r="CJ527" s="119"/>
      <c r="CK527" s="119"/>
      <c r="CL527" s="119"/>
      <c r="CM527" s="119"/>
      <c r="CN527" s="119"/>
      <c r="CO527" s="119"/>
      <c r="CP527" s="119"/>
      <c r="CQ527" s="119"/>
      <c r="CR527" s="119"/>
      <c r="CS527" s="119"/>
      <c r="CT527" s="119"/>
      <c r="CU527" s="119"/>
      <c r="CV527" s="119"/>
      <c r="CW527" s="119"/>
      <c r="CX527" s="119"/>
      <c r="CY527" s="119"/>
      <c r="CZ527" s="119"/>
      <c r="DA527" s="119"/>
      <c r="DB527" s="119"/>
      <c r="DC527" s="119"/>
      <c r="DD527" s="119"/>
      <c r="DE527" s="119"/>
      <c r="DF527" s="119"/>
      <c r="DG527" s="119"/>
      <c r="DH527" s="119"/>
      <c r="DI527" s="119"/>
      <c r="DJ527" s="119"/>
      <c r="DK527" s="119"/>
      <c r="DL527" s="119"/>
      <c r="DM527" s="119"/>
      <c r="DN527" s="119"/>
      <c r="DO527" s="119"/>
      <c r="DP527" s="119"/>
      <c r="DQ527" s="119"/>
      <c r="DR527" s="119"/>
      <c r="DS527" s="119"/>
      <c r="DT527" s="119"/>
      <c r="DU527" s="119"/>
      <c r="DV527" s="119"/>
      <c r="DW527" s="119"/>
      <c r="DX527" s="119"/>
      <c r="DY527" s="119"/>
      <c r="DZ527" s="119"/>
      <c r="EA527" s="119"/>
      <c r="EB527" s="119"/>
      <c r="EC527" s="119"/>
      <c r="ED527" s="119"/>
      <c r="EE527" s="119"/>
      <c r="EF527" s="119"/>
      <c r="EG527" s="119"/>
      <c r="EH527" s="119"/>
      <c r="EI527" s="119"/>
      <c r="EJ527" s="119"/>
      <c r="EK527" s="119"/>
      <c r="EL527" s="119"/>
      <c r="EM527" s="119"/>
      <c r="EN527" s="119"/>
      <c r="EO527" s="119"/>
      <c r="EP527" s="119"/>
      <c r="EQ527" s="119"/>
      <c r="ER527" s="119"/>
      <c r="ES527" s="119"/>
      <c r="ET527" s="119"/>
      <c r="EU527" s="119"/>
      <c r="EV527" s="119"/>
      <c r="EW527" s="119"/>
      <c r="EX527" s="119"/>
      <c r="EY527" s="119"/>
      <c r="EZ527" s="119"/>
      <c r="FA527" s="119"/>
      <c r="FB527" s="119"/>
      <c r="FC527" s="119"/>
      <c r="FD527" s="119"/>
      <c r="FE527" s="119"/>
      <c r="FF527" s="119"/>
      <c r="FG527" s="119"/>
      <c r="FH527" s="119"/>
      <c r="FI527" s="119"/>
      <c r="FJ527" s="119"/>
      <c r="FK527" s="119"/>
      <c r="FL527" s="119"/>
      <c r="FM527" s="119"/>
      <c r="FN527" s="119"/>
      <c r="FO527" s="119"/>
      <c r="FP527" s="119"/>
      <c r="FQ527" s="119"/>
      <c r="FR527" s="119"/>
      <c r="FS527" s="119"/>
      <c r="FT527" s="119"/>
      <c r="FU527" s="119"/>
      <c r="FV527" s="119"/>
      <c r="FW527" s="119"/>
      <c r="FX527" s="119"/>
      <c r="FY527" s="119"/>
      <c r="FZ527" s="119"/>
      <c r="GA527" s="119"/>
      <c r="GB527" s="119"/>
      <c r="GC527" s="119"/>
      <c r="GD527" s="119"/>
      <c r="GE527" s="119"/>
      <c r="GF527" s="119"/>
      <c r="GG527" s="119"/>
      <c r="GH527" s="119"/>
      <c r="GI527" s="119"/>
      <c r="GJ527" s="119"/>
      <c r="GK527" s="119"/>
      <c r="GL527" s="119"/>
      <c r="GM527" s="119"/>
      <c r="GN527" s="119"/>
      <c r="GO527" s="119"/>
      <c r="GP527" s="119"/>
      <c r="GQ527" s="119"/>
      <c r="GR527" s="119"/>
      <c r="GS527" s="119"/>
      <c r="GT527" s="119"/>
      <c r="GU527" s="119"/>
      <c r="GV527" s="119"/>
      <c r="GW527" s="119"/>
      <c r="GX527" s="119"/>
      <c r="GY527" s="119"/>
      <c r="GZ527" s="119"/>
      <c r="HA527" s="119"/>
      <c r="HB527" s="119"/>
      <c r="HC527" s="119"/>
      <c r="HD527" s="119"/>
      <c r="HE527" s="119"/>
      <c r="HF527" s="119"/>
      <c r="HG527" s="119"/>
      <c r="HH527" s="119"/>
      <c r="HI527" s="119"/>
      <c r="HJ527" s="119"/>
      <c r="HK527" s="119"/>
      <c r="HL527" s="119"/>
      <c r="HM527" s="119"/>
      <c r="HN527" s="119"/>
      <c r="HO527" s="119"/>
      <c r="HP527" s="119"/>
      <c r="HQ527" s="119"/>
      <c r="HR527" s="119"/>
      <c r="HS527" s="119"/>
      <c r="HT527" s="119"/>
      <c r="HU527" s="119"/>
      <c r="HV527" s="119"/>
      <c r="HW527" s="119"/>
      <c r="HX527" s="119"/>
      <c r="HY527" s="119"/>
      <c r="HZ527" s="119"/>
      <c r="IA527" s="119"/>
      <c r="IB527" s="119"/>
      <c r="IC527" s="119"/>
      <c r="ID527" s="119"/>
      <c r="IE527" s="119"/>
      <c r="IF527" s="119"/>
      <c r="IG527" s="119"/>
      <c r="IH527" s="119"/>
      <c r="II527" s="119"/>
      <c r="IJ527" s="119"/>
      <c r="IK527" s="119"/>
      <c r="IL527" s="119"/>
      <c r="IM527" s="119"/>
      <c r="IN527" s="119"/>
      <c r="IO527" s="119"/>
      <c r="IP527" s="119"/>
      <c r="IQ527" s="119"/>
      <c r="IR527" s="119"/>
      <c r="IS527" s="119"/>
      <c r="IT527" s="119"/>
      <c r="IU527" s="119"/>
      <c r="IV527" s="119"/>
    </row>
    <row r="528" spans="3:256" s="150" customFormat="1"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19"/>
      <c r="AE528" s="119"/>
      <c r="AF528" s="119"/>
      <c r="AG528" s="119"/>
      <c r="AH528" s="119"/>
      <c r="AI528" s="119"/>
      <c r="AJ528" s="119"/>
      <c r="AK528" s="119"/>
      <c r="AL528" s="119"/>
      <c r="AM528" s="119"/>
      <c r="AN528" s="119"/>
      <c r="AO528" s="119"/>
      <c r="AP528" s="119"/>
      <c r="AQ528" s="119"/>
      <c r="AR528" s="119"/>
      <c r="AS528" s="119"/>
      <c r="AT528" s="119"/>
      <c r="AU528" s="119"/>
      <c r="AV528" s="119"/>
      <c r="AW528" s="119"/>
      <c r="AX528" s="119"/>
      <c r="AY528" s="119"/>
      <c r="AZ528" s="119"/>
      <c r="BA528" s="119"/>
      <c r="BB528" s="119"/>
      <c r="BC528" s="119"/>
      <c r="BD528" s="119"/>
      <c r="BE528" s="119"/>
      <c r="BF528" s="119"/>
      <c r="BG528" s="119"/>
      <c r="BH528" s="119"/>
      <c r="BI528" s="119"/>
      <c r="BJ528" s="119"/>
      <c r="BK528" s="119"/>
      <c r="BL528" s="119"/>
      <c r="BM528" s="119"/>
      <c r="BN528" s="119"/>
      <c r="BO528" s="119"/>
      <c r="BP528" s="119"/>
      <c r="BQ528" s="119"/>
      <c r="BR528" s="119"/>
      <c r="BS528" s="119"/>
      <c r="BT528" s="119"/>
      <c r="BU528" s="119"/>
      <c r="BV528" s="119"/>
      <c r="BW528" s="119"/>
      <c r="BX528" s="119"/>
      <c r="BY528" s="119"/>
      <c r="BZ528" s="119"/>
      <c r="CA528" s="119"/>
      <c r="CB528" s="119"/>
      <c r="CC528" s="119"/>
      <c r="CD528" s="119"/>
      <c r="CE528" s="119"/>
      <c r="CF528" s="119"/>
      <c r="CG528" s="119"/>
      <c r="CH528" s="119"/>
      <c r="CI528" s="119"/>
      <c r="CJ528" s="119"/>
      <c r="CK528" s="119"/>
      <c r="CL528" s="119"/>
      <c r="CM528" s="119"/>
      <c r="CN528" s="119"/>
      <c r="CO528" s="119"/>
      <c r="CP528" s="119"/>
      <c r="CQ528" s="119"/>
      <c r="CR528" s="119"/>
      <c r="CS528" s="119"/>
      <c r="CT528" s="119"/>
      <c r="CU528" s="119"/>
      <c r="CV528" s="119"/>
      <c r="CW528" s="119"/>
      <c r="CX528" s="119"/>
      <c r="CY528" s="119"/>
      <c r="CZ528" s="119"/>
      <c r="DA528" s="119"/>
      <c r="DB528" s="119"/>
      <c r="DC528" s="119"/>
      <c r="DD528" s="119"/>
      <c r="DE528" s="119"/>
      <c r="DF528" s="119"/>
      <c r="DG528" s="119"/>
      <c r="DH528" s="119"/>
      <c r="DI528" s="119"/>
      <c r="DJ528" s="119"/>
      <c r="DK528" s="119"/>
      <c r="DL528" s="119"/>
      <c r="DM528" s="119"/>
      <c r="DN528" s="119"/>
      <c r="DO528" s="119"/>
      <c r="DP528" s="119"/>
      <c r="DQ528" s="119"/>
      <c r="DR528" s="119"/>
      <c r="DS528" s="119"/>
      <c r="DT528" s="119"/>
      <c r="DU528" s="119"/>
      <c r="DV528" s="119"/>
      <c r="DW528" s="119"/>
      <c r="DX528" s="119"/>
      <c r="DY528" s="119"/>
      <c r="DZ528" s="119"/>
      <c r="EA528" s="119"/>
      <c r="EB528" s="119"/>
      <c r="EC528" s="119"/>
      <c r="ED528" s="119"/>
      <c r="EE528" s="119"/>
      <c r="EF528" s="119"/>
      <c r="EG528" s="119"/>
      <c r="EH528" s="119"/>
      <c r="EI528" s="119"/>
      <c r="EJ528" s="119"/>
      <c r="EK528" s="119"/>
      <c r="EL528" s="119"/>
      <c r="EM528" s="119"/>
      <c r="EN528" s="119"/>
      <c r="EO528" s="119"/>
      <c r="EP528" s="119"/>
      <c r="EQ528" s="119"/>
      <c r="ER528" s="119"/>
      <c r="ES528" s="119"/>
      <c r="ET528" s="119"/>
      <c r="EU528" s="119"/>
      <c r="EV528" s="119"/>
      <c r="EW528" s="119"/>
      <c r="EX528" s="119"/>
      <c r="EY528" s="119"/>
      <c r="EZ528" s="119"/>
      <c r="FA528" s="119"/>
      <c r="FB528" s="119"/>
      <c r="FC528" s="119"/>
      <c r="FD528" s="119"/>
      <c r="FE528" s="119"/>
      <c r="FF528" s="119"/>
      <c r="FG528" s="119"/>
      <c r="FH528" s="119"/>
      <c r="FI528" s="119"/>
      <c r="FJ528" s="119"/>
      <c r="FK528" s="119"/>
      <c r="FL528" s="119"/>
      <c r="FM528" s="119"/>
      <c r="FN528" s="119"/>
      <c r="FO528" s="119"/>
      <c r="FP528" s="119"/>
      <c r="FQ528" s="119"/>
      <c r="FR528" s="119"/>
      <c r="FS528" s="119"/>
      <c r="FT528" s="119"/>
      <c r="FU528" s="119"/>
      <c r="FV528" s="119"/>
      <c r="FW528" s="119"/>
      <c r="FX528" s="119"/>
      <c r="FY528" s="119"/>
      <c r="FZ528" s="119"/>
      <c r="GA528" s="119"/>
      <c r="GB528" s="119"/>
      <c r="GC528" s="119"/>
      <c r="GD528" s="119"/>
      <c r="GE528" s="119"/>
      <c r="GF528" s="119"/>
      <c r="GG528" s="119"/>
      <c r="GH528" s="119"/>
      <c r="GI528" s="119"/>
      <c r="GJ528" s="119"/>
      <c r="GK528" s="119"/>
      <c r="GL528" s="119"/>
      <c r="GM528" s="119"/>
      <c r="GN528" s="119"/>
      <c r="GO528" s="119"/>
      <c r="GP528" s="119"/>
      <c r="GQ528" s="119"/>
      <c r="GR528" s="119"/>
      <c r="GS528" s="119"/>
      <c r="GT528" s="119"/>
      <c r="GU528" s="119"/>
      <c r="GV528" s="119"/>
      <c r="GW528" s="119"/>
      <c r="GX528" s="119"/>
      <c r="GY528" s="119"/>
      <c r="GZ528" s="119"/>
      <c r="HA528" s="119"/>
      <c r="HB528" s="119"/>
      <c r="HC528" s="119"/>
      <c r="HD528" s="119"/>
      <c r="HE528" s="119"/>
      <c r="HF528" s="119"/>
      <c r="HG528" s="119"/>
      <c r="HH528" s="119"/>
      <c r="HI528" s="119"/>
      <c r="HJ528" s="119"/>
      <c r="HK528" s="119"/>
      <c r="HL528" s="119"/>
      <c r="HM528" s="119"/>
      <c r="HN528" s="119"/>
      <c r="HO528" s="119"/>
      <c r="HP528" s="119"/>
      <c r="HQ528" s="119"/>
      <c r="HR528" s="119"/>
      <c r="HS528" s="119"/>
      <c r="HT528" s="119"/>
      <c r="HU528" s="119"/>
      <c r="HV528" s="119"/>
      <c r="HW528" s="119"/>
      <c r="HX528" s="119"/>
      <c r="HY528" s="119"/>
      <c r="HZ528" s="119"/>
      <c r="IA528" s="119"/>
      <c r="IB528" s="119"/>
      <c r="IC528" s="119"/>
      <c r="ID528" s="119"/>
      <c r="IE528" s="119"/>
      <c r="IF528" s="119"/>
      <c r="IG528" s="119"/>
      <c r="IH528" s="119"/>
      <c r="II528" s="119"/>
      <c r="IJ528" s="119"/>
      <c r="IK528" s="119"/>
      <c r="IL528" s="119"/>
      <c r="IM528" s="119"/>
      <c r="IN528" s="119"/>
      <c r="IO528" s="119"/>
      <c r="IP528" s="119"/>
      <c r="IQ528" s="119"/>
      <c r="IR528" s="119"/>
      <c r="IS528" s="119"/>
      <c r="IT528" s="119"/>
      <c r="IU528" s="119"/>
      <c r="IV528" s="119"/>
    </row>
    <row r="529" spans="4:256" s="150" customFormat="1">
      <c r="D529" s="119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  <c r="AA529" s="119"/>
      <c r="AB529" s="119"/>
      <c r="AC529" s="119"/>
      <c r="AD529" s="119"/>
      <c r="AE529" s="119"/>
      <c r="AF529" s="119"/>
      <c r="AG529" s="119"/>
      <c r="AH529" s="119"/>
      <c r="AI529" s="119"/>
      <c r="AJ529" s="119"/>
      <c r="AK529" s="119"/>
      <c r="AL529" s="119"/>
      <c r="AM529" s="119"/>
      <c r="AN529" s="119"/>
      <c r="AO529" s="119"/>
      <c r="AP529" s="119"/>
      <c r="AQ529" s="119"/>
      <c r="AR529" s="119"/>
      <c r="AS529" s="119"/>
      <c r="AT529" s="119"/>
      <c r="AU529" s="119"/>
      <c r="AV529" s="119"/>
      <c r="AW529" s="119"/>
      <c r="AX529" s="119"/>
      <c r="AY529" s="119"/>
      <c r="AZ529" s="119"/>
      <c r="BA529" s="119"/>
      <c r="BB529" s="119"/>
      <c r="BC529" s="119"/>
      <c r="BD529" s="119"/>
      <c r="BE529" s="119"/>
      <c r="BF529" s="119"/>
      <c r="BG529" s="119"/>
      <c r="BH529" s="119"/>
      <c r="BI529" s="119"/>
      <c r="BJ529" s="119"/>
      <c r="BK529" s="119"/>
      <c r="BL529" s="119"/>
      <c r="BM529" s="119"/>
      <c r="BN529" s="119"/>
      <c r="BO529" s="119"/>
      <c r="BP529" s="119"/>
      <c r="BQ529" s="119"/>
      <c r="BR529" s="119"/>
      <c r="BS529" s="119"/>
      <c r="BT529" s="119"/>
      <c r="BU529" s="119"/>
      <c r="BV529" s="119"/>
      <c r="BW529" s="119"/>
      <c r="BX529" s="119"/>
      <c r="BY529" s="119"/>
      <c r="BZ529" s="119"/>
      <c r="CA529" s="119"/>
      <c r="CB529" s="119"/>
      <c r="CC529" s="119"/>
      <c r="CD529" s="119"/>
      <c r="CE529" s="119"/>
      <c r="CF529" s="119"/>
      <c r="CG529" s="119"/>
      <c r="CH529" s="119"/>
      <c r="CI529" s="119"/>
      <c r="CJ529" s="119"/>
      <c r="CK529" s="119"/>
      <c r="CL529" s="119"/>
      <c r="CM529" s="119"/>
      <c r="CN529" s="119"/>
      <c r="CO529" s="119"/>
      <c r="CP529" s="119"/>
      <c r="CQ529" s="119"/>
      <c r="CR529" s="119"/>
      <c r="CS529" s="119"/>
      <c r="CT529" s="119"/>
      <c r="CU529" s="119"/>
      <c r="CV529" s="119"/>
      <c r="CW529" s="119"/>
      <c r="CX529" s="119"/>
      <c r="CY529" s="119"/>
      <c r="CZ529" s="119"/>
      <c r="DA529" s="119"/>
      <c r="DB529" s="119"/>
      <c r="DC529" s="119"/>
      <c r="DD529" s="119"/>
      <c r="DE529" s="119"/>
      <c r="DF529" s="119"/>
      <c r="DG529" s="119"/>
      <c r="DH529" s="119"/>
      <c r="DI529" s="119"/>
      <c r="DJ529" s="119"/>
      <c r="DK529" s="119"/>
      <c r="DL529" s="119"/>
      <c r="DM529" s="119"/>
      <c r="DN529" s="119"/>
      <c r="DO529" s="119"/>
      <c r="DP529" s="119"/>
      <c r="DQ529" s="119"/>
      <c r="DR529" s="119"/>
      <c r="DS529" s="119"/>
      <c r="DT529" s="119"/>
      <c r="DU529" s="119"/>
      <c r="DV529" s="119"/>
      <c r="DW529" s="119"/>
      <c r="DX529" s="119"/>
      <c r="DY529" s="119"/>
      <c r="DZ529" s="119"/>
      <c r="EA529" s="119"/>
      <c r="EB529" s="119"/>
      <c r="EC529" s="119"/>
      <c r="ED529" s="119"/>
      <c r="EE529" s="119"/>
      <c r="EF529" s="119"/>
      <c r="EG529" s="119"/>
      <c r="EH529" s="119"/>
      <c r="EI529" s="119"/>
      <c r="EJ529" s="119"/>
      <c r="EK529" s="119"/>
      <c r="EL529" s="119"/>
      <c r="EM529" s="119"/>
      <c r="EN529" s="119"/>
      <c r="EO529" s="119"/>
      <c r="EP529" s="119"/>
      <c r="EQ529" s="119"/>
      <c r="ER529" s="119"/>
      <c r="ES529" s="119"/>
      <c r="ET529" s="119"/>
      <c r="EU529" s="119"/>
      <c r="EV529" s="119"/>
      <c r="EW529" s="119"/>
      <c r="EX529" s="119"/>
      <c r="EY529" s="119"/>
      <c r="EZ529" s="119"/>
      <c r="FA529" s="119"/>
      <c r="FB529" s="119"/>
      <c r="FC529" s="119"/>
      <c r="FD529" s="119"/>
      <c r="FE529" s="119"/>
      <c r="FF529" s="119"/>
      <c r="FG529" s="119"/>
      <c r="FH529" s="119"/>
      <c r="FI529" s="119"/>
      <c r="FJ529" s="119"/>
      <c r="FK529" s="119"/>
      <c r="FL529" s="119"/>
      <c r="FM529" s="119"/>
      <c r="FN529" s="119"/>
      <c r="FO529" s="119"/>
      <c r="FP529" s="119"/>
      <c r="FQ529" s="119"/>
      <c r="FR529" s="119"/>
      <c r="FS529" s="119"/>
      <c r="FT529" s="119"/>
      <c r="FU529" s="119"/>
      <c r="FV529" s="119"/>
      <c r="FW529" s="119"/>
      <c r="FX529" s="119"/>
      <c r="FY529" s="119"/>
      <c r="FZ529" s="119"/>
      <c r="GA529" s="119"/>
      <c r="GB529" s="119"/>
      <c r="GC529" s="119"/>
      <c r="GD529" s="119"/>
      <c r="GE529" s="119"/>
      <c r="GF529" s="119"/>
      <c r="GG529" s="119"/>
      <c r="GH529" s="119"/>
      <c r="GI529" s="119"/>
      <c r="GJ529" s="119"/>
      <c r="GK529" s="119"/>
      <c r="GL529" s="119"/>
      <c r="GM529" s="119"/>
      <c r="GN529" s="119"/>
      <c r="GO529" s="119"/>
      <c r="GP529" s="119"/>
      <c r="GQ529" s="119"/>
      <c r="GR529" s="119"/>
      <c r="GS529" s="119"/>
      <c r="GT529" s="119"/>
      <c r="GU529" s="119"/>
      <c r="GV529" s="119"/>
      <c r="GW529" s="119"/>
      <c r="GX529" s="119"/>
      <c r="GY529" s="119"/>
      <c r="GZ529" s="119"/>
      <c r="HA529" s="119"/>
      <c r="HB529" s="119"/>
      <c r="HC529" s="119"/>
      <c r="HD529" s="119"/>
      <c r="HE529" s="119"/>
      <c r="HF529" s="119"/>
      <c r="HG529" s="119"/>
      <c r="HH529" s="119"/>
      <c r="HI529" s="119"/>
      <c r="HJ529" s="119"/>
      <c r="HK529" s="119"/>
      <c r="HL529" s="119"/>
      <c r="HM529" s="119"/>
      <c r="HN529" s="119"/>
      <c r="HO529" s="119"/>
      <c r="HP529" s="119"/>
      <c r="HQ529" s="119"/>
      <c r="HR529" s="119"/>
      <c r="HS529" s="119"/>
      <c r="HT529" s="119"/>
      <c r="HU529" s="119"/>
      <c r="HV529" s="119"/>
      <c r="HW529" s="119"/>
      <c r="HX529" s="119"/>
      <c r="HY529" s="119"/>
      <c r="HZ529" s="119"/>
      <c r="IA529" s="119"/>
      <c r="IB529" s="119"/>
      <c r="IC529" s="119"/>
      <c r="ID529" s="119"/>
      <c r="IE529" s="119"/>
      <c r="IF529" s="119"/>
      <c r="IG529" s="119"/>
      <c r="IH529" s="119"/>
      <c r="II529" s="119"/>
      <c r="IJ529" s="119"/>
      <c r="IK529" s="119"/>
      <c r="IL529" s="119"/>
      <c r="IM529" s="119"/>
      <c r="IN529" s="119"/>
      <c r="IO529" s="119"/>
      <c r="IP529" s="119"/>
      <c r="IQ529" s="119"/>
      <c r="IR529" s="119"/>
      <c r="IS529" s="119"/>
      <c r="IT529" s="119"/>
      <c r="IU529" s="119"/>
      <c r="IV529" s="119"/>
    </row>
    <row r="530" spans="4:256" s="150" customFormat="1">
      <c r="D530" s="119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  <c r="AA530" s="119"/>
      <c r="AB530" s="119"/>
      <c r="AC530" s="119"/>
      <c r="AD530" s="119"/>
      <c r="AE530" s="119"/>
      <c r="AF530" s="119"/>
      <c r="AG530" s="119"/>
      <c r="AH530" s="119"/>
      <c r="AI530" s="119"/>
      <c r="AJ530" s="119"/>
      <c r="AK530" s="119"/>
      <c r="AL530" s="119"/>
      <c r="AM530" s="119"/>
      <c r="AN530" s="119"/>
      <c r="AO530" s="119"/>
      <c r="AP530" s="119"/>
      <c r="AQ530" s="119"/>
      <c r="AR530" s="119"/>
      <c r="AS530" s="119"/>
      <c r="AT530" s="119"/>
      <c r="AU530" s="119"/>
      <c r="AV530" s="119"/>
      <c r="AW530" s="119"/>
      <c r="AX530" s="119"/>
      <c r="AY530" s="119"/>
      <c r="AZ530" s="119"/>
      <c r="BA530" s="119"/>
      <c r="BB530" s="119"/>
      <c r="BC530" s="119"/>
      <c r="BD530" s="119"/>
      <c r="BE530" s="119"/>
      <c r="BF530" s="119"/>
      <c r="BG530" s="119"/>
      <c r="BH530" s="119"/>
      <c r="BI530" s="119"/>
      <c r="BJ530" s="119"/>
      <c r="BK530" s="119"/>
      <c r="BL530" s="119"/>
      <c r="BM530" s="119"/>
      <c r="BN530" s="119"/>
      <c r="BO530" s="119"/>
      <c r="BP530" s="119"/>
      <c r="BQ530" s="119"/>
      <c r="BR530" s="119"/>
      <c r="BS530" s="119"/>
      <c r="BT530" s="119"/>
      <c r="BU530" s="119"/>
      <c r="BV530" s="119"/>
      <c r="BW530" s="119"/>
      <c r="BX530" s="119"/>
      <c r="BY530" s="119"/>
      <c r="BZ530" s="119"/>
      <c r="CA530" s="119"/>
      <c r="CB530" s="119"/>
      <c r="CC530" s="119"/>
      <c r="CD530" s="119"/>
      <c r="CE530" s="119"/>
      <c r="CF530" s="119"/>
      <c r="CG530" s="119"/>
      <c r="CH530" s="119"/>
      <c r="CI530" s="119"/>
      <c r="CJ530" s="119"/>
      <c r="CK530" s="119"/>
      <c r="CL530" s="119"/>
      <c r="CM530" s="119"/>
      <c r="CN530" s="119"/>
      <c r="CO530" s="119"/>
      <c r="CP530" s="119"/>
      <c r="CQ530" s="119"/>
      <c r="CR530" s="119"/>
      <c r="CS530" s="119"/>
      <c r="CT530" s="119"/>
      <c r="CU530" s="119"/>
      <c r="CV530" s="119"/>
      <c r="CW530" s="119"/>
      <c r="CX530" s="119"/>
      <c r="CY530" s="119"/>
      <c r="CZ530" s="119"/>
      <c r="DA530" s="119"/>
      <c r="DB530" s="119"/>
      <c r="DC530" s="119"/>
      <c r="DD530" s="119"/>
      <c r="DE530" s="119"/>
      <c r="DF530" s="119"/>
      <c r="DG530" s="119"/>
      <c r="DH530" s="119"/>
      <c r="DI530" s="119"/>
      <c r="DJ530" s="119"/>
      <c r="DK530" s="119"/>
      <c r="DL530" s="119"/>
      <c r="DM530" s="119"/>
      <c r="DN530" s="119"/>
      <c r="DO530" s="119"/>
      <c r="DP530" s="119"/>
      <c r="DQ530" s="119"/>
      <c r="DR530" s="119"/>
      <c r="DS530" s="119"/>
      <c r="DT530" s="119"/>
      <c r="DU530" s="119"/>
      <c r="DV530" s="119"/>
      <c r="DW530" s="119"/>
      <c r="DX530" s="119"/>
      <c r="DY530" s="119"/>
      <c r="DZ530" s="119"/>
      <c r="EA530" s="119"/>
      <c r="EB530" s="119"/>
      <c r="EC530" s="119"/>
      <c r="ED530" s="119"/>
      <c r="EE530" s="119"/>
      <c r="EF530" s="119"/>
      <c r="EG530" s="119"/>
      <c r="EH530" s="119"/>
      <c r="EI530" s="119"/>
      <c r="EJ530" s="119"/>
      <c r="EK530" s="119"/>
      <c r="EL530" s="119"/>
      <c r="EM530" s="119"/>
      <c r="EN530" s="119"/>
      <c r="EO530" s="119"/>
      <c r="EP530" s="119"/>
      <c r="EQ530" s="119"/>
      <c r="ER530" s="119"/>
      <c r="ES530" s="119"/>
      <c r="ET530" s="119"/>
      <c r="EU530" s="119"/>
      <c r="EV530" s="119"/>
      <c r="EW530" s="119"/>
      <c r="EX530" s="119"/>
      <c r="EY530" s="119"/>
      <c r="EZ530" s="119"/>
      <c r="FA530" s="119"/>
      <c r="FB530" s="119"/>
      <c r="FC530" s="119"/>
      <c r="FD530" s="119"/>
      <c r="FE530" s="119"/>
      <c r="FF530" s="119"/>
      <c r="FG530" s="119"/>
      <c r="FH530" s="119"/>
      <c r="FI530" s="119"/>
      <c r="FJ530" s="119"/>
      <c r="FK530" s="119"/>
      <c r="FL530" s="119"/>
      <c r="FM530" s="119"/>
      <c r="FN530" s="119"/>
      <c r="FO530" s="119"/>
      <c r="FP530" s="119"/>
      <c r="FQ530" s="119"/>
      <c r="FR530" s="119"/>
      <c r="FS530" s="119"/>
      <c r="FT530" s="119"/>
      <c r="FU530" s="119"/>
      <c r="FV530" s="119"/>
      <c r="FW530" s="119"/>
      <c r="FX530" s="119"/>
      <c r="FY530" s="119"/>
      <c r="FZ530" s="119"/>
      <c r="GA530" s="119"/>
      <c r="GB530" s="119"/>
      <c r="GC530" s="119"/>
      <c r="GD530" s="119"/>
      <c r="GE530" s="119"/>
      <c r="GF530" s="119"/>
      <c r="GG530" s="119"/>
      <c r="GH530" s="119"/>
      <c r="GI530" s="119"/>
      <c r="GJ530" s="119"/>
      <c r="GK530" s="119"/>
      <c r="GL530" s="119"/>
      <c r="GM530" s="119"/>
      <c r="GN530" s="119"/>
      <c r="GO530" s="119"/>
      <c r="GP530" s="119"/>
      <c r="GQ530" s="119"/>
      <c r="GR530" s="119"/>
      <c r="GS530" s="119"/>
      <c r="GT530" s="119"/>
      <c r="GU530" s="119"/>
      <c r="GV530" s="119"/>
      <c r="GW530" s="119"/>
      <c r="GX530" s="119"/>
      <c r="GY530" s="119"/>
      <c r="GZ530" s="119"/>
      <c r="HA530" s="119"/>
      <c r="HB530" s="119"/>
      <c r="HC530" s="119"/>
      <c r="HD530" s="119"/>
      <c r="HE530" s="119"/>
      <c r="HF530" s="119"/>
      <c r="HG530" s="119"/>
      <c r="HH530" s="119"/>
      <c r="HI530" s="119"/>
      <c r="HJ530" s="119"/>
      <c r="HK530" s="119"/>
      <c r="HL530" s="119"/>
      <c r="HM530" s="119"/>
      <c r="HN530" s="119"/>
      <c r="HO530" s="119"/>
      <c r="HP530" s="119"/>
      <c r="HQ530" s="119"/>
      <c r="HR530" s="119"/>
      <c r="HS530" s="119"/>
      <c r="HT530" s="119"/>
      <c r="HU530" s="119"/>
      <c r="HV530" s="119"/>
      <c r="HW530" s="119"/>
      <c r="HX530" s="119"/>
      <c r="HY530" s="119"/>
      <c r="HZ530" s="119"/>
      <c r="IA530" s="119"/>
      <c r="IB530" s="119"/>
      <c r="IC530" s="119"/>
      <c r="ID530" s="119"/>
      <c r="IE530" s="119"/>
      <c r="IF530" s="119"/>
      <c r="IG530" s="119"/>
      <c r="IH530" s="119"/>
      <c r="II530" s="119"/>
      <c r="IJ530" s="119"/>
      <c r="IK530" s="119"/>
      <c r="IL530" s="119"/>
      <c r="IM530" s="119"/>
      <c r="IN530" s="119"/>
      <c r="IO530" s="119"/>
      <c r="IP530" s="119"/>
      <c r="IQ530" s="119"/>
      <c r="IR530" s="119"/>
      <c r="IS530" s="119"/>
      <c r="IT530" s="119"/>
      <c r="IU530" s="119"/>
      <c r="IV530" s="119"/>
    </row>
    <row r="531" spans="4:256" s="150" customFormat="1">
      <c r="D531" s="119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  <c r="AA531" s="119"/>
      <c r="AB531" s="119"/>
      <c r="AC531" s="119"/>
      <c r="AD531" s="119"/>
      <c r="AE531" s="119"/>
      <c r="AF531" s="119"/>
      <c r="AG531" s="119"/>
      <c r="AH531" s="119"/>
      <c r="AI531" s="119"/>
      <c r="AJ531" s="119"/>
      <c r="AK531" s="119"/>
      <c r="AL531" s="119"/>
      <c r="AM531" s="119"/>
      <c r="AN531" s="119"/>
      <c r="AO531" s="119"/>
      <c r="AP531" s="119"/>
      <c r="AQ531" s="119"/>
      <c r="AR531" s="119"/>
      <c r="AS531" s="119"/>
      <c r="AT531" s="119"/>
      <c r="AU531" s="119"/>
      <c r="AV531" s="119"/>
      <c r="AW531" s="119"/>
      <c r="AX531" s="119"/>
      <c r="AY531" s="119"/>
      <c r="AZ531" s="119"/>
      <c r="BA531" s="119"/>
      <c r="BB531" s="119"/>
      <c r="BC531" s="119"/>
      <c r="BD531" s="119"/>
      <c r="BE531" s="119"/>
      <c r="BF531" s="119"/>
      <c r="BG531" s="119"/>
      <c r="BH531" s="119"/>
      <c r="BI531" s="119"/>
      <c r="BJ531" s="119"/>
      <c r="BK531" s="119"/>
      <c r="BL531" s="119"/>
      <c r="BM531" s="119"/>
      <c r="BN531" s="119"/>
      <c r="BO531" s="119"/>
      <c r="BP531" s="119"/>
      <c r="BQ531" s="119"/>
      <c r="BR531" s="119"/>
      <c r="BS531" s="119"/>
      <c r="BT531" s="119"/>
      <c r="BU531" s="119"/>
      <c r="BV531" s="119"/>
      <c r="BW531" s="119"/>
      <c r="BX531" s="119"/>
      <c r="BY531" s="119"/>
      <c r="BZ531" s="119"/>
      <c r="CA531" s="119"/>
      <c r="CB531" s="119"/>
      <c r="CC531" s="119"/>
      <c r="CD531" s="119"/>
      <c r="CE531" s="119"/>
      <c r="CF531" s="119"/>
      <c r="CG531" s="119"/>
      <c r="CH531" s="119"/>
      <c r="CI531" s="119"/>
      <c r="CJ531" s="119"/>
      <c r="CK531" s="119"/>
      <c r="CL531" s="119"/>
      <c r="CM531" s="119"/>
      <c r="CN531" s="119"/>
      <c r="CO531" s="119"/>
      <c r="CP531" s="119"/>
      <c r="CQ531" s="119"/>
      <c r="CR531" s="119"/>
      <c r="CS531" s="119"/>
      <c r="CT531" s="119"/>
      <c r="CU531" s="119"/>
      <c r="CV531" s="119"/>
      <c r="CW531" s="119"/>
      <c r="CX531" s="119"/>
      <c r="CY531" s="119"/>
      <c r="CZ531" s="119"/>
      <c r="DA531" s="119"/>
      <c r="DB531" s="119"/>
      <c r="DC531" s="119"/>
      <c r="DD531" s="119"/>
      <c r="DE531" s="119"/>
      <c r="DF531" s="119"/>
      <c r="DG531" s="119"/>
      <c r="DH531" s="119"/>
      <c r="DI531" s="119"/>
      <c r="DJ531" s="119"/>
      <c r="DK531" s="119"/>
      <c r="DL531" s="119"/>
      <c r="DM531" s="119"/>
      <c r="DN531" s="119"/>
      <c r="DO531" s="119"/>
      <c r="DP531" s="119"/>
      <c r="DQ531" s="119"/>
      <c r="DR531" s="119"/>
      <c r="DS531" s="119"/>
      <c r="DT531" s="119"/>
      <c r="DU531" s="119"/>
      <c r="DV531" s="119"/>
      <c r="DW531" s="119"/>
      <c r="DX531" s="119"/>
      <c r="DY531" s="119"/>
      <c r="DZ531" s="119"/>
      <c r="EA531" s="119"/>
      <c r="EB531" s="119"/>
      <c r="EC531" s="119"/>
      <c r="ED531" s="119"/>
      <c r="EE531" s="119"/>
      <c r="EF531" s="119"/>
      <c r="EG531" s="119"/>
      <c r="EH531" s="119"/>
      <c r="EI531" s="119"/>
      <c r="EJ531" s="119"/>
      <c r="EK531" s="119"/>
      <c r="EL531" s="119"/>
      <c r="EM531" s="119"/>
      <c r="EN531" s="119"/>
      <c r="EO531" s="119"/>
      <c r="EP531" s="119"/>
      <c r="EQ531" s="119"/>
      <c r="ER531" s="119"/>
      <c r="ES531" s="119"/>
      <c r="ET531" s="119"/>
      <c r="EU531" s="119"/>
      <c r="EV531" s="119"/>
      <c r="EW531" s="119"/>
      <c r="EX531" s="119"/>
      <c r="EY531" s="119"/>
      <c r="EZ531" s="119"/>
      <c r="FA531" s="119"/>
      <c r="FB531" s="119"/>
      <c r="FC531" s="119"/>
      <c r="FD531" s="119"/>
      <c r="FE531" s="119"/>
      <c r="FF531" s="119"/>
      <c r="FG531" s="119"/>
      <c r="FH531" s="119"/>
      <c r="FI531" s="119"/>
      <c r="FJ531" s="119"/>
      <c r="FK531" s="119"/>
      <c r="FL531" s="119"/>
      <c r="FM531" s="119"/>
      <c r="FN531" s="119"/>
      <c r="FO531" s="119"/>
      <c r="FP531" s="119"/>
      <c r="FQ531" s="119"/>
      <c r="FR531" s="119"/>
      <c r="FS531" s="119"/>
      <c r="FT531" s="119"/>
      <c r="FU531" s="119"/>
      <c r="FV531" s="119"/>
      <c r="FW531" s="119"/>
      <c r="FX531" s="119"/>
      <c r="FY531" s="119"/>
      <c r="FZ531" s="119"/>
      <c r="GA531" s="119"/>
      <c r="GB531" s="119"/>
      <c r="GC531" s="119"/>
      <c r="GD531" s="119"/>
      <c r="GE531" s="119"/>
      <c r="GF531" s="119"/>
      <c r="GG531" s="119"/>
      <c r="GH531" s="119"/>
      <c r="GI531" s="119"/>
      <c r="GJ531" s="119"/>
      <c r="GK531" s="119"/>
      <c r="GL531" s="119"/>
      <c r="GM531" s="119"/>
      <c r="GN531" s="119"/>
      <c r="GO531" s="119"/>
      <c r="GP531" s="119"/>
      <c r="GQ531" s="119"/>
      <c r="GR531" s="119"/>
      <c r="GS531" s="119"/>
      <c r="GT531" s="119"/>
      <c r="GU531" s="119"/>
      <c r="GV531" s="119"/>
      <c r="GW531" s="119"/>
      <c r="GX531" s="119"/>
      <c r="GY531" s="119"/>
      <c r="GZ531" s="119"/>
      <c r="HA531" s="119"/>
      <c r="HB531" s="119"/>
      <c r="HC531" s="119"/>
      <c r="HD531" s="119"/>
      <c r="HE531" s="119"/>
      <c r="HF531" s="119"/>
      <c r="HG531" s="119"/>
      <c r="HH531" s="119"/>
      <c r="HI531" s="119"/>
      <c r="HJ531" s="119"/>
      <c r="HK531" s="119"/>
      <c r="HL531" s="119"/>
      <c r="HM531" s="119"/>
      <c r="HN531" s="119"/>
      <c r="HO531" s="119"/>
      <c r="HP531" s="119"/>
      <c r="HQ531" s="119"/>
      <c r="HR531" s="119"/>
      <c r="HS531" s="119"/>
      <c r="HT531" s="119"/>
      <c r="HU531" s="119"/>
      <c r="HV531" s="119"/>
      <c r="HW531" s="119"/>
      <c r="HX531" s="119"/>
      <c r="HY531" s="119"/>
      <c r="HZ531" s="119"/>
      <c r="IA531" s="119"/>
      <c r="IB531" s="119"/>
      <c r="IC531" s="119"/>
      <c r="ID531" s="119"/>
      <c r="IE531" s="119"/>
      <c r="IF531" s="119"/>
      <c r="IG531" s="119"/>
      <c r="IH531" s="119"/>
      <c r="II531" s="119"/>
      <c r="IJ531" s="119"/>
      <c r="IK531" s="119"/>
      <c r="IL531" s="119"/>
      <c r="IM531" s="119"/>
      <c r="IN531" s="119"/>
      <c r="IO531" s="119"/>
      <c r="IP531" s="119"/>
      <c r="IQ531" s="119"/>
      <c r="IR531" s="119"/>
      <c r="IS531" s="119"/>
      <c r="IT531" s="119"/>
      <c r="IU531" s="119"/>
      <c r="IV531" s="119"/>
    </row>
    <row r="532" spans="4:256" s="150" customFormat="1">
      <c r="D532" s="119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  <c r="AA532" s="119"/>
      <c r="AB532" s="119"/>
      <c r="AC532" s="119"/>
      <c r="AD532" s="119"/>
      <c r="AE532" s="119"/>
      <c r="AF532" s="119"/>
      <c r="AG532" s="119"/>
      <c r="AH532" s="119"/>
      <c r="AI532" s="119"/>
      <c r="AJ532" s="119"/>
      <c r="AK532" s="119"/>
      <c r="AL532" s="119"/>
      <c r="AM532" s="119"/>
      <c r="AN532" s="119"/>
      <c r="AO532" s="119"/>
      <c r="AP532" s="119"/>
      <c r="AQ532" s="119"/>
      <c r="AR532" s="119"/>
      <c r="AS532" s="119"/>
      <c r="AT532" s="119"/>
      <c r="AU532" s="119"/>
      <c r="AV532" s="119"/>
      <c r="AW532" s="119"/>
      <c r="AX532" s="119"/>
      <c r="AY532" s="119"/>
      <c r="AZ532" s="119"/>
      <c r="BA532" s="119"/>
      <c r="BB532" s="119"/>
      <c r="BC532" s="119"/>
      <c r="BD532" s="119"/>
      <c r="BE532" s="119"/>
      <c r="BF532" s="119"/>
      <c r="BG532" s="119"/>
      <c r="BH532" s="119"/>
      <c r="BI532" s="119"/>
      <c r="BJ532" s="119"/>
      <c r="BK532" s="119"/>
      <c r="BL532" s="119"/>
      <c r="BM532" s="119"/>
      <c r="BN532" s="119"/>
      <c r="BO532" s="119"/>
      <c r="BP532" s="119"/>
      <c r="BQ532" s="119"/>
      <c r="BR532" s="119"/>
      <c r="BS532" s="119"/>
      <c r="BT532" s="119"/>
      <c r="BU532" s="119"/>
      <c r="BV532" s="119"/>
      <c r="BW532" s="119"/>
      <c r="BX532" s="119"/>
      <c r="BY532" s="119"/>
      <c r="BZ532" s="119"/>
      <c r="CA532" s="119"/>
      <c r="CB532" s="119"/>
      <c r="CC532" s="119"/>
      <c r="CD532" s="119"/>
      <c r="CE532" s="119"/>
      <c r="CF532" s="119"/>
      <c r="CG532" s="119"/>
      <c r="CH532" s="119"/>
      <c r="CI532" s="119"/>
      <c r="CJ532" s="119"/>
      <c r="CK532" s="119"/>
      <c r="CL532" s="119"/>
      <c r="CM532" s="119"/>
      <c r="CN532" s="119"/>
      <c r="CO532" s="119"/>
      <c r="CP532" s="119"/>
      <c r="CQ532" s="119"/>
      <c r="CR532" s="119"/>
      <c r="CS532" s="119"/>
      <c r="CT532" s="119"/>
      <c r="CU532" s="119"/>
      <c r="CV532" s="119"/>
      <c r="CW532" s="119"/>
      <c r="CX532" s="119"/>
      <c r="CY532" s="119"/>
      <c r="CZ532" s="119"/>
      <c r="DA532" s="119"/>
      <c r="DB532" s="119"/>
      <c r="DC532" s="119"/>
      <c r="DD532" s="119"/>
      <c r="DE532" s="119"/>
      <c r="DF532" s="119"/>
      <c r="DG532" s="119"/>
      <c r="DH532" s="119"/>
      <c r="DI532" s="119"/>
      <c r="DJ532" s="119"/>
      <c r="DK532" s="119"/>
      <c r="DL532" s="119"/>
      <c r="DM532" s="119"/>
      <c r="DN532" s="119"/>
      <c r="DO532" s="119"/>
      <c r="DP532" s="119"/>
      <c r="DQ532" s="119"/>
      <c r="DR532" s="119"/>
      <c r="DS532" s="119"/>
      <c r="DT532" s="119"/>
      <c r="DU532" s="119"/>
      <c r="DV532" s="119"/>
      <c r="DW532" s="119"/>
      <c r="DX532" s="119"/>
      <c r="DY532" s="119"/>
      <c r="DZ532" s="119"/>
      <c r="EA532" s="119"/>
      <c r="EB532" s="119"/>
      <c r="EC532" s="119"/>
      <c r="ED532" s="119"/>
      <c r="EE532" s="119"/>
      <c r="EF532" s="119"/>
      <c r="EG532" s="119"/>
      <c r="EH532" s="119"/>
      <c r="EI532" s="119"/>
      <c r="EJ532" s="119"/>
      <c r="EK532" s="119"/>
      <c r="EL532" s="119"/>
      <c r="EM532" s="119"/>
      <c r="EN532" s="119"/>
      <c r="EO532" s="119"/>
      <c r="EP532" s="119"/>
      <c r="EQ532" s="119"/>
      <c r="ER532" s="119"/>
      <c r="ES532" s="119"/>
      <c r="ET532" s="119"/>
      <c r="EU532" s="119"/>
      <c r="EV532" s="119"/>
      <c r="EW532" s="119"/>
      <c r="EX532" s="119"/>
      <c r="EY532" s="119"/>
      <c r="EZ532" s="119"/>
      <c r="FA532" s="119"/>
      <c r="FB532" s="119"/>
      <c r="FC532" s="119"/>
      <c r="FD532" s="119"/>
      <c r="FE532" s="119"/>
      <c r="FF532" s="119"/>
      <c r="FG532" s="119"/>
      <c r="FH532" s="119"/>
      <c r="FI532" s="119"/>
      <c r="FJ532" s="119"/>
      <c r="FK532" s="119"/>
      <c r="FL532" s="119"/>
      <c r="FM532" s="119"/>
      <c r="FN532" s="119"/>
      <c r="FO532" s="119"/>
      <c r="FP532" s="119"/>
      <c r="FQ532" s="119"/>
      <c r="FR532" s="119"/>
      <c r="FS532" s="119"/>
      <c r="FT532" s="119"/>
      <c r="FU532" s="119"/>
      <c r="FV532" s="119"/>
      <c r="FW532" s="119"/>
      <c r="FX532" s="119"/>
      <c r="FY532" s="119"/>
      <c r="FZ532" s="119"/>
      <c r="GA532" s="119"/>
      <c r="GB532" s="119"/>
      <c r="GC532" s="119"/>
      <c r="GD532" s="119"/>
      <c r="GE532" s="119"/>
      <c r="GF532" s="119"/>
      <c r="GG532" s="119"/>
      <c r="GH532" s="119"/>
      <c r="GI532" s="119"/>
      <c r="GJ532" s="119"/>
      <c r="GK532" s="119"/>
      <c r="GL532" s="119"/>
      <c r="GM532" s="119"/>
      <c r="GN532" s="119"/>
      <c r="GO532" s="119"/>
      <c r="GP532" s="119"/>
      <c r="GQ532" s="119"/>
      <c r="GR532" s="119"/>
      <c r="GS532" s="119"/>
      <c r="GT532" s="119"/>
      <c r="GU532" s="119"/>
      <c r="GV532" s="119"/>
      <c r="GW532" s="119"/>
      <c r="GX532" s="119"/>
      <c r="GY532" s="119"/>
      <c r="GZ532" s="119"/>
      <c r="HA532" s="119"/>
      <c r="HB532" s="119"/>
      <c r="HC532" s="119"/>
      <c r="HD532" s="119"/>
      <c r="HE532" s="119"/>
      <c r="HF532" s="119"/>
      <c r="HG532" s="119"/>
      <c r="HH532" s="119"/>
      <c r="HI532" s="119"/>
      <c r="HJ532" s="119"/>
      <c r="HK532" s="119"/>
      <c r="HL532" s="119"/>
      <c r="HM532" s="119"/>
      <c r="HN532" s="119"/>
      <c r="HO532" s="119"/>
      <c r="HP532" s="119"/>
      <c r="HQ532" s="119"/>
      <c r="HR532" s="119"/>
      <c r="HS532" s="119"/>
      <c r="HT532" s="119"/>
      <c r="HU532" s="119"/>
      <c r="HV532" s="119"/>
      <c r="HW532" s="119"/>
      <c r="HX532" s="119"/>
      <c r="HY532" s="119"/>
      <c r="HZ532" s="119"/>
      <c r="IA532" s="119"/>
      <c r="IB532" s="119"/>
      <c r="IC532" s="119"/>
      <c r="ID532" s="119"/>
      <c r="IE532" s="119"/>
      <c r="IF532" s="119"/>
      <c r="IG532" s="119"/>
      <c r="IH532" s="119"/>
      <c r="II532" s="119"/>
      <c r="IJ532" s="119"/>
      <c r="IK532" s="119"/>
      <c r="IL532" s="119"/>
      <c r="IM532" s="119"/>
      <c r="IN532" s="119"/>
      <c r="IO532" s="119"/>
      <c r="IP532" s="119"/>
      <c r="IQ532" s="119"/>
      <c r="IR532" s="119"/>
      <c r="IS532" s="119"/>
      <c r="IT532" s="119"/>
      <c r="IU532" s="119"/>
      <c r="IV532" s="119"/>
    </row>
    <row r="533" spans="4:256" s="150" customFormat="1">
      <c r="D533" s="119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  <c r="AA533" s="119"/>
      <c r="AB533" s="119"/>
      <c r="AC533" s="119"/>
      <c r="AD533" s="119"/>
      <c r="AE533" s="119"/>
      <c r="AF533" s="119"/>
      <c r="AG533" s="119"/>
      <c r="AH533" s="119"/>
      <c r="AI533" s="119"/>
      <c r="AJ533" s="119"/>
      <c r="AK533" s="119"/>
      <c r="AL533" s="119"/>
      <c r="AM533" s="119"/>
      <c r="AN533" s="119"/>
      <c r="AO533" s="119"/>
      <c r="AP533" s="119"/>
      <c r="AQ533" s="119"/>
      <c r="AR533" s="119"/>
      <c r="AS533" s="119"/>
      <c r="AT533" s="119"/>
      <c r="AU533" s="119"/>
      <c r="AV533" s="119"/>
      <c r="AW533" s="119"/>
      <c r="AX533" s="119"/>
      <c r="AY533" s="119"/>
      <c r="AZ533" s="119"/>
      <c r="BA533" s="119"/>
      <c r="BB533" s="119"/>
      <c r="BC533" s="119"/>
      <c r="BD533" s="119"/>
      <c r="BE533" s="119"/>
      <c r="BF533" s="119"/>
      <c r="BG533" s="119"/>
      <c r="BH533" s="119"/>
      <c r="BI533" s="119"/>
      <c r="BJ533" s="119"/>
      <c r="BK533" s="119"/>
      <c r="BL533" s="119"/>
      <c r="BM533" s="119"/>
      <c r="BN533" s="119"/>
      <c r="BO533" s="119"/>
      <c r="BP533" s="119"/>
      <c r="BQ533" s="119"/>
      <c r="BR533" s="119"/>
      <c r="BS533" s="119"/>
      <c r="BT533" s="119"/>
      <c r="BU533" s="119"/>
      <c r="BV533" s="119"/>
      <c r="BW533" s="119"/>
      <c r="BX533" s="119"/>
      <c r="BY533" s="119"/>
      <c r="BZ533" s="119"/>
      <c r="CA533" s="119"/>
      <c r="CB533" s="119"/>
      <c r="CC533" s="119"/>
      <c r="CD533" s="119"/>
      <c r="CE533" s="119"/>
      <c r="CF533" s="119"/>
      <c r="CG533" s="119"/>
      <c r="CH533" s="119"/>
      <c r="CI533" s="119"/>
      <c r="CJ533" s="119"/>
      <c r="CK533" s="119"/>
      <c r="CL533" s="119"/>
      <c r="CM533" s="119"/>
      <c r="CN533" s="119"/>
      <c r="CO533" s="119"/>
      <c r="CP533" s="119"/>
      <c r="CQ533" s="119"/>
      <c r="CR533" s="119"/>
      <c r="CS533" s="119"/>
      <c r="CT533" s="119"/>
      <c r="CU533" s="119"/>
      <c r="CV533" s="119"/>
      <c r="CW533" s="119"/>
      <c r="CX533" s="119"/>
      <c r="CY533" s="119"/>
      <c r="CZ533" s="119"/>
      <c r="DA533" s="119"/>
      <c r="DB533" s="119"/>
      <c r="DC533" s="119"/>
      <c r="DD533" s="119"/>
      <c r="DE533" s="119"/>
      <c r="DF533" s="119"/>
      <c r="DG533" s="119"/>
      <c r="DH533" s="119"/>
      <c r="DI533" s="119"/>
      <c r="DJ533" s="119"/>
      <c r="DK533" s="119"/>
      <c r="DL533" s="119"/>
      <c r="DM533" s="119"/>
      <c r="DN533" s="119"/>
      <c r="DO533" s="119"/>
      <c r="DP533" s="119"/>
      <c r="DQ533" s="119"/>
      <c r="DR533" s="119"/>
      <c r="DS533" s="119"/>
      <c r="DT533" s="119"/>
      <c r="DU533" s="119"/>
      <c r="DV533" s="119"/>
      <c r="DW533" s="119"/>
      <c r="DX533" s="119"/>
      <c r="DY533" s="119"/>
      <c r="DZ533" s="119"/>
      <c r="EA533" s="119"/>
      <c r="EB533" s="119"/>
      <c r="EC533" s="119"/>
      <c r="ED533" s="119"/>
      <c r="EE533" s="119"/>
      <c r="EF533" s="119"/>
      <c r="EG533" s="119"/>
      <c r="EH533" s="119"/>
      <c r="EI533" s="119"/>
      <c r="EJ533" s="119"/>
      <c r="EK533" s="119"/>
      <c r="EL533" s="119"/>
      <c r="EM533" s="119"/>
      <c r="EN533" s="119"/>
      <c r="EO533" s="119"/>
      <c r="EP533" s="119"/>
      <c r="EQ533" s="119"/>
      <c r="ER533" s="119"/>
      <c r="ES533" s="119"/>
      <c r="ET533" s="119"/>
      <c r="EU533" s="119"/>
      <c r="EV533" s="119"/>
      <c r="EW533" s="119"/>
      <c r="EX533" s="119"/>
      <c r="EY533" s="119"/>
      <c r="EZ533" s="119"/>
      <c r="FA533" s="119"/>
      <c r="FB533" s="119"/>
      <c r="FC533" s="119"/>
      <c r="FD533" s="119"/>
      <c r="FE533" s="119"/>
      <c r="FF533" s="119"/>
      <c r="FG533" s="119"/>
      <c r="FH533" s="119"/>
      <c r="FI533" s="119"/>
      <c r="FJ533" s="119"/>
      <c r="FK533" s="119"/>
      <c r="FL533" s="119"/>
      <c r="FM533" s="119"/>
      <c r="FN533" s="119"/>
      <c r="FO533" s="119"/>
      <c r="FP533" s="119"/>
      <c r="FQ533" s="119"/>
      <c r="FR533" s="119"/>
      <c r="FS533" s="119"/>
      <c r="FT533" s="119"/>
      <c r="FU533" s="119"/>
      <c r="FV533" s="119"/>
      <c r="FW533" s="119"/>
      <c r="FX533" s="119"/>
      <c r="FY533" s="119"/>
      <c r="FZ533" s="119"/>
      <c r="GA533" s="119"/>
      <c r="GB533" s="119"/>
      <c r="GC533" s="119"/>
      <c r="GD533" s="119"/>
      <c r="GE533" s="119"/>
      <c r="GF533" s="119"/>
      <c r="GG533" s="119"/>
      <c r="GH533" s="119"/>
      <c r="GI533" s="119"/>
      <c r="GJ533" s="119"/>
      <c r="GK533" s="119"/>
      <c r="GL533" s="119"/>
      <c r="GM533" s="119"/>
      <c r="GN533" s="119"/>
      <c r="GO533" s="119"/>
      <c r="GP533" s="119"/>
      <c r="GQ533" s="119"/>
      <c r="GR533" s="119"/>
      <c r="GS533" s="119"/>
      <c r="GT533" s="119"/>
      <c r="GU533" s="119"/>
      <c r="GV533" s="119"/>
      <c r="GW533" s="119"/>
      <c r="GX533" s="119"/>
      <c r="GY533" s="119"/>
      <c r="GZ533" s="119"/>
      <c r="HA533" s="119"/>
      <c r="HB533" s="119"/>
      <c r="HC533" s="119"/>
      <c r="HD533" s="119"/>
      <c r="HE533" s="119"/>
      <c r="HF533" s="119"/>
      <c r="HG533" s="119"/>
      <c r="HH533" s="119"/>
      <c r="HI533" s="119"/>
      <c r="HJ533" s="119"/>
      <c r="HK533" s="119"/>
      <c r="HL533" s="119"/>
      <c r="HM533" s="119"/>
      <c r="HN533" s="119"/>
      <c r="HO533" s="119"/>
      <c r="HP533" s="119"/>
      <c r="HQ533" s="119"/>
      <c r="HR533" s="119"/>
      <c r="HS533" s="119"/>
      <c r="HT533" s="119"/>
      <c r="HU533" s="119"/>
      <c r="HV533" s="119"/>
      <c r="HW533" s="119"/>
      <c r="HX533" s="119"/>
      <c r="HY533" s="119"/>
      <c r="HZ533" s="119"/>
      <c r="IA533" s="119"/>
      <c r="IB533" s="119"/>
      <c r="IC533" s="119"/>
      <c r="ID533" s="119"/>
      <c r="IE533" s="119"/>
      <c r="IF533" s="119"/>
      <c r="IG533" s="119"/>
      <c r="IH533" s="119"/>
      <c r="II533" s="119"/>
      <c r="IJ533" s="119"/>
      <c r="IK533" s="119"/>
      <c r="IL533" s="119"/>
      <c r="IM533" s="119"/>
      <c r="IN533" s="119"/>
      <c r="IO533" s="119"/>
      <c r="IP533" s="119"/>
      <c r="IQ533" s="119"/>
      <c r="IR533" s="119"/>
      <c r="IS533" s="119"/>
      <c r="IT533" s="119"/>
      <c r="IU533" s="119"/>
      <c r="IV533" s="119"/>
    </row>
    <row r="534" spans="4:256" s="150" customFormat="1">
      <c r="D534" s="119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  <c r="AA534" s="119"/>
      <c r="AB534" s="119"/>
      <c r="AC534" s="119"/>
      <c r="AD534" s="119"/>
      <c r="AE534" s="119"/>
      <c r="AF534" s="119"/>
      <c r="AG534" s="119"/>
      <c r="AH534" s="119"/>
      <c r="AI534" s="119"/>
      <c r="AJ534" s="119"/>
      <c r="AK534" s="119"/>
      <c r="AL534" s="119"/>
      <c r="AM534" s="119"/>
      <c r="AN534" s="119"/>
      <c r="AO534" s="119"/>
      <c r="AP534" s="119"/>
      <c r="AQ534" s="119"/>
      <c r="AR534" s="119"/>
      <c r="AS534" s="119"/>
      <c r="AT534" s="119"/>
      <c r="AU534" s="119"/>
      <c r="AV534" s="119"/>
      <c r="AW534" s="119"/>
      <c r="AX534" s="119"/>
      <c r="AY534" s="119"/>
      <c r="AZ534" s="119"/>
      <c r="BA534" s="119"/>
      <c r="BB534" s="119"/>
      <c r="BC534" s="119"/>
      <c r="BD534" s="119"/>
      <c r="BE534" s="119"/>
      <c r="BF534" s="119"/>
      <c r="BG534" s="119"/>
      <c r="BH534" s="119"/>
      <c r="BI534" s="119"/>
      <c r="BJ534" s="119"/>
      <c r="BK534" s="119"/>
      <c r="BL534" s="119"/>
      <c r="BM534" s="119"/>
      <c r="BN534" s="119"/>
      <c r="BO534" s="119"/>
      <c r="BP534" s="119"/>
      <c r="BQ534" s="119"/>
      <c r="BR534" s="119"/>
      <c r="BS534" s="119"/>
      <c r="BT534" s="119"/>
      <c r="BU534" s="119"/>
      <c r="BV534" s="119"/>
      <c r="BW534" s="119"/>
      <c r="BX534" s="119"/>
      <c r="BY534" s="119"/>
      <c r="BZ534" s="119"/>
      <c r="CA534" s="119"/>
      <c r="CB534" s="119"/>
      <c r="CC534" s="119"/>
      <c r="CD534" s="119"/>
      <c r="CE534" s="119"/>
      <c r="CF534" s="119"/>
      <c r="CG534" s="119"/>
      <c r="CH534" s="119"/>
      <c r="CI534" s="119"/>
      <c r="CJ534" s="119"/>
      <c r="CK534" s="119"/>
      <c r="CL534" s="119"/>
      <c r="CM534" s="119"/>
      <c r="CN534" s="119"/>
      <c r="CO534" s="119"/>
      <c r="CP534" s="119"/>
      <c r="CQ534" s="119"/>
      <c r="CR534" s="119"/>
      <c r="CS534" s="119"/>
      <c r="CT534" s="119"/>
      <c r="CU534" s="119"/>
      <c r="CV534" s="119"/>
      <c r="CW534" s="119"/>
      <c r="CX534" s="119"/>
      <c r="CY534" s="119"/>
      <c r="CZ534" s="119"/>
      <c r="DA534" s="119"/>
      <c r="DB534" s="119"/>
      <c r="DC534" s="119"/>
      <c r="DD534" s="119"/>
      <c r="DE534" s="119"/>
      <c r="DF534" s="119"/>
      <c r="DG534" s="119"/>
      <c r="DH534" s="119"/>
      <c r="DI534" s="119"/>
      <c r="DJ534" s="119"/>
      <c r="DK534" s="119"/>
      <c r="DL534" s="119"/>
      <c r="DM534" s="119"/>
      <c r="DN534" s="119"/>
      <c r="DO534" s="119"/>
      <c r="DP534" s="119"/>
      <c r="DQ534" s="119"/>
      <c r="DR534" s="119"/>
      <c r="DS534" s="119"/>
      <c r="DT534" s="119"/>
      <c r="DU534" s="119"/>
      <c r="DV534" s="119"/>
      <c r="DW534" s="119"/>
      <c r="DX534" s="119"/>
      <c r="DY534" s="119"/>
      <c r="DZ534" s="119"/>
      <c r="EA534" s="119"/>
      <c r="EB534" s="119"/>
      <c r="EC534" s="119"/>
      <c r="ED534" s="119"/>
      <c r="EE534" s="119"/>
      <c r="EF534" s="119"/>
      <c r="EG534" s="119"/>
      <c r="EH534" s="119"/>
      <c r="EI534" s="119"/>
      <c r="EJ534" s="119"/>
      <c r="EK534" s="119"/>
      <c r="EL534" s="119"/>
      <c r="EM534" s="119"/>
      <c r="EN534" s="119"/>
      <c r="EO534" s="119"/>
      <c r="EP534" s="119"/>
      <c r="EQ534" s="119"/>
      <c r="ER534" s="119"/>
      <c r="ES534" s="119"/>
      <c r="ET534" s="119"/>
      <c r="EU534" s="119"/>
      <c r="EV534" s="119"/>
      <c r="EW534" s="119"/>
      <c r="EX534" s="119"/>
      <c r="EY534" s="119"/>
      <c r="EZ534" s="119"/>
      <c r="FA534" s="119"/>
      <c r="FB534" s="119"/>
      <c r="FC534" s="119"/>
      <c r="FD534" s="119"/>
      <c r="FE534" s="119"/>
      <c r="FF534" s="119"/>
      <c r="FG534" s="119"/>
      <c r="FH534" s="119"/>
      <c r="FI534" s="119"/>
      <c r="FJ534" s="119"/>
      <c r="FK534" s="119"/>
      <c r="FL534" s="119"/>
      <c r="FM534" s="119"/>
      <c r="FN534" s="119"/>
      <c r="FO534" s="119"/>
      <c r="FP534" s="119"/>
      <c r="FQ534" s="119"/>
      <c r="FR534" s="119"/>
      <c r="FS534" s="119"/>
      <c r="FT534" s="119"/>
      <c r="FU534" s="119"/>
      <c r="FV534" s="119"/>
      <c r="FW534" s="119"/>
      <c r="FX534" s="119"/>
      <c r="FY534" s="119"/>
      <c r="FZ534" s="119"/>
      <c r="GA534" s="119"/>
      <c r="GB534" s="119"/>
      <c r="GC534" s="119"/>
      <c r="GD534" s="119"/>
      <c r="GE534" s="119"/>
      <c r="GF534" s="119"/>
      <c r="GG534" s="119"/>
      <c r="GH534" s="119"/>
      <c r="GI534" s="119"/>
      <c r="GJ534" s="119"/>
      <c r="GK534" s="119"/>
      <c r="GL534" s="119"/>
      <c r="GM534" s="119"/>
      <c r="GN534" s="119"/>
      <c r="GO534" s="119"/>
      <c r="GP534" s="119"/>
      <c r="GQ534" s="119"/>
      <c r="GR534" s="119"/>
      <c r="GS534" s="119"/>
      <c r="GT534" s="119"/>
      <c r="GU534" s="119"/>
      <c r="GV534" s="119"/>
      <c r="GW534" s="119"/>
      <c r="GX534" s="119"/>
      <c r="GY534" s="119"/>
      <c r="GZ534" s="119"/>
      <c r="HA534" s="119"/>
      <c r="HB534" s="119"/>
      <c r="HC534" s="119"/>
      <c r="HD534" s="119"/>
      <c r="HE534" s="119"/>
      <c r="HF534" s="119"/>
      <c r="HG534" s="119"/>
      <c r="HH534" s="119"/>
      <c r="HI534" s="119"/>
      <c r="HJ534" s="119"/>
      <c r="HK534" s="119"/>
      <c r="HL534" s="119"/>
      <c r="HM534" s="119"/>
      <c r="HN534" s="119"/>
      <c r="HO534" s="119"/>
      <c r="HP534" s="119"/>
      <c r="HQ534" s="119"/>
      <c r="HR534" s="119"/>
      <c r="HS534" s="119"/>
      <c r="HT534" s="119"/>
      <c r="HU534" s="119"/>
      <c r="HV534" s="119"/>
      <c r="HW534" s="119"/>
      <c r="HX534" s="119"/>
      <c r="HY534" s="119"/>
      <c r="HZ534" s="119"/>
      <c r="IA534" s="119"/>
      <c r="IB534" s="119"/>
      <c r="IC534" s="119"/>
      <c r="ID534" s="119"/>
      <c r="IE534" s="119"/>
      <c r="IF534" s="119"/>
      <c r="IG534" s="119"/>
      <c r="IH534" s="119"/>
      <c r="II534" s="119"/>
      <c r="IJ534" s="119"/>
      <c r="IK534" s="119"/>
      <c r="IL534" s="119"/>
      <c r="IM534" s="119"/>
      <c r="IN534" s="119"/>
      <c r="IO534" s="119"/>
      <c r="IP534" s="119"/>
      <c r="IQ534" s="119"/>
      <c r="IR534" s="119"/>
      <c r="IS534" s="119"/>
      <c r="IT534" s="119"/>
      <c r="IU534" s="119"/>
      <c r="IV534" s="119"/>
    </row>
    <row r="535" spans="4:256" s="150" customFormat="1">
      <c r="D535" s="119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  <c r="AA535" s="119"/>
      <c r="AB535" s="119"/>
      <c r="AC535" s="119"/>
      <c r="AD535" s="119"/>
      <c r="AE535" s="119"/>
      <c r="AF535" s="119"/>
      <c r="AG535" s="119"/>
      <c r="AH535" s="119"/>
      <c r="AI535" s="119"/>
      <c r="AJ535" s="119"/>
      <c r="AK535" s="119"/>
      <c r="AL535" s="119"/>
      <c r="AM535" s="119"/>
      <c r="AN535" s="119"/>
      <c r="AO535" s="119"/>
      <c r="AP535" s="119"/>
      <c r="AQ535" s="119"/>
      <c r="AR535" s="119"/>
      <c r="AS535" s="119"/>
      <c r="AT535" s="119"/>
      <c r="AU535" s="119"/>
      <c r="AV535" s="119"/>
      <c r="AW535" s="119"/>
      <c r="AX535" s="119"/>
      <c r="AY535" s="119"/>
      <c r="AZ535" s="119"/>
      <c r="BA535" s="119"/>
      <c r="BB535" s="119"/>
      <c r="BC535" s="119"/>
      <c r="BD535" s="119"/>
      <c r="BE535" s="119"/>
      <c r="BF535" s="119"/>
      <c r="BG535" s="119"/>
      <c r="BH535" s="119"/>
      <c r="BI535" s="119"/>
      <c r="BJ535" s="119"/>
      <c r="BK535" s="119"/>
      <c r="BL535" s="119"/>
      <c r="BM535" s="119"/>
      <c r="BN535" s="119"/>
      <c r="BO535" s="119"/>
      <c r="BP535" s="119"/>
      <c r="BQ535" s="119"/>
      <c r="BR535" s="119"/>
      <c r="BS535" s="119"/>
      <c r="BT535" s="119"/>
      <c r="BU535" s="119"/>
      <c r="BV535" s="119"/>
      <c r="BW535" s="119"/>
      <c r="BX535" s="119"/>
      <c r="BY535" s="119"/>
      <c r="BZ535" s="119"/>
      <c r="CA535" s="119"/>
      <c r="CB535" s="119"/>
      <c r="CC535" s="119"/>
      <c r="CD535" s="119"/>
      <c r="CE535" s="119"/>
      <c r="CF535" s="119"/>
      <c r="CG535" s="119"/>
      <c r="CH535" s="119"/>
      <c r="CI535" s="119"/>
      <c r="CJ535" s="119"/>
      <c r="CK535" s="119"/>
      <c r="CL535" s="119"/>
      <c r="CM535" s="119"/>
      <c r="CN535" s="119"/>
      <c r="CO535" s="119"/>
      <c r="CP535" s="119"/>
      <c r="CQ535" s="119"/>
      <c r="CR535" s="119"/>
      <c r="CS535" s="119"/>
      <c r="CT535" s="119"/>
      <c r="CU535" s="119"/>
      <c r="CV535" s="119"/>
      <c r="CW535" s="119"/>
      <c r="CX535" s="119"/>
      <c r="CY535" s="119"/>
      <c r="CZ535" s="119"/>
      <c r="DA535" s="119"/>
      <c r="DB535" s="119"/>
      <c r="DC535" s="119"/>
      <c r="DD535" s="119"/>
      <c r="DE535" s="119"/>
      <c r="DF535" s="119"/>
      <c r="DG535" s="119"/>
      <c r="DH535" s="119"/>
      <c r="DI535" s="119"/>
      <c r="DJ535" s="119"/>
      <c r="DK535" s="119"/>
      <c r="DL535" s="119"/>
      <c r="DM535" s="119"/>
      <c r="DN535" s="119"/>
      <c r="DO535" s="119"/>
      <c r="DP535" s="119"/>
      <c r="DQ535" s="119"/>
      <c r="DR535" s="119"/>
      <c r="DS535" s="119"/>
      <c r="DT535" s="119"/>
      <c r="DU535" s="119"/>
      <c r="DV535" s="119"/>
      <c r="DW535" s="119"/>
      <c r="DX535" s="119"/>
      <c r="DY535" s="119"/>
      <c r="DZ535" s="119"/>
      <c r="EA535" s="119"/>
      <c r="EB535" s="119"/>
      <c r="EC535" s="119"/>
      <c r="ED535" s="119"/>
      <c r="EE535" s="119"/>
      <c r="EF535" s="119"/>
      <c r="EG535" s="119"/>
      <c r="EH535" s="119"/>
      <c r="EI535" s="119"/>
      <c r="EJ535" s="119"/>
      <c r="EK535" s="119"/>
      <c r="EL535" s="119"/>
      <c r="EM535" s="119"/>
      <c r="EN535" s="119"/>
      <c r="EO535" s="119"/>
      <c r="EP535" s="119"/>
      <c r="EQ535" s="119"/>
      <c r="ER535" s="119"/>
      <c r="ES535" s="119"/>
      <c r="ET535" s="119"/>
      <c r="EU535" s="119"/>
      <c r="EV535" s="119"/>
      <c r="EW535" s="119"/>
      <c r="EX535" s="119"/>
      <c r="EY535" s="119"/>
      <c r="EZ535" s="119"/>
      <c r="FA535" s="119"/>
      <c r="FB535" s="119"/>
      <c r="FC535" s="119"/>
      <c r="FD535" s="119"/>
      <c r="FE535" s="119"/>
      <c r="FF535" s="119"/>
      <c r="FG535" s="119"/>
      <c r="FH535" s="119"/>
      <c r="FI535" s="119"/>
      <c r="FJ535" s="119"/>
      <c r="FK535" s="119"/>
      <c r="FL535" s="119"/>
      <c r="FM535" s="119"/>
      <c r="FN535" s="119"/>
      <c r="FO535" s="119"/>
      <c r="FP535" s="119"/>
      <c r="FQ535" s="119"/>
      <c r="FR535" s="119"/>
      <c r="FS535" s="119"/>
      <c r="FT535" s="119"/>
      <c r="FU535" s="119"/>
      <c r="FV535" s="119"/>
      <c r="FW535" s="119"/>
      <c r="FX535" s="119"/>
      <c r="FY535" s="119"/>
      <c r="FZ535" s="119"/>
      <c r="GA535" s="119"/>
      <c r="GB535" s="119"/>
      <c r="GC535" s="119"/>
      <c r="GD535" s="119"/>
      <c r="GE535" s="119"/>
      <c r="GF535" s="119"/>
      <c r="GG535" s="119"/>
      <c r="GH535" s="119"/>
      <c r="GI535" s="119"/>
      <c r="GJ535" s="119"/>
      <c r="GK535" s="119"/>
      <c r="GL535" s="119"/>
      <c r="GM535" s="119"/>
      <c r="GN535" s="119"/>
      <c r="GO535" s="119"/>
      <c r="GP535" s="119"/>
      <c r="GQ535" s="119"/>
      <c r="GR535" s="119"/>
      <c r="GS535" s="119"/>
      <c r="GT535" s="119"/>
      <c r="GU535" s="119"/>
      <c r="GV535" s="119"/>
      <c r="GW535" s="119"/>
      <c r="GX535" s="119"/>
      <c r="GY535" s="119"/>
      <c r="GZ535" s="119"/>
      <c r="HA535" s="119"/>
      <c r="HB535" s="119"/>
      <c r="HC535" s="119"/>
      <c r="HD535" s="119"/>
      <c r="HE535" s="119"/>
      <c r="HF535" s="119"/>
      <c r="HG535" s="119"/>
      <c r="HH535" s="119"/>
      <c r="HI535" s="119"/>
      <c r="HJ535" s="119"/>
      <c r="HK535" s="119"/>
      <c r="HL535" s="119"/>
      <c r="HM535" s="119"/>
      <c r="HN535" s="119"/>
      <c r="HO535" s="119"/>
      <c r="HP535" s="119"/>
      <c r="HQ535" s="119"/>
      <c r="HR535" s="119"/>
      <c r="HS535" s="119"/>
      <c r="HT535" s="119"/>
      <c r="HU535" s="119"/>
      <c r="HV535" s="119"/>
      <c r="HW535" s="119"/>
      <c r="HX535" s="119"/>
      <c r="HY535" s="119"/>
      <c r="HZ535" s="119"/>
      <c r="IA535" s="119"/>
      <c r="IB535" s="119"/>
      <c r="IC535" s="119"/>
      <c r="ID535" s="119"/>
      <c r="IE535" s="119"/>
      <c r="IF535" s="119"/>
      <c r="IG535" s="119"/>
      <c r="IH535" s="119"/>
      <c r="II535" s="119"/>
      <c r="IJ535" s="119"/>
      <c r="IK535" s="119"/>
      <c r="IL535" s="119"/>
      <c r="IM535" s="119"/>
      <c r="IN535" s="119"/>
      <c r="IO535" s="119"/>
      <c r="IP535" s="119"/>
      <c r="IQ535" s="119"/>
      <c r="IR535" s="119"/>
      <c r="IS535" s="119"/>
      <c r="IT535" s="119"/>
      <c r="IU535" s="119"/>
      <c r="IV535" s="119"/>
    </row>
    <row r="536" spans="4:256" s="150" customFormat="1">
      <c r="D536" s="119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  <c r="AA536" s="119"/>
      <c r="AB536" s="119"/>
      <c r="AC536" s="119"/>
      <c r="AD536" s="119"/>
      <c r="AE536" s="119"/>
      <c r="AF536" s="119"/>
      <c r="AG536" s="119"/>
      <c r="AH536" s="119"/>
      <c r="AI536" s="119"/>
      <c r="AJ536" s="119"/>
      <c r="AK536" s="119"/>
      <c r="AL536" s="119"/>
      <c r="AM536" s="119"/>
      <c r="AN536" s="119"/>
      <c r="AO536" s="119"/>
      <c r="AP536" s="119"/>
      <c r="AQ536" s="119"/>
      <c r="AR536" s="119"/>
      <c r="AS536" s="119"/>
      <c r="AT536" s="119"/>
      <c r="AU536" s="119"/>
      <c r="AV536" s="119"/>
      <c r="AW536" s="119"/>
      <c r="AX536" s="119"/>
      <c r="AY536" s="119"/>
      <c r="AZ536" s="119"/>
      <c r="BA536" s="119"/>
      <c r="BB536" s="119"/>
      <c r="BC536" s="119"/>
      <c r="BD536" s="119"/>
      <c r="BE536" s="119"/>
      <c r="BF536" s="119"/>
      <c r="BG536" s="119"/>
      <c r="BH536" s="119"/>
      <c r="BI536" s="119"/>
      <c r="BJ536" s="119"/>
      <c r="BK536" s="119"/>
      <c r="BL536" s="119"/>
      <c r="BM536" s="119"/>
      <c r="BN536" s="119"/>
      <c r="BO536" s="119"/>
      <c r="BP536" s="119"/>
      <c r="BQ536" s="119"/>
      <c r="BR536" s="119"/>
      <c r="BS536" s="119"/>
      <c r="BT536" s="119"/>
      <c r="BU536" s="119"/>
      <c r="BV536" s="119"/>
      <c r="BW536" s="119"/>
      <c r="BX536" s="119"/>
      <c r="BY536" s="119"/>
      <c r="BZ536" s="119"/>
      <c r="CA536" s="119"/>
      <c r="CB536" s="119"/>
      <c r="CC536" s="119"/>
      <c r="CD536" s="119"/>
      <c r="CE536" s="119"/>
      <c r="CF536" s="119"/>
      <c r="CG536" s="119"/>
      <c r="CH536" s="119"/>
      <c r="CI536" s="119"/>
      <c r="CJ536" s="119"/>
      <c r="CK536" s="119"/>
      <c r="CL536" s="119"/>
      <c r="CM536" s="119"/>
      <c r="CN536" s="119"/>
      <c r="CO536" s="119"/>
      <c r="CP536" s="119"/>
      <c r="CQ536" s="119"/>
      <c r="CR536" s="119"/>
      <c r="CS536" s="119"/>
      <c r="CT536" s="119"/>
      <c r="CU536" s="119"/>
      <c r="CV536" s="119"/>
      <c r="CW536" s="119"/>
      <c r="CX536" s="119"/>
      <c r="CY536" s="119"/>
      <c r="CZ536" s="119"/>
      <c r="DA536" s="119"/>
      <c r="DB536" s="119"/>
      <c r="DC536" s="119"/>
      <c r="DD536" s="119"/>
      <c r="DE536" s="119"/>
      <c r="DF536" s="119"/>
      <c r="DG536" s="119"/>
      <c r="DH536" s="119"/>
      <c r="DI536" s="119"/>
      <c r="DJ536" s="119"/>
      <c r="DK536" s="119"/>
      <c r="DL536" s="119"/>
      <c r="DM536" s="119"/>
      <c r="DN536" s="119"/>
      <c r="DO536" s="119"/>
      <c r="DP536" s="119"/>
      <c r="DQ536" s="119"/>
      <c r="DR536" s="119"/>
      <c r="DS536" s="119"/>
      <c r="DT536" s="119"/>
      <c r="DU536" s="119"/>
      <c r="DV536" s="119"/>
      <c r="DW536" s="119"/>
      <c r="DX536" s="119"/>
      <c r="DY536" s="119"/>
      <c r="DZ536" s="119"/>
      <c r="EA536" s="119"/>
      <c r="EB536" s="119"/>
      <c r="EC536" s="119"/>
      <c r="ED536" s="119"/>
      <c r="EE536" s="119"/>
      <c r="EF536" s="119"/>
      <c r="EG536" s="119"/>
      <c r="EH536" s="119"/>
      <c r="EI536" s="119"/>
      <c r="EJ536" s="119"/>
      <c r="EK536" s="119"/>
      <c r="EL536" s="119"/>
      <c r="EM536" s="119"/>
      <c r="EN536" s="119"/>
      <c r="EO536" s="119"/>
      <c r="EP536" s="119"/>
      <c r="EQ536" s="119"/>
      <c r="ER536" s="119"/>
      <c r="ES536" s="119"/>
      <c r="ET536" s="119"/>
      <c r="EU536" s="119"/>
      <c r="EV536" s="119"/>
      <c r="EW536" s="119"/>
      <c r="EX536" s="119"/>
      <c r="EY536" s="119"/>
      <c r="EZ536" s="119"/>
      <c r="FA536" s="119"/>
      <c r="FB536" s="119"/>
      <c r="FC536" s="119"/>
      <c r="FD536" s="119"/>
      <c r="FE536" s="119"/>
      <c r="FF536" s="119"/>
      <c r="FG536" s="119"/>
      <c r="FH536" s="119"/>
      <c r="FI536" s="119"/>
      <c r="FJ536" s="119"/>
      <c r="FK536" s="119"/>
      <c r="FL536" s="119"/>
      <c r="FM536" s="119"/>
      <c r="FN536" s="119"/>
      <c r="FO536" s="119"/>
      <c r="FP536" s="119"/>
      <c r="FQ536" s="119"/>
      <c r="FR536" s="119"/>
      <c r="FS536" s="119"/>
      <c r="FT536" s="119"/>
      <c r="FU536" s="119"/>
      <c r="FV536" s="119"/>
      <c r="FW536" s="119"/>
      <c r="FX536" s="119"/>
      <c r="FY536" s="119"/>
      <c r="FZ536" s="119"/>
      <c r="GA536" s="119"/>
      <c r="GB536" s="119"/>
      <c r="GC536" s="119"/>
      <c r="GD536" s="119"/>
      <c r="GE536" s="119"/>
      <c r="GF536" s="119"/>
      <c r="GG536" s="119"/>
      <c r="GH536" s="119"/>
      <c r="GI536" s="119"/>
      <c r="GJ536" s="119"/>
      <c r="GK536" s="119"/>
      <c r="GL536" s="119"/>
      <c r="GM536" s="119"/>
      <c r="GN536" s="119"/>
      <c r="GO536" s="119"/>
      <c r="GP536" s="119"/>
      <c r="GQ536" s="119"/>
      <c r="GR536" s="119"/>
      <c r="GS536" s="119"/>
      <c r="GT536" s="119"/>
      <c r="GU536" s="119"/>
      <c r="GV536" s="119"/>
      <c r="GW536" s="119"/>
      <c r="GX536" s="119"/>
      <c r="GY536" s="119"/>
      <c r="GZ536" s="119"/>
      <c r="HA536" s="119"/>
      <c r="HB536" s="119"/>
      <c r="HC536" s="119"/>
      <c r="HD536" s="119"/>
      <c r="HE536" s="119"/>
      <c r="HF536" s="119"/>
      <c r="HG536" s="119"/>
      <c r="HH536" s="119"/>
      <c r="HI536" s="119"/>
      <c r="HJ536" s="119"/>
      <c r="HK536" s="119"/>
      <c r="HL536" s="119"/>
      <c r="HM536" s="119"/>
      <c r="HN536" s="119"/>
      <c r="HO536" s="119"/>
      <c r="HP536" s="119"/>
      <c r="HQ536" s="119"/>
      <c r="HR536" s="119"/>
      <c r="HS536" s="119"/>
      <c r="HT536" s="119"/>
      <c r="HU536" s="119"/>
      <c r="HV536" s="119"/>
      <c r="HW536" s="119"/>
      <c r="HX536" s="119"/>
      <c r="HY536" s="119"/>
      <c r="HZ536" s="119"/>
      <c r="IA536" s="119"/>
      <c r="IB536" s="119"/>
      <c r="IC536" s="119"/>
      <c r="ID536" s="119"/>
      <c r="IE536" s="119"/>
      <c r="IF536" s="119"/>
      <c r="IG536" s="119"/>
      <c r="IH536" s="119"/>
      <c r="II536" s="119"/>
      <c r="IJ536" s="119"/>
      <c r="IK536" s="119"/>
      <c r="IL536" s="119"/>
      <c r="IM536" s="119"/>
      <c r="IN536" s="119"/>
      <c r="IO536" s="119"/>
      <c r="IP536" s="119"/>
      <c r="IQ536" s="119"/>
      <c r="IR536" s="119"/>
      <c r="IS536" s="119"/>
      <c r="IT536" s="119"/>
      <c r="IU536" s="119"/>
      <c r="IV536" s="119"/>
    </row>
    <row r="537" spans="4:256" s="150" customFormat="1">
      <c r="D537" s="119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  <c r="AA537" s="119"/>
      <c r="AB537" s="119"/>
      <c r="AC537" s="119"/>
      <c r="AD537" s="119"/>
      <c r="AE537" s="119"/>
      <c r="AF537" s="119"/>
      <c r="AG537" s="119"/>
      <c r="AH537" s="119"/>
      <c r="AI537" s="119"/>
      <c r="AJ537" s="119"/>
      <c r="AK537" s="119"/>
      <c r="AL537" s="119"/>
      <c r="AM537" s="119"/>
      <c r="AN537" s="119"/>
      <c r="AO537" s="119"/>
      <c r="AP537" s="119"/>
      <c r="AQ537" s="119"/>
      <c r="AR537" s="119"/>
      <c r="AS537" s="119"/>
      <c r="AT537" s="119"/>
      <c r="AU537" s="119"/>
      <c r="AV537" s="119"/>
      <c r="AW537" s="119"/>
      <c r="AX537" s="119"/>
      <c r="AY537" s="119"/>
      <c r="AZ537" s="119"/>
      <c r="BA537" s="119"/>
      <c r="BB537" s="119"/>
      <c r="BC537" s="119"/>
      <c r="BD537" s="119"/>
      <c r="BE537" s="119"/>
      <c r="BF537" s="119"/>
      <c r="BG537" s="119"/>
      <c r="BH537" s="119"/>
      <c r="BI537" s="119"/>
      <c r="BJ537" s="119"/>
      <c r="BK537" s="119"/>
      <c r="BL537" s="119"/>
      <c r="BM537" s="119"/>
      <c r="BN537" s="119"/>
      <c r="BO537" s="119"/>
      <c r="BP537" s="119"/>
      <c r="BQ537" s="119"/>
      <c r="BR537" s="119"/>
      <c r="BS537" s="119"/>
      <c r="BT537" s="119"/>
      <c r="BU537" s="119"/>
      <c r="BV537" s="119"/>
      <c r="BW537" s="119"/>
      <c r="BX537" s="119"/>
      <c r="BY537" s="119"/>
      <c r="BZ537" s="119"/>
      <c r="CA537" s="119"/>
      <c r="CB537" s="119"/>
      <c r="CC537" s="119"/>
      <c r="CD537" s="119"/>
      <c r="CE537" s="119"/>
      <c r="CF537" s="119"/>
      <c r="CG537" s="119"/>
      <c r="CH537" s="119"/>
      <c r="CI537" s="119"/>
      <c r="CJ537" s="119"/>
      <c r="CK537" s="119"/>
      <c r="CL537" s="119"/>
      <c r="CM537" s="119"/>
      <c r="CN537" s="119"/>
      <c r="CO537" s="119"/>
      <c r="CP537" s="119"/>
      <c r="CQ537" s="119"/>
      <c r="CR537" s="119"/>
      <c r="CS537" s="119"/>
      <c r="CT537" s="119"/>
      <c r="CU537" s="119"/>
      <c r="CV537" s="119"/>
      <c r="CW537" s="119"/>
      <c r="CX537" s="119"/>
      <c r="CY537" s="119"/>
      <c r="CZ537" s="119"/>
      <c r="DA537" s="119"/>
      <c r="DB537" s="119"/>
      <c r="DC537" s="119"/>
      <c r="DD537" s="119"/>
      <c r="DE537" s="119"/>
      <c r="DF537" s="119"/>
      <c r="DG537" s="119"/>
      <c r="DH537" s="119"/>
      <c r="DI537" s="119"/>
      <c r="DJ537" s="119"/>
      <c r="DK537" s="119"/>
      <c r="DL537" s="119"/>
      <c r="DM537" s="119"/>
      <c r="DN537" s="119"/>
      <c r="DO537" s="119"/>
      <c r="DP537" s="119"/>
      <c r="DQ537" s="119"/>
      <c r="DR537" s="119"/>
      <c r="DS537" s="119"/>
      <c r="DT537" s="119"/>
      <c r="DU537" s="119"/>
      <c r="DV537" s="119"/>
      <c r="DW537" s="119"/>
      <c r="DX537" s="119"/>
      <c r="DY537" s="119"/>
      <c r="DZ537" s="119"/>
      <c r="EA537" s="119"/>
      <c r="EB537" s="119"/>
      <c r="EC537" s="119"/>
      <c r="ED537" s="119"/>
      <c r="EE537" s="119"/>
      <c r="EF537" s="119"/>
      <c r="EG537" s="119"/>
      <c r="EH537" s="119"/>
      <c r="EI537" s="119"/>
      <c r="EJ537" s="119"/>
      <c r="EK537" s="119"/>
      <c r="EL537" s="119"/>
      <c r="EM537" s="119"/>
      <c r="EN537" s="119"/>
      <c r="EO537" s="119"/>
      <c r="EP537" s="119"/>
      <c r="EQ537" s="119"/>
      <c r="ER537" s="119"/>
      <c r="ES537" s="119"/>
      <c r="ET537" s="119"/>
      <c r="EU537" s="119"/>
      <c r="EV537" s="119"/>
      <c r="EW537" s="119"/>
      <c r="EX537" s="119"/>
      <c r="EY537" s="119"/>
      <c r="EZ537" s="119"/>
      <c r="FA537" s="119"/>
      <c r="FB537" s="119"/>
      <c r="FC537" s="119"/>
      <c r="FD537" s="119"/>
      <c r="FE537" s="119"/>
      <c r="FF537" s="119"/>
      <c r="FG537" s="119"/>
      <c r="FH537" s="119"/>
      <c r="FI537" s="119"/>
      <c r="FJ537" s="119"/>
      <c r="FK537" s="119"/>
      <c r="FL537" s="119"/>
      <c r="FM537" s="119"/>
      <c r="FN537" s="119"/>
      <c r="FO537" s="119"/>
      <c r="FP537" s="119"/>
      <c r="FQ537" s="119"/>
      <c r="FR537" s="119"/>
      <c r="FS537" s="119"/>
      <c r="FT537" s="119"/>
      <c r="FU537" s="119"/>
      <c r="FV537" s="119"/>
      <c r="FW537" s="119"/>
      <c r="FX537" s="119"/>
      <c r="FY537" s="119"/>
      <c r="FZ537" s="119"/>
      <c r="GA537" s="119"/>
      <c r="GB537" s="119"/>
      <c r="GC537" s="119"/>
      <c r="GD537" s="119"/>
      <c r="GE537" s="119"/>
      <c r="GF537" s="119"/>
      <c r="GG537" s="119"/>
      <c r="GH537" s="119"/>
      <c r="GI537" s="119"/>
      <c r="GJ537" s="119"/>
      <c r="GK537" s="119"/>
      <c r="GL537" s="119"/>
      <c r="GM537" s="119"/>
      <c r="GN537" s="119"/>
      <c r="GO537" s="119"/>
      <c r="GP537" s="119"/>
      <c r="GQ537" s="119"/>
      <c r="GR537" s="119"/>
      <c r="GS537" s="119"/>
      <c r="GT537" s="119"/>
      <c r="GU537" s="119"/>
      <c r="GV537" s="119"/>
      <c r="GW537" s="119"/>
      <c r="GX537" s="119"/>
      <c r="GY537" s="119"/>
      <c r="GZ537" s="119"/>
      <c r="HA537" s="119"/>
      <c r="HB537" s="119"/>
      <c r="HC537" s="119"/>
      <c r="HD537" s="119"/>
      <c r="HE537" s="119"/>
      <c r="HF537" s="119"/>
      <c r="HG537" s="119"/>
      <c r="HH537" s="119"/>
      <c r="HI537" s="119"/>
      <c r="HJ537" s="119"/>
      <c r="HK537" s="119"/>
      <c r="HL537" s="119"/>
      <c r="HM537" s="119"/>
      <c r="HN537" s="119"/>
      <c r="HO537" s="119"/>
      <c r="HP537" s="119"/>
      <c r="HQ537" s="119"/>
      <c r="HR537" s="119"/>
      <c r="HS537" s="119"/>
      <c r="HT537" s="119"/>
      <c r="HU537" s="119"/>
      <c r="HV537" s="119"/>
      <c r="HW537" s="119"/>
      <c r="HX537" s="119"/>
      <c r="HY537" s="119"/>
      <c r="HZ537" s="119"/>
      <c r="IA537" s="119"/>
      <c r="IB537" s="119"/>
      <c r="IC537" s="119"/>
      <c r="ID537" s="119"/>
      <c r="IE537" s="119"/>
      <c r="IF537" s="119"/>
      <c r="IG537" s="119"/>
      <c r="IH537" s="119"/>
      <c r="II537" s="119"/>
      <c r="IJ537" s="119"/>
      <c r="IK537" s="119"/>
      <c r="IL537" s="119"/>
      <c r="IM537" s="119"/>
      <c r="IN537" s="119"/>
      <c r="IO537" s="119"/>
      <c r="IP537" s="119"/>
      <c r="IQ537" s="119"/>
      <c r="IR537" s="119"/>
      <c r="IS537" s="119"/>
      <c r="IT537" s="119"/>
      <c r="IU537" s="119"/>
      <c r="IV537" s="119"/>
    </row>
    <row r="538" spans="4:256" s="150" customFormat="1">
      <c r="D538" s="119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  <c r="AA538" s="119"/>
      <c r="AB538" s="119"/>
      <c r="AC538" s="119"/>
      <c r="AD538" s="119"/>
      <c r="AE538" s="119"/>
      <c r="AF538" s="119"/>
      <c r="AG538" s="119"/>
      <c r="AH538" s="119"/>
      <c r="AI538" s="119"/>
      <c r="AJ538" s="119"/>
      <c r="AK538" s="119"/>
      <c r="AL538" s="119"/>
      <c r="AM538" s="119"/>
      <c r="AN538" s="119"/>
      <c r="AO538" s="119"/>
      <c r="AP538" s="119"/>
      <c r="AQ538" s="119"/>
      <c r="AR538" s="119"/>
      <c r="AS538" s="119"/>
      <c r="AT538" s="119"/>
      <c r="AU538" s="119"/>
      <c r="AV538" s="119"/>
      <c r="AW538" s="119"/>
      <c r="AX538" s="119"/>
      <c r="AY538" s="119"/>
      <c r="AZ538" s="119"/>
      <c r="BA538" s="119"/>
      <c r="BB538" s="119"/>
      <c r="BC538" s="119"/>
      <c r="BD538" s="119"/>
      <c r="BE538" s="119"/>
      <c r="BF538" s="119"/>
      <c r="BG538" s="119"/>
      <c r="BH538" s="119"/>
      <c r="BI538" s="119"/>
      <c r="BJ538" s="119"/>
      <c r="BK538" s="119"/>
      <c r="BL538" s="119"/>
      <c r="BM538" s="119"/>
      <c r="BN538" s="119"/>
      <c r="BO538" s="119"/>
      <c r="BP538" s="119"/>
      <c r="BQ538" s="119"/>
      <c r="BR538" s="119"/>
      <c r="BS538" s="119"/>
      <c r="BT538" s="119"/>
      <c r="BU538" s="119"/>
      <c r="BV538" s="119"/>
      <c r="BW538" s="119"/>
      <c r="BX538" s="119"/>
      <c r="BY538" s="119"/>
      <c r="BZ538" s="119"/>
      <c r="CA538" s="119"/>
      <c r="CB538" s="119"/>
      <c r="CC538" s="119"/>
      <c r="CD538" s="119"/>
      <c r="CE538" s="119"/>
      <c r="CF538" s="119"/>
      <c r="CG538" s="119"/>
      <c r="CH538" s="119"/>
      <c r="CI538" s="119"/>
      <c r="CJ538" s="119"/>
      <c r="CK538" s="119"/>
      <c r="CL538" s="119"/>
      <c r="CM538" s="119"/>
      <c r="CN538" s="119"/>
      <c r="CO538" s="119"/>
      <c r="CP538" s="119"/>
      <c r="CQ538" s="119"/>
      <c r="CR538" s="119"/>
      <c r="CS538" s="119"/>
      <c r="CT538" s="119"/>
      <c r="CU538" s="119"/>
      <c r="CV538" s="119"/>
      <c r="CW538" s="119"/>
      <c r="CX538" s="119"/>
      <c r="CY538" s="119"/>
      <c r="CZ538" s="119"/>
      <c r="DA538" s="119"/>
      <c r="DB538" s="119"/>
      <c r="DC538" s="119"/>
      <c r="DD538" s="119"/>
      <c r="DE538" s="119"/>
      <c r="DF538" s="119"/>
      <c r="DG538" s="119"/>
      <c r="DH538" s="119"/>
      <c r="DI538" s="119"/>
      <c r="DJ538" s="119"/>
      <c r="DK538" s="119"/>
      <c r="DL538" s="119"/>
      <c r="DM538" s="119"/>
      <c r="DN538" s="119"/>
      <c r="DO538" s="119"/>
      <c r="DP538" s="119"/>
      <c r="DQ538" s="119"/>
      <c r="DR538" s="119"/>
      <c r="DS538" s="119"/>
      <c r="DT538" s="119"/>
      <c r="DU538" s="119"/>
      <c r="DV538" s="119"/>
      <c r="DW538" s="119"/>
      <c r="DX538" s="119"/>
      <c r="DY538" s="119"/>
      <c r="DZ538" s="119"/>
      <c r="EA538" s="119"/>
      <c r="EB538" s="119"/>
      <c r="EC538" s="119"/>
      <c r="ED538" s="119"/>
      <c r="EE538" s="119"/>
      <c r="EF538" s="119"/>
      <c r="EG538" s="119"/>
      <c r="EH538" s="119"/>
      <c r="EI538" s="119"/>
      <c r="EJ538" s="119"/>
      <c r="EK538" s="119"/>
      <c r="EL538" s="119"/>
      <c r="EM538" s="119"/>
      <c r="EN538" s="119"/>
      <c r="EO538" s="119"/>
      <c r="EP538" s="119"/>
      <c r="EQ538" s="119"/>
      <c r="ER538" s="119"/>
      <c r="ES538" s="119"/>
      <c r="ET538" s="119"/>
      <c r="EU538" s="119"/>
      <c r="EV538" s="119"/>
      <c r="EW538" s="119"/>
      <c r="EX538" s="119"/>
      <c r="EY538" s="119"/>
      <c r="EZ538" s="119"/>
      <c r="FA538" s="119"/>
      <c r="FB538" s="119"/>
      <c r="FC538" s="119"/>
      <c r="FD538" s="119"/>
      <c r="FE538" s="119"/>
      <c r="FF538" s="119"/>
      <c r="FG538" s="119"/>
      <c r="FH538" s="119"/>
      <c r="FI538" s="119"/>
      <c r="FJ538" s="119"/>
      <c r="FK538" s="119"/>
      <c r="FL538" s="119"/>
      <c r="FM538" s="119"/>
      <c r="FN538" s="119"/>
      <c r="FO538" s="119"/>
      <c r="FP538" s="119"/>
      <c r="FQ538" s="119"/>
      <c r="FR538" s="119"/>
      <c r="FS538" s="119"/>
      <c r="FT538" s="119"/>
      <c r="FU538" s="119"/>
      <c r="FV538" s="119"/>
      <c r="FW538" s="119"/>
      <c r="FX538" s="119"/>
      <c r="FY538" s="119"/>
      <c r="FZ538" s="119"/>
      <c r="GA538" s="119"/>
      <c r="GB538" s="119"/>
      <c r="GC538" s="119"/>
      <c r="GD538" s="119"/>
      <c r="GE538" s="119"/>
      <c r="GF538" s="119"/>
      <c r="GG538" s="119"/>
      <c r="GH538" s="119"/>
      <c r="GI538" s="119"/>
      <c r="GJ538" s="119"/>
      <c r="GK538" s="119"/>
      <c r="GL538" s="119"/>
      <c r="GM538" s="119"/>
      <c r="GN538" s="119"/>
      <c r="GO538" s="119"/>
      <c r="GP538" s="119"/>
      <c r="GQ538" s="119"/>
      <c r="GR538" s="119"/>
      <c r="GS538" s="119"/>
      <c r="GT538" s="119"/>
      <c r="GU538" s="119"/>
      <c r="GV538" s="119"/>
      <c r="GW538" s="119"/>
      <c r="GX538" s="119"/>
      <c r="GY538" s="119"/>
      <c r="GZ538" s="119"/>
      <c r="HA538" s="119"/>
      <c r="HB538" s="119"/>
      <c r="HC538" s="119"/>
      <c r="HD538" s="119"/>
      <c r="HE538" s="119"/>
      <c r="HF538" s="119"/>
      <c r="HG538" s="119"/>
      <c r="HH538" s="119"/>
      <c r="HI538" s="119"/>
      <c r="HJ538" s="119"/>
      <c r="HK538" s="119"/>
      <c r="HL538" s="119"/>
      <c r="HM538" s="119"/>
      <c r="HN538" s="119"/>
      <c r="HO538" s="119"/>
      <c r="HP538" s="119"/>
      <c r="HQ538" s="119"/>
      <c r="HR538" s="119"/>
      <c r="HS538" s="119"/>
      <c r="HT538" s="119"/>
      <c r="HU538" s="119"/>
      <c r="HV538" s="119"/>
      <c r="HW538" s="119"/>
      <c r="HX538" s="119"/>
      <c r="HY538" s="119"/>
      <c r="HZ538" s="119"/>
      <c r="IA538" s="119"/>
      <c r="IB538" s="119"/>
      <c r="IC538" s="119"/>
      <c r="ID538" s="119"/>
      <c r="IE538" s="119"/>
      <c r="IF538" s="119"/>
      <c r="IG538" s="119"/>
      <c r="IH538" s="119"/>
      <c r="II538" s="119"/>
      <c r="IJ538" s="119"/>
      <c r="IK538" s="119"/>
      <c r="IL538" s="119"/>
      <c r="IM538" s="119"/>
      <c r="IN538" s="119"/>
      <c r="IO538" s="119"/>
      <c r="IP538" s="119"/>
      <c r="IQ538" s="119"/>
      <c r="IR538" s="119"/>
      <c r="IS538" s="119"/>
      <c r="IT538" s="119"/>
      <c r="IU538" s="119"/>
      <c r="IV538" s="119"/>
    </row>
    <row r="539" spans="4:256" s="150" customFormat="1">
      <c r="D539" s="119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  <c r="AA539" s="119"/>
      <c r="AB539" s="119"/>
      <c r="AC539" s="119"/>
      <c r="AD539" s="119"/>
      <c r="AE539" s="119"/>
      <c r="AF539" s="119"/>
      <c r="AG539" s="119"/>
      <c r="AH539" s="119"/>
      <c r="AI539" s="119"/>
      <c r="AJ539" s="119"/>
      <c r="AK539" s="119"/>
      <c r="AL539" s="119"/>
      <c r="AM539" s="119"/>
      <c r="AN539" s="119"/>
      <c r="AO539" s="119"/>
      <c r="AP539" s="119"/>
      <c r="AQ539" s="119"/>
      <c r="AR539" s="119"/>
      <c r="AS539" s="119"/>
      <c r="AT539" s="119"/>
      <c r="AU539" s="119"/>
      <c r="AV539" s="119"/>
      <c r="AW539" s="119"/>
      <c r="AX539" s="119"/>
      <c r="AY539" s="119"/>
      <c r="AZ539" s="119"/>
      <c r="BA539" s="119"/>
      <c r="BB539" s="119"/>
      <c r="BC539" s="119"/>
      <c r="BD539" s="119"/>
      <c r="BE539" s="119"/>
      <c r="BF539" s="119"/>
      <c r="BG539" s="119"/>
      <c r="BH539" s="119"/>
      <c r="BI539" s="119"/>
      <c r="BJ539" s="119"/>
      <c r="BK539" s="119"/>
      <c r="BL539" s="119"/>
      <c r="BM539" s="119"/>
      <c r="BN539" s="119"/>
      <c r="BO539" s="119"/>
      <c r="BP539" s="119"/>
      <c r="BQ539" s="119"/>
      <c r="BR539" s="119"/>
      <c r="BS539" s="119"/>
      <c r="BT539" s="119"/>
      <c r="BU539" s="119"/>
      <c r="BV539" s="119"/>
      <c r="BW539" s="119"/>
      <c r="BX539" s="119"/>
      <c r="BY539" s="119"/>
      <c r="BZ539" s="119"/>
      <c r="CA539" s="119"/>
      <c r="CB539" s="119"/>
      <c r="CC539" s="119"/>
      <c r="CD539" s="119"/>
      <c r="CE539" s="119"/>
      <c r="CF539" s="119"/>
      <c r="CG539" s="119"/>
      <c r="CH539" s="119"/>
      <c r="CI539" s="119"/>
      <c r="CJ539" s="119"/>
      <c r="CK539" s="119"/>
      <c r="CL539" s="119"/>
      <c r="CM539" s="119"/>
      <c r="CN539" s="119"/>
      <c r="CO539" s="119"/>
      <c r="CP539" s="119"/>
      <c r="CQ539" s="119"/>
      <c r="CR539" s="119"/>
      <c r="CS539" s="119"/>
      <c r="CT539" s="119"/>
      <c r="CU539" s="119"/>
      <c r="CV539" s="119"/>
      <c r="CW539" s="119"/>
      <c r="CX539" s="119"/>
      <c r="CY539" s="119"/>
      <c r="CZ539" s="119"/>
      <c r="DA539" s="119"/>
      <c r="DB539" s="119"/>
      <c r="DC539" s="119"/>
      <c r="DD539" s="119"/>
      <c r="DE539" s="119"/>
      <c r="DF539" s="119"/>
      <c r="DG539" s="119"/>
      <c r="DH539" s="119"/>
      <c r="DI539" s="119"/>
      <c r="DJ539" s="119"/>
      <c r="DK539" s="119"/>
      <c r="DL539" s="119"/>
      <c r="DM539" s="119"/>
      <c r="DN539" s="119"/>
      <c r="DO539" s="119"/>
      <c r="DP539" s="119"/>
      <c r="DQ539" s="119"/>
      <c r="DR539" s="119"/>
      <c r="DS539" s="119"/>
      <c r="DT539" s="119"/>
      <c r="DU539" s="119"/>
      <c r="DV539" s="119"/>
      <c r="DW539" s="119"/>
      <c r="DX539" s="119"/>
      <c r="DY539" s="119"/>
      <c r="DZ539" s="119"/>
      <c r="EA539" s="119"/>
      <c r="EB539" s="119"/>
      <c r="EC539" s="119"/>
      <c r="ED539" s="119"/>
      <c r="EE539" s="119"/>
      <c r="EF539" s="119"/>
      <c r="EG539" s="119"/>
      <c r="EH539" s="119"/>
      <c r="EI539" s="119"/>
      <c r="EJ539" s="119"/>
      <c r="EK539" s="119"/>
      <c r="EL539" s="119"/>
      <c r="EM539" s="119"/>
      <c r="EN539" s="119"/>
      <c r="EO539" s="119"/>
      <c r="EP539" s="119"/>
      <c r="EQ539" s="119"/>
      <c r="ER539" s="119"/>
      <c r="ES539" s="119"/>
      <c r="ET539" s="119"/>
      <c r="EU539" s="119"/>
      <c r="EV539" s="119"/>
      <c r="EW539" s="119"/>
      <c r="EX539" s="119"/>
      <c r="EY539" s="119"/>
      <c r="EZ539" s="119"/>
      <c r="FA539" s="119"/>
      <c r="FB539" s="119"/>
      <c r="FC539" s="119"/>
      <c r="FD539" s="119"/>
      <c r="FE539" s="119"/>
      <c r="FF539" s="119"/>
      <c r="FG539" s="119"/>
      <c r="FH539" s="119"/>
      <c r="FI539" s="119"/>
      <c r="FJ539" s="119"/>
      <c r="FK539" s="119"/>
      <c r="FL539" s="119"/>
      <c r="FM539" s="119"/>
      <c r="FN539" s="119"/>
      <c r="FO539" s="119"/>
      <c r="FP539" s="119"/>
      <c r="FQ539" s="119"/>
      <c r="FR539" s="119"/>
      <c r="FS539" s="119"/>
      <c r="FT539" s="119"/>
      <c r="FU539" s="119"/>
      <c r="FV539" s="119"/>
      <c r="FW539" s="119"/>
      <c r="FX539" s="119"/>
      <c r="FY539" s="119"/>
      <c r="FZ539" s="119"/>
      <c r="GA539" s="119"/>
      <c r="GB539" s="119"/>
      <c r="GC539" s="119"/>
      <c r="GD539" s="119"/>
      <c r="GE539" s="119"/>
      <c r="GF539" s="119"/>
      <c r="GG539" s="119"/>
      <c r="GH539" s="119"/>
      <c r="GI539" s="119"/>
      <c r="GJ539" s="119"/>
      <c r="GK539" s="119"/>
      <c r="GL539" s="119"/>
      <c r="GM539" s="119"/>
      <c r="GN539" s="119"/>
      <c r="GO539" s="119"/>
      <c r="GP539" s="119"/>
      <c r="GQ539" s="119"/>
      <c r="GR539" s="119"/>
      <c r="GS539" s="119"/>
      <c r="GT539" s="119"/>
      <c r="GU539" s="119"/>
      <c r="GV539" s="119"/>
      <c r="GW539" s="119"/>
      <c r="GX539" s="119"/>
      <c r="GY539" s="119"/>
      <c r="GZ539" s="119"/>
      <c r="HA539" s="119"/>
      <c r="HB539" s="119"/>
      <c r="HC539" s="119"/>
      <c r="HD539" s="119"/>
      <c r="HE539" s="119"/>
      <c r="HF539" s="119"/>
      <c r="HG539" s="119"/>
      <c r="HH539" s="119"/>
      <c r="HI539" s="119"/>
      <c r="HJ539" s="119"/>
      <c r="HK539" s="119"/>
      <c r="HL539" s="119"/>
      <c r="HM539" s="119"/>
      <c r="HN539" s="119"/>
      <c r="HO539" s="119"/>
      <c r="HP539" s="119"/>
      <c r="HQ539" s="119"/>
      <c r="HR539" s="119"/>
      <c r="HS539" s="119"/>
      <c r="HT539" s="119"/>
      <c r="HU539" s="119"/>
      <c r="HV539" s="119"/>
      <c r="HW539" s="119"/>
      <c r="HX539" s="119"/>
      <c r="HY539" s="119"/>
      <c r="HZ539" s="119"/>
      <c r="IA539" s="119"/>
      <c r="IB539" s="119"/>
      <c r="IC539" s="119"/>
      <c r="ID539" s="119"/>
      <c r="IE539" s="119"/>
      <c r="IF539" s="119"/>
      <c r="IG539" s="119"/>
      <c r="IH539" s="119"/>
      <c r="II539" s="119"/>
      <c r="IJ539" s="119"/>
      <c r="IK539" s="119"/>
      <c r="IL539" s="119"/>
      <c r="IM539" s="119"/>
      <c r="IN539" s="119"/>
      <c r="IO539" s="119"/>
      <c r="IP539" s="119"/>
      <c r="IQ539" s="119"/>
      <c r="IR539" s="119"/>
      <c r="IS539" s="119"/>
      <c r="IT539" s="119"/>
      <c r="IU539" s="119"/>
      <c r="IV539" s="119"/>
    </row>
    <row r="540" spans="4:256" s="150" customFormat="1">
      <c r="D540" s="119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  <c r="AA540" s="119"/>
      <c r="AB540" s="119"/>
      <c r="AC540" s="119"/>
      <c r="AD540" s="119"/>
      <c r="AE540" s="119"/>
      <c r="AF540" s="119"/>
      <c r="AG540" s="119"/>
      <c r="AH540" s="119"/>
      <c r="AI540" s="119"/>
      <c r="AJ540" s="119"/>
      <c r="AK540" s="119"/>
      <c r="AL540" s="119"/>
      <c r="AM540" s="119"/>
      <c r="AN540" s="119"/>
      <c r="AO540" s="119"/>
      <c r="AP540" s="119"/>
      <c r="AQ540" s="119"/>
      <c r="AR540" s="119"/>
      <c r="AS540" s="119"/>
      <c r="AT540" s="119"/>
      <c r="AU540" s="119"/>
      <c r="AV540" s="119"/>
      <c r="AW540" s="119"/>
      <c r="AX540" s="119"/>
      <c r="AY540" s="119"/>
      <c r="AZ540" s="119"/>
      <c r="BA540" s="119"/>
      <c r="BB540" s="119"/>
      <c r="BC540" s="119"/>
      <c r="BD540" s="119"/>
      <c r="BE540" s="119"/>
      <c r="BF540" s="119"/>
      <c r="BG540" s="119"/>
      <c r="BH540" s="119"/>
      <c r="BI540" s="119"/>
      <c r="BJ540" s="119"/>
      <c r="BK540" s="119"/>
      <c r="BL540" s="119"/>
      <c r="BM540" s="119"/>
      <c r="BN540" s="119"/>
      <c r="BO540" s="119"/>
      <c r="BP540" s="119"/>
      <c r="BQ540" s="119"/>
      <c r="BR540" s="119"/>
      <c r="BS540" s="119"/>
      <c r="BT540" s="119"/>
      <c r="BU540" s="119"/>
      <c r="BV540" s="119"/>
      <c r="BW540" s="119"/>
      <c r="BX540" s="119"/>
      <c r="BY540" s="119"/>
      <c r="BZ540" s="119"/>
      <c r="CA540" s="119"/>
      <c r="CB540" s="119"/>
      <c r="CC540" s="119"/>
      <c r="CD540" s="119"/>
      <c r="CE540" s="119"/>
      <c r="CF540" s="119"/>
      <c r="CG540" s="119"/>
      <c r="CH540" s="119"/>
      <c r="CI540" s="119"/>
      <c r="CJ540" s="119"/>
      <c r="CK540" s="119"/>
      <c r="CL540" s="119"/>
      <c r="CM540" s="119"/>
      <c r="CN540" s="119"/>
      <c r="CO540" s="119"/>
      <c r="CP540" s="119"/>
      <c r="CQ540" s="119"/>
      <c r="CR540" s="119"/>
      <c r="CS540" s="119"/>
      <c r="CT540" s="119"/>
      <c r="CU540" s="119"/>
      <c r="CV540" s="119"/>
      <c r="CW540" s="119"/>
      <c r="CX540" s="119"/>
      <c r="CY540" s="119"/>
      <c r="CZ540" s="119"/>
      <c r="DA540" s="119"/>
      <c r="DB540" s="119"/>
      <c r="DC540" s="119"/>
      <c r="DD540" s="119"/>
      <c r="DE540" s="119"/>
      <c r="DF540" s="119"/>
      <c r="DG540" s="119"/>
      <c r="DH540" s="119"/>
      <c r="DI540" s="119"/>
      <c r="DJ540" s="119"/>
      <c r="DK540" s="119"/>
      <c r="DL540" s="119"/>
      <c r="DM540" s="119"/>
      <c r="DN540" s="119"/>
      <c r="DO540" s="119"/>
      <c r="DP540" s="119"/>
      <c r="DQ540" s="119"/>
      <c r="DR540" s="119"/>
      <c r="DS540" s="119"/>
      <c r="DT540" s="119"/>
      <c r="DU540" s="119"/>
      <c r="DV540" s="119"/>
      <c r="DW540" s="119"/>
      <c r="DX540" s="119"/>
      <c r="DY540" s="119"/>
      <c r="DZ540" s="119"/>
      <c r="EA540" s="119"/>
      <c r="EB540" s="119"/>
      <c r="EC540" s="119"/>
      <c r="ED540" s="119"/>
      <c r="EE540" s="119"/>
      <c r="EF540" s="119"/>
      <c r="EG540" s="119"/>
      <c r="EH540" s="119"/>
      <c r="EI540" s="119"/>
      <c r="EJ540" s="119"/>
      <c r="EK540" s="119"/>
      <c r="EL540" s="119"/>
      <c r="EM540" s="119"/>
      <c r="EN540" s="119"/>
      <c r="EO540" s="119"/>
      <c r="EP540" s="119"/>
      <c r="EQ540" s="119"/>
      <c r="ER540" s="119"/>
      <c r="ES540" s="119"/>
      <c r="ET540" s="119"/>
      <c r="EU540" s="119"/>
      <c r="EV540" s="119"/>
      <c r="EW540" s="119"/>
      <c r="EX540" s="119"/>
      <c r="EY540" s="119"/>
      <c r="EZ540" s="119"/>
      <c r="FA540" s="119"/>
      <c r="FB540" s="119"/>
      <c r="FC540" s="119"/>
      <c r="FD540" s="119"/>
      <c r="FE540" s="119"/>
      <c r="FF540" s="119"/>
      <c r="FG540" s="119"/>
      <c r="FH540" s="119"/>
      <c r="FI540" s="119"/>
      <c r="FJ540" s="119"/>
      <c r="FK540" s="119"/>
      <c r="FL540" s="119"/>
      <c r="FM540" s="119"/>
      <c r="FN540" s="119"/>
      <c r="FO540" s="119"/>
      <c r="FP540" s="119"/>
      <c r="FQ540" s="119"/>
      <c r="FR540" s="119"/>
      <c r="FS540" s="119"/>
      <c r="FT540" s="119"/>
      <c r="FU540" s="119"/>
      <c r="FV540" s="119"/>
      <c r="FW540" s="119"/>
      <c r="FX540" s="119"/>
      <c r="FY540" s="119"/>
      <c r="FZ540" s="119"/>
      <c r="GA540" s="119"/>
      <c r="GB540" s="119"/>
      <c r="GC540" s="119"/>
      <c r="GD540" s="119"/>
      <c r="GE540" s="119"/>
      <c r="GF540" s="119"/>
      <c r="GG540" s="119"/>
      <c r="GH540" s="119"/>
      <c r="GI540" s="119"/>
      <c r="GJ540" s="119"/>
      <c r="GK540" s="119"/>
      <c r="GL540" s="119"/>
      <c r="GM540" s="119"/>
      <c r="GN540" s="119"/>
      <c r="GO540" s="119"/>
      <c r="GP540" s="119"/>
      <c r="GQ540" s="119"/>
      <c r="GR540" s="119"/>
      <c r="GS540" s="119"/>
      <c r="GT540" s="119"/>
      <c r="GU540" s="119"/>
      <c r="GV540" s="119"/>
      <c r="GW540" s="119"/>
      <c r="GX540" s="119"/>
      <c r="GY540" s="119"/>
      <c r="GZ540" s="119"/>
      <c r="HA540" s="119"/>
      <c r="HB540" s="119"/>
      <c r="HC540" s="119"/>
      <c r="HD540" s="119"/>
      <c r="HE540" s="119"/>
      <c r="HF540" s="119"/>
      <c r="HG540" s="119"/>
      <c r="HH540" s="119"/>
      <c r="HI540" s="119"/>
      <c r="HJ540" s="119"/>
      <c r="HK540" s="119"/>
      <c r="HL540" s="119"/>
      <c r="HM540" s="119"/>
      <c r="HN540" s="119"/>
      <c r="HO540" s="119"/>
      <c r="HP540" s="119"/>
      <c r="HQ540" s="119"/>
      <c r="HR540" s="119"/>
      <c r="HS540" s="119"/>
      <c r="HT540" s="119"/>
      <c r="HU540" s="119"/>
      <c r="HV540" s="119"/>
      <c r="HW540" s="119"/>
      <c r="HX540" s="119"/>
      <c r="HY540" s="119"/>
      <c r="HZ540" s="119"/>
      <c r="IA540" s="119"/>
      <c r="IB540" s="119"/>
      <c r="IC540" s="119"/>
      <c r="ID540" s="119"/>
      <c r="IE540" s="119"/>
      <c r="IF540" s="119"/>
      <c r="IG540" s="119"/>
      <c r="IH540" s="119"/>
      <c r="II540" s="119"/>
      <c r="IJ540" s="119"/>
      <c r="IK540" s="119"/>
      <c r="IL540" s="119"/>
      <c r="IM540" s="119"/>
      <c r="IN540" s="119"/>
      <c r="IO540" s="119"/>
      <c r="IP540" s="119"/>
      <c r="IQ540" s="119"/>
      <c r="IR540" s="119"/>
      <c r="IS540" s="119"/>
      <c r="IT540" s="119"/>
      <c r="IU540" s="119"/>
      <c r="IV540" s="119"/>
    </row>
    <row r="541" spans="4:256" s="150" customFormat="1">
      <c r="D541" s="119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  <c r="AA541" s="119"/>
      <c r="AB541" s="119"/>
      <c r="AC541" s="119"/>
      <c r="AD541" s="119"/>
      <c r="AE541" s="119"/>
      <c r="AF541" s="119"/>
      <c r="AG541" s="119"/>
      <c r="AH541" s="119"/>
      <c r="AI541" s="119"/>
      <c r="AJ541" s="119"/>
      <c r="AK541" s="119"/>
      <c r="AL541" s="119"/>
      <c r="AM541" s="119"/>
      <c r="AN541" s="119"/>
      <c r="AO541" s="119"/>
      <c r="AP541" s="119"/>
      <c r="AQ541" s="119"/>
      <c r="AR541" s="119"/>
      <c r="AS541" s="119"/>
      <c r="AT541" s="119"/>
      <c r="AU541" s="119"/>
      <c r="AV541" s="119"/>
      <c r="AW541" s="119"/>
      <c r="AX541" s="119"/>
      <c r="AY541" s="119"/>
      <c r="AZ541" s="119"/>
      <c r="BA541" s="119"/>
      <c r="BB541" s="119"/>
      <c r="BC541" s="119"/>
      <c r="BD541" s="119"/>
      <c r="BE541" s="119"/>
      <c r="BF541" s="119"/>
      <c r="BG541" s="119"/>
      <c r="BH541" s="119"/>
      <c r="BI541" s="119"/>
      <c r="BJ541" s="119"/>
      <c r="BK541" s="119"/>
      <c r="BL541" s="119"/>
      <c r="BM541" s="119"/>
      <c r="BN541" s="119"/>
      <c r="BO541" s="119"/>
      <c r="BP541" s="119"/>
      <c r="BQ541" s="119"/>
      <c r="BR541" s="119"/>
      <c r="BS541" s="119"/>
      <c r="BT541" s="119"/>
      <c r="BU541" s="119"/>
      <c r="BV541" s="119"/>
      <c r="BW541" s="119"/>
      <c r="BX541" s="119"/>
      <c r="BY541" s="119"/>
      <c r="BZ541" s="119"/>
      <c r="CA541" s="119"/>
      <c r="CB541" s="119"/>
      <c r="CC541" s="119"/>
      <c r="CD541" s="119"/>
      <c r="CE541" s="119"/>
      <c r="CF541" s="119"/>
      <c r="CG541" s="119"/>
      <c r="CH541" s="119"/>
      <c r="CI541" s="119"/>
      <c r="CJ541" s="119"/>
      <c r="CK541" s="119"/>
      <c r="CL541" s="119"/>
      <c r="CM541" s="119"/>
      <c r="CN541" s="119"/>
      <c r="CO541" s="119"/>
      <c r="CP541" s="119"/>
      <c r="CQ541" s="119"/>
      <c r="CR541" s="119"/>
      <c r="CS541" s="119"/>
      <c r="CT541" s="119"/>
      <c r="CU541" s="119"/>
      <c r="CV541" s="119"/>
      <c r="CW541" s="119"/>
      <c r="CX541" s="119"/>
      <c r="CY541" s="119"/>
      <c r="CZ541" s="119"/>
      <c r="DA541" s="119"/>
      <c r="DB541" s="119"/>
      <c r="DC541" s="119"/>
      <c r="DD541" s="119"/>
      <c r="DE541" s="119"/>
      <c r="DF541" s="119"/>
      <c r="DG541" s="119"/>
      <c r="DH541" s="119"/>
      <c r="DI541" s="119"/>
      <c r="DJ541" s="119"/>
      <c r="DK541" s="119"/>
      <c r="DL541" s="119"/>
      <c r="DM541" s="119"/>
      <c r="DN541" s="119"/>
      <c r="DO541" s="119"/>
      <c r="DP541" s="119"/>
      <c r="DQ541" s="119"/>
      <c r="DR541" s="119"/>
      <c r="DS541" s="119"/>
      <c r="DT541" s="119"/>
      <c r="DU541" s="119"/>
      <c r="DV541" s="119"/>
      <c r="DW541" s="119"/>
      <c r="DX541" s="119"/>
      <c r="DY541" s="119"/>
      <c r="DZ541" s="119"/>
      <c r="EA541" s="119"/>
      <c r="EB541" s="119"/>
      <c r="EC541" s="119"/>
      <c r="ED541" s="119"/>
      <c r="EE541" s="119"/>
      <c r="EF541" s="119"/>
      <c r="EG541" s="119"/>
      <c r="EH541" s="119"/>
      <c r="EI541" s="119"/>
      <c r="EJ541" s="119"/>
      <c r="EK541" s="119"/>
      <c r="EL541" s="119"/>
      <c r="EM541" s="119"/>
      <c r="EN541" s="119"/>
      <c r="EO541" s="119"/>
      <c r="EP541" s="119"/>
      <c r="EQ541" s="119"/>
      <c r="ER541" s="119"/>
      <c r="ES541" s="119"/>
      <c r="ET541" s="119"/>
      <c r="EU541" s="119"/>
      <c r="EV541" s="119"/>
      <c r="EW541" s="119"/>
      <c r="EX541" s="119"/>
      <c r="EY541" s="119"/>
      <c r="EZ541" s="119"/>
      <c r="FA541" s="119"/>
      <c r="FB541" s="119"/>
      <c r="FC541" s="119"/>
      <c r="FD541" s="119"/>
      <c r="FE541" s="119"/>
      <c r="FF541" s="119"/>
      <c r="FG541" s="119"/>
      <c r="FH541" s="119"/>
      <c r="FI541" s="119"/>
      <c r="FJ541" s="119"/>
      <c r="FK541" s="119"/>
      <c r="FL541" s="119"/>
      <c r="FM541" s="119"/>
      <c r="FN541" s="119"/>
      <c r="FO541" s="119"/>
      <c r="FP541" s="119"/>
      <c r="FQ541" s="119"/>
      <c r="FR541" s="119"/>
      <c r="FS541" s="119"/>
      <c r="FT541" s="119"/>
      <c r="FU541" s="119"/>
      <c r="FV541" s="119"/>
      <c r="FW541" s="119"/>
      <c r="FX541" s="119"/>
      <c r="FY541" s="119"/>
      <c r="FZ541" s="119"/>
      <c r="GA541" s="119"/>
      <c r="GB541" s="119"/>
      <c r="GC541" s="119"/>
      <c r="GD541" s="119"/>
      <c r="GE541" s="119"/>
      <c r="GF541" s="119"/>
      <c r="GG541" s="119"/>
      <c r="GH541" s="119"/>
      <c r="GI541" s="119"/>
      <c r="GJ541" s="119"/>
      <c r="GK541" s="119"/>
      <c r="GL541" s="119"/>
      <c r="GM541" s="119"/>
      <c r="GN541" s="119"/>
      <c r="GO541" s="119"/>
      <c r="GP541" s="119"/>
      <c r="GQ541" s="119"/>
      <c r="GR541" s="119"/>
      <c r="GS541" s="119"/>
      <c r="GT541" s="119"/>
      <c r="GU541" s="119"/>
      <c r="GV541" s="119"/>
      <c r="GW541" s="119"/>
      <c r="GX541" s="119"/>
      <c r="GY541" s="119"/>
      <c r="GZ541" s="119"/>
      <c r="HA541" s="119"/>
      <c r="HB541" s="119"/>
      <c r="HC541" s="119"/>
      <c r="HD541" s="119"/>
      <c r="HE541" s="119"/>
      <c r="HF541" s="119"/>
      <c r="HG541" s="119"/>
      <c r="HH541" s="119"/>
      <c r="HI541" s="119"/>
      <c r="HJ541" s="119"/>
      <c r="HK541" s="119"/>
      <c r="HL541" s="119"/>
      <c r="HM541" s="119"/>
      <c r="HN541" s="119"/>
      <c r="HO541" s="119"/>
      <c r="HP541" s="119"/>
      <c r="HQ541" s="119"/>
      <c r="HR541" s="119"/>
      <c r="HS541" s="119"/>
      <c r="HT541" s="119"/>
      <c r="HU541" s="119"/>
      <c r="HV541" s="119"/>
      <c r="HW541" s="119"/>
      <c r="HX541" s="119"/>
      <c r="HY541" s="119"/>
      <c r="HZ541" s="119"/>
      <c r="IA541" s="119"/>
      <c r="IB541" s="119"/>
      <c r="IC541" s="119"/>
      <c r="ID541" s="119"/>
      <c r="IE541" s="119"/>
      <c r="IF541" s="119"/>
      <c r="IG541" s="119"/>
      <c r="IH541" s="119"/>
      <c r="II541" s="119"/>
      <c r="IJ541" s="119"/>
      <c r="IK541" s="119"/>
      <c r="IL541" s="119"/>
      <c r="IM541" s="119"/>
      <c r="IN541" s="119"/>
      <c r="IO541" s="119"/>
      <c r="IP541" s="119"/>
      <c r="IQ541" s="119"/>
      <c r="IR541" s="119"/>
      <c r="IS541" s="119"/>
      <c r="IT541" s="119"/>
      <c r="IU541" s="119"/>
      <c r="IV541" s="119"/>
    </row>
    <row r="542" spans="4:256" s="150" customFormat="1">
      <c r="D542" s="119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  <c r="AA542" s="119"/>
      <c r="AB542" s="119"/>
      <c r="AC542" s="119"/>
      <c r="AD542" s="119"/>
      <c r="AE542" s="119"/>
      <c r="AF542" s="119"/>
      <c r="AG542" s="119"/>
      <c r="AH542" s="119"/>
      <c r="AI542" s="119"/>
      <c r="AJ542" s="119"/>
      <c r="AK542" s="119"/>
      <c r="AL542" s="119"/>
      <c r="AM542" s="119"/>
      <c r="AN542" s="119"/>
      <c r="AO542" s="119"/>
      <c r="AP542" s="119"/>
      <c r="AQ542" s="119"/>
      <c r="AR542" s="119"/>
      <c r="AS542" s="119"/>
      <c r="AT542" s="119"/>
      <c r="AU542" s="119"/>
      <c r="AV542" s="119"/>
      <c r="AW542" s="119"/>
      <c r="AX542" s="119"/>
      <c r="AY542" s="119"/>
      <c r="AZ542" s="119"/>
      <c r="BA542" s="119"/>
      <c r="BB542" s="119"/>
      <c r="BC542" s="119"/>
      <c r="BD542" s="119"/>
      <c r="BE542" s="119"/>
      <c r="BF542" s="119"/>
      <c r="BG542" s="119"/>
      <c r="BH542" s="119"/>
      <c r="BI542" s="119"/>
      <c r="BJ542" s="119"/>
      <c r="BK542" s="119"/>
      <c r="BL542" s="119"/>
      <c r="BM542" s="119"/>
      <c r="BN542" s="119"/>
      <c r="BO542" s="119"/>
      <c r="BP542" s="119"/>
      <c r="BQ542" s="119"/>
      <c r="BR542" s="119"/>
      <c r="BS542" s="119"/>
      <c r="BT542" s="119"/>
      <c r="BU542" s="119"/>
      <c r="BV542" s="119"/>
      <c r="BW542" s="119"/>
      <c r="BX542" s="119"/>
      <c r="BY542" s="119"/>
      <c r="BZ542" s="119"/>
      <c r="CA542" s="119"/>
      <c r="CB542" s="119"/>
      <c r="CC542" s="119"/>
      <c r="CD542" s="119"/>
      <c r="CE542" s="119"/>
      <c r="CF542" s="119"/>
      <c r="CG542" s="119"/>
      <c r="CH542" s="119"/>
      <c r="CI542" s="119"/>
      <c r="CJ542" s="119"/>
      <c r="CK542" s="119"/>
      <c r="CL542" s="119"/>
      <c r="CM542" s="119"/>
      <c r="CN542" s="119"/>
      <c r="CO542" s="119"/>
      <c r="CP542" s="119"/>
      <c r="CQ542" s="119"/>
      <c r="CR542" s="119"/>
      <c r="CS542" s="119"/>
      <c r="CT542" s="119"/>
      <c r="CU542" s="119"/>
      <c r="CV542" s="119"/>
      <c r="CW542" s="119"/>
      <c r="CX542" s="119"/>
      <c r="CY542" s="119"/>
      <c r="CZ542" s="119"/>
      <c r="DA542" s="119"/>
      <c r="DB542" s="119"/>
      <c r="DC542" s="119"/>
      <c r="DD542" s="119"/>
      <c r="DE542" s="119"/>
      <c r="DF542" s="119"/>
      <c r="DG542" s="119"/>
      <c r="DH542" s="119"/>
      <c r="DI542" s="119"/>
      <c r="DJ542" s="119"/>
      <c r="DK542" s="119"/>
      <c r="DL542" s="119"/>
      <c r="DM542" s="119"/>
      <c r="DN542" s="119"/>
      <c r="DO542" s="119"/>
      <c r="DP542" s="119"/>
      <c r="DQ542" s="119"/>
      <c r="DR542" s="119"/>
      <c r="DS542" s="119"/>
      <c r="DT542" s="119"/>
      <c r="DU542" s="119"/>
      <c r="DV542" s="119"/>
      <c r="DW542" s="119"/>
      <c r="DX542" s="119"/>
      <c r="DY542" s="119"/>
      <c r="DZ542" s="119"/>
      <c r="EA542" s="119"/>
      <c r="EB542" s="119"/>
      <c r="EC542" s="119"/>
      <c r="ED542" s="119"/>
      <c r="EE542" s="119"/>
      <c r="EF542" s="119"/>
      <c r="EG542" s="119"/>
      <c r="EH542" s="119"/>
      <c r="EI542" s="119"/>
      <c r="EJ542" s="119"/>
      <c r="EK542" s="119"/>
      <c r="EL542" s="119"/>
      <c r="EM542" s="119"/>
      <c r="EN542" s="119"/>
      <c r="EO542" s="119"/>
      <c r="EP542" s="119"/>
      <c r="EQ542" s="119"/>
      <c r="ER542" s="119"/>
      <c r="ES542" s="119"/>
      <c r="ET542" s="119"/>
      <c r="EU542" s="119"/>
      <c r="EV542" s="119"/>
      <c r="EW542" s="119"/>
      <c r="EX542" s="119"/>
      <c r="EY542" s="119"/>
      <c r="EZ542" s="119"/>
      <c r="FA542" s="119"/>
      <c r="FB542" s="119"/>
      <c r="FC542" s="119"/>
      <c r="FD542" s="119"/>
      <c r="FE542" s="119"/>
      <c r="FF542" s="119"/>
      <c r="FG542" s="119"/>
      <c r="FH542" s="119"/>
      <c r="FI542" s="119"/>
      <c r="FJ542" s="119"/>
      <c r="FK542" s="119"/>
      <c r="FL542" s="119"/>
      <c r="FM542" s="119"/>
      <c r="FN542" s="119"/>
      <c r="FO542" s="119"/>
      <c r="FP542" s="119"/>
      <c r="FQ542" s="119"/>
      <c r="FR542" s="119"/>
      <c r="FS542" s="119"/>
      <c r="FT542" s="119"/>
      <c r="FU542" s="119"/>
      <c r="FV542" s="119"/>
      <c r="FW542" s="119"/>
      <c r="FX542" s="119"/>
      <c r="FY542" s="119"/>
      <c r="FZ542" s="119"/>
      <c r="GA542" s="119"/>
      <c r="GB542" s="119"/>
      <c r="GC542" s="119"/>
      <c r="GD542" s="119"/>
      <c r="GE542" s="119"/>
      <c r="GF542" s="119"/>
      <c r="GG542" s="119"/>
      <c r="GH542" s="119"/>
      <c r="GI542" s="119"/>
      <c r="GJ542" s="119"/>
      <c r="GK542" s="119"/>
      <c r="GL542" s="119"/>
      <c r="GM542" s="119"/>
      <c r="GN542" s="119"/>
      <c r="GO542" s="119"/>
      <c r="GP542" s="119"/>
      <c r="GQ542" s="119"/>
      <c r="GR542" s="119"/>
      <c r="GS542" s="119"/>
      <c r="GT542" s="119"/>
      <c r="GU542" s="119"/>
      <c r="GV542" s="119"/>
      <c r="GW542" s="119"/>
      <c r="GX542" s="119"/>
      <c r="GY542" s="119"/>
      <c r="GZ542" s="119"/>
      <c r="HA542" s="119"/>
      <c r="HB542" s="119"/>
      <c r="HC542" s="119"/>
      <c r="HD542" s="119"/>
      <c r="HE542" s="119"/>
      <c r="HF542" s="119"/>
      <c r="HG542" s="119"/>
      <c r="HH542" s="119"/>
      <c r="HI542" s="119"/>
      <c r="HJ542" s="119"/>
      <c r="HK542" s="119"/>
      <c r="HL542" s="119"/>
      <c r="HM542" s="119"/>
      <c r="HN542" s="119"/>
      <c r="HO542" s="119"/>
      <c r="HP542" s="119"/>
      <c r="HQ542" s="119"/>
      <c r="HR542" s="119"/>
      <c r="HS542" s="119"/>
      <c r="HT542" s="119"/>
      <c r="HU542" s="119"/>
      <c r="HV542" s="119"/>
      <c r="HW542" s="119"/>
      <c r="HX542" s="119"/>
      <c r="HY542" s="119"/>
      <c r="HZ542" s="119"/>
      <c r="IA542" s="119"/>
      <c r="IB542" s="119"/>
      <c r="IC542" s="119"/>
      <c r="ID542" s="119"/>
      <c r="IE542" s="119"/>
      <c r="IF542" s="119"/>
      <c r="IG542" s="119"/>
      <c r="IH542" s="119"/>
      <c r="II542" s="119"/>
      <c r="IJ542" s="119"/>
      <c r="IK542" s="119"/>
      <c r="IL542" s="119"/>
      <c r="IM542" s="119"/>
      <c r="IN542" s="119"/>
      <c r="IO542" s="119"/>
      <c r="IP542" s="119"/>
      <c r="IQ542" s="119"/>
      <c r="IR542" s="119"/>
      <c r="IS542" s="119"/>
      <c r="IT542" s="119"/>
      <c r="IU542" s="119"/>
      <c r="IV542" s="119"/>
    </row>
    <row r="543" spans="4:256" s="150" customFormat="1">
      <c r="D543" s="119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  <c r="AA543" s="119"/>
      <c r="AB543" s="119"/>
      <c r="AC543" s="119"/>
      <c r="AD543" s="119"/>
      <c r="AE543" s="119"/>
      <c r="AF543" s="119"/>
      <c r="AG543" s="119"/>
      <c r="AH543" s="119"/>
      <c r="AI543" s="119"/>
      <c r="AJ543" s="119"/>
      <c r="AK543" s="119"/>
      <c r="AL543" s="119"/>
      <c r="AM543" s="119"/>
      <c r="AN543" s="119"/>
      <c r="AO543" s="119"/>
      <c r="AP543" s="119"/>
      <c r="AQ543" s="119"/>
      <c r="AR543" s="119"/>
      <c r="AS543" s="119"/>
      <c r="AT543" s="119"/>
      <c r="AU543" s="119"/>
      <c r="AV543" s="119"/>
      <c r="AW543" s="119"/>
      <c r="AX543" s="119"/>
      <c r="AY543" s="119"/>
      <c r="AZ543" s="119"/>
      <c r="BA543" s="119"/>
      <c r="BB543" s="119"/>
      <c r="BC543" s="119"/>
      <c r="BD543" s="119"/>
      <c r="BE543" s="119"/>
      <c r="BF543" s="119"/>
      <c r="BG543" s="119"/>
      <c r="BH543" s="119"/>
      <c r="BI543" s="119"/>
      <c r="BJ543" s="119"/>
      <c r="BK543" s="119"/>
      <c r="BL543" s="119"/>
      <c r="BM543" s="119"/>
      <c r="BN543" s="119"/>
      <c r="BO543" s="119"/>
      <c r="BP543" s="119"/>
      <c r="BQ543" s="119"/>
      <c r="BR543" s="119"/>
      <c r="BS543" s="119"/>
      <c r="BT543" s="119"/>
      <c r="BU543" s="119"/>
      <c r="BV543" s="119"/>
      <c r="BW543" s="119"/>
      <c r="BX543" s="119"/>
      <c r="BY543" s="119"/>
      <c r="BZ543" s="119"/>
      <c r="CA543" s="119"/>
      <c r="CB543" s="119"/>
      <c r="CC543" s="119"/>
      <c r="CD543" s="119"/>
      <c r="CE543" s="119"/>
      <c r="CF543" s="119"/>
      <c r="CG543" s="119"/>
      <c r="CH543" s="119"/>
      <c r="CI543" s="119"/>
      <c r="CJ543" s="119"/>
      <c r="CK543" s="119"/>
      <c r="CL543" s="119"/>
      <c r="CM543" s="119"/>
      <c r="CN543" s="119"/>
      <c r="CO543" s="119"/>
      <c r="CP543" s="119"/>
      <c r="CQ543" s="119"/>
      <c r="CR543" s="119"/>
      <c r="CS543" s="119"/>
      <c r="CT543" s="119"/>
      <c r="CU543" s="119"/>
      <c r="CV543" s="119"/>
      <c r="CW543" s="119"/>
      <c r="CX543" s="119"/>
      <c r="CY543" s="119"/>
      <c r="CZ543" s="119"/>
      <c r="DA543" s="119"/>
      <c r="DB543" s="119"/>
      <c r="DC543" s="119"/>
      <c r="DD543" s="119"/>
      <c r="DE543" s="119"/>
      <c r="DF543" s="119"/>
      <c r="DG543" s="119"/>
      <c r="DH543" s="119"/>
      <c r="DI543" s="119"/>
      <c r="DJ543" s="119"/>
      <c r="DK543" s="119"/>
      <c r="DL543" s="119"/>
      <c r="DM543" s="119"/>
      <c r="DN543" s="119"/>
      <c r="DO543" s="119"/>
      <c r="DP543" s="119"/>
      <c r="DQ543" s="119"/>
      <c r="DR543" s="119"/>
      <c r="DS543" s="119"/>
      <c r="DT543" s="119"/>
      <c r="DU543" s="119"/>
      <c r="DV543" s="119"/>
      <c r="DW543" s="119"/>
      <c r="DX543" s="119"/>
      <c r="DY543" s="119"/>
      <c r="DZ543" s="119"/>
      <c r="EA543" s="119"/>
      <c r="EB543" s="119"/>
      <c r="EC543" s="119"/>
      <c r="ED543" s="119"/>
      <c r="EE543" s="119"/>
      <c r="EF543" s="119"/>
      <c r="EG543" s="119"/>
      <c r="EH543" s="119"/>
      <c r="EI543" s="119"/>
      <c r="EJ543" s="119"/>
      <c r="EK543" s="119"/>
      <c r="EL543" s="119"/>
      <c r="EM543" s="119"/>
      <c r="EN543" s="119"/>
      <c r="EO543" s="119"/>
      <c r="EP543" s="119"/>
      <c r="EQ543" s="119"/>
      <c r="ER543" s="119"/>
      <c r="ES543" s="119"/>
      <c r="ET543" s="119"/>
      <c r="EU543" s="119"/>
      <c r="EV543" s="119"/>
      <c r="EW543" s="119"/>
      <c r="EX543" s="119"/>
      <c r="EY543" s="119"/>
      <c r="EZ543" s="119"/>
      <c r="FA543" s="119"/>
      <c r="FB543" s="119"/>
      <c r="FC543" s="119"/>
      <c r="FD543" s="119"/>
      <c r="FE543" s="119"/>
      <c r="FF543" s="119"/>
      <c r="FG543" s="119"/>
      <c r="FH543" s="119"/>
      <c r="FI543" s="119"/>
      <c r="FJ543" s="119"/>
      <c r="FK543" s="119"/>
      <c r="FL543" s="119"/>
      <c r="FM543" s="119"/>
      <c r="FN543" s="119"/>
      <c r="FO543" s="119"/>
      <c r="FP543" s="119"/>
      <c r="FQ543" s="119"/>
      <c r="FR543" s="119"/>
      <c r="FS543" s="119"/>
      <c r="FT543" s="119"/>
      <c r="FU543" s="119"/>
      <c r="FV543" s="119"/>
      <c r="FW543" s="119"/>
      <c r="FX543" s="119"/>
      <c r="FY543" s="119"/>
      <c r="FZ543" s="119"/>
      <c r="GA543" s="119"/>
      <c r="GB543" s="119"/>
      <c r="GC543" s="119"/>
      <c r="GD543" s="119"/>
      <c r="GE543" s="119"/>
      <c r="GF543" s="119"/>
      <c r="GG543" s="119"/>
      <c r="GH543" s="119"/>
      <c r="GI543" s="119"/>
      <c r="GJ543" s="119"/>
      <c r="GK543" s="119"/>
      <c r="GL543" s="119"/>
      <c r="GM543" s="119"/>
      <c r="GN543" s="119"/>
      <c r="GO543" s="119"/>
      <c r="GP543" s="119"/>
      <c r="GQ543" s="119"/>
      <c r="GR543" s="119"/>
      <c r="GS543" s="119"/>
      <c r="GT543" s="119"/>
      <c r="GU543" s="119"/>
      <c r="GV543" s="119"/>
      <c r="GW543" s="119"/>
      <c r="GX543" s="119"/>
      <c r="GY543" s="119"/>
      <c r="GZ543" s="119"/>
      <c r="HA543" s="119"/>
      <c r="HB543" s="119"/>
      <c r="HC543" s="119"/>
      <c r="HD543" s="119"/>
      <c r="HE543" s="119"/>
      <c r="HF543" s="119"/>
      <c r="HG543" s="119"/>
      <c r="HH543" s="119"/>
      <c r="HI543" s="119"/>
      <c r="HJ543" s="119"/>
      <c r="HK543" s="119"/>
      <c r="HL543" s="119"/>
      <c r="HM543" s="119"/>
      <c r="HN543" s="119"/>
      <c r="HO543" s="119"/>
      <c r="HP543" s="119"/>
      <c r="HQ543" s="119"/>
      <c r="HR543" s="119"/>
      <c r="HS543" s="119"/>
      <c r="HT543" s="119"/>
      <c r="HU543" s="119"/>
      <c r="HV543" s="119"/>
      <c r="HW543" s="119"/>
      <c r="HX543" s="119"/>
      <c r="HY543" s="119"/>
      <c r="HZ543" s="119"/>
      <c r="IA543" s="119"/>
      <c r="IB543" s="119"/>
      <c r="IC543" s="119"/>
      <c r="ID543" s="119"/>
      <c r="IE543" s="119"/>
      <c r="IF543" s="119"/>
      <c r="IG543" s="119"/>
      <c r="IH543" s="119"/>
      <c r="II543" s="119"/>
      <c r="IJ543" s="119"/>
      <c r="IK543" s="119"/>
      <c r="IL543" s="119"/>
      <c r="IM543" s="119"/>
      <c r="IN543" s="119"/>
      <c r="IO543" s="119"/>
      <c r="IP543" s="119"/>
      <c r="IQ543" s="119"/>
      <c r="IR543" s="119"/>
      <c r="IS543" s="119"/>
      <c r="IT543" s="119"/>
      <c r="IU543" s="119"/>
      <c r="IV543" s="119"/>
    </row>
    <row r="544" spans="4:256" s="150" customFormat="1">
      <c r="D544" s="119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  <c r="AA544" s="119"/>
      <c r="AB544" s="119"/>
      <c r="AC544" s="119"/>
      <c r="AD544" s="119"/>
      <c r="AE544" s="119"/>
      <c r="AF544" s="119"/>
      <c r="AG544" s="119"/>
      <c r="AH544" s="119"/>
      <c r="AI544" s="119"/>
      <c r="AJ544" s="119"/>
      <c r="AK544" s="119"/>
      <c r="AL544" s="119"/>
      <c r="AM544" s="119"/>
      <c r="AN544" s="119"/>
      <c r="AO544" s="119"/>
      <c r="AP544" s="119"/>
      <c r="AQ544" s="119"/>
      <c r="AR544" s="119"/>
      <c r="AS544" s="119"/>
      <c r="AT544" s="119"/>
      <c r="AU544" s="119"/>
      <c r="AV544" s="119"/>
      <c r="AW544" s="119"/>
      <c r="AX544" s="119"/>
      <c r="AY544" s="119"/>
      <c r="AZ544" s="119"/>
      <c r="BA544" s="119"/>
      <c r="BB544" s="119"/>
      <c r="BC544" s="119"/>
      <c r="BD544" s="119"/>
      <c r="BE544" s="119"/>
      <c r="BF544" s="119"/>
      <c r="BG544" s="119"/>
      <c r="BH544" s="119"/>
      <c r="BI544" s="119"/>
      <c r="BJ544" s="119"/>
      <c r="BK544" s="119"/>
      <c r="BL544" s="119"/>
      <c r="BM544" s="119"/>
      <c r="BN544" s="119"/>
      <c r="BO544" s="119"/>
      <c r="BP544" s="119"/>
      <c r="BQ544" s="119"/>
      <c r="BR544" s="119"/>
      <c r="BS544" s="119"/>
      <c r="BT544" s="119"/>
      <c r="BU544" s="119"/>
      <c r="BV544" s="119"/>
      <c r="BW544" s="119"/>
      <c r="BX544" s="119"/>
      <c r="BY544" s="119"/>
      <c r="BZ544" s="119"/>
      <c r="CA544" s="119"/>
      <c r="CB544" s="119"/>
      <c r="CC544" s="119"/>
      <c r="CD544" s="119"/>
      <c r="CE544" s="119"/>
      <c r="CF544" s="119"/>
      <c r="CG544" s="119"/>
      <c r="CH544" s="119"/>
      <c r="CI544" s="119"/>
      <c r="CJ544" s="119"/>
      <c r="CK544" s="119"/>
      <c r="CL544" s="119"/>
      <c r="CM544" s="119"/>
      <c r="CN544" s="119"/>
      <c r="CO544" s="119"/>
      <c r="CP544" s="119"/>
      <c r="CQ544" s="119"/>
      <c r="CR544" s="119"/>
      <c r="CS544" s="119"/>
      <c r="CT544" s="119"/>
      <c r="CU544" s="119"/>
      <c r="CV544" s="119"/>
      <c r="CW544" s="119"/>
      <c r="CX544" s="119"/>
      <c r="CY544" s="119"/>
      <c r="CZ544" s="119"/>
      <c r="DA544" s="119"/>
      <c r="DB544" s="119"/>
      <c r="DC544" s="119"/>
      <c r="DD544" s="119"/>
      <c r="DE544" s="119"/>
      <c r="DF544" s="119"/>
      <c r="DG544" s="119"/>
      <c r="DH544" s="119"/>
      <c r="DI544" s="119"/>
      <c r="DJ544" s="119"/>
      <c r="DK544" s="119"/>
      <c r="DL544" s="119"/>
      <c r="DM544" s="119"/>
      <c r="DN544" s="119"/>
      <c r="DO544" s="119"/>
      <c r="DP544" s="119"/>
      <c r="DQ544" s="119"/>
      <c r="DR544" s="119"/>
      <c r="DS544" s="119"/>
      <c r="DT544" s="119"/>
      <c r="DU544" s="119"/>
      <c r="DV544" s="119"/>
      <c r="DW544" s="119"/>
      <c r="DX544" s="119"/>
      <c r="DY544" s="119"/>
      <c r="DZ544" s="119"/>
      <c r="EA544" s="119"/>
      <c r="EB544" s="119"/>
      <c r="EC544" s="119"/>
      <c r="ED544" s="119"/>
      <c r="EE544" s="119"/>
      <c r="EF544" s="119"/>
      <c r="EG544" s="119"/>
      <c r="EH544" s="119"/>
      <c r="EI544" s="119"/>
      <c r="EJ544" s="119"/>
      <c r="EK544" s="119"/>
      <c r="EL544" s="119"/>
      <c r="EM544" s="119"/>
      <c r="EN544" s="119"/>
      <c r="EO544" s="119"/>
      <c r="EP544" s="119"/>
      <c r="EQ544" s="119"/>
      <c r="ER544" s="119"/>
      <c r="ES544" s="119"/>
      <c r="ET544" s="119"/>
      <c r="EU544" s="119"/>
      <c r="EV544" s="119"/>
      <c r="EW544" s="119"/>
      <c r="EX544" s="119"/>
      <c r="EY544" s="119"/>
      <c r="EZ544" s="119"/>
      <c r="FA544" s="119"/>
      <c r="FB544" s="119"/>
      <c r="FC544" s="119"/>
      <c r="FD544" s="119"/>
      <c r="FE544" s="119"/>
      <c r="FF544" s="119"/>
      <c r="FG544" s="119"/>
      <c r="FH544" s="119"/>
      <c r="FI544" s="119"/>
      <c r="FJ544" s="119"/>
      <c r="FK544" s="119"/>
      <c r="FL544" s="119"/>
      <c r="FM544" s="119"/>
      <c r="FN544" s="119"/>
      <c r="FO544" s="119"/>
      <c r="FP544" s="119"/>
      <c r="FQ544" s="119"/>
      <c r="FR544" s="119"/>
      <c r="FS544" s="119"/>
      <c r="FT544" s="119"/>
      <c r="FU544" s="119"/>
      <c r="FV544" s="119"/>
      <c r="FW544" s="119"/>
      <c r="FX544" s="119"/>
      <c r="FY544" s="119"/>
      <c r="FZ544" s="119"/>
      <c r="GA544" s="119"/>
      <c r="GB544" s="119"/>
      <c r="GC544" s="119"/>
      <c r="GD544" s="119"/>
      <c r="GE544" s="119"/>
      <c r="GF544" s="119"/>
      <c r="GG544" s="119"/>
      <c r="GH544" s="119"/>
      <c r="GI544" s="119"/>
      <c r="GJ544" s="119"/>
      <c r="GK544" s="119"/>
      <c r="GL544" s="119"/>
      <c r="GM544" s="119"/>
      <c r="GN544" s="119"/>
      <c r="GO544" s="119"/>
      <c r="GP544" s="119"/>
      <c r="GQ544" s="119"/>
      <c r="GR544" s="119"/>
      <c r="GS544" s="119"/>
      <c r="GT544" s="119"/>
      <c r="GU544" s="119"/>
      <c r="GV544" s="119"/>
      <c r="GW544" s="119"/>
      <c r="GX544" s="119"/>
      <c r="GY544" s="119"/>
      <c r="GZ544" s="119"/>
      <c r="HA544" s="119"/>
      <c r="HB544" s="119"/>
      <c r="HC544" s="119"/>
      <c r="HD544" s="119"/>
      <c r="HE544" s="119"/>
      <c r="HF544" s="119"/>
      <c r="HG544" s="119"/>
      <c r="HH544" s="119"/>
      <c r="HI544" s="119"/>
      <c r="HJ544" s="119"/>
      <c r="HK544" s="119"/>
      <c r="HL544" s="119"/>
      <c r="HM544" s="119"/>
      <c r="HN544" s="119"/>
      <c r="HO544" s="119"/>
      <c r="HP544" s="119"/>
      <c r="HQ544" s="119"/>
      <c r="HR544" s="119"/>
      <c r="HS544" s="119"/>
      <c r="HT544" s="119"/>
      <c r="HU544" s="119"/>
      <c r="HV544" s="119"/>
      <c r="HW544" s="119"/>
      <c r="HX544" s="119"/>
      <c r="HY544" s="119"/>
      <c r="HZ544" s="119"/>
      <c r="IA544" s="119"/>
      <c r="IB544" s="119"/>
      <c r="IC544" s="119"/>
      <c r="ID544" s="119"/>
      <c r="IE544" s="119"/>
      <c r="IF544" s="119"/>
      <c r="IG544" s="119"/>
      <c r="IH544" s="119"/>
      <c r="II544" s="119"/>
      <c r="IJ544" s="119"/>
      <c r="IK544" s="119"/>
      <c r="IL544" s="119"/>
      <c r="IM544" s="119"/>
      <c r="IN544" s="119"/>
      <c r="IO544" s="119"/>
      <c r="IP544" s="119"/>
      <c r="IQ544" s="119"/>
      <c r="IR544" s="119"/>
      <c r="IS544" s="119"/>
      <c r="IT544" s="119"/>
      <c r="IU544" s="119"/>
      <c r="IV544" s="119"/>
    </row>
    <row r="545" spans="3:256" s="150" customFormat="1">
      <c r="D545" s="119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  <c r="AA545" s="119"/>
      <c r="AB545" s="119"/>
      <c r="AC545" s="119"/>
      <c r="AD545" s="119"/>
      <c r="AE545" s="119"/>
      <c r="AF545" s="119"/>
      <c r="AG545" s="119"/>
      <c r="AH545" s="119"/>
      <c r="AI545" s="119"/>
      <c r="AJ545" s="119"/>
      <c r="AK545" s="119"/>
      <c r="AL545" s="119"/>
      <c r="AM545" s="119"/>
      <c r="AN545" s="119"/>
      <c r="AO545" s="119"/>
      <c r="AP545" s="119"/>
      <c r="AQ545" s="119"/>
      <c r="AR545" s="119"/>
      <c r="AS545" s="119"/>
      <c r="AT545" s="119"/>
      <c r="AU545" s="119"/>
      <c r="AV545" s="119"/>
      <c r="AW545" s="119"/>
      <c r="AX545" s="119"/>
      <c r="AY545" s="119"/>
      <c r="AZ545" s="119"/>
      <c r="BA545" s="119"/>
      <c r="BB545" s="119"/>
      <c r="BC545" s="119"/>
      <c r="BD545" s="119"/>
      <c r="BE545" s="119"/>
      <c r="BF545" s="119"/>
      <c r="BG545" s="119"/>
      <c r="BH545" s="119"/>
      <c r="BI545" s="119"/>
      <c r="BJ545" s="119"/>
      <c r="BK545" s="119"/>
      <c r="BL545" s="119"/>
      <c r="BM545" s="119"/>
      <c r="BN545" s="119"/>
      <c r="BO545" s="119"/>
      <c r="BP545" s="119"/>
      <c r="BQ545" s="119"/>
      <c r="BR545" s="119"/>
      <c r="BS545" s="119"/>
      <c r="BT545" s="119"/>
      <c r="BU545" s="119"/>
      <c r="BV545" s="119"/>
      <c r="BW545" s="119"/>
      <c r="BX545" s="119"/>
      <c r="BY545" s="119"/>
      <c r="BZ545" s="119"/>
      <c r="CA545" s="119"/>
      <c r="CB545" s="119"/>
      <c r="CC545" s="119"/>
      <c r="CD545" s="119"/>
      <c r="CE545" s="119"/>
      <c r="CF545" s="119"/>
      <c r="CG545" s="119"/>
      <c r="CH545" s="119"/>
      <c r="CI545" s="119"/>
      <c r="CJ545" s="119"/>
      <c r="CK545" s="119"/>
      <c r="CL545" s="119"/>
      <c r="CM545" s="119"/>
      <c r="CN545" s="119"/>
      <c r="CO545" s="119"/>
      <c r="CP545" s="119"/>
      <c r="CQ545" s="119"/>
      <c r="CR545" s="119"/>
      <c r="CS545" s="119"/>
      <c r="CT545" s="119"/>
      <c r="CU545" s="119"/>
      <c r="CV545" s="119"/>
      <c r="CW545" s="119"/>
      <c r="CX545" s="119"/>
      <c r="CY545" s="119"/>
      <c r="CZ545" s="119"/>
      <c r="DA545" s="119"/>
      <c r="DB545" s="119"/>
      <c r="DC545" s="119"/>
      <c r="DD545" s="119"/>
      <c r="DE545" s="119"/>
      <c r="DF545" s="119"/>
      <c r="DG545" s="119"/>
      <c r="DH545" s="119"/>
      <c r="DI545" s="119"/>
      <c r="DJ545" s="119"/>
      <c r="DK545" s="119"/>
      <c r="DL545" s="119"/>
      <c r="DM545" s="119"/>
      <c r="DN545" s="119"/>
      <c r="DO545" s="119"/>
      <c r="DP545" s="119"/>
      <c r="DQ545" s="119"/>
      <c r="DR545" s="119"/>
      <c r="DS545" s="119"/>
      <c r="DT545" s="119"/>
      <c r="DU545" s="119"/>
      <c r="DV545" s="119"/>
      <c r="DW545" s="119"/>
      <c r="DX545" s="119"/>
      <c r="DY545" s="119"/>
      <c r="DZ545" s="119"/>
      <c r="EA545" s="119"/>
      <c r="EB545" s="119"/>
      <c r="EC545" s="119"/>
      <c r="ED545" s="119"/>
      <c r="EE545" s="119"/>
      <c r="EF545" s="119"/>
      <c r="EG545" s="119"/>
      <c r="EH545" s="119"/>
      <c r="EI545" s="119"/>
      <c r="EJ545" s="119"/>
      <c r="EK545" s="119"/>
      <c r="EL545" s="119"/>
      <c r="EM545" s="119"/>
      <c r="EN545" s="119"/>
      <c r="EO545" s="119"/>
      <c r="EP545" s="119"/>
      <c r="EQ545" s="119"/>
      <c r="ER545" s="119"/>
      <c r="ES545" s="119"/>
      <c r="ET545" s="119"/>
      <c r="EU545" s="119"/>
      <c r="EV545" s="119"/>
      <c r="EW545" s="119"/>
      <c r="EX545" s="119"/>
      <c r="EY545" s="119"/>
      <c r="EZ545" s="119"/>
      <c r="FA545" s="119"/>
      <c r="FB545" s="119"/>
      <c r="FC545" s="119"/>
      <c r="FD545" s="119"/>
      <c r="FE545" s="119"/>
      <c r="FF545" s="119"/>
      <c r="FG545" s="119"/>
      <c r="FH545" s="119"/>
      <c r="FI545" s="119"/>
      <c r="FJ545" s="119"/>
      <c r="FK545" s="119"/>
      <c r="FL545" s="119"/>
      <c r="FM545" s="119"/>
      <c r="FN545" s="119"/>
      <c r="FO545" s="119"/>
      <c r="FP545" s="119"/>
      <c r="FQ545" s="119"/>
      <c r="FR545" s="119"/>
      <c r="FS545" s="119"/>
      <c r="FT545" s="119"/>
      <c r="FU545" s="119"/>
      <c r="FV545" s="119"/>
      <c r="FW545" s="119"/>
      <c r="FX545" s="119"/>
      <c r="FY545" s="119"/>
      <c r="FZ545" s="119"/>
      <c r="GA545" s="119"/>
      <c r="GB545" s="119"/>
      <c r="GC545" s="119"/>
      <c r="GD545" s="119"/>
      <c r="GE545" s="119"/>
      <c r="GF545" s="119"/>
      <c r="GG545" s="119"/>
      <c r="GH545" s="119"/>
      <c r="GI545" s="119"/>
      <c r="GJ545" s="119"/>
      <c r="GK545" s="119"/>
      <c r="GL545" s="119"/>
      <c r="GM545" s="119"/>
      <c r="GN545" s="119"/>
      <c r="GO545" s="119"/>
      <c r="GP545" s="119"/>
      <c r="GQ545" s="119"/>
      <c r="GR545" s="119"/>
      <c r="GS545" s="119"/>
      <c r="GT545" s="119"/>
      <c r="GU545" s="119"/>
      <c r="GV545" s="119"/>
      <c r="GW545" s="119"/>
      <c r="GX545" s="119"/>
      <c r="GY545" s="119"/>
      <c r="GZ545" s="119"/>
      <c r="HA545" s="119"/>
      <c r="HB545" s="119"/>
      <c r="HC545" s="119"/>
      <c r="HD545" s="119"/>
      <c r="HE545" s="119"/>
      <c r="HF545" s="119"/>
      <c r="HG545" s="119"/>
      <c r="HH545" s="119"/>
      <c r="HI545" s="119"/>
      <c r="HJ545" s="119"/>
      <c r="HK545" s="119"/>
      <c r="HL545" s="119"/>
      <c r="HM545" s="119"/>
      <c r="HN545" s="119"/>
      <c r="HO545" s="119"/>
      <c r="HP545" s="119"/>
      <c r="HQ545" s="119"/>
      <c r="HR545" s="119"/>
      <c r="HS545" s="119"/>
      <c r="HT545" s="119"/>
      <c r="HU545" s="119"/>
      <c r="HV545" s="119"/>
      <c r="HW545" s="119"/>
      <c r="HX545" s="119"/>
      <c r="HY545" s="119"/>
      <c r="HZ545" s="119"/>
      <c r="IA545" s="119"/>
      <c r="IB545" s="119"/>
      <c r="IC545" s="119"/>
      <c r="ID545" s="119"/>
      <c r="IE545" s="119"/>
      <c r="IF545" s="119"/>
      <c r="IG545" s="119"/>
      <c r="IH545" s="119"/>
      <c r="II545" s="119"/>
      <c r="IJ545" s="119"/>
      <c r="IK545" s="119"/>
      <c r="IL545" s="119"/>
      <c r="IM545" s="119"/>
      <c r="IN545" s="119"/>
      <c r="IO545" s="119"/>
      <c r="IP545" s="119"/>
      <c r="IQ545" s="119"/>
      <c r="IR545" s="119"/>
      <c r="IS545" s="119"/>
      <c r="IT545" s="119"/>
      <c r="IU545" s="119"/>
      <c r="IV545" s="119"/>
    </row>
    <row r="546" spans="3:256" s="150" customFormat="1">
      <c r="D546" s="119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  <c r="AA546" s="119"/>
      <c r="AB546" s="119"/>
      <c r="AC546" s="119"/>
      <c r="AD546" s="119"/>
      <c r="AE546" s="119"/>
      <c r="AF546" s="119"/>
      <c r="AG546" s="119"/>
      <c r="AH546" s="119"/>
      <c r="AI546" s="119"/>
      <c r="AJ546" s="119"/>
      <c r="AK546" s="119"/>
      <c r="AL546" s="119"/>
      <c r="AM546" s="119"/>
      <c r="AN546" s="119"/>
      <c r="AO546" s="119"/>
      <c r="AP546" s="119"/>
      <c r="AQ546" s="119"/>
      <c r="AR546" s="119"/>
      <c r="AS546" s="119"/>
      <c r="AT546" s="119"/>
      <c r="AU546" s="119"/>
      <c r="AV546" s="119"/>
      <c r="AW546" s="119"/>
      <c r="AX546" s="119"/>
      <c r="AY546" s="119"/>
      <c r="AZ546" s="119"/>
      <c r="BA546" s="119"/>
      <c r="BB546" s="119"/>
      <c r="BC546" s="119"/>
      <c r="BD546" s="119"/>
      <c r="BE546" s="119"/>
      <c r="BF546" s="119"/>
      <c r="BG546" s="119"/>
      <c r="BH546" s="119"/>
      <c r="BI546" s="119"/>
      <c r="BJ546" s="119"/>
      <c r="BK546" s="119"/>
      <c r="BL546" s="119"/>
      <c r="BM546" s="119"/>
      <c r="BN546" s="119"/>
      <c r="BO546" s="119"/>
      <c r="BP546" s="119"/>
      <c r="BQ546" s="119"/>
      <c r="BR546" s="119"/>
      <c r="BS546" s="119"/>
      <c r="BT546" s="119"/>
      <c r="BU546" s="119"/>
      <c r="BV546" s="119"/>
      <c r="BW546" s="119"/>
      <c r="BX546" s="119"/>
      <c r="BY546" s="119"/>
      <c r="BZ546" s="119"/>
      <c r="CA546" s="119"/>
      <c r="CB546" s="119"/>
      <c r="CC546" s="119"/>
      <c r="CD546" s="119"/>
      <c r="CE546" s="119"/>
      <c r="CF546" s="119"/>
      <c r="CG546" s="119"/>
      <c r="CH546" s="119"/>
      <c r="CI546" s="119"/>
      <c r="CJ546" s="119"/>
      <c r="CK546" s="119"/>
      <c r="CL546" s="119"/>
      <c r="CM546" s="119"/>
      <c r="CN546" s="119"/>
      <c r="CO546" s="119"/>
      <c r="CP546" s="119"/>
      <c r="CQ546" s="119"/>
      <c r="CR546" s="119"/>
      <c r="CS546" s="119"/>
      <c r="CT546" s="119"/>
      <c r="CU546" s="119"/>
      <c r="CV546" s="119"/>
      <c r="CW546" s="119"/>
      <c r="CX546" s="119"/>
      <c r="CY546" s="119"/>
      <c r="CZ546" s="119"/>
      <c r="DA546" s="119"/>
      <c r="DB546" s="119"/>
      <c r="DC546" s="119"/>
      <c r="DD546" s="119"/>
      <c r="DE546" s="119"/>
      <c r="DF546" s="119"/>
      <c r="DG546" s="119"/>
      <c r="DH546" s="119"/>
      <c r="DI546" s="119"/>
      <c r="DJ546" s="119"/>
      <c r="DK546" s="119"/>
      <c r="DL546" s="119"/>
      <c r="DM546" s="119"/>
      <c r="DN546" s="119"/>
      <c r="DO546" s="119"/>
      <c r="DP546" s="119"/>
      <c r="DQ546" s="119"/>
      <c r="DR546" s="119"/>
      <c r="DS546" s="119"/>
      <c r="DT546" s="119"/>
      <c r="DU546" s="119"/>
      <c r="DV546" s="119"/>
      <c r="DW546" s="119"/>
      <c r="DX546" s="119"/>
      <c r="DY546" s="119"/>
      <c r="DZ546" s="119"/>
      <c r="EA546" s="119"/>
      <c r="EB546" s="119"/>
      <c r="EC546" s="119"/>
      <c r="ED546" s="119"/>
      <c r="EE546" s="119"/>
      <c r="EF546" s="119"/>
      <c r="EG546" s="119"/>
      <c r="EH546" s="119"/>
      <c r="EI546" s="119"/>
      <c r="EJ546" s="119"/>
      <c r="EK546" s="119"/>
      <c r="EL546" s="119"/>
      <c r="EM546" s="119"/>
      <c r="EN546" s="119"/>
      <c r="EO546" s="119"/>
      <c r="EP546" s="119"/>
      <c r="EQ546" s="119"/>
      <c r="ER546" s="119"/>
      <c r="ES546" s="119"/>
      <c r="ET546" s="119"/>
      <c r="EU546" s="119"/>
      <c r="EV546" s="119"/>
      <c r="EW546" s="119"/>
      <c r="EX546" s="119"/>
      <c r="EY546" s="119"/>
      <c r="EZ546" s="119"/>
      <c r="FA546" s="119"/>
      <c r="FB546" s="119"/>
      <c r="FC546" s="119"/>
      <c r="FD546" s="119"/>
      <c r="FE546" s="119"/>
      <c r="FF546" s="119"/>
      <c r="FG546" s="119"/>
      <c r="FH546" s="119"/>
      <c r="FI546" s="119"/>
      <c r="FJ546" s="119"/>
      <c r="FK546" s="119"/>
      <c r="FL546" s="119"/>
      <c r="FM546" s="119"/>
      <c r="FN546" s="119"/>
      <c r="FO546" s="119"/>
      <c r="FP546" s="119"/>
      <c r="FQ546" s="119"/>
      <c r="FR546" s="119"/>
      <c r="FS546" s="119"/>
      <c r="FT546" s="119"/>
      <c r="FU546" s="119"/>
      <c r="FV546" s="119"/>
      <c r="FW546" s="119"/>
      <c r="FX546" s="119"/>
      <c r="FY546" s="119"/>
      <c r="FZ546" s="119"/>
      <c r="GA546" s="119"/>
      <c r="GB546" s="119"/>
      <c r="GC546" s="119"/>
      <c r="GD546" s="119"/>
      <c r="GE546" s="119"/>
      <c r="GF546" s="119"/>
      <c r="GG546" s="119"/>
      <c r="GH546" s="119"/>
      <c r="GI546" s="119"/>
      <c r="GJ546" s="119"/>
      <c r="GK546" s="119"/>
      <c r="GL546" s="119"/>
      <c r="GM546" s="119"/>
      <c r="GN546" s="119"/>
      <c r="GO546" s="119"/>
      <c r="GP546" s="119"/>
      <c r="GQ546" s="119"/>
      <c r="GR546" s="119"/>
      <c r="GS546" s="119"/>
      <c r="GT546" s="119"/>
      <c r="GU546" s="119"/>
      <c r="GV546" s="119"/>
      <c r="GW546" s="119"/>
      <c r="GX546" s="119"/>
      <c r="GY546" s="119"/>
      <c r="GZ546" s="119"/>
      <c r="HA546" s="119"/>
      <c r="HB546" s="119"/>
      <c r="HC546" s="119"/>
      <c r="HD546" s="119"/>
      <c r="HE546" s="119"/>
      <c r="HF546" s="119"/>
      <c r="HG546" s="119"/>
      <c r="HH546" s="119"/>
      <c r="HI546" s="119"/>
      <c r="HJ546" s="119"/>
      <c r="HK546" s="119"/>
      <c r="HL546" s="119"/>
      <c r="HM546" s="119"/>
      <c r="HN546" s="119"/>
      <c r="HO546" s="119"/>
      <c r="HP546" s="119"/>
      <c r="HQ546" s="119"/>
      <c r="HR546" s="119"/>
      <c r="HS546" s="119"/>
      <c r="HT546" s="119"/>
      <c r="HU546" s="119"/>
      <c r="HV546" s="119"/>
      <c r="HW546" s="119"/>
      <c r="HX546" s="119"/>
      <c r="HY546" s="119"/>
      <c r="HZ546" s="119"/>
      <c r="IA546" s="119"/>
      <c r="IB546" s="119"/>
      <c r="IC546" s="119"/>
      <c r="ID546" s="119"/>
      <c r="IE546" s="119"/>
      <c r="IF546" s="119"/>
      <c r="IG546" s="119"/>
      <c r="IH546" s="119"/>
      <c r="II546" s="119"/>
      <c r="IJ546" s="119"/>
      <c r="IK546" s="119"/>
      <c r="IL546" s="119"/>
      <c r="IM546" s="119"/>
      <c r="IN546" s="119"/>
      <c r="IO546" s="119"/>
      <c r="IP546" s="119"/>
      <c r="IQ546" s="119"/>
      <c r="IR546" s="119"/>
      <c r="IS546" s="119"/>
      <c r="IT546" s="119"/>
      <c r="IU546" s="119"/>
      <c r="IV546" s="119"/>
    </row>
    <row r="547" spans="3:256" s="150" customFormat="1">
      <c r="D547" s="119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  <c r="AA547" s="119"/>
      <c r="AB547" s="119"/>
      <c r="AC547" s="119"/>
      <c r="AD547" s="119"/>
      <c r="AE547" s="119"/>
      <c r="AF547" s="119"/>
      <c r="AG547" s="119"/>
      <c r="AH547" s="119"/>
      <c r="AI547" s="119"/>
      <c r="AJ547" s="119"/>
      <c r="AK547" s="119"/>
      <c r="AL547" s="119"/>
      <c r="AM547" s="119"/>
      <c r="AN547" s="119"/>
      <c r="AO547" s="119"/>
      <c r="AP547" s="119"/>
      <c r="AQ547" s="119"/>
      <c r="AR547" s="119"/>
      <c r="AS547" s="119"/>
      <c r="AT547" s="119"/>
      <c r="AU547" s="119"/>
      <c r="AV547" s="119"/>
      <c r="AW547" s="119"/>
      <c r="AX547" s="119"/>
      <c r="AY547" s="119"/>
      <c r="AZ547" s="119"/>
      <c r="BA547" s="119"/>
      <c r="BB547" s="119"/>
      <c r="BC547" s="119"/>
      <c r="BD547" s="119"/>
      <c r="BE547" s="119"/>
      <c r="BF547" s="119"/>
      <c r="BG547" s="119"/>
      <c r="BH547" s="119"/>
      <c r="BI547" s="119"/>
      <c r="BJ547" s="119"/>
      <c r="BK547" s="119"/>
      <c r="BL547" s="119"/>
      <c r="BM547" s="119"/>
      <c r="BN547" s="119"/>
      <c r="BO547" s="119"/>
      <c r="BP547" s="119"/>
      <c r="BQ547" s="119"/>
      <c r="BR547" s="119"/>
      <c r="BS547" s="119"/>
      <c r="BT547" s="119"/>
      <c r="BU547" s="119"/>
      <c r="BV547" s="119"/>
      <c r="BW547" s="119"/>
      <c r="BX547" s="119"/>
      <c r="BY547" s="119"/>
      <c r="BZ547" s="119"/>
      <c r="CA547" s="119"/>
      <c r="CB547" s="119"/>
      <c r="CC547" s="119"/>
      <c r="CD547" s="119"/>
      <c r="CE547" s="119"/>
      <c r="CF547" s="119"/>
      <c r="CG547" s="119"/>
      <c r="CH547" s="119"/>
      <c r="CI547" s="119"/>
      <c r="CJ547" s="119"/>
      <c r="CK547" s="119"/>
      <c r="CL547" s="119"/>
      <c r="CM547" s="119"/>
      <c r="CN547" s="119"/>
      <c r="CO547" s="119"/>
      <c r="CP547" s="119"/>
      <c r="CQ547" s="119"/>
      <c r="CR547" s="119"/>
      <c r="CS547" s="119"/>
      <c r="CT547" s="119"/>
      <c r="CU547" s="119"/>
      <c r="CV547" s="119"/>
      <c r="CW547" s="119"/>
      <c r="CX547" s="119"/>
      <c r="CY547" s="119"/>
      <c r="CZ547" s="119"/>
      <c r="DA547" s="119"/>
      <c r="DB547" s="119"/>
      <c r="DC547" s="119"/>
      <c r="DD547" s="119"/>
      <c r="DE547" s="119"/>
      <c r="DF547" s="119"/>
      <c r="DG547" s="119"/>
      <c r="DH547" s="119"/>
      <c r="DI547" s="119"/>
      <c r="DJ547" s="119"/>
      <c r="DK547" s="119"/>
      <c r="DL547" s="119"/>
      <c r="DM547" s="119"/>
      <c r="DN547" s="119"/>
      <c r="DO547" s="119"/>
      <c r="DP547" s="119"/>
      <c r="DQ547" s="119"/>
      <c r="DR547" s="119"/>
      <c r="DS547" s="119"/>
      <c r="DT547" s="119"/>
      <c r="DU547" s="119"/>
      <c r="DV547" s="119"/>
      <c r="DW547" s="119"/>
      <c r="DX547" s="119"/>
      <c r="DY547" s="119"/>
      <c r="DZ547" s="119"/>
      <c r="EA547" s="119"/>
      <c r="EB547" s="119"/>
      <c r="EC547" s="119"/>
      <c r="ED547" s="119"/>
      <c r="EE547" s="119"/>
      <c r="EF547" s="119"/>
      <c r="EG547" s="119"/>
      <c r="EH547" s="119"/>
      <c r="EI547" s="119"/>
      <c r="EJ547" s="119"/>
      <c r="EK547" s="119"/>
      <c r="EL547" s="119"/>
      <c r="EM547" s="119"/>
      <c r="EN547" s="119"/>
      <c r="EO547" s="119"/>
      <c r="EP547" s="119"/>
      <c r="EQ547" s="119"/>
      <c r="ER547" s="119"/>
      <c r="ES547" s="119"/>
      <c r="ET547" s="119"/>
      <c r="EU547" s="119"/>
      <c r="EV547" s="119"/>
      <c r="EW547" s="119"/>
      <c r="EX547" s="119"/>
      <c r="EY547" s="119"/>
      <c r="EZ547" s="119"/>
      <c r="FA547" s="119"/>
      <c r="FB547" s="119"/>
      <c r="FC547" s="119"/>
      <c r="FD547" s="119"/>
      <c r="FE547" s="119"/>
      <c r="FF547" s="119"/>
      <c r="FG547" s="119"/>
      <c r="FH547" s="119"/>
      <c r="FI547" s="119"/>
      <c r="FJ547" s="119"/>
      <c r="FK547" s="119"/>
      <c r="FL547" s="119"/>
      <c r="FM547" s="119"/>
      <c r="FN547" s="119"/>
      <c r="FO547" s="119"/>
      <c r="FP547" s="119"/>
      <c r="FQ547" s="119"/>
      <c r="FR547" s="119"/>
      <c r="FS547" s="119"/>
      <c r="FT547" s="119"/>
      <c r="FU547" s="119"/>
      <c r="FV547" s="119"/>
      <c r="FW547" s="119"/>
      <c r="FX547" s="119"/>
      <c r="FY547" s="119"/>
      <c r="FZ547" s="119"/>
      <c r="GA547" s="119"/>
      <c r="GB547" s="119"/>
      <c r="GC547" s="119"/>
      <c r="GD547" s="119"/>
      <c r="GE547" s="119"/>
      <c r="GF547" s="119"/>
      <c r="GG547" s="119"/>
      <c r="GH547" s="119"/>
      <c r="GI547" s="119"/>
      <c r="GJ547" s="119"/>
      <c r="GK547" s="119"/>
      <c r="GL547" s="119"/>
      <c r="GM547" s="119"/>
      <c r="GN547" s="119"/>
      <c r="GO547" s="119"/>
      <c r="GP547" s="119"/>
      <c r="GQ547" s="119"/>
      <c r="GR547" s="119"/>
      <c r="GS547" s="119"/>
      <c r="GT547" s="119"/>
      <c r="GU547" s="119"/>
      <c r="GV547" s="119"/>
      <c r="GW547" s="119"/>
      <c r="GX547" s="119"/>
      <c r="GY547" s="119"/>
      <c r="GZ547" s="119"/>
      <c r="HA547" s="119"/>
      <c r="HB547" s="119"/>
      <c r="HC547" s="119"/>
      <c r="HD547" s="119"/>
      <c r="HE547" s="119"/>
      <c r="HF547" s="119"/>
      <c r="HG547" s="119"/>
      <c r="HH547" s="119"/>
      <c r="HI547" s="119"/>
      <c r="HJ547" s="119"/>
      <c r="HK547" s="119"/>
      <c r="HL547" s="119"/>
      <c r="HM547" s="119"/>
      <c r="HN547" s="119"/>
      <c r="HO547" s="119"/>
      <c r="HP547" s="119"/>
      <c r="HQ547" s="119"/>
      <c r="HR547" s="119"/>
      <c r="HS547" s="119"/>
      <c r="HT547" s="119"/>
      <c r="HU547" s="119"/>
      <c r="HV547" s="119"/>
      <c r="HW547" s="119"/>
      <c r="HX547" s="119"/>
      <c r="HY547" s="119"/>
      <c r="HZ547" s="119"/>
      <c r="IA547" s="119"/>
      <c r="IB547" s="119"/>
      <c r="IC547" s="119"/>
      <c r="ID547" s="119"/>
      <c r="IE547" s="119"/>
      <c r="IF547" s="119"/>
      <c r="IG547" s="119"/>
      <c r="IH547" s="119"/>
      <c r="II547" s="119"/>
      <c r="IJ547" s="119"/>
      <c r="IK547" s="119"/>
      <c r="IL547" s="119"/>
      <c r="IM547" s="119"/>
      <c r="IN547" s="119"/>
      <c r="IO547" s="119"/>
      <c r="IP547" s="119"/>
      <c r="IQ547" s="119"/>
      <c r="IR547" s="119"/>
      <c r="IS547" s="119"/>
      <c r="IT547" s="119"/>
      <c r="IU547" s="119"/>
      <c r="IV547" s="119"/>
    </row>
    <row r="548" spans="3:256" s="150" customFormat="1">
      <c r="D548" s="119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  <c r="AA548" s="119"/>
      <c r="AB548" s="119"/>
      <c r="AC548" s="119"/>
      <c r="AD548" s="119"/>
      <c r="AE548" s="119"/>
      <c r="AF548" s="119"/>
      <c r="AG548" s="119"/>
      <c r="AH548" s="119"/>
      <c r="AI548" s="119"/>
      <c r="AJ548" s="119"/>
      <c r="AK548" s="119"/>
      <c r="AL548" s="119"/>
      <c r="AM548" s="119"/>
      <c r="AN548" s="119"/>
      <c r="AO548" s="119"/>
      <c r="AP548" s="119"/>
      <c r="AQ548" s="119"/>
      <c r="AR548" s="119"/>
      <c r="AS548" s="119"/>
      <c r="AT548" s="119"/>
      <c r="AU548" s="119"/>
      <c r="AV548" s="119"/>
      <c r="AW548" s="119"/>
      <c r="AX548" s="119"/>
      <c r="AY548" s="119"/>
      <c r="AZ548" s="119"/>
      <c r="BA548" s="119"/>
      <c r="BB548" s="119"/>
      <c r="BC548" s="119"/>
      <c r="BD548" s="119"/>
      <c r="BE548" s="119"/>
      <c r="BF548" s="119"/>
      <c r="BG548" s="119"/>
      <c r="BH548" s="119"/>
      <c r="BI548" s="119"/>
      <c r="BJ548" s="119"/>
      <c r="BK548" s="119"/>
      <c r="BL548" s="119"/>
      <c r="BM548" s="119"/>
      <c r="BN548" s="119"/>
      <c r="BO548" s="119"/>
      <c r="BP548" s="119"/>
      <c r="BQ548" s="119"/>
      <c r="BR548" s="119"/>
      <c r="BS548" s="119"/>
      <c r="BT548" s="119"/>
      <c r="BU548" s="119"/>
      <c r="BV548" s="119"/>
      <c r="BW548" s="119"/>
      <c r="BX548" s="119"/>
      <c r="BY548" s="119"/>
      <c r="BZ548" s="119"/>
      <c r="CA548" s="119"/>
      <c r="CB548" s="119"/>
      <c r="CC548" s="119"/>
      <c r="CD548" s="119"/>
      <c r="CE548" s="119"/>
      <c r="CF548" s="119"/>
      <c r="CG548" s="119"/>
      <c r="CH548" s="119"/>
      <c r="CI548" s="119"/>
      <c r="CJ548" s="119"/>
      <c r="CK548" s="119"/>
      <c r="CL548" s="119"/>
      <c r="CM548" s="119"/>
      <c r="CN548" s="119"/>
      <c r="CO548" s="119"/>
      <c r="CP548" s="119"/>
      <c r="CQ548" s="119"/>
      <c r="CR548" s="119"/>
      <c r="CS548" s="119"/>
      <c r="CT548" s="119"/>
      <c r="CU548" s="119"/>
      <c r="CV548" s="119"/>
      <c r="CW548" s="119"/>
      <c r="CX548" s="119"/>
      <c r="CY548" s="119"/>
      <c r="CZ548" s="119"/>
      <c r="DA548" s="119"/>
      <c r="DB548" s="119"/>
      <c r="DC548" s="119"/>
      <c r="DD548" s="119"/>
      <c r="DE548" s="119"/>
      <c r="DF548" s="119"/>
      <c r="DG548" s="119"/>
      <c r="DH548" s="119"/>
      <c r="DI548" s="119"/>
      <c r="DJ548" s="119"/>
      <c r="DK548" s="119"/>
      <c r="DL548" s="119"/>
      <c r="DM548" s="119"/>
      <c r="DN548" s="119"/>
      <c r="DO548" s="119"/>
      <c r="DP548" s="119"/>
      <c r="DQ548" s="119"/>
      <c r="DR548" s="119"/>
      <c r="DS548" s="119"/>
      <c r="DT548" s="119"/>
      <c r="DU548" s="119"/>
      <c r="DV548" s="119"/>
      <c r="DW548" s="119"/>
      <c r="DX548" s="119"/>
      <c r="DY548" s="119"/>
      <c r="DZ548" s="119"/>
      <c r="EA548" s="119"/>
      <c r="EB548" s="119"/>
      <c r="EC548" s="119"/>
      <c r="ED548" s="119"/>
      <c r="EE548" s="119"/>
      <c r="EF548" s="119"/>
      <c r="EG548" s="119"/>
      <c r="EH548" s="119"/>
      <c r="EI548" s="119"/>
      <c r="EJ548" s="119"/>
      <c r="EK548" s="119"/>
      <c r="EL548" s="119"/>
      <c r="EM548" s="119"/>
      <c r="EN548" s="119"/>
      <c r="EO548" s="119"/>
      <c r="EP548" s="119"/>
      <c r="EQ548" s="119"/>
      <c r="ER548" s="119"/>
      <c r="ES548" s="119"/>
      <c r="ET548" s="119"/>
      <c r="EU548" s="119"/>
      <c r="EV548" s="119"/>
      <c r="EW548" s="119"/>
      <c r="EX548" s="119"/>
      <c r="EY548" s="119"/>
      <c r="EZ548" s="119"/>
      <c r="FA548" s="119"/>
      <c r="FB548" s="119"/>
      <c r="FC548" s="119"/>
      <c r="FD548" s="119"/>
      <c r="FE548" s="119"/>
      <c r="FF548" s="119"/>
      <c r="FG548" s="119"/>
      <c r="FH548" s="119"/>
      <c r="FI548" s="119"/>
      <c r="FJ548" s="119"/>
      <c r="FK548" s="119"/>
      <c r="FL548" s="119"/>
      <c r="FM548" s="119"/>
      <c r="FN548" s="119"/>
      <c r="FO548" s="119"/>
      <c r="FP548" s="119"/>
      <c r="FQ548" s="119"/>
      <c r="FR548" s="119"/>
      <c r="FS548" s="119"/>
      <c r="FT548" s="119"/>
      <c r="FU548" s="119"/>
      <c r="FV548" s="119"/>
      <c r="FW548" s="119"/>
      <c r="FX548" s="119"/>
      <c r="FY548" s="119"/>
      <c r="FZ548" s="119"/>
      <c r="GA548" s="119"/>
      <c r="GB548" s="119"/>
      <c r="GC548" s="119"/>
      <c r="GD548" s="119"/>
      <c r="GE548" s="119"/>
      <c r="GF548" s="119"/>
      <c r="GG548" s="119"/>
      <c r="GH548" s="119"/>
      <c r="GI548" s="119"/>
      <c r="GJ548" s="119"/>
      <c r="GK548" s="119"/>
      <c r="GL548" s="119"/>
      <c r="GM548" s="119"/>
      <c r="GN548" s="119"/>
      <c r="GO548" s="119"/>
      <c r="GP548" s="119"/>
      <c r="GQ548" s="119"/>
      <c r="GR548" s="119"/>
      <c r="GS548" s="119"/>
      <c r="GT548" s="119"/>
      <c r="GU548" s="119"/>
      <c r="GV548" s="119"/>
      <c r="GW548" s="119"/>
      <c r="GX548" s="119"/>
      <c r="GY548" s="119"/>
      <c r="GZ548" s="119"/>
      <c r="HA548" s="119"/>
      <c r="HB548" s="119"/>
      <c r="HC548" s="119"/>
      <c r="HD548" s="119"/>
      <c r="HE548" s="119"/>
      <c r="HF548" s="119"/>
      <c r="HG548" s="119"/>
      <c r="HH548" s="119"/>
      <c r="HI548" s="119"/>
      <c r="HJ548" s="119"/>
      <c r="HK548" s="119"/>
      <c r="HL548" s="119"/>
      <c r="HM548" s="119"/>
      <c r="HN548" s="119"/>
      <c r="HO548" s="119"/>
      <c r="HP548" s="119"/>
      <c r="HQ548" s="119"/>
      <c r="HR548" s="119"/>
      <c r="HS548" s="119"/>
      <c r="HT548" s="119"/>
      <c r="HU548" s="119"/>
      <c r="HV548" s="119"/>
      <c r="HW548" s="119"/>
      <c r="HX548" s="119"/>
      <c r="HY548" s="119"/>
      <c r="HZ548" s="119"/>
      <c r="IA548" s="119"/>
      <c r="IB548" s="119"/>
      <c r="IC548" s="119"/>
      <c r="ID548" s="119"/>
      <c r="IE548" s="119"/>
      <c r="IF548" s="119"/>
      <c r="IG548" s="119"/>
      <c r="IH548" s="119"/>
      <c r="II548" s="119"/>
      <c r="IJ548" s="119"/>
      <c r="IK548" s="119"/>
      <c r="IL548" s="119"/>
      <c r="IM548" s="119"/>
      <c r="IN548" s="119"/>
      <c r="IO548" s="119"/>
      <c r="IP548" s="119"/>
      <c r="IQ548" s="119"/>
      <c r="IR548" s="119"/>
      <c r="IS548" s="119"/>
      <c r="IT548" s="119"/>
      <c r="IU548" s="119"/>
      <c r="IV548" s="119"/>
    </row>
    <row r="549" spans="3:256" s="150" customFormat="1">
      <c r="C549" s="119"/>
      <c r="D549" s="119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  <c r="AA549" s="119"/>
      <c r="AB549" s="119"/>
      <c r="AC549" s="119"/>
      <c r="AD549" s="119"/>
      <c r="AE549" s="119"/>
      <c r="AF549" s="119"/>
      <c r="AG549" s="119"/>
      <c r="AH549" s="119"/>
      <c r="AI549" s="119"/>
      <c r="AJ549" s="119"/>
      <c r="AK549" s="119"/>
      <c r="AL549" s="119"/>
      <c r="AM549" s="119"/>
      <c r="AN549" s="119"/>
      <c r="AO549" s="119"/>
      <c r="AP549" s="119"/>
      <c r="AQ549" s="119"/>
      <c r="AR549" s="119"/>
      <c r="AS549" s="119"/>
      <c r="AT549" s="119"/>
      <c r="AU549" s="119"/>
      <c r="AV549" s="119"/>
      <c r="AW549" s="119"/>
      <c r="AX549" s="119"/>
      <c r="AY549" s="119"/>
      <c r="AZ549" s="119"/>
      <c r="BA549" s="119"/>
      <c r="BB549" s="119"/>
      <c r="BC549" s="119"/>
      <c r="BD549" s="119"/>
      <c r="BE549" s="119"/>
      <c r="BF549" s="119"/>
      <c r="BG549" s="119"/>
      <c r="BH549" s="119"/>
      <c r="BI549" s="119"/>
      <c r="BJ549" s="119"/>
      <c r="BK549" s="119"/>
      <c r="BL549" s="119"/>
      <c r="BM549" s="119"/>
      <c r="BN549" s="119"/>
      <c r="BO549" s="119"/>
      <c r="BP549" s="119"/>
      <c r="BQ549" s="119"/>
      <c r="BR549" s="119"/>
      <c r="BS549" s="119"/>
      <c r="BT549" s="119"/>
      <c r="BU549" s="119"/>
      <c r="BV549" s="119"/>
      <c r="BW549" s="119"/>
      <c r="BX549" s="119"/>
      <c r="BY549" s="119"/>
      <c r="BZ549" s="119"/>
      <c r="CA549" s="119"/>
      <c r="CB549" s="119"/>
      <c r="CC549" s="119"/>
      <c r="CD549" s="119"/>
      <c r="CE549" s="119"/>
      <c r="CF549" s="119"/>
      <c r="CG549" s="119"/>
      <c r="CH549" s="119"/>
      <c r="CI549" s="119"/>
      <c r="CJ549" s="119"/>
      <c r="CK549" s="119"/>
      <c r="CL549" s="119"/>
      <c r="CM549" s="119"/>
      <c r="CN549" s="119"/>
      <c r="CO549" s="119"/>
      <c r="CP549" s="119"/>
      <c r="CQ549" s="119"/>
      <c r="CR549" s="119"/>
      <c r="CS549" s="119"/>
      <c r="CT549" s="119"/>
      <c r="CU549" s="119"/>
      <c r="CV549" s="119"/>
      <c r="CW549" s="119"/>
      <c r="CX549" s="119"/>
      <c r="CY549" s="119"/>
      <c r="CZ549" s="119"/>
      <c r="DA549" s="119"/>
      <c r="DB549" s="119"/>
      <c r="DC549" s="119"/>
      <c r="DD549" s="119"/>
      <c r="DE549" s="119"/>
      <c r="DF549" s="119"/>
      <c r="DG549" s="119"/>
      <c r="DH549" s="119"/>
      <c r="DI549" s="119"/>
      <c r="DJ549" s="119"/>
      <c r="DK549" s="119"/>
      <c r="DL549" s="119"/>
      <c r="DM549" s="119"/>
      <c r="DN549" s="119"/>
      <c r="DO549" s="119"/>
      <c r="DP549" s="119"/>
      <c r="DQ549" s="119"/>
      <c r="DR549" s="119"/>
      <c r="DS549" s="119"/>
      <c r="DT549" s="119"/>
      <c r="DU549" s="119"/>
      <c r="DV549" s="119"/>
      <c r="DW549" s="119"/>
      <c r="DX549" s="119"/>
      <c r="DY549" s="119"/>
      <c r="DZ549" s="119"/>
      <c r="EA549" s="119"/>
      <c r="EB549" s="119"/>
      <c r="EC549" s="119"/>
      <c r="ED549" s="119"/>
      <c r="EE549" s="119"/>
      <c r="EF549" s="119"/>
      <c r="EG549" s="119"/>
      <c r="EH549" s="119"/>
      <c r="EI549" s="119"/>
      <c r="EJ549" s="119"/>
      <c r="EK549" s="119"/>
      <c r="EL549" s="119"/>
      <c r="EM549" s="119"/>
      <c r="EN549" s="119"/>
      <c r="EO549" s="119"/>
      <c r="EP549" s="119"/>
      <c r="EQ549" s="119"/>
      <c r="ER549" s="119"/>
      <c r="ES549" s="119"/>
      <c r="ET549" s="119"/>
      <c r="EU549" s="119"/>
      <c r="EV549" s="119"/>
      <c r="EW549" s="119"/>
      <c r="EX549" s="119"/>
      <c r="EY549" s="119"/>
      <c r="EZ549" s="119"/>
      <c r="FA549" s="119"/>
      <c r="FB549" s="119"/>
      <c r="FC549" s="119"/>
      <c r="FD549" s="119"/>
      <c r="FE549" s="119"/>
      <c r="FF549" s="119"/>
      <c r="FG549" s="119"/>
      <c r="FH549" s="119"/>
      <c r="FI549" s="119"/>
      <c r="FJ549" s="119"/>
      <c r="FK549" s="119"/>
      <c r="FL549" s="119"/>
      <c r="FM549" s="119"/>
      <c r="FN549" s="119"/>
      <c r="FO549" s="119"/>
      <c r="FP549" s="119"/>
      <c r="FQ549" s="119"/>
      <c r="FR549" s="119"/>
      <c r="FS549" s="119"/>
      <c r="FT549" s="119"/>
      <c r="FU549" s="119"/>
      <c r="FV549" s="119"/>
      <c r="FW549" s="119"/>
      <c r="FX549" s="119"/>
      <c r="FY549" s="119"/>
      <c r="FZ549" s="119"/>
      <c r="GA549" s="119"/>
      <c r="GB549" s="119"/>
      <c r="GC549" s="119"/>
      <c r="GD549" s="119"/>
      <c r="GE549" s="119"/>
      <c r="GF549" s="119"/>
      <c r="GG549" s="119"/>
      <c r="GH549" s="119"/>
      <c r="GI549" s="119"/>
      <c r="GJ549" s="119"/>
      <c r="GK549" s="119"/>
      <c r="GL549" s="119"/>
      <c r="GM549" s="119"/>
      <c r="GN549" s="119"/>
      <c r="GO549" s="119"/>
      <c r="GP549" s="119"/>
      <c r="GQ549" s="119"/>
      <c r="GR549" s="119"/>
      <c r="GS549" s="119"/>
      <c r="GT549" s="119"/>
      <c r="GU549" s="119"/>
      <c r="GV549" s="119"/>
      <c r="GW549" s="119"/>
      <c r="GX549" s="119"/>
      <c r="GY549" s="119"/>
      <c r="GZ549" s="119"/>
      <c r="HA549" s="119"/>
      <c r="HB549" s="119"/>
      <c r="HC549" s="119"/>
      <c r="HD549" s="119"/>
      <c r="HE549" s="119"/>
      <c r="HF549" s="119"/>
      <c r="HG549" s="119"/>
      <c r="HH549" s="119"/>
      <c r="HI549" s="119"/>
      <c r="HJ549" s="119"/>
      <c r="HK549" s="119"/>
      <c r="HL549" s="119"/>
      <c r="HM549" s="119"/>
      <c r="HN549" s="119"/>
      <c r="HO549" s="119"/>
      <c r="HP549" s="119"/>
      <c r="HQ549" s="119"/>
      <c r="HR549" s="119"/>
      <c r="HS549" s="119"/>
      <c r="HT549" s="119"/>
      <c r="HU549" s="119"/>
      <c r="HV549" s="119"/>
      <c r="HW549" s="119"/>
      <c r="HX549" s="119"/>
      <c r="HY549" s="119"/>
      <c r="HZ549" s="119"/>
      <c r="IA549" s="119"/>
      <c r="IB549" s="119"/>
      <c r="IC549" s="119"/>
      <c r="ID549" s="119"/>
      <c r="IE549" s="119"/>
      <c r="IF549" s="119"/>
      <c r="IG549" s="119"/>
      <c r="IH549" s="119"/>
      <c r="II549" s="119"/>
      <c r="IJ549" s="119"/>
      <c r="IK549" s="119"/>
      <c r="IL549" s="119"/>
      <c r="IM549" s="119"/>
      <c r="IN549" s="119"/>
      <c r="IO549" s="119"/>
      <c r="IP549" s="119"/>
      <c r="IQ549" s="119"/>
      <c r="IR549" s="119"/>
      <c r="IS549" s="119"/>
      <c r="IT549" s="119"/>
      <c r="IU549" s="119"/>
      <c r="IV549" s="119"/>
    </row>
    <row r="550" spans="3:256">
      <c r="C550" s="161"/>
    </row>
    <row r="551" spans="3:256" s="161" customFormat="1">
      <c r="C551" s="119"/>
      <c r="D551" s="119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  <c r="AA551" s="119"/>
      <c r="AB551" s="119"/>
      <c r="AC551" s="119"/>
      <c r="AD551" s="119"/>
      <c r="AE551" s="119"/>
      <c r="AF551" s="119"/>
      <c r="AG551" s="119"/>
      <c r="AH551" s="119"/>
      <c r="AI551" s="119"/>
      <c r="AJ551" s="119"/>
      <c r="AK551" s="119"/>
      <c r="AL551" s="119"/>
      <c r="AM551" s="119"/>
      <c r="AN551" s="119"/>
      <c r="AO551" s="119"/>
      <c r="AP551" s="119"/>
      <c r="AQ551" s="119"/>
      <c r="AR551" s="119"/>
      <c r="AS551" s="119"/>
      <c r="AT551" s="119"/>
      <c r="AU551" s="119"/>
      <c r="AV551" s="119"/>
      <c r="AW551" s="119"/>
      <c r="AX551" s="119"/>
      <c r="AY551" s="119"/>
      <c r="AZ551" s="119"/>
      <c r="BA551" s="119"/>
      <c r="BB551" s="119"/>
      <c r="BC551" s="119"/>
      <c r="BD551" s="119"/>
      <c r="BE551" s="119"/>
      <c r="BF551" s="119"/>
      <c r="BG551" s="119"/>
      <c r="BH551" s="119"/>
      <c r="BI551" s="119"/>
      <c r="BJ551" s="119"/>
      <c r="BK551" s="119"/>
      <c r="BL551" s="119"/>
      <c r="BM551" s="119"/>
      <c r="BN551" s="119"/>
      <c r="BO551" s="119"/>
      <c r="BP551" s="119"/>
      <c r="BQ551" s="119"/>
      <c r="BR551" s="119"/>
      <c r="BS551" s="119"/>
      <c r="BT551" s="119"/>
      <c r="BU551" s="119"/>
      <c r="BV551" s="119"/>
      <c r="BW551" s="119"/>
      <c r="BX551" s="119"/>
      <c r="BY551" s="119"/>
      <c r="BZ551" s="119"/>
      <c r="CA551" s="119"/>
      <c r="CB551" s="119"/>
      <c r="CC551" s="119"/>
      <c r="CD551" s="119"/>
      <c r="CE551" s="119"/>
      <c r="CF551" s="119"/>
      <c r="CG551" s="119"/>
      <c r="CH551" s="119"/>
      <c r="CI551" s="119"/>
      <c r="CJ551" s="119"/>
      <c r="CK551" s="119"/>
      <c r="CL551" s="119"/>
      <c r="CM551" s="119"/>
      <c r="CN551" s="119"/>
      <c r="CO551" s="119"/>
      <c r="CP551" s="119"/>
      <c r="CQ551" s="119"/>
      <c r="CR551" s="119"/>
      <c r="CS551" s="119"/>
      <c r="CT551" s="119"/>
      <c r="CU551" s="119"/>
      <c r="CV551" s="119"/>
      <c r="CW551" s="119"/>
      <c r="CX551" s="119"/>
      <c r="CY551" s="119"/>
      <c r="CZ551" s="119"/>
      <c r="DA551" s="119"/>
      <c r="DB551" s="119"/>
      <c r="DC551" s="119"/>
      <c r="DD551" s="119"/>
      <c r="DE551" s="119"/>
      <c r="DF551" s="119"/>
      <c r="DG551" s="119"/>
      <c r="DH551" s="119"/>
      <c r="DI551" s="119"/>
      <c r="DJ551" s="119"/>
      <c r="DK551" s="119"/>
      <c r="DL551" s="119"/>
      <c r="DM551" s="119"/>
      <c r="DN551" s="119"/>
      <c r="DO551" s="119"/>
      <c r="DP551" s="119"/>
      <c r="DQ551" s="119"/>
      <c r="DR551" s="119"/>
      <c r="DS551" s="119"/>
      <c r="DT551" s="119"/>
      <c r="DU551" s="119"/>
      <c r="DV551" s="119"/>
      <c r="DW551" s="119"/>
      <c r="DX551" s="119"/>
      <c r="DY551" s="119"/>
      <c r="DZ551" s="119"/>
      <c r="EA551" s="119"/>
      <c r="EB551" s="119"/>
      <c r="EC551" s="119"/>
      <c r="ED551" s="119"/>
      <c r="EE551" s="119"/>
      <c r="EF551" s="119"/>
      <c r="EG551" s="119"/>
      <c r="EH551" s="119"/>
      <c r="EI551" s="119"/>
      <c r="EJ551" s="119"/>
      <c r="EK551" s="119"/>
      <c r="EL551" s="119"/>
      <c r="EM551" s="119"/>
      <c r="EN551" s="119"/>
      <c r="EO551" s="119"/>
      <c r="EP551" s="119"/>
      <c r="EQ551" s="119"/>
      <c r="ER551" s="119"/>
      <c r="ES551" s="119"/>
      <c r="ET551" s="119"/>
      <c r="EU551" s="119"/>
      <c r="EV551" s="119"/>
      <c r="EW551" s="119"/>
      <c r="EX551" s="119"/>
      <c r="EY551" s="119"/>
      <c r="EZ551" s="119"/>
      <c r="FA551" s="119"/>
      <c r="FB551" s="119"/>
      <c r="FC551" s="119"/>
      <c r="FD551" s="119"/>
      <c r="FE551" s="119"/>
      <c r="FF551" s="119"/>
      <c r="FG551" s="119"/>
      <c r="FH551" s="119"/>
      <c r="FI551" s="119"/>
      <c r="FJ551" s="119"/>
      <c r="FK551" s="119"/>
      <c r="FL551" s="119"/>
      <c r="FM551" s="119"/>
      <c r="FN551" s="119"/>
      <c r="FO551" s="119"/>
      <c r="FP551" s="119"/>
      <c r="FQ551" s="119"/>
      <c r="FR551" s="119"/>
      <c r="FS551" s="119"/>
      <c r="FT551" s="119"/>
      <c r="FU551" s="119"/>
      <c r="FV551" s="119"/>
      <c r="FW551" s="119"/>
      <c r="FX551" s="119"/>
      <c r="FY551" s="119"/>
      <c r="FZ551" s="119"/>
      <c r="GA551" s="119"/>
      <c r="GB551" s="119"/>
      <c r="GC551" s="119"/>
      <c r="GD551" s="119"/>
      <c r="GE551" s="119"/>
      <c r="GF551" s="119"/>
      <c r="GG551" s="119"/>
      <c r="GH551" s="119"/>
      <c r="GI551" s="119"/>
      <c r="GJ551" s="119"/>
      <c r="GK551" s="119"/>
      <c r="GL551" s="119"/>
      <c r="GM551" s="119"/>
      <c r="GN551" s="119"/>
      <c r="GO551" s="119"/>
      <c r="GP551" s="119"/>
      <c r="GQ551" s="119"/>
      <c r="GR551" s="119"/>
      <c r="GS551" s="119"/>
      <c r="GT551" s="119"/>
      <c r="GU551" s="119"/>
      <c r="GV551" s="119"/>
      <c r="GW551" s="119"/>
      <c r="GX551" s="119"/>
      <c r="GY551" s="119"/>
      <c r="GZ551" s="119"/>
      <c r="HA551" s="119"/>
      <c r="HB551" s="119"/>
      <c r="HC551" s="119"/>
      <c r="HD551" s="119"/>
      <c r="HE551" s="119"/>
      <c r="HF551" s="119"/>
      <c r="HG551" s="119"/>
      <c r="HH551" s="119"/>
      <c r="HI551" s="119"/>
      <c r="HJ551" s="119"/>
      <c r="HK551" s="119"/>
      <c r="HL551" s="119"/>
      <c r="HM551" s="119"/>
      <c r="HN551" s="119"/>
      <c r="HO551" s="119"/>
      <c r="HP551" s="119"/>
      <c r="HQ551" s="119"/>
      <c r="HR551" s="119"/>
      <c r="HS551" s="119"/>
      <c r="HT551" s="119"/>
      <c r="HU551" s="119"/>
      <c r="HV551" s="119"/>
      <c r="HW551" s="119"/>
      <c r="HX551" s="119"/>
      <c r="HY551" s="119"/>
      <c r="HZ551" s="119"/>
      <c r="IA551" s="119"/>
      <c r="IB551" s="119"/>
      <c r="IC551" s="119"/>
      <c r="ID551" s="119"/>
      <c r="IE551" s="119"/>
      <c r="IF551" s="119"/>
      <c r="IG551" s="119"/>
      <c r="IH551" s="119"/>
      <c r="II551" s="119"/>
      <c r="IJ551" s="119"/>
      <c r="IK551" s="119"/>
      <c r="IL551" s="119"/>
      <c r="IM551" s="119"/>
      <c r="IN551" s="119"/>
      <c r="IO551" s="119"/>
      <c r="IP551" s="119"/>
      <c r="IQ551" s="119"/>
      <c r="IR551" s="119"/>
      <c r="IS551" s="119"/>
      <c r="IT551" s="119"/>
      <c r="IU551" s="119"/>
      <c r="IV551" s="119"/>
    </row>
    <row r="586" spans="3:256">
      <c r="C586" s="161"/>
    </row>
    <row r="587" spans="3:256" s="161" customFormat="1">
      <c r="C587" s="119"/>
      <c r="D587" s="119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  <c r="AA587" s="119"/>
      <c r="AB587" s="119"/>
      <c r="AC587" s="119"/>
      <c r="AD587" s="119"/>
      <c r="AE587" s="119"/>
      <c r="AF587" s="119"/>
      <c r="AG587" s="119"/>
      <c r="AH587" s="119"/>
      <c r="AI587" s="119"/>
      <c r="AJ587" s="119"/>
      <c r="AK587" s="119"/>
      <c r="AL587" s="119"/>
      <c r="AM587" s="119"/>
      <c r="AN587" s="119"/>
      <c r="AO587" s="119"/>
      <c r="AP587" s="119"/>
      <c r="AQ587" s="119"/>
      <c r="AR587" s="119"/>
      <c r="AS587" s="119"/>
      <c r="AT587" s="119"/>
      <c r="AU587" s="119"/>
      <c r="AV587" s="119"/>
      <c r="AW587" s="119"/>
      <c r="AX587" s="119"/>
      <c r="AY587" s="119"/>
      <c r="AZ587" s="119"/>
      <c r="BA587" s="119"/>
      <c r="BB587" s="119"/>
      <c r="BC587" s="119"/>
      <c r="BD587" s="119"/>
      <c r="BE587" s="119"/>
      <c r="BF587" s="119"/>
      <c r="BG587" s="119"/>
      <c r="BH587" s="119"/>
      <c r="BI587" s="119"/>
      <c r="BJ587" s="119"/>
      <c r="BK587" s="119"/>
      <c r="BL587" s="119"/>
      <c r="BM587" s="119"/>
      <c r="BN587" s="119"/>
      <c r="BO587" s="119"/>
      <c r="BP587" s="119"/>
      <c r="BQ587" s="119"/>
      <c r="BR587" s="119"/>
      <c r="BS587" s="119"/>
      <c r="BT587" s="119"/>
      <c r="BU587" s="119"/>
      <c r="BV587" s="119"/>
      <c r="BW587" s="119"/>
      <c r="BX587" s="119"/>
      <c r="BY587" s="119"/>
      <c r="BZ587" s="119"/>
      <c r="CA587" s="119"/>
      <c r="CB587" s="119"/>
      <c r="CC587" s="119"/>
      <c r="CD587" s="119"/>
      <c r="CE587" s="119"/>
      <c r="CF587" s="119"/>
      <c r="CG587" s="119"/>
      <c r="CH587" s="119"/>
      <c r="CI587" s="119"/>
      <c r="CJ587" s="119"/>
      <c r="CK587" s="119"/>
      <c r="CL587" s="119"/>
      <c r="CM587" s="119"/>
      <c r="CN587" s="119"/>
      <c r="CO587" s="119"/>
      <c r="CP587" s="119"/>
      <c r="CQ587" s="119"/>
      <c r="CR587" s="119"/>
      <c r="CS587" s="119"/>
      <c r="CT587" s="119"/>
      <c r="CU587" s="119"/>
      <c r="CV587" s="119"/>
      <c r="CW587" s="119"/>
      <c r="CX587" s="119"/>
      <c r="CY587" s="119"/>
      <c r="CZ587" s="119"/>
      <c r="DA587" s="119"/>
      <c r="DB587" s="119"/>
      <c r="DC587" s="119"/>
      <c r="DD587" s="119"/>
      <c r="DE587" s="119"/>
      <c r="DF587" s="119"/>
      <c r="DG587" s="119"/>
      <c r="DH587" s="119"/>
      <c r="DI587" s="119"/>
      <c r="DJ587" s="119"/>
      <c r="DK587" s="119"/>
      <c r="DL587" s="119"/>
      <c r="DM587" s="119"/>
      <c r="DN587" s="119"/>
      <c r="DO587" s="119"/>
      <c r="DP587" s="119"/>
      <c r="DQ587" s="119"/>
      <c r="DR587" s="119"/>
      <c r="DS587" s="119"/>
      <c r="DT587" s="119"/>
      <c r="DU587" s="119"/>
      <c r="DV587" s="119"/>
      <c r="DW587" s="119"/>
      <c r="DX587" s="119"/>
      <c r="DY587" s="119"/>
      <c r="DZ587" s="119"/>
      <c r="EA587" s="119"/>
      <c r="EB587" s="119"/>
      <c r="EC587" s="119"/>
      <c r="ED587" s="119"/>
      <c r="EE587" s="119"/>
      <c r="EF587" s="119"/>
      <c r="EG587" s="119"/>
      <c r="EH587" s="119"/>
      <c r="EI587" s="119"/>
      <c r="EJ587" s="119"/>
      <c r="EK587" s="119"/>
      <c r="EL587" s="119"/>
      <c r="EM587" s="119"/>
      <c r="EN587" s="119"/>
      <c r="EO587" s="119"/>
      <c r="EP587" s="119"/>
      <c r="EQ587" s="119"/>
      <c r="ER587" s="119"/>
      <c r="ES587" s="119"/>
      <c r="ET587" s="119"/>
      <c r="EU587" s="119"/>
      <c r="EV587" s="119"/>
      <c r="EW587" s="119"/>
      <c r="EX587" s="119"/>
      <c r="EY587" s="119"/>
      <c r="EZ587" s="119"/>
      <c r="FA587" s="119"/>
      <c r="FB587" s="119"/>
      <c r="FC587" s="119"/>
      <c r="FD587" s="119"/>
      <c r="FE587" s="119"/>
      <c r="FF587" s="119"/>
      <c r="FG587" s="119"/>
      <c r="FH587" s="119"/>
      <c r="FI587" s="119"/>
      <c r="FJ587" s="119"/>
      <c r="FK587" s="119"/>
      <c r="FL587" s="119"/>
      <c r="FM587" s="119"/>
      <c r="FN587" s="119"/>
      <c r="FO587" s="119"/>
      <c r="FP587" s="119"/>
      <c r="FQ587" s="119"/>
      <c r="FR587" s="119"/>
      <c r="FS587" s="119"/>
      <c r="FT587" s="119"/>
      <c r="FU587" s="119"/>
      <c r="FV587" s="119"/>
      <c r="FW587" s="119"/>
      <c r="FX587" s="119"/>
      <c r="FY587" s="119"/>
      <c r="FZ587" s="119"/>
      <c r="GA587" s="119"/>
      <c r="GB587" s="119"/>
      <c r="GC587" s="119"/>
      <c r="GD587" s="119"/>
      <c r="GE587" s="119"/>
      <c r="GF587" s="119"/>
      <c r="GG587" s="119"/>
      <c r="GH587" s="119"/>
      <c r="GI587" s="119"/>
      <c r="GJ587" s="119"/>
      <c r="GK587" s="119"/>
      <c r="GL587" s="119"/>
      <c r="GM587" s="119"/>
      <c r="GN587" s="119"/>
      <c r="GO587" s="119"/>
      <c r="GP587" s="119"/>
      <c r="GQ587" s="119"/>
      <c r="GR587" s="119"/>
      <c r="GS587" s="119"/>
      <c r="GT587" s="119"/>
      <c r="GU587" s="119"/>
      <c r="GV587" s="119"/>
      <c r="GW587" s="119"/>
      <c r="GX587" s="119"/>
      <c r="GY587" s="119"/>
      <c r="GZ587" s="119"/>
      <c r="HA587" s="119"/>
      <c r="HB587" s="119"/>
      <c r="HC587" s="119"/>
      <c r="HD587" s="119"/>
      <c r="HE587" s="119"/>
      <c r="HF587" s="119"/>
      <c r="HG587" s="119"/>
      <c r="HH587" s="119"/>
      <c r="HI587" s="119"/>
      <c r="HJ587" s="119"/>
      <c r="HK587" s="119"/>
      <c r="HL587" s="119"/>
      <c r="HM587" s="119"/>
      <c r="HN587" s="119"/>
      <c r="HO587" s="119"/>
      <c r="HP587" s="119"/>
      <c r="HQ587" s="119"/>
      <c r="HR587" s="119"/>
      <c r="HS587" s="119"/>
      <c r="HT587" s="119"/>
      <c r="HU587" s="119"/>
      <c r="HV587" s="119"/>
      <c r="HW587" s="119"/>
      <c r="HX587" s="119"/>
      <c r="HY587" s="119"/>
      <c r="HZ587" s="119"/>
      <c r="IA587" s="119"/>
      <c r="IB587" s="119"/>
      <c r="IC587" s="119"/>
      <c r="ID587" s="119"/>
      <c r="IE587" s="119"/>
      <c r="IF587" s="119"/>
      <c r="IG587" s="119"/>
      <c r="IH587" s="119"/>
      <c r="II587" s="119"/>
      <c r="IJ587" s="119"/>
      <c r="IK587" s="119"/>
      <c r="IL587" s="119"/>
      <c r="IM587" s="119"/>
      <c r="IN587" s="119"/>
      <c r="IO587" s="119"/>
      <c r="IP587" s="119"/>
      <c r="IQ587" s="119"/>
      <c r="IR587" s="119"/>
      <c r="IS587" s="119"/>
      <c r="IT587" s="119"/>
      <c r="IU587" s="119"/>
      <c r="IV587" s="119"/>
    </row>
    <row r="622" spans="3:256">
      <c r="C622" s="161"/>
    </row>
    <row r="623" spans="3:256" s="161" customFormat="1">
      <c r="C623" s="119"/>
      <c r="D623" s="119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  <c r="AA623" s="119"/>
      <c r="AB623" s="119"/>
      <c r="AC623" s="119"/>
      <c r="AD623" s="119"/>
      <c r="AE623" s="119"/>
      <c r="AF623" s="119"/>
      <c r="AG623" s="119"/>
      <c r="AH623" s="119"/>
      <c r="AI623" s="119"/>
      <c r="AJ623" s="119"/>
      <c r="AK623" s="119"/>
      <c r="AL623" s="119"/>
      <c r="AM623" s="119"/>
      <c r="AN623" s="119"/>
      <c r="AO623" s="119"/>
      <c r="AP623" s="119"/>
      <c r="AQ623" s="119"/>
      <c r="AR623" s="119"/>
      <c r="AS623" s="119"/>
      <c r="AT623" s="119"/>
      <c r="AU623" s="119"/>
      <c r="AV623" s="119"/>
      <c r="AW623" s="119"/>
      <c r="AX623" s="119"/>
      <c r="AY623" s="119"/>
      <c r="AZ623" s="119"/>
      <c r="BA623" s="119"/>
      <c r="BB623" s="119"/>
      <c r="BC623" s="119"/>
      <c r="BD623" s="119"/>
      <c r="BE623" s="119"/>
      <c r="BF623" s="119"/>
      <c r="BG623" s="119"/>
      <c r="BH623" s="119"/>
      <c r="BI623" s="119"/>
      <c r="BJ623" s="119"/>
      <c r="BK623" s="119"/>
      <c r="BL623" s="119"/>
      <c r="BM623" s="119"/>
      <c r="BN623" s="119"/>
      <c r="BO623" s="119"/>
      <c r="BP623" s="119"/>
      <c r="BQ623" s="119"/>
      <c r="BR623" s="119"/>
      <c r="BS623" s="119"/>
      <c r="BT623" s="119"/>
      <c r="BU623" s="119"/>
      <c r="BV623" s="119"/>
      <c r="BW623" s="119"/>
      <c r="BX623" s="119"/>
      <c r="BY623" s="119"/>
      <c r="BZ623" s="119"/>
      <c r="CA623" s="119"/>
      <c r="CB623" s="119"/>
      <c r="CC623" s="119"/>
      <c r="CD623" s="119"/>
      <c r="CE623" s="119"/>
      <c r="CF623" s="119"/>
      <c r="CG623" s="119"/>
      <c r="CH623" s="119"/>
      <c r="CI623" s="119"/>
      <c r="CJ623" s="119"/>
      <c r="CK623" s="119"/>
      <c r="CL623" s="119"/>
      <c r="CM623" s="119"/>
      <c r="CN623" s="119"/>
      <c r="CO623" s="119"/>
      <c r="CP623" s="119"/>
      <c r="CQ623" s="119"/>
      <c r="CR623" s="119"/>
      <c r="CS623" s="119"/>
      <c r="CT623" s="119"/>
      <c r="CU623" s="119"/>
      <c r="CV623" s="119"/>
      <c r="CW623" s="119"/>
      <c r="CX623" s="119"/>
      <c r="CY623" s="119"/>
      <c r="CZ623" s="119"/>
      <c r="DA623" s="119"/>
      <c r="DB623" s="119"/>
      <c r="DC623" s="119"/>
      <c r="DD623" s="119"/>
      <c r="DE623" s="119"/>
      <c r="DF623" s="119"/>
      <c r="DG623" s="119"/>
      <c r="DH623" s="119"/>
      <c r="DI623" s="119"/>
      <c r="DJ623" s="119"/>
      <c r="DK623" s="119"/>
      <c r="DL623" s="119"/>
      <c r="DM623" s="119"/>
      <c r="DN623" s="119"/>
      <c r="DO623" s="119"/>
      <c r="DP623" s="119"/>
      <c r="DQ623" s="119"/>
      <c r="DR623" s="119"/>
      <c r="DS623" s="119"/>
      <c r="DT623" s="119"/>
      <c r="DU623" s="119"/>
      <c r="DV623" s="119"/>
      <c r="DW623" s="119"/>
      <c r="DX623" s="119"/>
      <c r="DY623" s="119"/>
      <c r="DZ623" s="119"/>
      <c r="EA623" s="119"/>
      <c r="EB623" s="119"/>
      <c r="EC623" s="119"/>
      <c r="ED623" s="119"/>
      <c r="EE623" s="119"/>
      <c r="EF623" s="119"/>
      <c r="EG623" s="119"/>
      <c r="EH623" s="119"/>
      <c r="EI623" s="119"/>
      <c r="EJ623" s="119"/>
      <c r="EK623" s="119"/>
      <c r="EL623" s="119"/>
      <c r="EM623" s="119"/>
      <c r="EN623" s="119"/>
      <c r="EO623" s="119"/>
      <c r="EP623" s="119"/>
      <c r="EQ623" s="119"/>
      <c r="ER623" s="119"/>
      <c r="ES623" s="119"/>
      <c r="ET623" s="119"/>
      <c r="EU623" s="119"/>
      <c r="EV623" s="119"/>
      <c r="EW623" s="119"/>
      <c r="EX623" s="119"/>
      <c r="EY623" s="119"/>
      <c r="EZ623" s="119"/>
      <c r="FA623" s="119"/>
      <c r="FB623" s="119"/>
      <c r="FC623" s="119"/>
      <c r="FD623" s="119"/>
      <c r="FE623" s="119"/>
      <c r="FF623" s="119"/>
      <c r="FG623" s="119"/>
      <c r="FH623" s="119"/>
      <c r="FI623" s="119"/>
      <c r="FJ623" s="119"/>
      <c r="FK623" s="119"/>
      <c r="FL623" s="119"/>
      <c r="FM623" s="119"/>
      <c r="FN623" s="119"/>
      <c r="FO623" s="119"/>
      <c r="FP623" s="119"/>
      <c r="FQ623" s="119"/>
      <c r="FR623" s="119"/>
      <c r="FS623" s="119"/>
      <c r="FT623" s="119"/>
      <c r="FU623" s="119"/>
      <c r="FV623" s="119"/>
      <c r="FW623" s="119"/>
      <c r="FX623" s="119"/>
      <c r="FY623" s="119"/>
      <c r="FZ623" s="119"/>
      <c r="GA623" s="119"/>
      <c r="GB623" s="119"/>
      <c r="GC623" s="119"/>
      <c r="GD623" s="119"/>
      <c r="GE623" s="119"/>
      <c r="GF623" s="119"/>
      <c r="GG623" s="119"/>
      <c r="GH623" s="119"/>
      <c r="GI623" s="119"/>
      <c r="GJ623" s="119"/>
      <c r="GK623" s="119"/>
      <c r="GL623" s="119"/>
      <c r="GM623" s="119"/>
      <c r="GN623" s="119"/>
      <c r="GO623" s="119"/>
      <c r="GP623" s="119"/>
      <c r="GQ623" s="119"/>
      <c r="GR623" s="119"/>
      <c r="GS623" s="119"/>
      <c r="GT623" s="119"/>
      <c r="GU623" s="119"/>
      <c r="GV623" s="119"/>
      <c r="GW623" s="119"/>
      <c r="GX623" s="119"/>
      <c r="GY623" s="119"/>
      <c r="GZ623" s="119"/>
      <c r="HA623" s="119"/>
      <c r="HB623" s="119"/>
      <c r="HC623" s="119"/>
      <c r="HD623" s="119"/>
      <c r="HE623" s="119"/>
      <c r="HF623" s="119"/>
      <c r="HG623" s="119"/>
      <c r="HH623" s="119"/>
      <c r="HI623" s="119"/>
      <c r="HJ623" s="119"/>
      <c r="HK623" s="119"/>
      <c r="HL623" s="119"/>
      <c r="HM623" s="119"/>
      <c r="HN623" s="119"/>
      <c r="HO623" s="119"/>
      <c r="HP623" s="119"/>
      <c r="HQ623" s="119"/>
      <c r="HR623" s="119"/>
      <c r="HS623" s="119"/>
      <c r="HT623" s="119"/>
      <c r="HU623" s="119"/>
      <c r="HV623" s="119"/>
      <c r="HW623" s="119"/>
      <c r="HX623" s="119"/>
      <c r="HY623" s="119"/>
      <c r="HZ623" s="119"/>
      <c r="IA623" s="119"/>
      <c r="IB623" s="119"/>
      <c r="IC623" s="119"/>
      <c r="ID623" s="119"/>
      <c r="IE623" s="119"/>
      <c r="IF623" s="119"/>
      <c r="IG623" s="119"/>
      <c r="IH623" s="119"/>
      <c r="II623" s="119"/>
      <c r="IJ623" s="119"/>
      <c r="IK623" s="119"/>
      <c r="IL623" s="119"/>
      <c r="IM623" s="119"/>
      <c r="IN623" s="119"/>
      <c r="IO623" s="119"/>
      <c r="IP623" s="119"/>
      <c r="IQ623" s="119"/>
      <c r="IR623" s="119"/>
      <c r="IS623" s="119"/>
      <c r="IT623" s="119"/>
      <c r="IU623" s="119"/>
      <c r="IV623" s="119"/>
    </row>
    <row r="658" spans="3:256">
      <c r="C658" s="161"/>
    </row>
    <row r="659" spans="3:256" s="161" customFormat="1">
      <c r="C659" s="119"/>
      <c r="D659" s="119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  <c r="AA659" s="119"/>
      <c r="AB659" s="119"/>
      <c r="AC659" s="119"/>
      <c r="AD659" s="119"/>
      <c r="AE659" s="119"/>
      <c r="AF659" s="119"/>
      <c r="AG659" s="119"/>
      <c r="AH659" s="119"/>
      <c r="AI659" s="119"/>
      <c r="AJ659" s="119"/>
      <c r="AK659" s="119"/>
      <c r="AL659" s="119"/>
      <c r="AM659" s="119"/>
      <c r="AN659" s="119"/>
      <c r="AO659" s="119"/>
      <c r="AP659" s="119"/>
      <c r="AQ659" s="119"/>
      <c r="AR659" s="119"/>
      <c r="AS659" s="119"/>
      <c r="AT659" s="119"/>
      <c r="AU659" s="119"/>
      <c r="AV659" s="119"/>
      <c r="AW659" s="119"/>
      <c r="AX659" s="119"/>
      <c r="AY659" s="119"/>
      <c r="AZ659" s="119"/>
      <c r="BA659" s="119"/>
      <c r="BB659" s="119"/>
      <c r="BC659" s="119"/>
      <c r="BD659" s="119"/>
      <c r="BE659" s="119"/>
      <c r="BF659" s="119"/>
      <c r="BG659" s="119"/>
      <c r="BH659" s="119"/>
      <c r="BI659" s="119"/>
      <c r="BJ659" s="119"/>
      <c r="BK659" s="119"/>
      <c r="BL659" s="119"/>
      <c r="BM659" s="119"/>
      <c r="BN659" s="119"/>
      <c r="BO659" s="119"/>
      <c r="BP659" s="119"/>
      <c r="BQ659" s="119"/>
      <c r="BR659" s="119"/>
      <c r="BS659" s="119"/>
      <c r="BT659" s="119"/>
      <c r="BU659" s="119"/>
      <c r="BV659" s="119"/>
      <c r="BW659" s="119"/>
      <c r="BX659" s="119"/>
      <c r="BY659" s="119"/>
      <c r="BZ659" s="119"/>
      <c r="CA659" s="119"/>
      <c r="CB659" s="119"/>
      <c r="CC659" s="119"/>
      <c r="CD659" s="119"/>
      <c r="CE659" s="119"/>
      <c r="CF659" s="119"/>
      <c r="CG659" s="119"/>
      <c r="CH659" s="119"/>
      <c r="CI659" s="119"/>
      <c r="CJ659" s="119"/>
      <c r="CK659" s="119"/>
      <c r="CL659" s="119"/>
      <c r="CM659" s="119"/>
      <c r="CN659" s="119"/>
      <c r="CO659" s="119"/>
      <c r="CP659" s="119"/>
      <c r="CQ659" s="119"/>
      <c r="CR659" s="119"/>
      <c r="CS659" s="119"/>
      <c r="CT659" s="119"/>
      <c r="CU659" s="119"/>
      <c r="CV659" s="119"/>
      <c r="CW659" s="119"/>
      <c r="CX659" s="119"/>
      <c r="CY659" s="119"/>
      <c r="CZ659" s="119"/>
      <c r="DA659" s="119"/>
      <c r="DB659" s="119"/>
      <c r="DC659" s="119"/>
      <c r="DD659" s="119"/>
      <c r="DE659" s="119"/>
      <c r="DF659" s="119"/>
      <c r="DG659" s="119"/>
      <c r="DH659" s="119"/>
      <c r="DI659" s="119"/>
      <c r="DJ659" s="119"/>
      <c r="DK659" s="119"/>
      <c r="DL659" s="119"/>
      <c r="DM659" s="119"/>
      <c r="DN659" s="119"/>
      <c r="DO659" s="119"/>
      <c r="DP659" s="119"/>
      <c r="DQ659" s="119"/>
      <c r="DR659" s="119"/>
      <c r="DS659" s="119"/>
      <c r="DT659" s="119"/>
      <c r="DU659" s="119"/>
      <c r="DV659" s="119"/>
      <c r="DW659" s="119"/>
      <c r="DX659" s="119"/>
      <c r="DY659" s="119"/>
      <c r="DZ659" s="119"/>
      <c r="EA659" s="119"/>
      <c r="EB659" s="119"/>
      <c r="EC659" s="119"/>
      <c r="ED659" s="119"/>
      <c r="EE659" s="119"/>
      <c r="EF659" s="119"/>
      <c r="EG659" s="119"/>
      <c r="EH659" s="119"/>
      <c r="EI659" s="119"/>
      <c r="EJ659" s="119"/>
      <c r="EK659" s="119"/>
      <c r="EL659" s="119"/>
      <c r="EM659" s="119"/>
      <c r="EN659" s="119"/>
      <c r="EO659" s="119"/>
      <c r="EP659" s="119"/>
      <c r="EQ659" s="119"/>
      <c r="ER659" s="119"/>
      <c r="ES659" s="119"/>
      <c r="ET659" s="119"/>
      <c r="EU659" s="119"/>
      <c r="EV659" s="119"/>
      <c r="EW659" s="119"/>
      <c r="EX659" s="119"/>
      <c r="EY659" s="119"/>
      <c r="EZ659" s="119"/>
      <c r="FA659" s="119"/>
      <c r="FB659" s="119"/>
      <c r="FC659" s="119"/>
      <c r="FD659" s="119"/>
      <c r="FE659" s="119"/>
      <c r="FF659" s="119"/>
      <c r="FG659" s="119"/>
      <c r="FH659" s="119"/>
      <c r="FI659" s="119"/>
      <c r="FJ659" s="119"/>
      <c r="FK659" s="119"/>
      <c r="FL659" s="119"/>
      <c r="FM659" s="119"/>
      <c r="FN659" s="119"/>
      <c r="FO659" s="119"/>
      <c r="FP659" s="119"/>
      <c r="FQ659" s="119"/>
      <c r="FR659" s="119"/>
      <c r="FS659" s="119"/>
      <c r="FT659" s="119"/>
      <c r="FU659" s="119"/>
      <c r="FV659" s="119"/>
      <c r="FW659" s="119"/>
      <c r="FX659" s="119"/>
      <c r="FY659" s="119"/>
      <c r="FZ659" s="119"/>
      <c r="GA659" s="119"/>
      <c r="GB659" s="119"/>
      <c r="GC659" s="119"/>
      <c r="GD659" s="119"/>
      <c r="GE659" s="119"/>
      <c r="GF659" s="119"/>
      <c r="GG659" s="119"/>
      <c r="GH659" s="119"/>
      <c r="GI659" s="119"/>
      <c r="GJ659" s="119"/>
      <c r="GK659" s="119"/>
      <c r="GL659" s="119"/>
      <c r="GM659" s="119"/>
      <c r="GN659" s="119"/>
      <c r="GO659" s="119"/>
      <c r="GP659" s="119"/>
      <c r="GQ659" s="119"/>
      <c r="GR659" s="119"/>
      <c r="GS659" s="119"/>
      <c r="GT659" s="119"/>
      <c r="GU659" s="119"/>
      <c r="GV659" s="119"/>
      <c r="GW659" s="119"/>
      <c r="GX659" s="119"/>
      <c r="GY659" s="119"/>
      <c r="GZ659" s="119"/>
      <c r="HA659" s="119"/>
      <c r="HB659" s="119"/>
      <c r="HC659" s="119"/>
      <c r="HD659" s="119"/>
      <c r="HE659" s="119"/>
      <c r="HF659" s="119"/>
      <c r="HG659" s="119"/>
      <c r="HH659" s="119"/>
      <c r="HI659" s="119"/>
      <c r="HJ659" s="119"/>
      <c r="HK659" s="119"/>
      <c r="HL659" s="119"/>
      <c r="HM659" s="119"/>
      <c r="HN659" s="119"/>
      <c r="HO659" s="119"/>
      <c r="HP659" s="119"/>
      <c r="HQ659" s="119"/>
      <c r="HR659" s="119"/>
      <c r="HS659" s="119"/>
      <c r="HT659" s="119"/>
      <c r="HU659" s="119"/>
      <c r="HV659" s="119"/>
      <c r="HW659" s="119"/>
      <c r="HX659" s="119"/>
      <c r="HY659" s="119"/>
      <c r="HZ659" s="119"/>
      <c r="IA659" s="119"/>
      <c r="IB659" s="119"/>
      <c r="IC659" s="119"/>
      <c r="ID659" s="119"/>
      <c r="IE659" s="119"/>
      <c r="IF659" s="119"/>
      <c r="IG659" s="119"/>
      <c r="IH659" s="119"/>
      <c r="II659" s="119"/>
      <c r="IJ659" s="119"/>
      <c r="IK659" s="119"/>
      <c r="IL659" s="119"/>
      <c r="IM659" s="119"/>
      <c r="IN659" s="119"/>
      <c r="IO659" s="119"/>
      <c r="IP659" s="119"/>
      <c r="IQ659" s="119"/>
      <c r="IR659" s="119"/>
      <c r="IS659" s="119"/>
      <c r="IT659" s="119"/>
      <c r="IU659" s="119"/>
      <c r="IV659" s="119"/>
    </row>
    <row r="694" spans="3:256">
      <c r="C694" s="161"/>
    </row>
    <row r="695" spans="3:256" s="161" customFormat="1"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19"/>
      <c r="AE695" s="119"/>
      <c r="AF695" s="119"/>
      <c r="AG695" s="119"/>
      <c r="AH695" s="119"/>
      <c r="AI695" s="119"/>
      <c r="AJ695" s="119"/>
      <c r="AK695" s="119"/>
      <c r="AL695" s="119"/>
      <c r="AM695" s="119"/>
      <c r="AN695" s="119"/>
      <c r="AO695" s="119"/>
      <c r="AP695" s="119"/>
      <c r="AQ695" s="119"/>
      <c r="AR695" s="119"/>
      <c r="AS695" s="119"/>
      <c r="AT695" s="119"/>
      <c r="AU695" s="119"/>
      <c r="AV695" s="119"/>
      <c r="AW695" s="119"/>
      <c r="AX695" s="119"/>
      <c r="AY695" s="119"/>
      <c r="AZ695" s="119"/>
      <c r="BA695" s="119"/>
      <c r="BB695" s="119"/>
      <c r="BC695" s="119"/>
      <c r="BD695" s="119"/>
      <c r="BE695" s="119"/>
      <c r="BF695" s="119"/>
      <c r="BG695" s="119"/>
      <c r="BH695" s="119"/>
      <c r="BI695" s="119"/>
      <c r="BJ695" s="119"/>
      <c r="BK695" s="119"/>
      <c r="BL695" s="119"/>
      <c r="BM695" s="119"/>
      <c r="BN695" s="119"/>
      <c r="BO695" s="119"/>
      <c r="BP695" s="119"/>
      <c r="BQ695" s="119"/>
      <c r="BR695" s="119"/>
      <c r="BS695" s="119"/>
      <c r="BT695" s="119"/>
      <c r="BU695" s="119"/>
      <c r="BV695" s="119"/>
      <c r="BW695" s="119"/>
      <c r="BX695" s="119"/>
      <c r="BY695" s="119"/>
      <c r="BZ695" s="119"/>
      <c r="CA695" s="119"/>
      <c r="CB695" s="119"/>
      <c r="CC695" s="119"/>
      <c r="CD695" s="119"/>
      <c r="CE695" s="119"/>
      <c r="CF695" s="119"/>
      <c r="CG695" s="119"/>
      <c r="CH695" s="119"/>
      <c r="CI695" s="119"/>
      <c r="CJ695" s="119"/>
      <c r="CK695" s="119"/>
      <c r="CL695" s="119"/>
      <c r="CM695" s="119"/>
      <c r="CN695" s="119"/>
      <c r="CO695" s="119"/>
      <c r="CP695" s="119"/>
      <c r="CQ695" s="119"/>
      <c r="CR695" s="119"/>
      <c r="CS695" s="119"/>
      <c r="CT695" s="119"/>
      <c r="CU695" s="119"/>
      <c r="CV695" s="119"/>
      <c r="CW695" s="119"/>
      <c r="CX695" s="119"/>
      <c r="CY695" s="119"/>
      <c r="CZ695" s="119"/>
      <c r="DA695" s="119"/>
      <c r="DB695" s="119"/>
      <c r="DC695" s="119"/>
      <c r="DD695" s="119"/>
      <c r="DE695" s="119"/>
      <c r="DF695" s="119"/>
      <c r="DG695" s="119"/>
      <c r="DH695" s="119"/>
      <c r="DI695" s="119"/>
      <c r="DJ695" s="119"/>
      <c r="DK695" s="119"/>
      <c r="DL695" s="119"/>
      <c r="DM695" s="119"/>
      <c r="DN695" s="119"/>
      <c r="DO695" s="119"/>
      <c r="DP695" s="119"/>
      <c r="DQ695" s="119"/>
      <c r="DR695" s="119"/>
      <c r="DS695" s="119"/>
      <c r="DT695" s="119"/>
      <c r="DU695" s="119"/>
      <c r="DV695" s="119"/>
      <c r="DW695" s="119"/>
      <c r="DX695" s="119"/>
      <c r="DY695" s="119"/>
      <c r="DZ695" s="119"/>
      <c r="EA695" s="119"/>
      <c r="EB695" s="119"/>
      <c r="EC695" s="119"/>
      <c r="ED695" s="119"/>
      <c r="EE695" s="119"/>
      <c r="EF695" s="119"/>
      <c r="EG695" s="119"/>
      <c r="EH695" s="119"/>
      <c r="EI695" s="119"/>
      <c r="EJ695" s="119"/>
      <c r="EK695" s="119"/>
      <c r="EL695" s="119"/>
      <c r="EM695" s="119"/>
      <c r="EN695" s="119"/>
      <c r="EO695" s="119"/>
      <c r="EP695" s="119"/>
      <c r="EQ695" s="119"/>
      <c r="ER695" s="119"/>
      <c r="ES695" s="119"/>
      <c r="ET695" s="119"/>
      <c r="EU695" s="119"/>
      <c r="EV695" s="119"/>
      <c r="EW695" s="119"/>
      <c r="EX695" s="119"/>
      <c r="EY695" s="119"/>
      <c r="EZ695" s="119"/>
      <c r="FA695" s="119"/>
      <c r="FB695" s="119"/>
      <c r="FC695" s="119"/>
      <c r="FD695" s="119"/>
      <c r="FE695" s="119"/>
      <c r="FF695" s="119"/>
      <c r="FG695" s="119"/>
      <c r="FH695" s="119"/>
      <c r="FI695" s="119"/>
      <c r="FJ695" s="119"/>
      <c r="FK695" s="119"/>
      <c r="FL695" s="119"/>
      <c r="FM695" s="119"/>
      <c r="FN695" s="119"/>
      <c r="FO695" s="119"/>
      <c r="FP695" s="119"/>
      <c r="FQ695" s="119"/>
      <c r="FR695" s="119"/>
      <c r="FS695" s="119"/>
      <c r="FT695" s="119"/>
      <c r="FU695" s="119"/>
      <c r="FV695" s="119"/>
      <c r="FW695" s="119"/>
      <c r="FX695" s="119"/>
      <c r="FY695" s="119"/>
      <c r="FZ695" s="119"/>
      <c r="GA695" s="119"/>
      <c r="GB695" s="119"/>
      <c r="GC695" s="119"/>
      <c r="GD695" s="119"/>
      <c r="GE695" s="119"/>
      <c r="GF695" s="119"/>
      <c r="GG695" s="119"/>
      <c r="GH695" s="119"/>
      <c r="GI695" s="119"/>
      <c r="GJ695" s="119"/>
      <c r="GK695" s="119"/>
      <c r="GL695" s="119"/>
      <c r="GM695" s="119"/>
      <c r="GN695" s="119"/>
      <c r="GO695" s="119"/>
      <c r="GP695" s="119"/>
      <c r="GQ695" s="119"/>
      <c r="GR695" s="119"/>
      <c r="GS695" s="119"/>
      <c r="GT695" s="119"/>
      <c r="GU695" s="119"/>
      <c r="GV695" s="119"/>
      <c r="GW695" s="119"/>
      <c r="GX695" s="119"/>
      <c r="GY695" s="119"/>
      <c r="GZ695" s="119"/>
      <c r="HA695" s="119"/>
      <c r="HB695" s="119"/>
      <c r="HC695" s="119"/>
      <c r="HD695" s="119"/>
      <c r="HE695" s="119"/>
      <c r="HF695" s="119"/>
      <c r="HG695" s="119"/>
      <c r="HH695" s="119"/>
      <c r="HI695" s="119"/>
      <c r="HJ695" s="119"/>
      <c r="HK695" s="119"/>
      <c r="HL695" s="119"/>
      <c r="HM695" s="119"/>
      <c r="HN695" s="119"/>
      <c r="HO695" s="119"/>
      <c r="HP695" s="119"/>
      <c r="HQ695" s="119"/>
      <c r="HR695" s="119"/>
      <c r="HS695" s="119"/>
      <c r="HT695" s="119"/>
      <c r="HU695" s="119"/>
      <c r="HV695" s="119"/>
      <c r="HW695" s="119"/>
      <c r="HX695" s="119"/>
      <c r="HY695" s="119"/>
      <c r="HZ695" s="119"/>
      <c r="IA695" s="119"/>
      <c r="IB695" s="119"/>
      <c r="IC695" s="119"/>
      <c r="ID695" s="119"/>
      <c r="IE695" s="119"/>
      <c r="IF695" s="119"/>
      <c r="IG695" s="119"/>
      <c r="IH695" s="119"/>
      <c r="II695" s="119"/>
      <c r="IJ695" s="119"/>
      <c r="IK695" s="119"/>
      <c r="IL695" s="119"/>
      <c r="IM695" s="119"/>
      <c r="IN695" s="119"/>
      <c r="IO695" s="119"/>
      <c r="IP695" s="119"/>
      <c r="IQ695" s="119"/>
      <c r="IR695" s="119"/>
      <c r="IS695" s="119"/>
      <c r="IT695" s="119"/>
      <c r="IU695" s="119"/>
      <c r="IV695" s="119"/>
    </row>
    <row r="730" spans="3:256">
      <c r="C730" s="161"/>
    </row>
    <row r="731" spans="3:256" s="161" customFormat="1">
      <c r="C731" s="119"/>
      <c r="D731" s="119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  <c r="AA731" s="119"/>
      <c r="AB731" s="119"/>
      <c r="AC731" s="119"/>
      <c r="AD731" s="119"/>
      <c r="AE731" s="119"/>
      <c r="AF731" s="119"/>
      <c r="AG731" s="119"/>
      <c r="AH731" s="119"/>
      <c r="AI731" s="119"/>
      <c r="AJ731" s="119"/>
      <c r="AK731" s="119"/>
      <c r="AL731" s="119"/>
      <c r="AM731" s="119"/>
      <c r="AN731" s="119"/>
      <c r="AO731" s="119"/>
      <c r="AP731" s="119"/>
      <c r="AQ731" s="119"/>
      <c r="AR731" s="119"/>
      <c r="AS731" s="119"/>
      <c r="AT731" s="119"/>
      <c r="AU731" s="119"/>
      <c r="AV731" s="119"/>
      <c r="AW731" s="119"/>
      <c r="AX731" s="119"/>
      <c r="AY731" s="119"/>
      <c r="AZ731" s="119"/>
      <c r="BA731" s="119"/>
      <c r="BB731" s="119"/>
      <c r="BC731" s="119"/>
      <c r="BD731" s="119"/>
      <c r="BE731" s="119"/>
      <c r="BF731" s="119"/>
      <c r="BG731" s="119"/>
      <c r="BH731" s="119"/>
      <c r="BI731" s="119"/>
      <c r="BJ731" s="119"/>
      <c r="BK731" s="119"/>
      <c r="BL731" s="119"/>
      <c r="BM731" s="119"/>
      <c r="BN731" s="119"/>
      <c r="BO731" s="119"/>
      <c r="BP731" s="119"/>
      <c r="BQ731" s="119"/>
      <c r="BR731" s="119"/>
      <c r="BS731" s="119"/>
      <c r="BT731" s="119"/>
      <c r="BU731" s="119"/>
      <c r="BV731" s="119"/>
      <c r="BW731" s="119"/>
      <c r="BX731" s="119"/>
      <c r="BY731" s="119"/>
      <c r="BZ731" s="119"/>
      <c r="CA731" s="119"/>
      <c r="CB731" s="119"/>
      <c r="CC731" s="119"/>
      <c r="CD731" s="119"/>
      <c r="CE731" s="119"/>
      <c r="CF731" s="119"/>
      <c r="CG731" s="119"/>
      <c r="CH731" s="119"/>
      <c r="CI731" s="119"/>
      <c r="CJ731" s="119"/>
      <c r="CK731" s="119"/>
      <c r="CL731" s="119"/>
      <c r="CM731" s="119"/>
      <c r="CN731" s="119"/>
      <c r="CO731" s="119"/>
      <c r="CP731" s="119"/>
      <c r="CQ731" s="119"/>
      <c r="CR731" s="119"/>
      <c r="CS731" s="119"/>
      <c r="CT731" s="119"/>
      <c r="CU731" s="119"/>
      <c r="CV731" s="119"/>
      <c r="CW731" s="119"/>
      <c r="CX731" s="119"/>
      <c r="CY731" s="119"/>
      <c r="CZ731" s="119"/>
      <c r="DA731" s="119"/>
      <c r="DB731" s="119"/>
      <c r="DC731" s="119"/>
      <c r="DD731" s="119"/>
      <c r="DE731" s="119"/>
      <c r="DF731" s="119"/>
      <c r="DG731" s="119"/>
      <c r="DH731" s="119"/>
      <c r="DI731" s="119"/>
      <c r="DJ731" s="119"/>
      <c r="DK731" s="119"/>
      <c r="DL731" s="119"/>
      <c r="DM731" s="119"/>
      <c r="DN731" s="119"/>
      <c r="DO731" s="119"/>
      <c r="DP731" s="119"/>
      <c r="DQ731" s="119"/>
      <c r="DR731" s="119"/>
      <c r="DS731" s="119"/>
      <c r="DT731" s="119"/>
      <c r="DU731" s="119"/>
      <c r="DV731" s="119"/>
      <c r="DW731" s="119"/>
      <c r="DX731" s="119"/>
      <c r="DY731" s="119"/>
      <c r="DZ731" s="119"/>
      <c r="EA731" s="119"/>
      <c r="EB731" s="119"/>
      <c r="EC731" s="119"/>
      <c r="ED731" s="119"/>
      <c r="EE731" s="119"/>
      <c r="EF731" s="119"/>
      <c r="EG731" s="119"/>
      <c r="EH731" s="119"/>
      <c r="EI731" s="119"/>
      <c r="EJ731" s="119"/>
      <c r="EK731" s="119"/>
      <c r="EL731" s="119"/>
      <c r="EM731" s="119"/>
      <c r="EN731" s="119"/>
      <c r="EO731" s="119"/>
      <c r="EP731" s="119"/>
      <c r="EQ731" s="119"/>
      <c r="ER731" s="119"/>
      <c r="ES731" s="119"/>
      <c r="ET731" s="119"/>
      <c r="EU731" s="119"/>
      <c r="EV731" s="119"/>
      <c r="EW731" s="119"/>
      <c r="EX731" s="119"/>
      <c r="EY731" s="119"/>
      <c r="EZ731" s="119"/>
      <c r="FA731" s="119"/>
      <c r="FB731" s="119"/>
      <c r="FC731" s="119"/>
      <c r="FD731" s="119"/>
      <c r="FE731" s="119"/>
      <c r="FF731" s="119"/>
      <c r="FG731" s="119"/>
      <c r="FH731" s="119"/>
      <c r="FI731" s="119"/>
      <c r="FJ731" s="119"/>
      <c r="FK731" s="119"/>
      <c r="FL731" s="119"/>
      <c r="FM731" s="119"/>
      <c r="FN731" s="119"/>
      <c r="FO731" s="119"/>
      <c r="FP731" s="119"/>
      <c r="FQ731" s="119"/>
      <c r="FR731" s="119"/>
      <c r="FS731" s="119"/>
      <c r="FT731" s="119"/>
      <c r="FU731" s="119"/>
      <c r="FV731" s="119"/>
      <c r="FW731" s="119"/>
      <c r="FX731" s="119"/>
      <c r="FY731" s="119"/>
      <c r="FZ731" s="119"/>
      <c r="GA731" s="119"/>
      <c r="GB731" s="119"/>
      <c r="GC731" s="119"/>
      <c r="GD731" s="119"/>
      <c r="GE731" s="119"/>
      <c r="GF731" s="119"/>
      <c r="GG731" s="119"/>
      <c r="GH731" s="119"/>
      <c r="GI731" s="119"/>
      <c r="GJ731" s="119"/>
      <c r="GK731" s="119"/>
      <c r="GL731" s="119"/>
      <c r="GM731" s="119"/>
      <c r="GN731" s="119"/>
      <c r="GO731" s="119"/>
      <c r="GP731" s="119"/>
      <c r="GQ731" s="119"/>
      <c r="GR731" s="119"/>
      <c r="GS731" s="119"/>
      <c r="GT731" s="119"/>
      <c r="GU731" s="119"/>
      <c r="GV731" s="119"/>
      <c r="GW731" s="119"/>
      <c r="GX731" s="119"/>
      <c r="GY731" s="119"/>
      <c r="GZ731" s="119"/>
      <c r="HA731" s="119"/>
      <c r="HB731" s="119"/>
      <c r="HC731" s="119"/>
      <c r="HD731" s="119"/>
      <c r="HE731" s="119"/>
      <c r="HF731" s="119"/>
      <c r="HG731" s="119"/>
      <c r="HH731" s="119"/>
      <c r="HI731" s="119"/>
      <c r="HJ731" s="119"/>
      <c r="HK731" s="119"/>
      <c r="HL731" s="119"/>
      <c r="HM731" s="119"/>
      <c r="HN731" s="119"/>
      <c r="HO731" s="119"/>
      <c r="HP731" s="119"/>
      <c r="HQ731" s="119"/>
      <c r="HR731" s="119"/>
      <c r="HS731" s="119"/>
      <c r="HT731" s="119"/>
      <c r="HU731" s="119"/>
      <c r="HV731" s="119"/>
      <c r="HW731" s="119"/>
      <c r="HX731" s="119"/>
      <c r="HY731" s="119"/>
      <c r="HZ731" s="119"/>
      <c r="IA731" s="119"/>
      <c r="IB731" s="119"/>
      <c r="IC731" s="119"/>
      <c r="ID731" s="119"/>
      <c r="IE731" s="119"/>
      <c r="IF731" s="119"/>
      <c r="IG731" s="119"/>
      <c r="IH731" s="119"/>
      <c r="II731" s="119"/>
      <c r="IJ731" s="119"/>
      <c r="IK731" s="119"/>
      <c r="IL731" s="119"/>
      <c r="IM731" s="119"/>
      <c r="IN731" s="119"/>
      <c r="IO731" s="119"/>
      <c r="IP731" s="119"/>
      <c r="IQ731" s="119"/>
      <c r="IR731" s="119"/>
      <c r="IS731" s="119"/>
      <c r="IT731" s="119"/>
      <c r="IU731" s="119"/>
      <c r="IV731" s="119"/>
    </row>
    <row r="766" spans="3:256">
      <c r="C766" s="161"/>
    </row>
    <row r="767" spans="3:256" s="161" customFormat="1">
      <c r="C767" s="119"/>
      <c r="D767" s="119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  <c r="AA767" s="119"/>
      <c r="AB767" s="119"/>
      <c r="AC767" s="119"/>
      <c r="AD767" s="119"/>
      <c r="AE767" s="119"/>
      <c r="AF767" s="119"/>
      <c r="AG767" s="119"/>
      <c r="AH767" s="119"/>
      <c r="AI767" s="119"/>
      <c r="AJ767" s="119"/>
      <c r="AK767" s="119"/>
      <c r="AL767" s="119"/>
      <c r="AM767" s="119"/>
      <c r="AN767" s="119"/>
      <c r="AO767" s="119"/>
      <c r="AP767" s="119"/>
      <c r="AQ767" s="119"/>
      <c r="AR767" s="119"/>
      <c r="AS767" s="119"/>
      <c r="AT767" s="119"/>
      <c r="AU767" s="119"/>
      <c r="AV767" s="119"/>
      <c r="AW767" s="119"/>
      <c r="AX767" s="119"/>
      <c r="AY767" s="119"/>
      <c r="AZ767" s="119"/>
      <c r="BA767" s="119"/>
      <c r="BB767" s="119"/>
      <c r="BC767" s="119"/>
      <c r="BD767" s="119"/>
      <c r="BE767" s="119"/>
      <c r="BF767" s="119"/>
      <c r="BG767" s="119"/>
      <c r="BH767" s="119"/>
      <c r="BI767" s="119"/>
      <c r="BJ767" s="119"/>
      <c r="BK767" s="119"/>
      <c r="BL767" s="119"/>
      <c r="BM767" s="119"/>
      <c r="BN767" s="119"/>
      <c r="BO767" s="119"/>
      <c r="BP767" s="119"/>
      <c r="BQ767" s="119"/>
      <c r="BR767" s="119"/>
      <c r="BS767" s="119"/>
      <c r="BT767" s="119"/>
      <c r="BU767" s="119"/>
      <c r="BV767" s="119"/>
      <c r="BW767" s="119"/>
      <c r="BX767" s="119"/>
      <c r="BY767" s="119"/>
      <c r="BZ767" s="119"/>
      <c r="CA767" s="119"/>
      <c r="CB767" s="119"/>
      <c r="CC767" s="119"/>
      <c r="CD767" s="119"/>
      <c r="CE767" s="119"/>
      <c r="CF767" s="119"/>
      <c r="CG767" s="119"/>
      <c r="CH767" s="119"/>
      <c r="CI767" s="119"/>
      <c r="CJ767" s="119"/>
      <c r="CK767" s="119"/>
      <c r="CL767" s="119"/>
      <c r="CM767" s="119"/>
      <c r="CN767" s="119"/>
      <c r="CO767" s="119"/>
      <c r="CP767" s="119"/>
      <c r="CQ767" s="119"/>
      <c r="CR767" s="119"/>
      <c r="CS767" s="119"/>
      <c r="CT767" s="119"/>
      <c r="CU767" s="119"/>
      <c r="CV767" s="119"/>
      <c r="CW767" s="119"/>
      <c r="CX767" s="119"/>
      <c r="CY767" s="119"/>
      <c r="CZ767" s="119"/>
      <c r="DA767" s="119"/>
      <c r="DB767" s="119"/>
      <c r="DC767" s="119"/>
      <c r="DD767" s="119"/>
      <c r="DE767" s="119"/>
      <c r="DF767" s="119"/>
      <c r="DG767" s="119"/>
      <c r="DH767" s="119"/>
      <c r="DI767" s="119"/>
      <c r="DJ767" s="119"/>
      <c r="DK767" s="119"/>
      <c r="DL767" s="119"/>
      <c r="DM767" s="119"/>
      <c r="DN767" s="119"/>
      <c r="DO767" s="119"/>
      <c r="DP767" s="119"/>
      <c r="DQ767" s="119"/>
      <c r="DR767" s="119"/>
      <c r="DS767" s="119"/>
      <c r="DT767" s="119"/>
      <c r="DU767" s="119"/>
      <c r="DV767" s="119"/>
      <c r="DW767" s="119"/>
      <c r="DX767" s="119"/>
      <c r="DY767" s="119"/>
      <c r="DZ767" s="119"/>
      <c r="EA767" s="119"/>
      <c r="EB767" s="119"/>
      <c r="EC767" s="119"/>
      <c r="ED767" s="119"/>
      <c r="EE767" s="119"/>
      <c r="EF767" s="119"/>
      <c r="EG767" s="119"/>
      <c r="EH767" s="119"/>
      <c r="EI767" s="119"/>
      <c r="EJ767" s="119"/>
      <c r="EK767" s="119"/>
      <c r="EL767" s="119"/>
      <c r="EM767" s="119"/>
      <c r="EN767" s="119"/>
      <c r="EO767" s="119"/>
      <c r="EP767" s="119"/>
      <c r="EQ767" s="119"/>
      <c r="ER767" s="119"/>
      <c r="ES767" s="119"/>
      <c r="ET767" s="119"/>
      <c r="EU767" s="119"/>
      <c r="EV767" s="119"/>
      <c r="EW767" s="119"/>
      <c r="EX767" s="119"/>
      <c r="EY767" s="119"/>
      <c r="EZ767" s="119"/>
      <c r="FA767" s="119"/>
      <c r="FB767" s="119"/>
      <c r="FC767" s="119"/>
      <c r="FD767" s="119"/>
      <c r="FE767" s="119"/>
      <c r="FF767" s="119"/>
      <c r="FG767" s="119"/>
      <c r="FH767" s="119"/>
      <c r="FI767" s="119"/>
      <c r="FJ767" s="119"/>
      <c r="FK767" s="119"/>
      <c r="FL767" s="119"/>
      <c r="FM767" s="119"/>
      <c r="FN767" s="119"/>
      <c r="FO767" s="119"/>
      <c r="FP767" s="119"/>
      <c r="FQ767" s="119"/>
      <c r="FR767" s="119"/>
      <c r="FS767" s="119"/>
      <c r="FT767" s="119"/>
      <c r="FU767" s="119"/>
      <c r="FV767" s="119"/>
      <c r="FW767" s="119"/>
      <c r="FX767" s="119"/>
      <c r="FY767" s="119"/>
      <c r="FZ767" s="119"/>
      <c r="GA767" s="119"/>
      <c r="GB767" s="119"/>
      <c r="GC767" s="119"/>
      <c r="GD767" s="119"/>
      <c r="GE767" s="119"/>
      <c r="GF767" s="119"/>
      <c r="GG767" s="119"/>
      <c r="GH767" s="119"/>
      <c r="GI767" s="119"/>
      <c r="GJ767" s="119"/>
      <c r="GK767" s="119"/>
      <c r="GL767" s="119"/>
      <c r="GM767" s="119"/>
      <c r="GN767" s="119"/>
      <c r="GO767" s="119"/>
      <c r="GP767" s="119"/>
      <c r="GQ767" s="119"/>
      <c r="GR767" s="119"/>
      <c r="GS767" s="119"/>
      <c r="GT767" s="119"/>
      <c r="GU767" s="119"/>
      <c r="GV767" s="119"/>
      <c r="GW767" s="119"/>
      <c r="GX767" s="119"/>
      <c r="GY767" s="119"/>
      <c r="GZ767" s="119"/>
      <c r="HA767" s="119"/>
      <c r="HB767" s="119"/>
      <c r="HC767" s="119"/>
      <c r="HD767" s="119"/>
      <c r="HE767" s="119"/>
      <c r="HF767" s="119"/>
      <c r="HG767" s="119"/>
      <c r="HH767" s="119"/>
      <c r="HI767" s="119"/>
      <c r="HJ767" s="119"/>
      <c r="HK767" s="119"/>
      <c r="HL767" s="119"/>
      <c r="HM767" s="119"/>
      <c r="HN767" s="119"/>
      <c r="HO767" s="119"/>
      <c r="HP767" s="119"/>
      <c r="HQ767" s="119"/>
      <c r="HR767" s="119"/>
      <c r="HS767" s="119"/>
      <c r="HT767" s="119"/>
      <c r="HU767" s="119"/>
      <c r="HV767" s="119"/>
      <c r="HW767" s="119"/>
      <c r="HX767" s="119"/>
      <c r="HY767" s="119"/>
      <c r="HZ767" s="119"/>
      <c r="IA767" s="119"/>
      <c r="IB767" s="119"/>
      <c r="IC767" s="119"/>
      <c r="ID767" s="119"/>
      <c r="IE767" s="119"/>
      <c r="IF767" s="119"/>
      <c r="IG767" s="119"/>
      <c r="IH767" s="119"/>
      <c r="II767" s="119"/>
      <c r="IJ767" s="119"/>
      <c r="IK767" s="119"/>
      <c r="IL767" s="119"/>
      <c r="IM767" s="119"/>
      <c r="IN767" s="119"/>
      <c r="IO767" s="119"/>
      <c r="IP767" s="119"/>
      <c r="IQ767" s="119"/>
      <c r="IR767" s="119"/>
      <c r="IS767" s="119"/>
      <c r="IT767" s="119"/>
      <c r="IU767" s="119"/>
      <c r="IV767" s="119"/>
    </row>
    <row r="802" spans="3:256">
      <c r="C802" s="161"/>
    </row>
    <row r="803" spans="3:256" s="161" customFormat="1">
      <c r="C803" s="119"/>
      <c r="D803" s="119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  <c r="AA803" s="119"/>
      <c r="AB803" s="119"/>
      <c r="AC803" s="119"/>
      <c r="AD803" s="119"/>
      <c r="AE803" s="119"/>
      <c r="AF803" s="119"/>
      <c r="AG803" s="119"/>
      <c r="AH803" s="119"/>
      <c r="AI803" s="119"/>
      <c r="AJ803" s="119"/>
      <c r="AK803" s="119"/>
      <c r="AL803" s="119"/>
      <c r="AM803" s="119"/>
      <c r="AN803" s="119"/>
      <c r="AO803" s="119"/>
      <c r="AP803" s="119"/>
      <c r="AQ803" s="119"/>
      <c r="AR803" s="119"/>
      <c r="AS803" s="119"/>
      <c r="AT803" s="119"/>
      <c r="AU803" s="119"/>
      <c r="AV803" s="119"/>
      <c r="AW803" s="119"/>
      <c r="AX803" s="119"/>
      <c r="AY803" s="119"/>
      <c r="AZ803" s="119"/>
      <c r="BA803" s="119"/>
      <c r="BB803" s="119"/>
      <c r="BC803" s="119"/>
      <c r="BD803" s="119"/>
      <c r="BE803" s="119"/>
      <c r="BF803" s="119"/>
      <c r="BG803" s="119"/>
      <c r="BH803" s="119"/>
      <c r="BI803" s="119"/>
      <c r="BJ803" s="119"/>
      <c r="BK803" s="119"/>
      <c r="BL803" s="119"/>
      <c r="BM803" s="119"/>
      <c r="BN803" s="119"/>
      <c r="BO803" s="119"/>
      <c r="BP803" s="119"/>
      <c r="BQ803" s="119"/>
      <c r="BR803" s="119"/>
      <c r="BS803" s="119"/>
      <c r="BT803" s="119"/>
      <c r="BU803" s="119"/>
      <c r="BV803" s="119"/>
      <c r="BW803" s="119"/>
      <c r="BX803" s="119"/>
      <c r="BY803" s="119"/>
      <c r="BZ803" s="119"/>
      <c r="CA803" s="119"/>
      <c r="CB803" s="119"/>
      <c r="CC803" s="119"/>
      <c r="CD803" s="119"/>
      <c r="CE803" s="119"/>
      <c r="CF803" s="119"/>
      <c r="CG803" s="119"/>
      <c r="CH803" s="119"/>
      <c r="CI803" s="119"/>
      <c r="CJ803" s="119"/>
      <c r="CK803" s="119"/>
      <c r="CL803" s="119"/>
      <c r="CM803" s="119"/>
      <c r="CN803" s="119"/>
      <c r="CO803" s="119"/>
      <c r="CP803" s="119"/>
      <c r="CQ803" s="119"/>
      <c r="CR803" s="119"/>
      <c r="CS803" s="119"/>
      <c r="CT803" s="119"/>
      <c r="CU803" s="119"/>
      <c r="CV803" s="119"/>
      <c r="CW803" s="119"/>
      <c r="CX803" s="119"/>
      <c r="CY803" s="119"/>
      <c r="CZ803" s="119"/>
      <c r="DA803" s="119"/>
      <c r="DB803" s="119"/>
      <c r="DC803" s="119"/>
      <c r="DD803" s="119"/>
      <c r="DE803" s="119"/>
      <c r="DF803" s="119"/>
      <c r="DG803" s="119"/>
      <c r="DH803" s="119"/>
      <c r="DI803" s="119"/>
      <c r="DJ803" s="119"/>
      <c r="DK803" s="119"/>
      <c r="DL803" s="119"/>
      <c r="DM803" s="119"/>
      <c r="DN803" s="119"/>
      <c r="DO803" s="119"/>
      <c r="DP803" s="119"/>
      <c r="DQ803" s="119"/>
      <c r="DR803" s="119"/>
      <c r="DS803" s="119"/>
      <c r="DT803" s="119"/>
      <c r="DU803" s="119"/>
      <c r="DV803" s="119"/>
      <c r="DW803" s="119"/>
      <c r="DX803" s="119"/>
      <c r="DY803" s="119"/>
      <c r="DZ803" s="119"/>
      <c r="EA803" s="119"/>
      <c r="EB803" s="119"/>
      <c r="EC803" s="119"/>
      <c r="ED803" s="119"/>
      <c r="EE803" s="119"/>
      <c r="EF803" s="119"/>
      <c r="EG803" s="119"/>
      <c r="EH803" s="119"/>
      <c r="EI803" s="119"/>
      <c r="EJ803" s="119"/>
      <c r="EK803" s="119"/>
      <c r="EL803" s="119"/>
      <c r="EM803" s="119"/>
      <c r="EN803" s="119"/>
      <c r="EO803" s="119"/>
      <c r="EP803" s="119"/>
      <c r="EQ803" s="119"/>
      <c r="ER803" s="119"/>
      <c r="ES803" s="119"/>
      <c r="ET803" s="119"/>
      <c r="EU803" s="119"/>
      <c r="EV803" s="119"/>
      <c r="EW803" s="119"/>
      <c r="EX803" s="119"/>
      <c r="EY803" s="119"/>
      <c r="EZ803" s="119"/>
      <c r="FA803" s="119"/>
      <c r="FB803" s="119"/>
      <c r="FC803" s="119"/>
      <c r="FD803" s="119"/>
      <c r="FE803" s="119"/>
      <c r="FF803" s="119"/>
      <c r="FG803" s="119"/>
      <c r="FH803" s="119"/>
      <c r="FI803" s="119"/>
      <c r="FJ803" s="119"/>
      <c r="FK803" s="119"/>
      <c r="FL803" s="119"/>
      <c r="FM803" s="119"/>
      <c r="FN803" s="119"/>
      <c r="FO803" s="119"/>
      <c r="FP803" s="119"/>
      <c r="FQ803" s="119"/>
      <c r="FR803" s="119"/>
      <c r="FS803" s="119"/>
      <c r="FT803" s="119"/>
      <c r="FU803" s="119"/>
      <c r="FV803" s="119"/>
      <c r="FW803" s="119"/>
      <c r="FX803" s="119"/>
      <c r="FY803" s="119"/>
      <c r="FZ803" s="119"/>
      <c r="GA803" s="119"/>
      <c r="GB803" s="119"/>
      <c r="GC803" s="119"/>
      <c r="GD803" s="119"/>
      <c r="GE803" s="119"/>
      <c r="GF803" s="119"/>
      <c r="GG803" s="119"/>
      <c r="GH803" s="119"/>
      <c r="GI803" s="119"/>
      <c r="GJ803" s="119"/>
      <c r="GK803" s="119"/>
      <c r="GL803" s="119"/>
      <c r="GM803" s="119"/>
      <c r="GN803" s="119"/>
      <c r="GO803" s="119"/>
      <c r="GP803" s="119"/>
      <c r="GQ803" s="119"/>
      <c r="GR803" s="119"/>
      <c r="GS803" s="119"/>
      <c r="GT803" s="119"/>
      <c r="GU803" s="119"/>
      <c r="GV803" s="119"/>
      <c r="GW803" s="119"/>
      <c r="GX803" s="119"/>
      <c r="GY803" s="119"/>
      <c r="GZ803" s="119"/>
      <c r="HA803" s="119"/>
      <c r="HB803" s="119"/>
      <c r="HC803" s="119"/>
      <c r="HD803" s="119"/>
      <c r="HE803" s="119"/>
      <c r="HF803" s="119"/>
      <c r="HG803" s="119"/>
      <c r="HH803" s="119"/>
      <c r="HI803" s="119"/>
      <c r="HJ803" s="119"/>
      <c r="HK803" s="119"/>
      <c r="HL803" s="119"/>
      <c r="HM803" s="119"/>
      <c r="HN803" s="119"/>
      <c r="HO803" s="119"/>
      <c r="HP803" s="119"/>
      <c r="HQ803" s="119"/>
      <c r="HR803" s="119"/>
      <c r="HS803" s="119"/>
      <c r="HT803" s="119"/>
      <c r="HU803" s="119"/>
      <c r="HV803" s="119"/>
      <c r="HW803" s="119"/>
      <c r="HX803" s="119"/>
      <c r="HY803" s="119"/>
      <c r="HZ803" s="119"/>
      <c r="IA803" s="119"/>
      <c r="IB803" s="119"/>
      <c r="IC803" s="119"/>
      <c r="ID803" s="119"/>
      <c r="IE803" s="119"/>
      <c r="IF803" s="119"/>
      <c r="IG803" s="119"/>
      <c r="IH803" s="119"/>
      <c r="II803" s="119"/>
      <c r="IJ803" s="119"/>
      <c r="IK803" s="119"/>
      <c r="IL803" s="119"/>
      <c r="IM803" s="119"/>
      <c r="IN803" s="119"/>
      <c r="IO803" s="119"/>
      <c r="IP803" s="119"/>
      <c r="IQ803" s="119"/>
      <c r="IR803" s="119"/>
      <c r="IS803" s="119"/>
      <c r="IT803" s="119"/>
      <c r="IU803" s="119"/>
      <c r="IV803" s="119"/>
    </row>
    <row r="838" spans="3:256">
      <c r="C838" s="161"/>
    </row>
    <row r="839" spans="3:256" s="161" customFormat="1">
      <c r="C839" s="119"/>
      <c r="D839" s="119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  <c r="AA839" s="119"/>
      <c r="AB839" s="119"/>
      <c r="AC839" s="119"/>
      <c r="AD839" s="119"/>
      <c r="AE839" s="119"/>
      <c r="AF839" s="119"/>
      <c r="AG839" s="119"/>
      <c r="AH839" s="119"/>
      <c r="AI839" s="119"/>
      <c r="AJ839" s="119"/>
      <c r="AK839" s="119"/>
      <c r="AL839" s="119"/>
      <c r="AM839" s="119"/>
      <c r="AN839" s="119"/>
      <c r="AO839" s="119"/>
      <c r="AP839" s="119"/>
      <c r="AQ839" s="119"/>
      <c r="AR839" s="119"/>
      <c r="AS839" s="119"/>
      <c r="AT839" s="119"/>
      <c r="AU839" s="119"/>
      <c r="AV839" s="119"/>
      <c r="AW839" s="119"/>
      <c r="AX839" s="119"/>
      <c r="AY839" s="119"/>
      <c r="AZ839" s="119"/>
      <c r="BA839" s="119"/>
      <c r="BB839" s="119"/>
      <c r="BC839" s="119"/>
      <c r="BD839" s="119"/>
      <c r="BE839" s="119"/>
      <c r="BF839" s="119"/>
      <c r="BG839" s="119"/>
      <c r="BH839" s="119"/>
      <c r="BI839" s="119"/>
      <c r="BJ839" s="119"/>
      <c r="BK839" s="119"/>
      <c r="BL839" s="119"/>
      <c r="BM839" s="119"/>
      <c r="BN839" s="119"/>
      <c r="BO839" s="119"/>
      <c r="BP839" s="119"/>
      <c r="BQ839" s="119"/>
      <c r="BR839" s="119"/>
      <c r="BS839" s="119"/>
      <c r="BT839" s="119"/>
      <c r="BU839" s="119"/>
      <c r="BV839" s="119"/>
      <c r="BW839" s="119"/>
      <c r="BX839" s="119"/>
      <c r="BY839" s="119"/>
      <c r="BZ839" s="119"/>
      <c r="CA839" s="119"/>
      <c r="CB839" s="119"/>
      <c r="CC839" s="119"/>
      <c r="CD839" s="119"/>
      <c r="CE839" s="119"/>
      <c r="CF839" s="119"/>
      <c r="CG839" s="119"/>
      <c r="CH839" s="119"/>
      <c r="CI839" s="119"/>
      <c r="CJ839" s="119"/>
      <c r="CK839" s="119"/>
      <c r="CL839" s="119"/>
      <c r="CM839" s="119"/>
      <c r="CN839" s="119"/>
      <c r="CO839" s="119"/>
      <c r="CP839" s="119"/>
      <c r="CQ839" s="119"/>
      <c r="CR839" s="119"/>
      <c r="CS839" s="119"/>
      <c r="CT839" s="119"/>
      <c r="CU839" s="119"/>
      <c r="CV839" s="119"/>
      <c r="CW839" s="119"/>
      <c r="CX839" s="119"/>
      <c r="CY839" s="119"/>
      <c r="CZ839" s="119"/>
      <c r="DA839" s="119"/>
      <c r="DB839" s="119"/>
      <c r="DC839" s="119"/>
      <c r="DD839" s="119"/>
      <c r="DE839" s="119"/>
      <c r="DF839" s="119"/>
      <c r="DG839" s="119"/>
      <c r="DH839" s="119"/>
      <c r="DI839" s="119"/>
      <c r="DJ839" s="119"/>
      <c r="DK839" s="119"/>
      <c r="DL839" s="119"/>
      <c r="DM839" s="119"/>
      <c r="DN839" s="119"/>
      <c r="DO839" s="119"/>
      <c r="DP839" s="119"/>
      <c r="DQ839" s="119"/>
      <c r="DR839" s="119"/>
      <c r="DS839" s="119"/>
      <c r="DT839" s="119"/>
      <c r="DU839" s="119"/>
      <c r="DV839" s="119"/>
      <c r="DW839" s="119"/>
      <c r="DX839" s="119"/>
      <c r="DY839" s="119"/>
      <c r="DZ839" s="119"/>
      <c r="EA839" s="119"/>
      <c r="EB839" s="119"/>
      <c r="EC839" s="119"/>
      <c r="ED839" s="119"/>
      <c r="EE839" s="119"/>
      <c r="EF839" s="119"/>
      <c r="EG839" s="119"/>
      <c r="EH839" s="119"/>
      <c r="EI839" s="119"/>
      <c r="EJ839" s="119"/>
      <c r="EK839" s="119"/>
      <c r="EL839" s="119"/>
      <c r="EM839" s="119"/>
      <c r="EN839" s="119"/>
      <c r="EO839" s="119"/>
      <c r="EP839" s="119"/>
      <c r="EQ839" s="119"/>
      <c r="ER839" s="119"/>
      <c r="ES839" s="119"/>
      <c r="ET839" s="119"/>
      <c r="EU839" s="119"/>
      <c r="EV839" s="119"/>
      <c r="EW839" s="119"/>
      <c r="EX839" s="119"/>
      <c r="EY839" s="119"/>
      <c r="EZ839" s="119"/>
      <c r="FA839" s="119"/>
      <c r="FB839" s="119"/>
      <c r="FC839" s="119"/>
      <c r="FD839" s="119"/>
      <c r="FE839" s="119"/>
      <c r="FF839" s="119"/>
      <c r="FG839" s="119"/>
      <c r="FH839" s="119"/>
      <c r="FI839" s="119"/>
      <c r="FJ839" s="119"/>
      <c r="FK839" s="119"/>
      <c r="FL839" s="119"/>
      <c r="FM839" s="119"/>
      <c r="FN839" s="119"/>
      <c r="FO839" s="119"/>
      <c r="FP839" s="119"/>
      <c r="FQ839" s="119"/>
      <c r="FR839" s="119"/>
      <c r="FS839" s="119"/>
      <c r="FT839" s="119"/>
      <c r="FU839" s="119"/>
      <c r="FV839" s="119"/>
      <c r="FW839" s="119"/>
      <c r="FX839" s="119"/>
      <c r="FY839" s="119"/>
      <c r="FZ839" s="119"/>
      <c r="GA839" s="119"/>
      <c r="GB839" s="119"/>
      <c r="GC839" s="119"/>
      <c r="GD839" s="119"/>
      <c r="GE839" s="119"/>
      <c r="GF839" s="119"/>
      <c r="GG839" s="119"/>
      <c r="GH839" s="119"/>
      <c r="GI839" s="119"/>
      <c r="GJ839" s="119"/>
      <c r="GK839" s="119"/>
      <c r="GL839" s="119"/>
      <c r="GM839" s="119"/>
      <c r="GN839" s="119"/>
      <c r="GO839" s="119"/>
      <c r="GP839" s="119"/>
      <c r="GQ839" s="119"/>
      <c r="GR839" s="119"/>
      <c r="GS839" s="119"/>
      <c r="GT839" s="119"/>
      <c r="GU839" s="119"/>
      <c r="GV839" s="119"/>
      <c r="GW839" s="119"/>
      <c r="GX839" s="119"/>
      <c r="GY839" s="119"/>
      <c r="GZ839" s="119"/>
      <c r="HA839" s="119"/>
      <c r="HB839" s="119"/>
      <c r="HC839" s="119"/>
      <c r="HD839" s="119"/>
      <c r="HE839" s="119"/>
      <c r="HF839" s="119"/>
      <c r="HG839" s="119"/>
      <c r="HH839" s="119"/>
      <c r="HI839" s="119"/>
      <c r="HJ839" s="119"/>
      <c r="HK839" s="119"/>
      <c r="HL839" s="119"/>
      <c r="HM839" s="119"/>
      <c r="HN839" s="119"/>
      <c r="HO839" s="119"/>
      <c r="HP839" s="119"/>
      <c r="HQ839" s="119"/>
      <c r="HR839" s="119"/>
      <c r="HS839" s="119"/>
      <c r="HT839" s="119"/>
      <c r="HU839" s="119"/>
      <c r="HV839" s="119"/>
      <c r="HW839" s="119"/>
      <c r="HX839" s="119"/>
      <c r="HY839" s="119"/>
      <c r="HZ839" s="119"/>
      <c r="IA839" s="119"/>
      <c r="IB839" s="119"/>
      <c r="IC839" s="119"/>
      <c r="ID839" s="119"/>
      <c r="IE839" s="119"/>
      <c r="IF839" s="119"/>
      <c r="IG839" s="119"/>
      <c r="IH839" s="119"/>
      <c r="II839" s="119"/>
      <c r="IJ839" s="119"/>
      <c r="IK839" s="119"/>
      <c r="IL839" s="119"/>
      <c r="IM839" s="119"/>
      <c r="IN839" s="119"/>
      <c r="IO839" s="119"/>
      <c r="IP839" s="119"/>
      <c r="IQ839" s="119"/>
      <c r="IR839" s="119"/>
      <c r="IS839" s="119"/>
      <c r="IT839" s="119"/>
      <c r="IU839" s="119"/>
      <c r="IV839" s="119"/>
    </row>
    <row r="874" spans="3:256">
      <c r="C874" s="161"/>
    </row>
    <row r="875" spans="3:256" s="161" customFormat="1">
      <c r="C875" s="119"/>
      <c r="D875" s="119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  <c r="AA875" s="119"/>
      <c r="AB875" s="119"/>
      <c r="AC875" s="119"/>
      <c r="AD875" s="119"/>
      <c r="AE875" s="119"/>
      <c r="AF875" s="119"/>
      <c r="AG875" s="119"/>
      <c r="AH875" s="119"/>
      <c r="AI875" s="119"/>
      <c r="AJ875" s="119"/>
      <c r="AK875" s="119"/>
      <c r="AL875" s="119"/>
      <c r="AM875" s="119"/>
      <c r="AN875" s="119"/>
      <c r="AO875" s="119"/>
      <c r="AP875" s="119"/>
      <c r="AQ875" s="119"/>
      <c r="AR875" s="119"/>
      <c r="AS875" s="119"/>
      <c r="AT875" s="119"/>
      <c r="AU875" s="119"/>
      <c r="AV875" s="119"/>
      <c r="AW875" s="119"/>
      <c r="AX875" s="119"/>
      <c r="AY875" s="119"/>
      <c r="AZ875" s="119"/>
      <c r="BA875" s="119"/>
      <c r="BB875" s="119"/>
      <c r="BC875" s="119"/>
      <c r="BD875" s="119"/>
      <c r="BE875" s="119"/>
      <c r="BF875" s="119"/>
      <c r="BG875" s="119"/>
      <c r="BH875" s="119"/>
      <c r="BI875" s="119"/>
      <c r="BJ875" s="119"/>
      <c r="BK875" s="119"/>
      <c r="BL875" s="119"/>
      <c r="BM875" s="119"/>
      <c r="BN875" s="119"/>
      <c r="BO875" s="119"/>
      <c r="BP875" s="119"/>
      <c r="BQ875" s="119"/>
      <c r="BR875" s="119"/>
      <c r="BS875" s="119"/>
      <c r="BT875" s="119"/>
      <c r="BU875" s="119"/>
      <c r="BV875" s="119"/>
      <c r="BW875" s="119"/>
      <c r="BX875" s="119"/>
      <c r="BY875" s="119"/>
      <c r="BZ875" s="119"/>
      <c r="CA875" s="119"/>
      <c r="CB875" s="119"/>
      <c r="CC875" s="119"/>
      <c r="CD875" s="119"/>
      <c r="CE875" s="119"/>
      <c r="CF875" s="119"/>
      <c r="CG875" s="119"/>
      <c r="CH875" s="119"/>
      <c r="CI875" s="119"/>
      <c r="CJ875" s="119"/>
      <c r="CK875" s="119"/>
      <c r="CL875" s="119"/>
      <c r="CM875" s="119"/>
      <c r="CN875" s="119"/>
      <c r="CO875" s="119"/>
      <c r="CP875" s="119"/>
      <c r="CQ875" s="119"/>
      <c r="CR875" s="119"/>
      <c r="CS875" s="119"/>
      <c r="CT875" s="119"/>
      <c r="CU875" s="119"/>
      <c r="CV875" s="119"/>
      <c r="CW875" s="119"/>
      <c r="CX875" s="119"/>
      <c r="CY875" s="119"/>
      <c r="CZ875" s="119"/>
      <c r="DA875" s="119"/>
      <c r="DB875" s="119"/>
      <c r="DC875" s="119"/>
      <c r="DD875" s="119"/>
      <c r="DE875" s="119"/>
      <c r="DF875" s="119"/>
      <c r="DG875" s="119"/>
      <c r="DH875" s="119"/>
      <c r="DI875" s="119"/>
      <c r="DJ875" s="119"/>
      <c r="DK875" s="119"/>
      <c r="DL875" s="119"/>
      <c r="DM875" s="119"/>
      <c r="DN875" s="119"/>
      <c r="DO875" s="119"/>
      <c r="DP875" s="119"/>
      <c r="DQ875" s="119"/>
      <c r="DR875" s="119"/>
      <c r="DS875" s="119"/>
      <c r="DT875" s="119"/>
      <c r="DU875" s="119"/>
      <c r="DV875" s="119"/>
      <c r="DW875" s="119"/>
      <c r="DX875" s="119"/>
      <c r="DY875" s="119"/>
      <c r="DZ875" s="119"/>
      <c r="EA875" s="119"/>
      <c r="EB875" s="119"/>
      <c r="EC875" s="119"/>
      <c r="ED875" s="119"/>
      <c r="EE875" s="119"/>
      <c r="EF875" s="119"/>
      <c r="EG875" s="119"/>
      <c r="EH875" s="119"/>
      <c r="EI875" s="119"/>
      <c r="EJ875" s="119"/>
      <c r="EK875" s="119"/>
      <c r="EL875" s="119"/>
      <c r="EM875" s="119"/>
      <c r="EN875" s="119"/>
      <c r="EO875" s="119"/>
      <c r="EP875" s="119"/>
      <c r="EQ875" s="119"/>
      <c r="ER875" s="119"/>
      <c r="ES875" s="119"/>
      <c r="ET875" s="119"/>
      <c r="EU875" s="119"/>
      <c r="EV875" s="119"/>
      <c r="EW875" s="119"/>
      <c r="EX875" s="119"/>
      <c r="EY875" s="119"/>
      <c r="EZ875" s="119"/>
      <c r="FA875" s="119"/>
      <c r="FB875" s="119"/>
      <c r="FC875" s="119"/>
      <c r="FD875" s="119"/>
      <c r="FE875" s="119"/>
      <c r="FF875" s="119"/>
      <c r="FG875" s="119"/>
      <c r="FH875" s="119"/>
      <c r="FI875" s="119"/>
      <c r="FJ875" s="119"/>
      <c r="FK875" s="119"/>
      <c r="FL875" s="119"/>
      <c r="FM875" s="119"/>
      <c r="FN875" s="119"/>
      <c r="FO875" s="119"/>
      <c r="FP875" s="119"/>
      <c r="FQ875" s="119"/>
      <c r="FR875" s="119"/>
      <c r="FS875" s="119"/>
      <c r="FT875" s="119"/>
      <c r="FU875" s="119"/>
      <c r="FV875" s="119"/>
      <c r="FW875" s="119"/>
      <c r="FX875" s="119"/>
      <c r="FY875" s="119"/>
      <c r="FZ875" s="119"/>
      <c r="GA875" s="119"/>
      <c r="GB875" s="119"/>
      <c r="GC875" s="119"/>
      <c r="GD875" s="119"/>
      <c r="GE875" s="119"/>
      <c r="GF875" s="119"/>
      <c r="GG875" s="119"/>
      <c r="GH875" s="119"/>
      <c r="GI875" s="119"/>
      <c r="GJ875" s="119"/>
      <c r="GK875" s="119"/>
      <c r="GL875" s="119"/>
      <c r="GM875" s="119"/>
      <c r="GN875" s="119"/>
      <c r="GO875" s="119"/>
      <c r="GP875" s="119"/>
      <c r="GQ875" s="119"/>
      <c r="GR875" s="119"/>
      <c r="GS875" s="119"/>
      <c r="GT875" s="119"/>
      <c r="GU875" s="119"/>
      <c r="GV875" s="119"/>
      <c r="GW875" s="119"/>
      <c r="GX875" s="119"/>
      <c r="GY875" s="119"/>
      <c r="GZ875" s="119"/>
      <c r="HA875" s="119"/>
      <c r="HB875" s="119"/>
      <c r="HC875" s="119"/>
      <c r="HD875" s="119"/>
      <c r="HE875" s="119"/>
      <c r="HF875" s="119"/>
      <c r="HG875" s="119"/>
      <c r="HH875" s="119"/>
      <c r="HI875" s="119"/>
      <c r="HJ875" s="119"/>
      <c r="HK875" s="119"/>
      <c r="HL875" s="119"/>
      <c r="HM875" s="119"/>
      <c r="HN875" s="119"/>
      <c r="HO875" s="119"/>
      <c r="HP875" s="119"/>
      <c r="HQ875" s="119"/>
      <c r="HR875" s="119"/>
      <c r="HS875" s="119"/>
      <c r="HT875" s="119"/>
      <c r="HU875" s="119"/>
      <c r="HV875" s="119"/>
      <c r="HW875" s="119"/>
      <c r="HX875" s="119"/>
      <c r="HY875" s="119"/>
      <c r="HZ875" s="119"/>
      <c r="IA875" s="119"/>
      <c r="IB875" s="119"/>
      <c r="IC875" s="119"/>
      <c r="ID875" s="119"/>
      <c r="IE875" s="119"/>
      <c r="IF875" s="119"/>
      <c r="IG875" s="119"/>
      <c r="IH875" s="119"/>
      <c r="II875" s="119"/>
      <c r="IJ875" s="119"/>
      <c r="IK875" s="119"/>
      <c r="IL875" s="119"/>
      <c r="IM875" s="119"/>
      <c r="IN875" s="119"/>
      <c r="IO875" s="119"/>
      <c r="IP875" s="119"/>
      <c r="IQ875" s="119"/>
      <c r="IR875" s="119"/>
      <c r="IS875" s="119"/>
      <c r="IT875" s="119"/>
      <c r="IU875" s="119"/>
      <c r="IV875" s="119"/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rgb="FF00B050"/>
  </sheetPr>
  <dimension ref="A1:AH34"/>
  <sheetViews>
    <sheetView zoomScale="80" zoomScaleNormal="80" workbookViewId="0">
      <selection activeCell="C6" sqref="C6"/>
    </sheetView>
  </sheetViews>
  <sheetFormatPr defaultColWidth="9.1328125" defaultRowHeight="12.75"/>
  <cols>
    <col min="1" max="20" width="15.796875" style="182" customWidth="1"/>
    <col min="21" max="21" width="9.1328125" style="182"/>
    <col min="22" max="22" width="9.46484375" style="182" bestFit="1" customWidth="1"/>
    <col min="23" max="23" width="10.796875" style="182" bestFit="1" customWidth="1"/>
    <col min="24" max="24" width="9.46484375" style="182" bestFit="1" customWidth="1"/>
    <col min="25" max="26" width="9.1328125" style="182"/>
    <col min="27" max="27" width="30.1328125" style="182" customWidth="1"/>
    <col min="28" max="28" width="9.1328125" style="182"/>
    <col min="29" max="29" width="27" style="182" bestFit="1" customWidth="1"/>
    <col min="30" max="30" width="11.265625" style="182" customWidth="1"/>
    <col min="31" max="31" width="14.46484375" style="182" customWidth="1"/>
    <col min="32" max="32" width="9.1328125" style="182"/>
    <col min="33" max="33" width="12.265625" style="182" bestFit="1" customWidth="1"/>
    <col min="34" max="16384" width="9.1328125" style="182"/>
  </cols>
  <sheetData>
    <row r="1" spans="1:34" ht="13.15">
      <c r="A1" s="181" t="s">
        <v>249</v>
      </c>
    </row>
    <row r="3" spans="1:34" ht="13.9">
      <c r="A3" s="214" t="s">
        <v>250</v>
      </c>
      <c r="B3" s="214"/>
      <c r="C3" s="214"/>
      <c r="D3" s="214"/>
      <c r="E3" s="214"/>
      <c r="F3" s="214"/>
    </row>
    <row r="4" spans="1:34" ht="13.15">
      <c r="B4" s="183" t="s">
        <v>251</v>
      </c>
      <c r="C4" s="184" t="s">
        <v>252</v>
      </c>
      <c r="D4" s="184" t="s">
        <v>253</v>
      </c>
      <c r="E4" s="184" t="s">
        <v>253</v>
      </c>
      <c r="F4" s="184" t="s">
        <v>253</v>
      </c>
      <c r="H4" s="185" t="s">
        <v>252</v>
      </c>
    </row>
    <row r="5" spans="1:34" ht="14.25">
      <c r="B5" s="183">
        <v>2005</v>
      </c>
      <c r="C5" s="184">
        <v>2005</v>
      </c>
      <c r="D5" s="184">
        <v>2010</v>
      </c>
      <c r="E5" s="184">
        <v>2015</v>
      </c>
      <c r="F5" s="184">
        <v>2020</v>
      </c>
      <c r="H5" s="186">
        <v>2005</v>
      </c>
      <c r="I5" s="186">
        <v>2006</v>
      </c>
      <c r="J5" s="186">
        <v>2010</v>
      </c>
      <c r="K5" s="186">
        <v>2015</v>
      </c>
      <c r="L5" s="186">
        <v>2020</v>
      </c>
      <c r="M5" s="186">
        <v>2025</v>
      </c>
      <c r="N5" s="186">
        <v>2030</v>
      </c>
      <c r="O5" s="186">
        <v>2035</v>
      </c>
      <c r="P5" s="186">
        <v>2040</v>
      </c>
      <c r="Q5" s="186">
        <v>2045</v>
      </c>
      <c r="R5" s="186">
        <v>2050</v>
      </c>
      <c r="S5" s="186">
        <v>2055</v>
      </c>
      <c r="T5" s="186">
        <v>2060</v>
      </c>
    </row>
    <row r="6" spans="1:34">
      <c r="B6" s="187">
        <v>1</v>
      </c>
      <c r="C6" s="188">
        <f>'FillTable_B-Y_DemData'!AB$50</f>
        <v>2.9</v>
      </c>
      <c r="D6" s="188">
        <f>'FillTable_B-Y_DemData'!AB$51</f>
        <v>-5.7967363712896304E-3</v>
      </c>
      <c r="E6" s="188">
        <f>'FillTable_B-Y_DemData'!AB$52</f>
        <v>-5.7967363712896304E-3</v>
      </c>
      <c r="F6" s="188">
        <f>'FillTable_B-Y_DemData'!AB$53</f>
        <v>-6.9005225141385296E-3</v>
      </c>
      <c r="H6" s="189">
        <f>C6</f>
        <v>2.9</v>
      </c>
      <c r="I6" s="189">
        <f>H6+D6*1</f>
        <v>2.8942032636287105</v>
      </c>
      <c r="J6" s="189">
        <f>I6+D6*4</f>
        <v>2.871016318143552</v>
      </c>
      <c r="K6" s="189">
        <f>J6+E6*5</f>
        <v>2.842032636287104</v>
      </c>
      <c r="L6" s="189">
        <f>K6+F6*5</f>
        <v>2.8075300237164114</v>
      </c>
      <c r="M6" s="189">
        <f t="shared" ref="M6:T6" si="0">L6+$F6*5</f>
        <v>2.7730274111457187</v>
      </c>
      <c r="N6" s="189">
        <f t="shared" si="0"/>
        <v>2.7385247985750261</v>
      </c>
      <c r="O6" s="189">
        <f t="shared" si="0"/>
        <v>2.7040221860043334</v>
      </c>
      <c r="P6" s="189">
        <f t="shared" si="0"/>
        <v>2.6695195734336408</v>
      </c>
      <c r="Q6" s="189">
        <f t="shared" si="0"/>
        <v>2.6350169608629481</v>
      </c>
      <c r="R6" s="189">
        <f t="shared" si="0"/>
        <v>2.6005143482922555</v>
      </c>
      <c r="S6" s="189">
        <f t="shared" si="0"/>
        <v>2.5660117357215628</v>
      </c>
      <c r="T6" s="189">
        <f t="shared" si="0"/>
        <v>2.5315091231508702</v>
      </c>
    </row>
    <row r="9" spans="1:34" ht="13.9">
      <c r="A9" s="214" t="s">
        <v>254</v>
      </c>
      <c r="B9" s="214"/>
      <c r="C9" s="214"/>
      <c r="D9" s="214"/>
      <c r="E9" s="214"/>
      <c r="F9" s="214"/>
    </row>
    <row r="10" spans="1:34" ht="13.15">
      <c r="B10" s="269" t="s">
        <v>255</v>
      </c>
      <c r="C10" s="270"/>
      <c r="D10" s="272"/>
      <c r="E10" s="267" t="s">
        <v>256</v>
      </c>
      <c r="F10" s="268"/>
      <c r="G10" s="268"/>
      <c r="H10" s="269" t="s">
        <v>257</v>
      </c>
      <c r="I10" s="270"/>
      <c r="J10" s="270"/>
      <c r="K10" s="267" t="s">
        <v>258</v>
      </c>
      <c r="L10" s="268"/>
      <c r="M10" s="271"/>
      <c r="N10" s="225"/>
      <c r="O10" s="190"/>
      <c r="P10" s="190"/>
      <c r="Q10" s="190"/>
      <c r="AC10" s="182" t="s">
        <v>259</v>
      </c>
      <c r="AD10" s="182" t="s">
        <v>260</v>
      </c>
      <c r="AE10" s="182">
        <v>0.27800000000000002</v>
      </c>
      <c r="AF10" s="182" t="s">
        <v>261</v>
      </c>
      <c r="AG10" s="182">
        <f>AE10*1000</f>
        <v>278</v>
      </c>
      <c r="AH10" s="182" t="s">
        <v>262</v>
      </c>
    </row>
    <row r="11" spans="1:34" ht="13.15">
      <c r="B11" s="221" t="s">
        <v>263</v>
      </c>
      <c r="C11" s="216" t="s">
        <v>264</v>
      </c>
      <c r="D11" s="222" t="s">
        <v>265</v>
      </c>
      <c r="E11" s="219" t="s">
        <v>263</v>
      </c>
      <c r="F11" s="215" t="s">
        <v>264</v>
      </c>
      <c r="G11" s="215" t="s">
        <v>265</v>
      </c>
      <c r="H11" s="221" t="s">
        <v>263</v>
      </c>
      <c r="I11" s="216" t="s">
        <v>264</v>
      </c>
      <c r="J11" s="216" t="s">
        <v>265</v>
      </c>
      <c r="K11" s="219" t="s">
        <v>263</v>
      </c>
      <c r="L11" s="215" t="s">
        <v>264</v>
      </c>
      <c r="M11" s="215" t="s">
        <v>265</v>
      </c>
      <c r="N11" s="225"/>
      <c r="O11" s="190"/>
      <c r="P11" s="190"/>
      <c r="Q11" s="190"/>
      <c r="AA11" s="191" t="s">
        <v>266</v>
      </c>
    </row>
    <row r="12" spans="1:34" ht="13.15">
      <c r="B12" s="223">
        <v>520</v>
      </c>
      <c r="C12" s="217">
        <v>748</v>
      </c>
      <c r="D12" s="224">
        <v>147</v>
      </c>
      <c r="E12" s="220">
        <v>4.7077612086210099E-2</v>
      </c>
      <c r="F12" s="218">
        <v>4.3457881085304302E-2</v>
      </c>
      <c r="G12" s="218">
        <v>1.71699531710949E-2</v>
      </c>
      <c r="H12" s="220">
        <v>1.43724537191169E-2</v>
      </c>
      <c r="I12" s="218">
        <v>1.3547099106562399E-2</v>
      </c>
      <c r="J12" s="218">
        <v>5.32483064600446E-3</v>
      </c>
      <c r="K12" s="220">
        <v>1.8311328361846201E-2</v>
      </c>
      <c r="L12" s="218">
        <v>1.7295924545454599E-3</v>
      </c>
      <c r="M12" s="218">
        <v>9.9600649142857194E-3</v>
      </c>
      <c r="N12" s="225"/>
      <c r="O12" s="190"/>
      <c r="P12" s="190"/>
      <c r="Q12" s="190"/>
      <c r="AA12" s="192" t="s">
        <v>267</v>
      </c>
      <c r="AB12" s="193">
        <v>100</v>
      </c>
      <c r="AC12" s="193" t="s">
        <v>268</v>
      </c>
      <c r="AE12" s="194">
        <f>AB12/AG10</f>
        <v>0.35971223021582732</v>
      </c>
      <c r="AF12" s="195" t="s">
        <v>269</v>
      </c>
    </row>
    <row r="13" spans="1:34" ht="25.5">
      <c r="A13" s="181" t="s">
        <v>270</v>
      </c>
      <c r="B13" s="196">
        <f>B12/SUM($B$12:$D$12)</f>
        <v>0.36749116607773852</v>
      </c>
      <c r="C13" s="196">
        <f>C12/SUM($B$12:$D$12)</f>
        <v>0.52862190812720844</v>
      </c>
      <c r="D13" s="196">
        <f>D12/SUM($B$12:$D$12)</f>
        <v>0.103886925795053</v>
      </c>
      <c r="E13" s="197" t="s">
        <v>271</v>
      </c>
      <c r="F13" s="198" t="str">
        <f>E13</f>
        <v>PJ/thousand dwellings</v>
      </c>
      <c r="G13" s="198" t="str">
        <f>F13</f>
        <v>PJ/thousand dwellings</v>
      </c>
      <c r="H13" s="199"/>
      <c r="I13" s="199"/>
      <c r="J13" s="199"/>
      <c r="AE13" s="200"/>
    </row>
    <row r="14" spans="1:34">
      <c r="AA14" s="201" t="s">
        <v>272</v>
      </c>
      <c r="AB14" s="182">
        <v>150</v>
      </c>
      <c r="AC14" s="201" t="s">
        <v>273</v>
      </c>
      <c r="AE14" s="202">
        <f>AB14*AE12</f>
        <v>53.956834532374096</v>
      </c>
      <c r="AF14" s="203" t="s">
        <v>274</v>
      </c>
    </row>
    <row r="15" spans="1:34">
      <c r="AB15" s="182">
        <v>100</v>
      </c>
      <c r="AC15" s="201" t="s">
        <v>273</v>
      </c>
      <c r="AE15" s="202">
        <f>AE12*AB15</f>
        <v>35.97122302158273</v>
      </c>
      <c r="AF15" s="203" t="s">
        <v>274</v>
      </c>
    </row>
    <row r="16" spans="1:34" ht="13.9">
      <c r="A16" s="214" t="s">
        <v>275</v>
      </c>
      <c r="B16" s="214"/>
      <c r="C16" s="214"/>
      <c r="D16" s="214"/>
      <c r="E16" s="214"/>
      <c r="F16" s="214"/>
      <c r="AB16" s="182">
        <v>75</v>
      </c>
      <c r="AC16" s="201" t="s">
        <v>273</v>
      </c>
      <c r="AE16" s="202">
        <f>AE12*AB16</f>
        <v>26.978417266187048</v>
      </c>
      <c r="AF16" s="203" t="s">
        <v>274</v>
      </c>
    </row>
    <row r="17" spans="1:34">
      <c r="B17" s="228" t="s">
        <v>276</v>
      </c>
      <c r="C17" s="228"/>
      <c r="D17" s="228"/>
      <c r="E17" s="228"/>
      <c r="F17" s="228"/>
      <c r="G17" s="228"/>
      <c r="H17" s="228"/>
      <c r="I17" s="228"/>
      <c r="J17" s="228"/>
    </row>
    <row r="18" spans="1:34" ht="13.15">
      <c r="B18" s="269" t="str">
        <f>RIGHT('FillTable_B-Y_DemData'!Z55,10)</f>
        <v>DemolShare</v>
      </c>
      <c r="C18" s="270"/>
      <c r="D18" s="270"/>
      <c r="E18" s="267" t="str">
        <f>RIGHT('FillTable_B-Y_DemData'!Z58,13)</f>
        <v>ConstrucShare</v>
      </c>
      <c r="F18" s="268"/>
      <c r="G18" s="268"/>
      <c r="H18" s="269" t="str">
        <f>RIGHT('FillTable_B-Y_DemData'!Z61,12)</f>
        <v>HeatNewVsOld</v>
      </c>
      <c r="I18" s="270"/>
      <c r="J18" s="270"/>
      <c r="K18" s="235"/>
      <c r="L18" s="266" t="s">
        <v>227</v>
      </c>
      <c r="M18" s="266"/>
      <c r="AA18" s="192" t="s">
        <v>277</v>
      </c>
      <c r="AE18" s="204">
        <f>AE14*0.25</f>
        <v>13.489208633093524</v>
      </c>
      <c r="AF18" s="204">
        <f>AE14*0.35</f>
        <v>18.884892086330932</v>
      </c>
      <c r="AG18" s="201" t="s">
        <v>274</v>
      </c>
    </row>
    <row r="19" spans="1:34" ht="13.15">
      <c r="B19" s="221" t="s">
        <v>278</v>
      </c>
      <c r="C19" s="216" t="s">
        <v>279</v>
      </c>
      <c r="D19" s="216" t="s">
        <v>280</v>
      </c>
      <c r="E19" s="219" t="s">
        <v>281</v>
      </c>
      <c r="F19" s="215" t="s">
        <v>282</v>
      </c>
      <c r="G19" s="215" t="s">
        <v>283</v>
      </c>
      <c r="H19" s="221" t="s">
        <v>284</v>
      </c>
      <c r="I19" s="216" t="s">
        <v>285</v>
      </c>
      <c r="J19" s="216" t="s">
        <v>286</v>
      </c>
      <c r="K19" s="236"/>
      <c r="L19" s="266" t="s">
        <v>287</v>
      </c>
      <c r="M19" s="266"/>
      <c r="AB19" s="201" t="s">
        <v>288</v>
      </c>
      <c r="AE19" s="204">
        <f>AE15*0.25</f>
        <v>8.9928057553956826</v>
      </c>
      <c r="AF19" s="204">
        <f>AE15*0.35</f>
        <v>12.589928057553955</v>
      </c>
      <c r="AG19" s="201" t="s">
        <v>274</v>
      </c>
    </row>
    <row r="20" spans="1:34" ht="13.15">
      <c r="A20" s="183" t="s">
        <v>130</v>
      </c>
      <c r="B20" s="229">
        <v>0.6</v>
      </c>
      <c r="C20" s="205">
        <v>0.3</v>
      </c>
      <c r="D20" s="205">
        <v>0.1</v>
      </c>
      <c r="E20" s="229">
        <v>0.3</v>
      </c>
      <c r="F20" s="205">
        <v>0.3</v>
      </c>
      <c r="G20" s="205">
        <v>0.4</v>
      </c>
      <c r="H20" s="232">
        <f>'FillTable_B-Y_DemData'!AB$61</f>
        <v>0.9</v>
      </c>
      <c r="I20" s="206">
        <f>'FillTable_B-Y_DemData'!AB$62</f>
        <v>0.85</v>
      </c>
      <c r="J20" s="206">
        <f>'FillTable_B-Y_DemData'!AB$63</f>
        <v>0.9</v>
      </c>
      <c r="K20" s="236"/>
      <c r="L20" s="266" t="s">
        <v>289</v>
      </c>
      <c r="M20" s="266"/>
      <c r="AE20" s="204">
        <f>AE16*0.25</f>
        <v>6.744604316546762</v>
      </c>
      <c r="AF20" s="204">
        <f>AE16*0.35</f>
        <v>9.4424460431654662</v>
      </c>
      <c r="AG20" s="201" t="s">
        <v>274</v>
      </c>
    </row>
    <row r="21" spans="1:34" ht="13.15">
      <c r="A21" s="207">
        <v>2006</v>
      </c>
      <c r="B21" s="230"/>
      <c r="C21" s="208"/>
      <c r="D21" s="208"/>
      <c r="E21" s="230"/>
      <c r="F21" s="208"/>
      <c r="G21" s="208"/>
      <c r="H21" s="233">
        <f>'Energy Consumption'!C10</f>
        <v>0.83115002083862399</v>
      </c>
      <c r="I21" s="209">
        <f>'Energy Consumption'!C10</f>
        <v>0.83115002083862399</v>
      </c>
      <c r="J21" s="209">
        <f>'Energy Consumption'!C10</f>
        <v>0.83115002083862399</v>
      </c>
      <c r="K21" s="236"/>
      <c r="L21" s="210">
        <v>2006</v>
      </c>
      <c r="M21" s="211">
        <v>0.98</v>
      </c>
    </row>
    <row r="22" spans="1:34" ht="13.15">
      <c r="A22" s="207" t="s">
        <v>290</v>
      </c>
      <c r="B22" s="230"/>
      <c r="C22" s="208"/>
      <c r="D22" s="208"/>
      <c r="E22" s="230"/>
      <c r="F22" s="208"/>
      <c r="G22" s="208"/>
      <c r="H22" s="233">
        <f>'Energy Consumption'!C11</f>
        <v>0.49869001250317435</v>
      </c>
      <c r="I22" s="209">
        <f>'Energy Consumption'!C11</f>
        <v>0.49869001250317435</v>
      </c>
      <c r="J22" s="209">
        <f>'Energy Consumption'!C11</f>
        <v>0.49869001250317435</v>
      </c>
      <c r="K22" s="236"/>
      <c r="L22" s="210">
        <v>2010</v>
      </c>
      <c r="M22" s="211">
        <v>0.95</v>
      </c>
      <c r="AA22" s="192" t="s">
        <v>291</v>
      </c>
      <c r="AC22" s="201" t="s">
        <v>292</v>
      </c>
      <c r="AD22" s="201">
        <v>6</v>
      </c>
      <c r="AE22" s="204" t="s">
        <v>293</v>
      </c>
      <c r="AF22" s="204"/>
      <c r="AG22" s="201"/>
    </row>
    <row r="23" spans="1:34" ht="13.15">
      <c r="A23" s="207" t="s">
        <v>294</v>
      </c>
      <c r="B23" s="231"/>
      <c r="C23" s="226"/>
      <c r="D23" s="226"/>
      <c r="E23" s="231"/>
      <c r="F23" s="226"/>
      <c r="G23" s="226"/>
      <c r="H23" s="234">
        <f>'Energy Consumption'!C12</f>
        <v>0.33246000833544964</v>
      </c>
      <c r="I23" s="227">
        <f>'Energy Consumption'!C12</f>
        <v>0.33246000833544964</v>
      </c>
      <c r="J23" s="227">
        <f>'Energy Consumption'!C12</f>
        <v>0.33246000833544964</v>
      </c>
      <c r="K23" s="236"/>
      <c r="L23" s="210">
        <v>2015</v>
      </c>
      <c r="M23" s="211">
        <v>0.9</v>
      </c>
      <c r="AB23" s="193">
        <v>35</v>
      </c>
      <c r="AC23" s="212" t="s">
        <v>295</v>
      </c>
      <c r="AE23" s="204">
        <f>AB23*365</f>
        <v>12775</v>
      </c>
      <c r="AF23" s="212" t="s">
        <v>296</v>
      </c>
      <c r="AG23" s="201"/>
    </row>
    <row r="24" spans="1:34">
      <c r="AA24" s="201" t="s">
        <v>297</v>
      </c>
      <c r="AE24" s="204"/>
      <c r="AF24" s="204"/>
      <c r="AG24" s="201"/>
    </row>
    <row r="25" spans="1:34">
      <c r="AB25" s="182">
        <v>3</v>
      </c>
      <c r="AD25" s="182">
        <f>$AE$23*AB25</f>
        <v>38325</v>
      </c>
      <c r="AE25" s="201" t="s">
        <v>298</v>
      </c>
      <c r="AG25" s="212">
        <f>AD25*10^-3/$AD$22</f>
        <v>6.3875000000000002</v>
      </c>
      <c r="AH25" s="212" t="s">
        <v>274</v>
      </c>
    </row>
    <row r="26" spans="1:34" ht="13.9">
      <c r="A26" s="214" t="s">
        <v>299</v>
      </c>
      <c r="B26" s="214"/>
      <c r="C26" s="214"/>
      <c r="D26" s="214"/>
      <c r="E26" s="214"/>
      <c r="F26" s="214"/>
      <c r="H26" s="181"/>
      <c r="AB26" s="182">
        <v>2</v>
      </c>
      <c r="AD26" s="182">
        <f>$AE$23*AB26</f>
        <v>25550</v>
      </c>
      <c r="AE26" s="201" t="s">
        <v>298</v>
      </c>
      <c r="AG26" s="212">
        <f>AD26*10^-3/$AD$22</f>
        <v>4.2583333333333337</v>
      </c>
      <c r="AH26" s="212" t="s">
        <v>274</v>
      </c>
    </row>
    <row r="27" spans="1:34">
      <c r="B27" s="182" t="s">
        <v>300</v>
      </c>
      <c r="H27" s="212"/>
      <c r="I27" s="212"/>
      <c r="J27" s="212"/>
      <c r="R27" s="212"/>
      <c r="AB27" s="182">
        <v>1</v>
      </c>
      <c r="AD27" s="182">
        <f>$AE$23*AB27</f>
        <v>12775</v>
      </c>
      <c r="AE27" s="201" t="s">
        <v>298</v>
      </c>
      <c r="AG27" s="212">
        <f>AD27*10^-3/$AD$22</f>
        <v>2.1291666666666669</v>
      </c>
      <c r="AH27" s="212" t="s">
        <v>274</v>
      </c>
    </row>
    <row r="28" spans="1:34" ht="13.15">
      <c r="B28" s="213" t="s">
        <v>263</v>
      </c>
      <c r="C28" s="213" t="s">
        <v>264</v>
      </c>
      <c r="D28" s="213" t="s">
        <v>265</v>
      </c>
      <c r="E28" s="213" t="s">
        <v>301</v>
      </c>
      <c r="F28" s="213" t="s">
        <v>302</v>
      </c>
      <c r="H28" s="212"/>
      <c r="I28" s="212"/>
      <c r="J28" s="212"/>
      <c r="K28" s="212"/>
      <c r="L28" s="212"/>
      <c r="R28" s="201"/>
    </row>
    <row r="29" spans="1:34">
      <c r="B29" s="210">
        <v>0.03</v>
      </c>
      <c r="C29" s="210">
        <v>0.03</v>
      </c>
      <c r="D29" s="210">
        <v>0.03</v>
      </c>
      <c r="E29" s="210">
        <v>0.03</v>
      </c>
      <c r="F29" s="210">
        <f>'FillTable_B-Y_DemData'!AB$48</f>
        <v>50</v>
      </c>
      <c r="H29" s="212"/>
      <c r="I29" s="212"/>
      <c r="J29" s="212"/>
      <c r="K29" s="212"/>
      <c r="L29" s="201"/>
      <c r="R29" s="212"/>
      <c r="S29" s="212"/>
      <c r="T29" s="212"/>
      <c r="U29" s="212"/>
      <c r="V29" s="212"/>
    </row>
    <row r="30" spans="1:34">
      <c r="V30" s="201"/>
      <c r="W30" s="201"/>
      <c r="X30" s="201"/>
      <c r="Y30" s="201"/>
    </row>
    <row r="34" spans="3:3">
      <c r="C34" s="204"/>
    </row>
  </sheetData>
  <mergeCells count="10">
    <mergeCell ref="L20:M20"/>
    <mergeCell ref="E10:G10"/>
    <mergeCell ref="H10:J10"/>
    <mergeCell ref="K10:M10"/>
    <mergeCell ref="B10:D10"/>
    <mergeCell ref="B18:D18"/>
    <mergeCell ref="E18:G18"/>
    <mergeCell ref="H18:J18"/>
    <mergeCell ref="L18:M18"/>
    <mergeCell ref="L19:M19"/>
  </mergeCells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rgb="FF00B050"/>
  </sheetPr>
  <dimension ref="A1:F15"/>
  <sheetViews>
    <sheetView zoomScale="120" zoomScaleNormal="120" workbookViewId="0">
      <selection activeCell="C14" sqref="C14:C15"/>
    </sheetView>
  </sheetViews>
  <sheetFormatPr defaultColWidth="9.1328125" defaultRowHeight="12.75"/>
  <cols>
    <col min="1" max="1" width="62" style="119" bestFit="1" customWidth="1"/>
    <col min="2" max="2" width="9.1328125" style="119"/>
    <col min="3" max="3" width="12.73046875" customWidth="1"/>
    <col min="4" max="6" width="12.73046875" style="120" customWidth="1"/>
    <col min="7" max="16384" width="9.1328125" style="119"/>
  </cols>
  <sheetData>
    <row r="1" spans="1:6">
      <c r="C1" s="237" t="s">
        <v>303</v>
      </c>
      <c r="D1" s="120" t="s">
        <v>284</v>
      </c>
      <c r="E1" s="120" t="s">
        <v>285</v>
      </c>
      <c r="F1" s="120" t="s">
        <v>286</v>
      </c>
    </row>
    <row r="3" spans="1:6">
      <c r="A3" s="119" t="s">
        <v>304</v>
      </c>
      <c r="B3" s="119" t="s">
        <v>305</v>
      </c>
      <c r="C3" s="126">
        <v>1.4061993384698315</v>
      </c>
      <c r="D3" s="126"/>
      <c r="E3" s="126"/>
      <c r="F3" s="126"/>
    </row>
    <row r="4" spans="1:6">
      <c r="A4" s="119" t="s">
        <v>306</v>
      </c>
      <c r="B4" s="119" t="s">
        <v>305</v>
      </c>
      <c r="C4" s="126">
        <v>1.1687626094724597</v>
      </c>
      <c r="D4" s="126">
        <v>1.5676931277507831</v>
      </c>
      <c r="E4" s="126">
        <v>1.0882076094032729</v>
      </c>
      <c r="F4" s="126">
        <v>0.31997289765000203</v>
      </c>
    </row>
    <row r="5" spans="1:6">
      <c r="A5" s="119" t="s">
        <v>307</v>
      </c>
      <c r="B5" s="119" t="s">
        <v>305</v>
      </c>
      <c r="C5" s="126">
        <v>0.61651105178691579</v>
      </c>
      <c r="D5" s="126">
        <v>0.90148728607475392</v>
      </c>
      <c r="E5" s="126">
        <v>0.62304421629766837</v>
      </c>
      <c r="F5" s="126">
        <v>0.1701378392129905</v>
      </c>
    </row>
    <row r="6" spans="1:6">
      <c r="A6" s="119" t="s">
        <v>308</v>
      </c>
      <c r="B6" s="119" t="s">
        <v>305</v>
      </c>
      <c r="C6" s="126">
        <v>0.30435366351527132</v>
      </c>
      <c r="D6" s="126">
        <v>0.5584284758857595</v>
      </c>
      <c r="E6" s="126">
        <v>0.39077683355608944</v>
      </c>
      <c r="F6" s="126">
        <v>7.9447005919443522E-2</v>
      </c>
    </row>
    <row r="8" spans="1:6">
      <c r="A8" t="s">
        <v>309</v>
      </c>
      <c r="B8"/>
      <c r="D8"/>
    </row>
    <row r="9" spans="1:6">
      <c r="A9" s="119" t="s">
        <v>304</v>
      </c>
      <c r="B9" s="119" t="s">
        <v>305</v>
      </c>
      <c r="C9" s="238">
        <v>1</v>
      </c>
      <c r="D9" s="238"/>
      <c r="E9" s="238"/>
      <c r="F9" s="238"/>
    </row>
    <row r="10" spans="1:6">
      <c r="A10" s="119" t="s">
        <v>306</v>
      </c>
      <c r="B10" s="119" t="s">
        <v>305</v>
      </c>
      <c r="C10" s="238">
        <v>0.83115002083862399</v>
      </c>
      <c r="D10" s="238">
        <v>1.1148441653063801</v>
      </c>
      <c r="E10" s="238">
        <v>0.77386440146346236</v>
      </c>
      <c r="F10" s="238">
        <v>0.22754448028555002</v>
      </c>
    </row>
    <row r="11" spans="1:6">
      <c r="A11" s="119" t="s">
        <v>307</v>
      </c>
      <c r="B11" s="119" t="s">
        <v>305</v>
      </c>
      <c r="C11" s="239">
        <f>C10 * 0.6</f>
        <v>0.49869001250317435</v>
      </c>
      <c r="D11" s="238">
        <v>0.6410807212124815</v>
      </c>
      <c r="E11" s="238">
        <v>0.44306962693897978</v>
      </c>
      <c r="F11" s="238">
        <v>0.12099126671338611</v>
      </c>
    </row>
    <row r="12" spans="1:6">
      <c r="A12" s="119" t="s">
        <v>308</v>
      </c>
      <c r="B12" s="119" t="s">
        <v>305</v>
      </c>
      <c r="C12" s="239">
        <f>C10 * 0.4</f>
        <v>0.33246000833544964</v>
      </c>
      <c r="D12" s="238">
        <v>0.39711900056319077</v>
      </c>
      <c r="E12" s="238">
        <v>0.2778957597728049</v>
      </c>
      <c r="F12" s="238">
        <v>5.6497684038092709E-2</v>
      </c>
    </row>
    <row r="13" spans="1:6">
      <c r="C13" s="237"/>
    </row>
    <row r="14" spans="1:6">
      <c r="B14" s="240" t="s">
        <v>310</v>
      </c>
      <c r="C14" s="239">
        <v>0.43842365368894132</v>
      </c>
    </row>
    <row r="15" spans="1:6">
      <c r="B15" s="240" t="s">
        <v>311</v>
      </c>
      <c r="C15" s="239">
        <v>0.21643706918996031</v>
      </c>
    </row>
  </sheetData>
  <pageMargins left="0.75" right="0.75" top="1" bottom="1" header="0.5" footer="0.5"/>
  <headerFooter alignWithMargins="0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rgb="FF00B050"/>
  </sheetPr>
  <dimension ref="A1:IP45"/>
  <sheetViews>
    <sheetView topLeftCell="D1" zoomScale="80" zoomScaleNormal="80" workbookViewId="0">
      <selection activeCell="AF33" sqref="AF33:AH36"/>
    </sheetView>
  </sheetViews>
  <sheetFormatPr defaultColWidth="9.1328125" defaultRowHeight="12.75"/>
  <cols>
    <col min="1" max="1" width="14.796875" style="119" customWidth="1"/>
    <col min="2" max="3" width="9.1328125" style="119"/>
    <col min="4" max="4" width="9.1328125" style="119" customWidth="1"/>
    <col min="5" max="5" width="9.1328125" style="119"/>
    <col min="6" max="6" width="9.1328125" style="119" customWidth="1"/>
    <col min="7" max="15" width="9.1328125" style="119"/>
    <col min="16" max="16" width="9.1328125" style="119" customWidth="1"/>
    <col min="17" max="16384" width="9.1328125" style="119"/>
  </cols>
  <sheetData>
    <row r="1" spans="1:250" ht="13.15">
      <c r="A1" s="42" t="s">
        <v>312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</row>
    <row r="2" spans="1:250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</row>
    <row r="3" spans="1:250">
      <c r="A3" t="s">
        <v>313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</row>
    <row r="4" spans="1:250" ht="13.15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</row>
    <row r="5" spans="1:250" ht="13.15">
      <c r="A5"/>
      <c r="B5" s="175" t="str">
        <f>Input_Drivers!A2</f>
        <v>Source:</v>
      </c>
      <c r="C5" s="176" t="str">
        <f>Input_Drivers!B2</f>
        <v>Summary120921_For Irish TIMES - Scenario: Recovery</v>
      </c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/>
      <c r="P5"/>
      <c r="Q5" s="4"/>
      <c r="R5"/>
      <c r="S5"/>
      <c r="T5" s="4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250" ht="13.15">
      <c r="A6"/>
      <c r="B6" s="241" t="s">
        <v>235</v>
      </c>
      <c r="C6" s="241" t="s">
        <v>236</v>
      </c>
      <c r="D6" s="241" t="s">
        <v>237</v>
      </c>
      <c r="E6" s="241" t="s">
        <v>238</v>
      </c>
      <c r="F6" s="241" t="s">
        <v>239</v>
      </c>
      <c r="G6" s="241" t="s">
        <v>240</v>
      </c>
      <c r="H6" s="241" t="s">
        <v>241</v>
      </c>
      <c r="I6" s="241" t="s">
        <v>242</v>
      </c>
      <c r="J6" s="241" t="s">
        <v>243</v>
      </c>
      <c r="K6" s="241" t="s">
        <v>244</v>
      </c>
      <c r="L6" s="241" t="s">
        <v>245</v>
      </c>
      <c r="M6" s="241" t="s">
        <v>246</v>
      </c>
      <c r="N6" s="241" t="s">
        <v>247</v>
      </c>
      <c r="O6"/>
      <c r="P6"/>
      <c r="Q6" s="4"/>
      <c r="R6"/>
      <c r="S6"/>
      <c r="T6" s="4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</row>
    <row r="7" spans="1:250">
      <c r="A7"/>
      <c r="B7" s="12">
        <f>'Drivers_Elaboration-RSD'!D33</f>
        <v>1415.0723414386605</v>
      </c>
      <c r="C7" s="12">
        <f>AVERAGE('Drivers_Elaboration-RSD'!E33:F33)</f>
        <v>1495.799273008804</v>
      </c>
      <c r="D7" s="12">
        <f>AVERAGE('Drivers_Elaboration-RSD'!G33:K33)</f>
        <v>1620.7352299585039</v>
      </c>
      <c r="E7" s="12">
        <f>AVERAGE('Drivers_Elaboration-RSD'!L33:P33)</f>
        <v>1706.5062733504142</v>
      </c>
      <c r="F7" s="12">
        <f>AVERAGE('Drivers_Elaboration-RSD'!Q33:U33)</f>
        <v>1800.7431872701795</v>
      </c>
      <c r="G7" s="12">
        <f>AVERAGE('Drivers_Elaboration-RSD'!V33:Z33)</f>
        <v>1902.0481345294374</v>
      </c>
      <c r="H7" s="12">
        <f>AVERAGE('Drivers_Elaboration-RSD'!AA33:AE33)</f>
        <v>2010.5443301061489</v>
      </c>
      <c r="I7" s="12">
        <f>AVERAGE('Drivers_Elaboration-RSD'!AF33:AJ33)</f>
        <v>2120.010321164074</v>
      </c>
      <c r="J7" s="12">
        <f>AVERAGE('Drivers_Elaboration-RSD'!AK33:AO33)</f>
        <v>2219.1278690154713</v>
      </c>
      <c r="K7" s="12">
        <f>AVERAGE('Drivers_Elaboration-RSD'!AP33:AT33)</f>
        <v>2298.2527779925381</v>
      </c>
      <c r="L7" s="12">
        <f>AVERAGE('Drivers_Elaboration-RSD'!AU33:AY33)</f>
        <v>2356.6507171422127</v>
      </c>
      <c r="M7" s="12">
        <f>AVERAGE('Drivers_Elaboration-RSD'!AZ33:BC33)</f>
        <v>2394.5072442784481</v>
      </c>
      <c r="N7" s="12">
        <f>AVERAGE('Drivers_Elaboration-RSD'!BE33:BH33)</f>
        <v>2428.9435901639899</v>
      </c>
      <c r="O7"/>
      <c r="P7"/>
      <c r="Q7" s="4"/>
      <c r="R7"/>
      <c r="S7"/>
      <c r="T7" s="4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</row>
    <row r="8" spans="1:250">
      <c r="A8"/>
      <c r="B8"/>
      <c r="C8"/>
      <c r="D8"/>
      <c r="E8" s="64"/>
      <c r="F8" s="64"/>
      <c r="G8" s="64"/>
      <c r="H8" s="64"/>
      <c r="I8" s="64"/>
      <c r="J8" s="64"/>
      <c r="K8" s="64"/>
      <c r="L8" s="64"/>
      <c r="M8" s="64"/>
      <c r="N8" s="64"/>
      <c r="O8" s="4"/>
      <c r="P8"/>
      <c r="Q8" s="4"/>
      <c r="R8"/>
      <c r="S8"/>
      <c r="T8" s="4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</row>
    <row r="9" spans="1:250" s="139" customForma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/>
      <c r="R9"/>
      <c r="S9"/>
      <c r="T9"/>
      <c r="U9"/>
      <c r="V9"/>
      <c r="W9"/>
      <c r="X9"/>
      <c r="Y9"/>
      <c r="Z9"/>
      <c r="AA9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250" s="139" customFormat="1" ht="13.15">
      <c r="A10"/>
      <c r="B10" s="175" t="s">
        <v>314</v>
      </c>
      <c r="C10" s="175"/>
      <c r="D10" s="175"/>
      <c r="E10" s="175"/>
      <c r="F10" s="175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S10" s="119"/>
      <c r="FT10" s="119"/>
      <c r="FU10" s="119"/>
      <c r="FV10" s="119"/>
      <c r="FW10" s="119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B10" s="119"/>
      <c r="HC10" s="119"/>
      <c r="HD10" s="119"/>
      <c r="HE10" s="119"/>
      <c r="HF10" s="119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K10" s="119"/>
      <c r="IL10" s="119"/>
      <c r="IM10" s="119"/>
      <c r="IN10" s="119"/>
      <c r="IO10" s="119"/>
      <c r="IP10" s="119"/>
    </row>
    <row r="11" spans="1:250" s="139" customFormat="1" ht="13.15">
      <c r="A11"/>
      <c r="B11" s="241">
        <v>2005</v>
      </c>
      <c r="C11" s="241">
        <v>2006</v>
      </c>
      <c r="D11" s="241">
        <v>2007</v>
      </c>
      <c r="E11" s="241">
        <v>2008</v>
      </c>
      <c r="F11" s="241">
        <v>2009</v>
      </c>
      <c r="G11" s="241">
        <v>2010</v>
      </c>
      <c r="H11" s="241">
        <v>2011</v>
      </c>
      <c r="I11" s="241">
        <v>2012</v>
      </c>
      <c r="J11" s="241">
        <v>2013</v>
      </c>
      <c r="K11" s="241">
        <v>2014</v>
      </c>
      <c r="L11" s="241">
        <v>2015</v>
      </c>
      <c r="M11" s="241">
        <v>2016</v>
      </c>
      <c r="N11" s="241">
        <v>2017</v>
      </c>
      <c r="O11" s="241">
        <v>2018</v>
      </c>
      <c r="P11" s="241">
        <v>2019</v>
      </c>
      <c r="Q11" s="241">
        <v>2020</v>
      </c>
      <c r="R11" s="241">
        <v>2021</v>
      </c>
      <c r="S11" s="241">
        <v>2022</v>
      </c>
      <c r="T11" s="241">
        <v>2023</v>
      </c>
      <c r="U11" s="241">
        <v>2024</v>
      </c>
      <c r="V11" s="241">
        <v>2025</v>
      </c>
      <c r="W11" s="241">
        <v>2026</v>
      </c>
      <c r="X11" s="241">
        <v>2027</v>
      </c>
      <c r="Y11" s="241">
        <v>2028</v>
      </c>
      <c r="Z11" s="241">
        <v>2029</v>
      </c>
      <c r="AA11" s="241">
        <v>2030</v>
      </c>
      <c r="AB11" s="241">
        <v>2031</v>
      </c>
      <c r="AC11" s="241">
        <v>2032</v>
      </c>
      <c r="AD11" s="241">
        <v>2033</v>
      </c>
      <c r="AE11" s="241">
        <v>2034</v>
      </c>
      <c r="AF11" s="241">
        <v>2035</v>
      </c>
      <c r="AG11" s="241">
        <v>2036</v>
      </c>
      <c r="AH11" s="241">
        <v>2037</v>
      </c>
      <c r="AI11" s="241">
        <v>2038</v>
      </c>
      <c r="AJ11" s="241">
        <v>2039</v>
      </c>
      <c r="AK11" s="241">
        <v>2040</v>
      </c>
      <c r="AL11" s="241">
        <v>2041</v>
      </c>
      <c r="AM11" s="241">
        <v>2042</v>
      </c>
      <c r="AN11" s="241">
        <v>2043</v>
      </c>
      <c r="AO11" s="241">
        <v>2044</v>
      </c>
      <c r="AP11" s="241">
        <v>2045</v>
      </c>
      <c r="AQ11" s="241">
        <v>2046</v>
      </c>
      <c r="AR11" s="241">
        <v>2047</v>
      </c>
      <c r="AS11" s="241">
        <v>2048</v>
      </c>
      <c r="AT11" s="241">
        <v>2049</v>
      </c>
      <c r="AU11" s="241">
        <v>2050</v>
      </c>
      <c r="AV11" s="241">
        <v>2051</v>
      </c>
      <c r="AW11" s="241">
        <v>2052</v>
      </c>
      <c r="AX11" s="241">
        <v>2053</v>
      </c>
      <c r="AY11" s="241">
        <v>2054</v>
      </c>
      <c r="AZ11" s="241">
        <v>2055</v>
      </c>
      <c r="BA11" s="241">
        <v>2056</v>
      </c>
      <c r="BB11" s="241">
        <v>2057</v>
      </c>
      <c r="BC11" s="241">
        <v>2058</v>
      </c>
      <c r="BD11" s="241">
        <v>2059</v>
      </c>
      <c r="BE11" s="241">
        <v>2060</v>
      </c>
      <c r="BF11"/>
      <c r="BG11"/>
      <c r="BH11"/>
      <c r="BI11"/>
      <c r="BJ11"/>
      <c r="BK11"/>
      <c r="BL11"/>
      <c r="BM11"/>
      <c r="BN11"/>
      <c r="BO11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  <c r="DO11" s="119"/>
      <c r="DP11" s="119"/>
      <c r="DQ11" s="119"/>
      <c r="DR11" s="119"/>
      <c r="DS11" s="119"/>
      <c r="DT11" s="119"/>
      <c r="DU11" s="119"/>
      <c r="DV11" s="119"/>
      <c r="DW11" s="119"/>
      <c r="DX11" s="119"/>
      <c r="DY11" s="119"/>
      <c r="DZ11" s="119"/>
      <c r="EA11" s="119"/>
      <c r="EB11" s="119"/>
      <c r="EC11" s="119"/>
      <c r="ED11" s="119"/>
      <c r="EE11" s="119"/>
      <c r="EF11" s="119"/>
      <c r="EG11" s="119"/>
      <c r="EH11" s="119"/>
      <c r="EI11" s="119"/>
      <c r="EJ11" s="119"/>
      <c r="EK11" s="119"/>
      <c r="EL11" s="119"/>
      <c r="EM11" s="119"/>
      <c r="EN11" s="119"/>
      <c r="EO11" s="119"/>
      <c r="EP11" s="119"/>
      <c r="EQ11" s="119"/>
      <c r="ER11" s="119"/>
      <c r="ES11" s="119"/>
      <c r="ET11" s="119"/>
      <c r="EU11" s="119"/>
      <c r="EV11" s="119"/>
      <c r="EW11" s="119"/>
      <c r="EX11" s="119"/>
      <c r="EY11" s="119"/>
      <c r="EZ11" s="119"/>
      <c r="FA11" s="119"/>
      <c r="FB11" s="119"/>
      <c r="FC11" s="119"/>
      <c r="FD11" s="119"/>
      <c r="FE11" s="119"/>
      <c r="FF11" s="119"/>
      <c r="FG11" s="119"/>
      <c r="FH11" s="119"/>
      <c r="FI11" s="119"/>
      <c r="FJ11" s="119"/>
      <c r="FK11" s="119"/>
      <c r="FL11" s="119"/>
      <c r="FM11" s="119"/>
      <c r="FN11" s="119"/>
      <c r="FO11" s="119"/>
      <c r="FP11" s="119"/>
      <c r="FQ11" s="119"/>
      <c r="FR11" s="119"/>
      <c r="FS11" s="119"/>
      <c r="FT11" s="119"/>
      <c r="FU11" s="119"/>
      <c r="FV11" s="119"/>
      <c r="FW11" s="119"/>
      <c r="FX11" s="119"/>
      <c r="FY11" s="119"/>
      <c r="FZ11" s="119"/>
      <c r="GA11" s="119"/>
      <c r="GB11" s="119"/>
      <c r="GC11" s="119"/>
      <c r="GD11" s="119"/>
      <c r="GE11" s="119"/>
      <c r="GF11" s="119"/>
      <c r="GG11" s="119"/>
      <c r="GH11" s="119"/>
      <c r="GI11" s="119"/>
      <c r="GJ11" s="119"/>
      <c r="GK11" s="119"/>
      <c r="GL11" s="119"/>
      <c r="GM11" s="119"/>
      <c r="GN11" s="119"/>
      <c r="GO11" s="119"/>
      <c r="GP11" s="119"/>
      <c r="GQ11" s="119"/>
      <c r="GR11" s="119"/>
      <c r="GS11" s="119"/>
      <c r="GT11" s="119"/>
      <c r="GU11" s="119"/>
      <c r="GV11" s="119"/>
      <c r="GW11" s="119"/>
      <c r="GX11" s="119"/>
      <c r="GY11" s="119"/>
      <c r="GZ11" s="119"/>
      <c r="HA11" s="119"/>
      <c r="HB11" s="119"/>
      <c r="HC11" s="119"/>
      <c r="HD11" s="119"/>
      <c r="HE11" s="119"/>
      <c r="HF11" s="119"/>
      <c r="HG11" s="119"/>
      <c r="HH11" s="119"/>
      <c r="HI11" s="119"/>
      <c r="HJ11" s="119"/>
      <c r="HK11" s="119"/>
      <c r="HL11" s="119"/>
      <c r="HM11" s="119"/>
      <c r="HN11" s="119"/>
      <c r="HO11" s="119"/>
      <c r="HP11" s="119"/>
      <c r="HQ11" s="119"/>
      <c r="HR11" s="119"/>
      <c r="HS11" s="119"/>
      <c r="HT11" s="119"/>
      <c r="HU11" s="119"/>
      <c r="HV11" s="119"/>
      <c r="HW11" s="119"/>
      <c r="HX11" s="119"/>
      <c r="HY11" s="119"/>
      <c r="HZ11" s="119"/>
      <c r="IA11" s="119"/>
      <c r="IB11" s="119"/>
      <c r="IC11" s="119"/>
      <c r="ID11" s="119"/>
      <c r="IE11" s="119"/>
      <c r="IF11" s="119"/>
      <c r="IG11" s="119"/>
      <c r="IH11" s="119"/>
      <c r="II11" s="119"/>
      <c r="IJ11" s="119"/>
      <c r="IK11" s="119"/>
      <c r="IL11" s="119"/>
      <c r="IM11" s="119"/>
      <c r="IN11" s="119"/>
      <c r="IO11" s="119"/>
      <c r="IP11" s="119"/>
    </row>
    <row r="12" spans="1:250" s="139" customFormat="1" ht="13.15">
      <c r="A12" s="42" t="s">
        <v>220</v>
      </c>
      <c r="B12" s="245">
        <f>'Drivers_Elaboration-RSD'!D33</f>
        <v>1415.0723414386605</v>
      </c>
      <c r="C12" s="245">
        <f>'Drivers_Elaboration-RSD'!E33</f>
        <v>1469.521</v>
      </c>
      <c r="D12" s="245">
        <f>'Drivers_Elaboration-RSD'!F33</f>
        <v>1522.077546017608</v>
      </c>
      <c r="E12" s="245">
        <f>'Drivers_Elaboration-RSD'!G33</f>
        <v>1567.699542148416</v>
      </c>
      <c r="F12" s="245">
        <f>'Drivers_Elaboration-RSD'!H33</f>
        <v>1598.8479561637184</v>
      </c>
      <c r="G12" s="245">
        <f>'Drivers_Elaboration-RSD'!I33</f>
        <v>1622.7666738558519</v>
      </c>
      <c r="H12" s="245">
        <f>'Drivers_Elaboration-RSD'!J33</f>
        <v>1654.2080000000001</v>
      </c>
      <c r="I12" s="245">
        <f>'Drivers_Elaboration-RSD'!K33</f>
        <v>1660.1539776245329</v>
      </c>
      <c r="J12" s="245">
        <f>'Drivers_Elaboration-RSD'!L33</f>
        <v>1673.018465234446</v>
      </c>
      <c r="K12" s="245">
        <f>'Drivers_Elaboration-RSD'!M33</f>
        <v>1687.7723710269922</v>
      </c>
      <c r="L12" s="245">
        <f>'Drivers_Elaboration-RSD'!N33</f>
        <v>1703.8640187296733</v>
      </c>
      <c r="M12" s="245">
        <f>'Drivers_Elaboration-RSD'!O33</f>
        <v>1724.1608581577334</v>
      </c>
      <c r="N12" s="245">
        <f>'Drivers_Elaboration-RSD'!P33</f>
        <v>1743.7156536032264</v>
      </c>
      <c r="O12" s="245">
        <f>'Drivers_Elaboration-RSD'!Q33</f>
        <v>1762.817466775844</v>
      </c>
      <c r="P12" s="245">
        <f>'Drivers_Elaboration-RSD'!R33</f>
        <v>1780.9626323767939</v>
      </c>
      <c r="Q12" s="245">
        <f>'Drivers_Elaboration-RSD'!S33</f>
        <v>1799.5355269764045</v>
      </c>
      <c r="R12" s="245">
        <f>'Drivers_Elaboration-RSD'!T33</f>
        <v>1819.9870466279951</v>
      </c>
      <c r="S12" s="245">
        <f>'Drivers_Elaboration-RSD'!U33</f>
        <v>1840.4132635938595</v>
      </c>
      <c r="T12" s="245">
        <f>'Drivers_Elaboration-RSD'!V33</f>
        <v>1860.9763360115312</v>
      </c>
      <c r="U12" s="245">
        <f>'Drivers_Elaboration-RSD'!W33</f>
        <v>1881.1532794887739</v>
      </c>
      <c r="V12" s="245">
        <f>'Drivers_Elaboration-RSD'!X33</f>
        <v>1901.6666109532546</v>
      </c>
      <c r="W12" s="245">
        <f>'Drivers_Elaboration-RSD'!Y33</f>
        <v>1922.5802297833181</v>
      </c>
      <c r="X12" s="245">
        <f>'Drivers_Elaboration-RSD'!Z33</f>
        <v>1943.8642164103092</v>
      </c>
      <c r="Y12" s="245">
        <f>'Drivers_Elaboration-RSD'!AA33</f>
        <v>1966.1223727582642</v>
      </c>
      <c r="Z12" s="245">
        <f>'Drivers_Elaboration-RSD'!AB33</f>
        <v>1988.4105166680595</v>
      </c>
      <c r="AA12" s="245">
        <f>'Drivers_Elaboration-RSD'!AC33</f>
        <v>2010.6869341101901</v>
      </c>
      <c r="AB12" s="245">
        <f>'Drivers_Elaboration-RSD'!AD33</f>
        <v>2032.7190807179161</v>
      </c>
      <c r="AC12" s="245">
        <f>'Drivers_Elaboration-RSD'!AE33</f>
        <v>2054.7827462763139</v>
      </c>
      <c r="AD12" s="245">
        <f>'Drivers_Elaboration-RSD'!AF33</f>
        <v>2077.1281994436654</v>
      </c>
      <c r="AE12" s="245">
        <f>'Drivers_Elaboration-RSD'!AG33</f>
        <v>2098.9458240950871</v>
      </c>
      <c r="AF12" s="245">
        <f>'Drivers_Elaboration-RSD'!AH33</f>
        <v>2120.485836566842</v>
      </c>
      <c r="AG12" s="245">
        <f>'Drivers_Elaboration-RSD'!AI33</f>
        <v>2141.4619447299974</v>
      </c>
      <c r="AH12" s="245">
        <f>'Drivers_Elaboration-RSD'!AJ33</f>
        <v>2162.0298009847775</v>
      </c>
      <c r="AI12" s="245">
        <f>'Drivers_Elaboration-RSD'!AK33</f>
        <v>2182.2703454428474</v>
      </c>
      <c r="AJ12" s="245">
        <f>'Drivers_Elaboration-RSD'!AL33</f>
        <v>2201.5774906348884</v>
      </c>
      <c r="AK12" s="245">
        <f>'Drivers_Elaboration-RSD'!AM33</f>
        <v>2220.0524732228364</v>
      </c>
      <c r="AL12" s="245">
        <f>'Drivers_Elaboration-RSD'!AN33</f>
        <v>2237.552161164579</v>
      </c>
      <c r="AM12" s="245">
        <f>'Drivers_Elaboration-RSD'!AO33</f>
        <v>2254.1868746122036</v>
      </c>
      <c r="AN12" s="245">
        <f>'Drivers_Elaboration-RSD'!AP33</f>
        <v>2269.9899183338493</v>
      </c>
      <c r="AO12" s="245">
        <f>'Drivers_Elaboration-RSD'!AQ33</f>
        <v>2284.9201667278176</v>
      </c>
      <c r="AP12" s="245">
        <f>'Drivers_Elaboration-RSD'!AR33</f>
        <v>2299.0627075640259</v>
      </c>
      <c r="AQ12" s="245">
        <f>'Drivers_Elaboration-RSD'!AS33</f>
        <v>2312.4112041694011</v>
      </c>
      <c r="AR12" s="245">
        <f>'Drivers_Elaboration-RSD'!AT33</f>
        <v>2324.8798931675965</v>
      </c>
      <c r="AS12" s="245">
        <f>'Drivers_Elaboration-RSD'!AU33</f>
        <v>2336.6097410786892</v>
      </c>
      <c r="AT12" s="245">
        <f>'Drivers_Elaboration-RSD'!AV33</f>
        <v>2347.3968372556578</v>
      </c>
      <c r="AU12" s="245">
        <f>'Drivers_Elaboration-RSD'!AW33</f>
        <v>2357.339548122146</v>
      </c>
      <c r="AV12" s="245">
        <f>'Drivers_Elaboration-RSD'!AX33</f>
        <v>2366.623928527225</v>
      </c>
      <c r="AW12" s="245">
        <f>'Drivers_Elaboration-RSD'!AY33</f>
        <v>2375.2835307273454</v>
      </c>
      <c r="AX12" s="245">
        <f>'Drivers_Elaboration-RSD'!AZ33</f>
        <v>2383.3437507304566</v>
      </c>
      <c r="AY12" s="245">
        <f>'Drivers_Elaboration-RSD'!BA33</f>
        <v>2390.9456307271489</v>
      </c>
      <c r="AZ12" s="245">
        <f>'Drivers_Elaboration-RSD'!BB33</f>
        <v>2398.287941098703</v>
      </c>
      <c r="BA12" s="245">
        <f>'Drivers_Elaboration-RSD'!BC33</f>
        <v>2405.4516545574838</v>
      </c>
      <c r="BB12" s="245">
        <f>'Drivers_Elaboration-RSD'!BD33</f>
        <v>2412.3159759063533</v>
      </c>
      <c r="BC12" s="245">
        <f>'Drivers_Elaboration-RSD'!BE33</f>
        <v>2419.0033405188215</v>
      </c>
      <c r="BD12" s="245">
        <f>'Drivers_Elaboration-RSD'!BF33</f>
        <v>2425.5063913435988</v>
      </c>
      <c r="BE12" s="245">
        <f>'Drivers_Elaboration-RSD'!BG33</f>
        <v>2432.2089513379283</v>
      </c>
      <c r="BF12"/>
      <c r="BG12"/>
      <c r="BH12"/>
      <c r="BI12"/>
      <c r="BJ12"/>
      <c r="BK12"/>
      <c r="BL12"/>
      <c r="BM12"/>
      <c r="BN12"/>
      <c r="BO12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/>
      <c r="FV12" s="119"/>
      <c r="FW12" s="119"/>
      <c r="FX12" s="119"/>
      <c r="FY12" s="119"/>
      <c r="FZ12" s="119"/>
      <c r="GA12" s="119"/>
      <c r="GB12" s="119"/>
      <c r="GC12" s="119"/>
      <c r="GD12" s="119"/>
      <c r="GE12" s="119"/>
      <c r="GF12" s="119"/>
      <c r="GG12" s="119"/>
      <c r="GH12" s="119"/>
      <c r="GI12" s="119"/>
      <c r="GJ12" s="119"/>
      <c r="GK12" s="119"/>
      <c r="GL12" s="119"/>
      <c r="GM12" s="119"/>
      <c r="GN12" s="119"/>
      <c r="GO12" s="119"/>
      <c r="GP12" s="119"/>
      <c r="GQ12" s="119"/>
      <c r="GR12" s="119"/>
      <c r="GS12" s="119"/>
      <c r="GT12" s="119"/>
      <c r="GU12" s="119"/>
      <c r="GV12" s="119"/>
      <c r="GW12" s="119"/>
      <c r="GX12" s="119"/>
      <c r="GY12" s="119"/>
      <c r="GZ12" s="119"/>
      <c r="HA12" s="119"/>
      <c r="HB12" s="119"/>
      <c r="HC12" s="119"/>
      <c r="HD12" s="119"/>
      <c r="HE12" s="119"/>
      <c r="HF12" s="119"/>
      <c r="HG12" s="119"/>
      <c r="HH12" s="119"/>
      <c r="HI12" s="119"/>
      <c r="HJ12" s="119"/>
      <c r="HK12" s="119"/>
      <c r="HL12" s="119"/>
      <c r="HM12" s="119"/>
      <c r="HN12" s="119"/>
      <c r="HO12" s="119"/>
      <c r="HP12" s="119"/>
      <c r="HQ12" s="119"/>
      <c r="HR12" s="119"/>
      <c r="HS12" s="119"/>
      <c r="HT12" s="119"/>
      <c r="HU12" s="119"/>
      <c r="HV12" s="119"/>
      <c r="HW12" s="119"/>
      <c r="HX12" s="119"/>
      <c r="HY12" s="119"/>
      <c r="HZ12" s="119"/>
      <c r="IA12" s="119"/>
      <c r="IB12" s="119"/>
      <c r="IC12" s="119"/>
      <c r="ID12" s="119"/>
      <c r="IE12" s="119"/>
      <c r="IF12" s="119"/>
      <c r="IG12" s="119"/>
      <c r="IH12" s="119"/>
      <c r="II12" s="119"/>
      <c r="IJ12" s="119"/>
      <c r="IK12" s="119"/>
      <c r="IL12" s="119"/>
      <c r="IM12" s="119"/>
      <c r="IN12" s="119"/>
      <c r="IO12" s="119"/>
      <c r="IP12" s="119"/>
    </row>
    <row r="13" spans="1:250" s="139" customFormat="1" ht="13.15">
      <c r="A13" s="42" t="s">
        <v>315</v>
      </c>
      <c r="B13" s="245">
        <f>B12</f>
        <v>1415.0723414386605</v>
      </c>
      <c r="C13" s="245">
        <f>B13-$B$12*'FillTable_B-Y_DemData'!$AB$65</f>
        <v>1404.7423133461582</v>
      </c>
      <c r="D13" s="245">
        <f>C13-$B$12*'FillTable_B-Y_DemData'!$AB$65</f>
        <v>1394.4122852536559</v>
      </c>
      <c r="E13" s="245">
        <f>D13-$B$12*'FillTable_B-Y_DemData'!$AB$65</f>
        <v>1384.0822571611536</v>
      </c>
      <c r="F13" s="245">
        <f>E13-$B$12*'FillTable_B-Y_DemData'!$AB$65</f>
        <v>1373.7522290686513</v>
      </c>
      <c r="G13" s="245">
        <f>F13-$B$12*'FillTable_B-Y_DemData'!$AB$65</f>
        <v>1363.422200976149</v>
      </c>
      <c r="H13" s="245">
        <f>G13-$B$12*'FillTable_B-Y_DemData'!$AB$65</f>
        <v>1353.0921728836468</v>
      </c>
      <c r="I13" s="245">
        <f>H13-$B$12*'FillTable_B-Y_DemData'!$AB$65</f>
        <v>1342.7621447911445</v>
      </c>
      <c r="J13" s="245">
        <f>I13-$B$12*'FillTable_B-Y_DemData'!$AB$65</f>
        <v>1332.4321166986422</v>
      </c>
      <c r="K13" s="245">
        <f>J13-$B$12*'FillTable_B-Y_DemData'!$AB$65</f>
        <v>1322.1020886061399</v>
      </c>
      <c r="L13" s="245">
        <f>K13-$B$12*'FillTable_B-Y_DemData'!$AB$65</f>
        <v>1311.7720605136376</v>
      </c>
      <c r="M13" s="245">
        <f>L13-$B$12*'FillTable_B-Y_DemData'!$AB$65</f>
        <v>1301.4420324211353</v>
      </c>
      <c r="N13" s="245">
        <f>M13-$B$12*'FillTable_B-Y_DemData'!$AB$65</f>
        <v>1291.112004328633</v>
      </c>
      <c r="O13" s="245">
        <f>N13-$B$12*'FillTable_B-Y_DemData'!$AB$65</f>
        <v>1280.7819762361307</v>
      </c>
      <c r="P13" s="245">
        <f>O13-$B$12*'FillTable_B-Y_DemData'!$AB$65</f>
        <v>1270.4519481436284</v>
      </c>
      <c r="Q13" s="245">
        <f>P13-$B$12*'FillTable_B-Y_DemData'!$AB$65</f>
        <v>1260.1219200511262</v>
      </c>
      <c r="R13" s="245">
        <f>Q13-$B$12*'FillTable_B-Y_DemData'!$AB$65</f>
        <v>1249.7918919586239</v>
      </c>
      <c r="S13" s="245">
        <f>R13-$B$12*'FillTable_B-Y_DemData'!$AB$65</f>
        <v>1239.4618638661216</v>
      </c>
      <c r="T13" s="245">
        <f>S13-$B$12*'FillTable_B-Y_DemData'!$AB$65</f>
        <v>1229.1318357736193</v>
      </c>
      <c r="U13" s="245">
        <f>T13-$B$12*'FillTable_B-Y_DemData'!$AB$65</f>
        <v>1218.801807681117</v>
      </c>
      <c r="V13" s="245">
        <f>U13-$B$12*'FillTable_B-Y_DemData'!$AB$65</f>
        <v>1208.4717795886147</v>
      </c>
      <c r="W13" s="245">
        <f>V13-$B$12*'FillTable_B-Y_DemData'!$AB$65</f>
        <v>1198.1417514961124</v>
      </c>
      <c r="X13" s="245">
        <f>W13-$B$12*'FillTable_B-Y_DemData'!$AB$65</f>
        <v>1187.8117234036101</v>
      </c>
      <c r="Y13" s="245">
        <f>X13-$B$12*'FillTable_B-Y_DemData'!$AB$65</f>
        <v>1177.4816953111078</v>
      </c>
      <c r="Z13" s="245">
        <f>Y13-$B$12*'FillTable_B-Y_DemData'!$AB$65</f>
        <v>1167.1516672186056</v>
      </c>
      <c r="AA13" s="245">
        <f>Z13-$B$12*'FillTable_B-Y_DemData'!$AB$65</f>
        <v>1156.8216391261033</v>
      </c>
      <c r="AB13" s="245">
        <f>AA13-$B$12*'FillTable_B-Y_DemData'!$AB$65</f>
        <v>1146.491611033601</v>
      </c>
      <c r="AC13" s="245">
        <f>AB13-$B$12*'FillTable_B-Y_DemData'!$AB$65</f>
        <v>1136.1615829410987</v>
      </c>
      <c r="AD13" s="245">
        <f>AC13-$B$12*'FillTable_B-Y_DemData'!$AB$65</f>
        <v>1125.8315548485964</v>
      </c>
      <c r="AE13" s="245">
        <f>AD13-$B$12*'FillTable_B-Y_DemData'!$AB$65</f>
        <v>1115.5015267560941</v>
      </c>
      <c r="AF13" s="245">
        <f>AE13-$B$12*'FillTable_B-Y_DemData'!$AB$65</f>
        <v>1105.1714986635918</v>
      </c>
      <c r="AG13" s="245">
        <f>AF13-$B$12*'FillTable_B-Y_DemData'!$AB$65</f>
        <v>1094.8414705710895</v>
      </c>
      <c r="AH13" s="245">
        <f>AG13-$B$12*'FillTable_B-Y_DemData'!$AB$65</f>
        <v>1084.5114424785872</v>
      </c>
      <c r="AI13" s="245">
        <f>AH13-$B$12*'FillTable_B-Y_DemData'!$AB$65</f>
        <v>1074.181414386085</v>
      </c>
      <c r="AJ13" s="245">
        <f>AI13-$B$12*'FillTable_B-Y_DemData'!$AB$65</f>
        <v>1063.8513862935827</v>
      </c>
      <c r="AK13" s="245">
        <f>AJ13-$B$12*'FillTable_B-Y_DemData'!$AB$65</f>
        <v>1053.5213582010804</v>
      </c>
      <c r="AL13" s="245">
        <f>AK13-$B$12*'FillTable_B-Y_DemData'!$AB$65</f>
        <v>1043.1913301085781</v>
      </c>
      <c r="AM13" s="245">
        <f>AL13-$B$12*'FillTable_B-Y_DemData'!$AB$65</f>
        <v>1032.8613020160758</v>
      </c>
      <c r="AN13" s="245">
        <f>AM13-$B$12*'FillTable_B-Y_DemData'!$AB$65</f>
        <v>1022.5312739235736</v>
      </c>
      <c r="AO13" s="245">
        <f>AN13-$B$12*'FillTable_B-Y_DemData'!$AB$65</f>
        <v>1012.2012458310714</v>
      </c>
      <c r="AP13" s="245">
        <f>AO13-$B$12*'FillTable_B-Y_DemData'!$AB$65</f>
        <v>1001.8712177385693</v>
      </c>
      <c r="AQ13" s="245">
        <f>AP13-$B$12*'FillTable_B-Y_DemData'!$AB$65</f>
        <v>991.5411896460671</v>
      </c>
      <c r="AR13" s="245">
        <f>AQ13-$B$12*'FillTable_B-Y_DemData'!$AB$65</f>
        <v>981.21116155356492</v>
      </c>
      <c r="AS13" s="245">
        <f>AR13-$B$12*'FillTable_B-Y_DemData'!$AB$65</f>
        <v>970.88113346106275</v>
      </c>
      <c r="AT13" s="245">
        <f>AS13-$B$12*'FillTable_B-Y_DemData'!$AB$65</f>
        <v>960.55110536856057</v>
      </c>
      <c r="AU13" s="245">
        <f>AT13-$B$12*'FillTable_B-Y_DemData'!$AB$65</f>
        <v>950.2210772760584</v>
      </c>
      <c r="AV13" s="245">
        <f>AU13-$B$12*'FillTable_B-Y_DemData'!$AB$65</f>
        <v>939.89104918355622</v>
      </c>
      <c r="AW13" s="245">
        <f>AV13-$B$12*'FillTable_B-Y_DemData'!$AB$65</f>
        <v>929.56102109105404</v>
      </c>
      <c r="AX13" s="245">
        <f>AW13-$B$12*'FillTable_B-Y_DemData'!$AB$65</f>
        <v>919.23099299855187</v>
      </c>
      <c r="AY13" s="245">
        <f>AX13-$B$12*'FillTable_B-Y_DemData'!$AB$65</f>
        <v>908.90096490604969</v>
      </c>
      <c r="AZ13" s="245">
        <f>AY13-$B$12*'FillTable_B-Y_DemData'!$AB$65</f>
        <v>898.57093681354752</v>
      </c>
      <c r="BA13" s="245">
        <f>AZ13-$B$12*'FillTable_B-Y_DemData'!$AB$65</f>
        <v>888.24090872104534</v>
      </c>
      <c r="BB13" s="245">
        <f>BA13-$B$12*'FillTable_B-Y_DemData'!$AB$65</f>
        <v>877.91088062854317</v>
      </c>
      <c r="BC13" s="245">
        <f>BB13-$B$12*'FillTable_B-Y_DemData'!$AB$65</f>
        <v>867.58085253604099</v>
      </c>
      <c r="BD13" s="245">
        <f>BC13-$B$12*'FillTable_B-Y_DemData'!$AB$65</f>
        <v>857.25082444353882</v>
      </c>
      <c r="BE13" s="245">
        <f>BD13-$B$12*'FillTable_B-Y_DemData'!$AB$65</f>
        <v>846.92079635103664</v>
      </c>
      <c r="BF13"/>
      <c r="BG13"/>
      <c r="BH13"/>
      <c r="BI13"/>
      <c r="BJ13"/>
      <c r="BK13"/>
      <c r="BL13"/>
      <c r="BM13"/>
      <c r="BN13"/>
      <c r="BO13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19"/>
      <c r="EV13" s="119"/>
      <c r="EW13" s="119"/>
      <c r="EX13" s="119"/>
      <c r="EY13" s="119"/>
      <c r="EZ13" s="119"/>
      <c r="FA13" s="119"/>
      <c r="FB13" s="119"/>
      <c r="FC13" s="119"/>
      <c r="FD13" s="119"/>
      <c r="FE13" s="119"/>
      <c r="FF13" s="119"/>
      <c r="FG13" s="119"/>
      <c r="FH13" s="119"/>
      <c r="FI13" s="119"/>
      <c r="FJ13" s="119"/>
      <c r="FK13" s="119"/>
      <c r="FL13" s="119"/>
      <c r="FM13" s="119"/>
      <c r="FN13" s="119"/>
      <c r="FO13" s="119"/>
      <c r="FP13" s="119"/>
      <c r="FQ13" s="119"/>
      <c r="FR13" s="119"/>
      <c r="FS13" s="119"/>
      <c r="FT13" s="119"/>
      <c r="FU13" s="119"/>
      <c r="FV13" s="119"/>
      <c r="FW13" s="119"/>
      <c r="FX13" s="119"/>
      <c r="FY13" s="119"/>
      <c r="FZ13" s="119"/>
      <c r="GA13" s="119"/>
      <c r="GB13" s="119"/>
      <c r="GC13" s="119"/>
      <c r="GD13" s="119"/>
      <c r="GE13" s="119"/>
      <c r="GF13" s="119"/>
      <c r="GG13" s="119"/>
      <c r="GH13" s="119"/>
      <c r="GI13" s="119"/>
      <c r="GJ13" s="119"/>
      <c r="GK13" s="119"/>
      <c r="GL13" s="119"/>
      <c r="GM13" s="119"/>
      <c r="GN13" s="119"/>
      <c r="GO13" s="119"/>
      <c r="GP13" s="119"/>
      <c r="GQ13" s="119"/>
      <c r="GR13" s="119"/>
      <c r="GS13" s="119"/>
      <c r="GT13" s="119"/>
      <c r="GU13" s="119"/>
      <c r="GV13" s="119"/>
      <c r="GW13" s="119"/>
      <c r="GX13" s="119"/>
      <c r="GY13" s="119"/>
      <c r="GZ13" s="119"/>
      <c r="HA13" s="119"/>
      <c r="HB13" s="119"/>
      <c r="HC13" s="119"/>
      <c r="HD13" s="119"/>
      <c r="HE13" s="119"/>
      <c r="HF13" s="119"/>
      <c r="HG13" s="119"/>
      <c r="HH13" s="119"/>
      <c r="HI13" s="119"/>
      <c r="HJ13" s="119"/>
      <c r="HK13" s="119"/>
      <c r="HL13" s="119"/>
      <c r="HM13" s="119"/>
      <c r="HN13" s="119"/>
      <c r="HO13" s="119"/>
      <c r="HP13" s="119"/>
      <c r="HQ13" s="119"/>
      <c r="HR13" s="119"/>
      <c r="HS13" s="119"/>
      <c r="HT13" s="119"/>
      <c r="HU13" s="119"/>
      <c r="HV13" s="119"/>
      <c r="HW13" s="119"/>
      <c r="HX13" s="119"/>
      <c r="HY13" s="119"/>
      <c r="HZ13" s="119"/>
      <c r="IA13" s="119"/>
      <c r="IB13" s="119"/>
      <c r="IC13" s="119"/>
      <c r="ID13" s="119"/>
      <c r="IE13" s="119"/>
      <c r="IF13" s="119"/>
      <c r="IG13" s="119"/>
      <c r="IH13" s="119"/>
      <c r="II13" s="119"/>
      <c r="IJ13" s="119"/>
      <c r="IK13" s="119"/>
      <c r="IL13" s="119"/>
      <c r="IM13" s="119"/>
      <c r="IN13" s="119"/>
      <c r="IO13" s="119"/>
      <c r="IP13" s="119"/>
    </row>
    <row r="14" spans="1:250" s="139" customFormat="1" ht="13.15">
      <c r="A14" s="42" t="s">
        <v>316</v>
      </c>
      <c r="B14" s="245">
        <f>B12-B13</f>
        <v>0</v>
      </c>
      <c r="C14" s="245">
        <f t="shared" ref="C14:BD14" si="0">C12-C13</f>
        <v>64.77868665384176</v>
      </c>
      <c r="D14" s="245">
        <f t="shared" si="0"/>
        <v>127.66526076395212</v>
      </c>
      <c r="E14" s="245">
        <f t="shared" si="0"/>
        <v>183.61728498726234</v>
      </c>
      <c r="F14" s="245">
        <f t="shared" si="0"/>
        <v>225.0957270950671</v>
      </c>
      <c r="G14" s="245">
        <f t="shared" si="0"/>
        <v>259.34447287970283</v>
      </c>
      <c r="H14" s="245">
        <f t="shared" si="0"/>
        <v>301.11582711635333</v>
      </c>
      <c r="I14" s="245">
        <f t="shared" si="0"/>
        <v>317.39183283338843</v>
      </c>
      <c r="J14" s="245">
        <f t="shared" si="0"/>
        <v>340.58634853580384</v>
      </c>
      <c r="K14" s="245">
        <f t="shared" si="0"/>
        <v>365.67028242085235</v>
      </c>
      <c r="L14" s="245">
        <f t="shared" si="0"/>
        <v>392.09195821603566</v>
      </c>
      <c r="M14" s="245">
        <f t="shared" si="0"/>
        <v>422.71882573659809</v>
      </c>
      <c r="N14" s="245">
        <f t="shared" si="0"/>
        <v>452.60364927459341</v>
      </c>
      <c r="O14" s="245">
        <f t="shared" si="0"/>
        <v>482.03549053971324</v>
      </c>
      <c r="P14" s="245">
        <f t="shared" si="0"/>
        <v>510.51068423316542</v>
      </c>
      <c r="Q14" s="245">
        <f t="shared" si="0"/>
        <v>539.41360692527837</v>
      </c>
      <c r="R14" s="245">
        <f t="shared" si="0"/>
        <v>570.19515466937128</v>
      </c>
      <c r="S14" s="245">
        <f t="shared" si="0"/>
        <v>600.95139972773791</v>
      </c>
      <c r="T14" s="245">
        <f t="shared" si="0"/>
        <v>631.84450023791192</v>
      </c>
      <c r="U14" s="245">
        <f t="shared" si="0"/>
        <v>662.35147180765694</v>
      </c>
      <c r="V14" s="245">
        <f t="shared" si="0"/>
        <v>693.19483136463987</v>
      </c>
      <c r="W14" s="245">
        <f t="shared" si="0"/>
        <v>724.43847828720573</v>
      </c>
      <c r="X14" s="245">
        <f t="shared" si="0"/>
        <v>756.05249300669902</v>
      </c>
      <c r="Y14" s="245">
        <f t="shared" si="0"/>
        <v>788.64067744715635</v>
      </c>
      <c r="Z14" s="245">
        <f t="shared" si="0"/>
        <v>821.25884944945392</v>
      </c>
      <c r="AA14" s="245">
        <f t="shared" si="0"/>
        <v>853.86529498408686</v>
      </c>
      <c r="AB14" s="245">
        <f t="shared" si="0"/>
        <v>886.22746968431511</v>
      </c>
      <c r="AC14" s="245">
        <f t="shared" si="0"/>
        <v>918.62116333521521</v>
      </c>
      <c r="AD14" s="245">
        <f t="shared" si="0"/>
        <v>951.29664459506898</v>
      </c>
      <c r="AE14" s="245">
        <f t="shared" si="0"/>
        <v>983.44429733899301</v>
      </c>
      <c r="AF14" s="245">
        <f t="shared" si="0"/>
        <v>1015.3143379032501</v>
      </c>
      <c r="AG14" s="245">
        <f t="shared" si="0"/>
        <v>1046.6204741589079</v>
      </c>
      <c r="AH14" s="245">
        <f t="shared" si="0"/>
        <v>1077.5183585061902</v>
      </c>
      <c r="AI14" s="245">
        <f t="shared" si="0"/>
        <v>1108.0889310567625</v>
      </c>
      <c r="AJ14" s="245">
        <f t="shared" si="0"/>
        <v>1137.7261043413057</v>
      </c>
      <c r="AK14" s="245">
        <f t="shared" si="0"/>
        <v>1166.531115021756</v>
      </c>
      <c r="AL14" s="245">
        <f t="shared" si="0"/>
        <v>1194.360831056001</v>
      </c>
      <c r="AM14" s="245">
        <f t="shared" si="0"/>
        <v>1221.3255725961278</v>
      </c>
      <c r="AN14" s="245">
        <f t="shared" si="0"/>
        <v>1247.4586444102756</v>
      </c>
      <c r="AO14" s="245">
        <f t="shared" si="0"/>
        <v>1272.7189208967461</v>
      </c>
      <c r="AP14" s="245">
        <f t="shared" si="0"/>
        <v>1297.1914898254568</v>
      </c>
      <c r="AQ14" s="245">
        <f t="shared" si="0"/>
        <v>1320.870014523334</v>
      </c>
      <c r="AR14" s="245">
        <f t="shared" si="0"/>
        <v>1343.6687316140315</v>
      </c>
      <c r="AS14" s="245">
        <f t="shared" si="0"/>
        <v>1365.7286076176265</v>
      </c>
      <c r="AT14" s="245">
        <f t="shared" si="0"/>
        <v>1386.8457318870974</v>
      </c>
      <c r="AU14" s="245">
        <f t="shared" si="0"/>
        <v>1407.1184708460876</v>
      </c>
      <c r="AV14" s="245">
        <f t="shared" si="0"/>
        <v>1426.7328793436686</v>
      </c>
      <c r="AW14" s="245">
        <f t="shared" si="0"/>
        <v>1445.7225096362913</v>
      </c>
      <c r="AX14" s="245">
        <f t="shared" si="0"/>
        <v>1464.1127577319048</v>
      </c>
      <c r="AY14" s="245">
        <f t="shared" si="0"/>
        <v>1482.0446658210992</v>
      </c>
      <c r="AZ14" s="245">
        <f t="shared" si="0"/>
        <v>1499.7170042851553</v>
      </c>
      <c r="BA14" s="245">
        <f t="shared" si="0"/>
        <v>1517.2107458364385</v>
      </c>
      <c r="BB14" s="245">
        <f t="shared" si="0"/>
        <v>1534.4050952778102</v>
      </c>
      <c r="BC14" s="245">
        <f t="shared" si="0"/>
        <v>1551.4224879827805</v>
      </c>
      <c r="BD14" s="245">
        <f t="shared" si="0"/>
        <v>1568.2555669000599</v>
      </c>
      <c r="BE14" s="245">
        <f>BE12-BE13</f>
        <v>1585.2881549868916</v>
      </c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spans="1:250" s="139" customFormat="1">
      <c r="A15" s="8"/>
      <c r="B15" s="8"/>
      <c r="C15" s="8"/>
      <c r="D15" s="8"/>
      <c r="E15" s="8"/>
      <c r="F15" s="8"/>
      <c r="G15" s="8"/>
      <c r="H15" s="8"/>
      <c r="I15" s="8"/>
      <c r="J15" s="8"/>
      <c r="K15"/>
      <c r="L15"/>
      <c r="M15"/>
      <c r="N15"/>
      <c r="O15"/>
      <c r="P15"/>
      <c r="Q15"/>
      <c r="R15"/>
      <c r="S15"/>
      <c r="T15"/>
      <c r="U15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spans="1:250" s="139" customFormat="1">
      <c r="A16" s="8"/>
      <c r="B16" s="8"/>
      <c r="C16" s="8"/>
      <c r="D16" s="8"/>
      <c r="E16" s="8"/>
      <c r="F16" s="8"/>
      <c r="G16" s="8"/>
      <c r="H16" s="8"/>
      <c r="I16" s="8"/>
      <c r="J16" s="8"/>
      <c r="K16"/>
      <c r="L16"/>
      <c r="M16"/>
      <c r="N16"/>
      <c r="O16"/>
      <c r="P16"/>
      <c r="Q16"/>
      <c r="R16"/>
      <c r="S16"/>
      <c r="T16"/>
      <c r="U16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spans="1:69" ht="13.15">
      <c r="A17"/>
      <c r="B17" s="42" t="s">
        <v>317</v>
      </c>
      <c r="C17" s="42"/>
      <c r="D17" s="42"/>
      <c r="E17" s="42"/>
      <c r="F17" s="42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1:69" ht="13.15">
      <c r="A18"/>
      <c r="B18" s="269" t="s">
        <v>235</v>
      </c>
      <c r="C18" s="270"/>
      <c r="D18" s="270"/>
      <c r="E18" s="269" t="s">
        <v>236</v>
      </c>
      <c r="F18" s="270"/>
      <c r="G18" s="270"/>
      <c r="H18" s="269" t="s">
        <v>237</v>
      </c>
      <c r="I18" s="270"/>
      <c r="J18" s="270"/>
      <c r="K18" s="269" t="s">
        <v>238</v>
      </c>
      <c r="L18" s="270"/>
      <c r="M18" s="270"/>
      <c r="N18" s="269" t="s">
        <v>239</v>
      </c>
      <c r="O18" s="270"/>
      <c r="P18" s="270"/>
      <c r="Q18" s="269" t="s">
        <v>240</v>
      </c>
      <c r="R18" s="270"/>
      <c r="S18" s="270"/>
      <c r="T18" s="269" t="s">
        <v>241</v>
      </c>
      <c r="U18" s="270"/>
      <c r="V18" s="270"/>
      <c r="W18" s="269" t="s">
        <v>242</v>
      </c>
      <c r="X18" s="270"/>
      <c r="Y18" s="270"/>
      <c r="Z18" s="269" t="s">
        <v>243</v>
      </c>
      <c r="AA18" s="270"/>
      <c r="AB18" s="270"/>
      <c r="AC18" s="269" t="s">
        <v>244</v>
      </c>
      <c r="AD18" s="270"/>
      <c r="AE18" s="270"/>
      <c r="AF18" s="269" t="s">
        <v>245</v>
      </c>
      <c r="AG18" s="270"/>
      <c r="AH18" s="270"/>
      <c r="AI18" s="269" t="s">
        <v>246</v>
      </c>
      <c r="AJ18" s="270"/>
      <c r="AK18" s="270"/>
      <c r="AL18" s="269" t="s">
        <v>247</v>
      </c>
      <c r="AM18" s="270"/>
      <c r="AN18" s="270"/>
      <c r="AO18" s="243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</row>
    <row r="19" spans="1:69" ht="13.15">
      <c r="A19" s="1"/>
      <c r="B19" s="221" t="s">
        <v>318</v>
      </c>
      <c r="C19" s="216" t="s">
        <v>319</v>
      </c>
      <c r="D19" s="222" t="s">
        <v>320</v>
      </c>
      <c r="E19" s="221" t="s">
        <v>318</v>
      </c>
      <c r="F19" s="216" t="s">
        <v>319</v>
      </c>
      <c r="G19" s="222" t="s">
        <v>320</v>
      </c>
      <c r="H19" s="221" t="s">
        <v>318</v>
      </c>
      <c r="I19" s="216" t="s">
        <v>319</v>
      </c>
      <c r="J19" s="222" t="s">
        <v>320</v>
      </c>
      <c r="K19" s="221" t="s">
        <v>318</v>
      </c>
      <c r="L19" s="216" t="s">
        <v>319</v>
      </c>
      <c r="M19" s="222" t="s">
        <v>320</v>
      </c>
      <c r="N19" s="221" t="s">
        <v>318</v>
      </c>
      <c r="O19" s="216" t="s">
        <v>319</v>
      </c>
      <c r="P19" s="222" t="s">
        <v>320</v>
      </c>
      <c r="Q19" s="221" t="s">
        <v>318</v>
      </c>
      <c r="R19" s="216" t="s">
        <v>319</v>
      </c>
      <c r="S19" s="222" t="s">
        <v>320</v>
      </c>
      <c r="T19" s="221" t="s">
        <v>318</v>
      </c>
      <c r="U19" s="216" t="s">
        <v>319</v>
      </c>
      <c r="V19" s="222" t="s">
        <v>320</v>
      </c>
      <c r="W19" s="221" t="s">
        <v>318</v>
      </c>
      <c r="X19" s="216" t="s">
        <v>319</v>
      </c>
      <c r="Y19" s="222" t="s">
        <v>320</v>
      </c>
      <c r="Z19" s="221" t="s">
        <v>318</v>
      </c>
      <c r="AA19" s="216" t="s">
        <v>319</v>
      </c>
      <c r="AB19" s="222" t="s">
        <v>320</v>
      </c>
      <c r="AC19" s="221" t="s">
        <v>318</v>
      </c>
      <c r="AD19" s="216" t="s">
        <v>319</v>
      </c>
      <c r="AE19" s="222" t="s">
        <v>320</v>
      </c>
      <c r="AF19" s="221" t="s">
        <v>318</v>
      </c>
      <c r="AG19" s="216" t="s">
        <v>319</v>
      </c>
      <c r="AH19" s="222" t="s">
        <v>320</v>
      </c>
      <c r="AI19" s="221" t="s">
        <v>318</v>
      </c>
      <c r="AJ19" s="216" t="s">
        <v>319</v>
      </c>
      <c r="AK19" s="222" t="s">
        <v>320</v>
      </c>
      <c r="AL19" s="221" t="s">
        <v>318</v>
      </c>
      <c r="AM19" s="216" t="s">
        <v>319</v>
      </c>
      <c r="AN19" s="222" t="s">
        <v>320</v>
      </c>
      <c r="AO19"/>
      <c r="AP19"/>
      <c r="AQ19"/>
      <c r="AR19"/>
      <c r="AS19"/>
      <c r="AT19"/>
      <c r="AU19"/>
      <c r="AV19"/>
      <c r="AW19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63"/>
      <c r="BQ19" s="163"/>
    </row>
    <row r="20" spans="1:69">
      <c r="A20"/>
      <c r="B20" s="244">
        <f>$B$7*RSD_Data!B13</f>
        <v>520.0265848396491</v>
      </c>
      <c r="C20" s="245">
        <f>$B$7*RSD_Data!C13</f>
        <v>748.03824126934137</v>
      </c>
      <c r="D20" s="245">
        <f>$B$7*RSD_Data!D13</f>
        <v>147.00751532967001</v>
      </c>
      <c r="E20" s="244">
        <f>B20-($B13-$C13)*RSD_Data!B20</f>
        <v>513.82856798414775</v>
      </c>
      <c r="F20" s="245">
        <f>C20-($B13-$C13)*RSD_Data!C20</f>
        <v>744.93923284159064</v>
      </c>
      <c r="G20" s="245">
        <f>D20-($B13-$C13)*RSD_Data!D20</f>
        <v>145.97451252041978</v>
      </c>
      <c r="H20" s="244">
        <f>E20-($C13-$G13)*RSD_Data!B20</f>
        <v>489.03650056214224</v>
      </c>
      <c r="I20" s="245">
        <f>F20-($C13-$G13)*RSD_Data!C20</f>
        <v>732.54319913058794</v>
      </c>
      <c r="J20" s="245">
        <f>G20-($C13-$G13)*RSD_Data!D20</f>
        <v>141.84250128341887</v>
      </c>
      <c r="K20" s="244">
        <f>H20-($G13-$L13)*RSD_Data!B20</f>
        <v>458.04641628463537</v>
      </c>
      <c r="L20" s="245">
        <f>I20-($G13-$L13)*RSD_Data!C20</f>
        <v>717.0481569918345</v>
      </c>
      <c r="M20" s="245">
        <f>J20-($G13-$L13)*RSD_Data!D20</f>
        <v>136.67748723716772</v>
      </c>
      <c r="N20" s="244">
        <f>K20-($L13-$Q13)*RSD_Data!B20</f>
        <v>427.0563320071285</v>
      </c>
      <c r="O20" s="245">
        <f>L20-($L13-$Q13)*RSD_Data!C20</f>
        <v>701.55311485308107</v>
      </c>
      <c r="P20" s="245">
        <f>M20-($L13-$Q13)*RSD_Data!D20</f>
        <v>131.51247319091658</v>
      </c>
      <c r="Q20" s="244">
        <f>N20-($Q13-$V13)*RSD_Data!B20</f>
        <v>396.06624772962164</v>
      </c>
      <c r="R20" s="245">
        <f>O20-($Q13-$V13)*RSD_Data!C20</f>
        <v>686.05807271432764</v>
      </c>
      <c r="S20" s="245">
        <f>P20-($Q13-$V13)*RSD_Data!D20</f>
        <v>126.34745914466544</v>
      </c>
      <c r="T20" s="244">
        <f>Q20-($V13-$AA13)*RSD_Data!B20</f>
        <v>365.07616345211477</v>
      </c>
      <c r="U20" s="245">
        <f>R20-($V13-$AA13)*RSD_Data!C20</f>
        <v>670.5630305755742</v>
      </c>
      <c r="V20" s="245">
        <f>S20-($V13-$AA13)*RSD_Data!D20</f>
        <v>121.18244509841429</v>
      </c>
      <c r="W20" s="244">
        <f>T20-($AA13-$AF13)*RSD_Data!E20</f>
        <v>349.58112131336134</v>
      </c>
      <c r="X20" s="245">
        <f>U20-($AA13-$AF13)*RSD_Data!F20</f>
        <v>655.06798843682077</v>
      </c>
      <c r="Y20" s="245">
        <f>V20-($AA13-$AF13)*RSD_Data!G20</f>
        <v>100.52238891340971</v>
      </c>
      <c r="Z20" s="244">
        <f>W20-($AF13-$AK13)*RSD_Data!B20</f>
        <v>318.59103703585447</v>
      </c>
      <c r="AA20" s="245">
        <f>X20-($AF13-$AK13)*RSD_Data!C20</f>
        <v>639.57294629806734</v>
      </c>
      <c r="AB20" s="245">
        <f>Y20-($AF13-$AK13)*RSD_Data!D20</f>
        <v>95.357374867158569</v>
      </c>
      <c r="AC20" s="244">
        <f>Z20-($AK13-$AP13)*RSD_Data!B20</f>
        <v>287.60095275834783</v>
      </c>
      <c r="AD20" s="245">
        <f>AA20-($AK13-$AP13)*RSD_Data!C20</f>
        <v>624.07790415931402</v>
      </c>
      <c r="AE20" s="245">
        <f>AB20-($AK13-$AP13)*RSD_Data!D20</f>
        <v>90.192360820907453</v>
      </c>
      <c r="AF20" s="244">
        <f>AC20-($AP13-$AU13)*RSD_Data!B20</f>
        <v>256.6108684808413</v>
      </c>
      <c r="AG20" s="245">
        <f>AD20-($AP13-$AU13)*RSD_Data!C20</f>
        <v>608.5828620205607</v>
      </c>
      <c r="AH20" s="245">
        <f>AE20-($AP13-$AU13)*RSD_Data!D20</f>
        <v>85.027346774656365</v>
      </c>
      <c r="AI20" s="244">
        <f>AF20-($AU13-$AZ13)*RSD_Data!B20</f>
        <v>225.62078420333478</v>
      </c>
      <c r="AJ20" s="245">
        <f>AG20-($AU13-$AZ13)*RSD_Data!C20</f>
        <v>593.08781988180749</v>
      </c>
      <c r="AK20" s="245">
        <f>AH20-($AU13-$AZ13)*RSD_Data!D20</f>
        <v>79.862332728405278</v>
      </c>
      <c r="AL20" s="244">
        <f>AI20-($AZ13-$BE13)*RSD_Data!B20</f>
        <v>194.63069992582825</v>
      </c>
      <c r="AM20" s="245">
        <f>AJ20-($AZ13-$BE13)*RSD_Data!C20</f>
        <v>577.59277774305428</v>
      </c>
      <c r="AN20" s="245">
        <f>AK20-($AZ13-$BE13)*RSD_Data!D20</f>
        <v>74.69731868215419</v>
      </c>
      <c r="AO20" s="243"/>
      <c r="AP20"/>
      <c r="AQ20"/>
      <c r="AR20"/>
      <c r="AS20"/>
      <c r="AT20"/>
      <c r="AU20"/>
      <c r="AV20"/>
      <c r="AW20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63"/>
    </row>
    <row r="21" spans="1:69">
      <c r="A21"/>
      <c r="B21" s="246">
        <f>SUM(B20:D20)</f>
        <v>1415.0723414386605</v>
      </c>
      <c r="C21" s="247"/>
      <c r="D21" s="247"/>
      <c r="E21" s="246"/>
      <c r="F21" s="247"/>
      <c r="G21" s="247">
        <f>SUM(E20:G20)</f>
        <v>1404.7423133461582</v>
      </c>
      <c r="H21" s="246"/>
      <c r="I21" s="247"/>
      <c r="J21" s="247">
        <f>SUM(H20:J20)</f>
        <v>1363.422200976149</v>
      </c>
      <c r="K21" s="246"/>
      <c r="L21" s="247"/>
      <c r="M21" s="247">
        <f>SUM(K20:M20)</f>
        <v>1311.7720605136376</v>
      </c>
      <c r="N21" s="246"/>
      <c r="O21" s="247"/>
      <c r="P21" s="247">
        <f>SUM(N20:P20)</f>
        <v>1260.1219200511262</v>
      </c>
      <c r="Q21" s="246"/>
      <c r="R21" s="247"/>
      <c r="S21" s="247">
        <f>SUM(Q20:S20)</f>
        <v>1208.4717795886147</v>
      </c>
      <c r="T21" s="246"/>
      <c r="U21" s="247"/>
      <c r="V21" s="247">
        <f>SUM(T20:V20)</f>
        <v>1156.8216391261033</v>
      </c>
      <c r="W21" s="246"/>
      <c r="X21" s="247"/>
      <c r="Y21" s="247">
        <f>SUM(W20:Y20)</f>
        <v>1105.1714986635918</v>
      </c>
      <c r="Z21" s="246"/>
      <c r="AA21" s="247"/>
      <c r="AB21" s="247">
        <f>SUM(Z20:AB20)</f>
        <v>1053.5213582010804</v>
      </c>
      <c r="AC21" s="246"/>
      <c r="AD21" s="247"/>
      <c r="AE21" s="247">
        <f>SUM(AC20:AE20)</f>
        <v>1001.8712177385693</v>
      </c>
      <c r="AF21" s="246"/>
      <c r="AG21" s="247"/>
      <c r="AH21" s="247">
        <f>SUM(AF20:AH20)</f>
        <v>950.2210772760584</v>
      </c>
      <c r="AI21" s="246"/>
      <c r="AJ21" s="247"/>
      <c r="AK21" s="247">
        <f>SUM(AI20:AK20)</f>
        <v>898.57093681354752</v>
      </c>
      <c r="AL21" s="246"/>
      <c r="AM21" s="247"/>
      <c r="AN21" s="247">
        <f>SUM(AL20:AN20)</f>
        <v>846.92079635103676</v>
      </c>
      <c r="AO21" s="243"/>
      <c r="AP21"/>
      <c r="AQ21"/>
      <c r="AR21"/>
      <c r="AS21"/>
      <c r="AT21"/>
      <c r="AU21"/>
      <c r="AV21"/>
      <c r="AW21"/>
      <c r="AX21"/>
      <c r="AY21"/>
      <c r="AZ21"/>
      <c r="BA2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63"/>
    </row>
    <row r="22" spans="1:69">
      <c r="A22" s="1"/>
      <c r="B22" s="12"/>
      <c r="C22"/>
      <c r="D22" s="1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63"/>
    </row>
    <row r="23" spans="1:69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</row>
    <row r="24" spans="1:69" ht="13.15">
      <c r="A24"/>
      <c r="B24" s="42" t="s">
        <v>321</v>
      </c>
      <c r="C24" s="42"/>
      <c r="D24" s="42"/>
      <c r="E24" s="42"/>
      <c r="F24" s="42"/>
      <c r="G24" s="12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1:69" ht="13.15">
      <c r="A25"/>
      <c r="B25" s="269" t="s">
        <v>235</v>
      </c>
      <c r="C25" s="270"/>
      <c r="D25" s="270"/>
      <c r="E25" s="269" t="s">
        <v>236</v>
      </c>
      <c r="F25" s="270"/>
      <c r="G25" s="270"/>
      <c r="H25" s="269" t="s">
        <v>237</v>
      </c>
      <c r="I25" s="270"/>
      <c r="J25" s="270"/>
      <c r="K25" s="269" t="s">
        <v>238</v>
      </c>
      <c r="L25" s="270"/>
      <c r="M25" s="270"/>
      <c r="N25" s="269" t="s">
        <v>239</v>
      </c>
      <c r="O25" s="270"/>
      <c r="P25" s="270"/>
      <c r="Q25" s="269" t="s">
        <v>240</v>
      </c>
      <c r="R25" s="270"/>
      <c r="S25" s="270"/>
      <c r="T25" s="269" t="s">
        <v>241</v>
      </c>
      <c r="U25" s="270"/>
      <c r="V25" s="270"/>
      <c r="W25" s="269" t="s">
        <v>242</v>
      </c>
      <c r="X25" s="270"/>
      <c r="Y25" s="270"/>
      <c r="Z25" s="269" t="s">
        <v>243</v>
      </c>
      <c r="AA25" s="270"/>
      <c r="AB25" s="270"/>
      <c r="AC25" s="269" t="s">
        <v>244</v>
      </c>
      <c r="AD25" s="270"/>
      <c r="AE25" s="270"/>
      <c r="AF25" s="269" t="s">
        <v>245</v>
      </c>
      <c r="AG25" s="270"/>
      <c r="AH25" s="270"/>
      <c r="AI25" s="269" t="s">
        <v>246</v>
      </c>
      <c r="AJ25" s="270"/>
      <c r="AK25" s="270"/>
      <c r="AL25" s="269" t="s">
        <v>247</v>
      </c>
      <c r="AM25" s="270"/>
      <c r="AN25" s="270"/>
      <c r="AO25" s="243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</row>
    <row r="26" spans="1:69" ht="13.15">
      <c r="A26"/>
      <c r="B26" s="221" t="s">
        <v>318</v>
      </c>
      <c r="C26" s="216" t="s">
        <v>319</v>
      </c>
      <c r="D26" s="222" t="s">
        <v>320</v>
      </c>
      <c r="E26" s="221" t="s">
        <v>318</v>
      </c>
      <c r="F26" s="216" t="s">
        <v>319</v>
      </c>
      <c r="G26" s="222" t="s">
        <v>320</v>
      </c>
      <c r="H26" s="221" t="s">
        <v>318</v>
      </c>
      <c r="I26" s="216" t="s">
        <v>319</v>
      </c>
      <c r="J26" s="222" t="s">
        <v>320</v>
      </c>
      <c r="K26" s="221" t="s">
        <v>318</v>
      </c>
      <c r="L26" s="216" t="s">
        <v>319</v>
      </c>
      <c r="M26" s="222" t="s">
        <v>320</v>
      </c>
      <c r="N26" s="221" t="s">
        <v>318</v>
      </c>
      <c r="O26" s="216" t="s">
        <v>319</v>
      </c>
      <c r="P26" s="222" t="s">
        <v>320</v>
      </c>
      <c r="Q26" s="221" t="s">
        <v>318</v>
      </c>
      <c r="R26" s="216" t="s">
        <v>319</v>
      </c>
      <c r="S26" s="222" t="s">
        <v>320</v>
      </c>
      <c r="T26" s="221" t="s">
        <v>318</v>
      </c>
      <c r="U26" s="216" t="s">
        <v>319</v>
      </c>
      <c r="V26" s="222" t="s">
        <v>320</v>
      </c>
      <c r="W26" s="221" t="s">
        <v>318</v>
      </c>
      <c r="X26" s="216" t="s">
        <v>319</v>
      </c>
      <c r="Y26" s="222" t="s">
        <v>320</v>
      </c>
      <c r="Z26" s="221" t="s">
        <v>318</v>
      </c>
      <c r="AA26" s="216" t="s">
        <v>319</v>
      </c>
      <c r="AB26" s="222" t="s">
        <v>320</v>
      </c>
      <c r="AC26" s="221" t="s">
        <v>318</v>
      </c>
      <c r="AD26" s="216" t="s">
        <v>319</v>
      </c>
      <c r="AE26" s="222" t="s">
        <v>320</v>
      </c>
      <c r="AF26" s="221" t="s">
        <v>318</v>
      </c>
      <c r="AG26" s="216" t="s">
        <v>319</v>
      </c>
      <c r="AH26" s="222" t="s">
        <v>320</v>
      </c>
      <c r="AI26" s="221" t="s">
        <v>318</v>
      </c>
      <c r="AJ26" s="216" t="s">
        <v>319</v>
      </c>
      <c r="AK26" s="222" t="s">
        <v>320</v>
      </c>
      <c r="AL26" s="221" t="s">
        <v>318</v>
      </c>
      <c r="AM26" s="216" t="s">
        <v>319</v>
      </c>
      <c r="AN26" s="222" t="s">
        <v>320</v>
      </c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1:69">
      <c r="A27"/>
      <c r="B27" s="244">
        <v>0</v>
      </c>
      <c r="C27" s="245">
        <v>0</v>
      </c>
      <c r="D27" s="245">
        <v>0</v>
      </c>
      <c r="E27" s="244">
        <f>($C7-$G21)*RSD_Data!E20</f>
        <v>27.317087898793737</v>
      </c>
      <c r="F27" s="245">
        <f>($C7-$G21)*RSD_Data!F20</f>
        <v>27.317087898793737</v>
      </c>
      <c r="G27" s="245">
        <f>($C7-$G21)*RSD_Data!G20</f>
        <v>36.422783865058321</v>
      </c>
      <c r="H27" s="244">
        <f>($D7-$J21)*RSD_Data!E20</f>
        <v>77.193908694706437</v>
      </c>
      <c r="I27" s="245">
        <f>($D7-$J21)*RSD_Data!F20</f>
        <v>77.193908694706437</v>
      </c>
      <c r="J27" s="245">
        <f>($D7-$J21)*RSD_Data!G20</f>
        <v>102.92521159294193</v>
      </c>
      <c r="K27" s="244">
        <f>(E7-$M21)*RSD_Data!E20</f>
        <v>118.42026385103297</v>
      </c>
      <c r="L27" s="245">
        <f>(E7-$M21)*RSD_Data!F20</f>
        <v>118.42026385103297</v>
      </c>
      <c r="M27" s="245">
        <f>(E7-$M21)*RSD_Data!G20</f>
        <v>157.89368513471064</v>
      </c>
      <c r="N27" s="244">
        <f>($F7-$P21)*RSD_Data!E20</f>
        <v>162.186380165716</v>
      </c>
      <c r="O27" s="245">
        <f>($F7-$P21)*RSD_Data!F20</f>
        <v>162.186380165716</v>
      </c>
      <c r="P27" s="245">
        <f>($F7-$P21)*RSD_Data!G20</f>
        <v>216.24850688762137</v>
      </c>
      <c r="Q27" s="244">
        <f>($G7-$S21)*RSD_Data!E20</f>
        <v>208.07290648224682</v>
      </c>
      <c r="R27" s="245">
        <f>($G7-$S21)*RSD_Data!F20</f>
        <v>208.07290648224682</v>
      </c>
      <c r="S27" s="245">
        <f>($G7-$S21)*RSD_Data!G20</f>
        <v>277.4305419763291</v>
      </c>
      <c r="T27" s="244">
        <f>($H7-$V21)*RSD_Data!E20</f>
        <v>256.11680729401365</v>
      </c>
      <c r="U27" s="245">
        <f>($H7-$V21)*RSD_Data!F20</f>
        <v>256.11680729401365</v>
      </c>
      <c r="V27" s="245">
        <f>($H7-$V21)*RSD_Data!G20</f>
        <v>341.48907639201826</v>
      </c>
      <c r="W27" s="244">
        <f>($I7-$Y21)*RSD_Data!E20</f>
        <v>304.45164675014462</v>
      </c>
      <c r="X27" s="245">
        <f>($I7-$Y21)*RSD_Data!F20</f>
        <v>304.45164675014462</v>
      </c>
      <c r="Y27" s="245">
        <f>($I7-$Y21)*RSD_Data!G20</f>
        <v>405.9355290001929</v>
      </c>
      <c r="Z27" s="244">
        <f>($J7-$AB21)*RSD_Data!E20</f>
        <v>349.6819532443173</v>
      </c>
      <c r="AA27" s="245">
        <f>($J7-$AB21)*RSD_Data!F20</f>
        <v>349.6819532443173</v>
      </c>
      <c r="AB27" s="245">
        <f>($J7-$AB21)*RSD_Data!G20</f>
        <v>466.24260432575642</v>
      </c>
      <c r="AC27" s="244">
        <f>($K7-$AE21)*RSD_Data!E20</f>
        <v>388.91446807619064</v>
      </c>
      <c r="AD27" s="245">
        <f>($K7-SUM($AC20:$AE20))*RSD_Data!$F20</f>
        <v>388.91446807619064</v>
      </c>
      <c r="AE27" s="245">
        <f>($K7-SUM($AC20:$AE20))*RSD_Data!$G20</f>
        <v>518.55262410158764</v>
      </c>
      <c r="AF27" s="244">
        <f>($L7-$AH21)*RSD_Data!E20</f>
        <v>421.92889195984628</v>
      </c>
      <c r="AG27" s="245">
        <f>($L7-$AH21)*RSD_Data!F20</f>
        <v>421.92889195984628</v>
      </c>
      <c r="AH27" s="245">
        <f>($L7-$AH21)*RSD_Data!G20</f>
        <v>562.57185594646171</v>
      </c>
      <c r="AI27" s="244">
        <f>($M7-$AK21)*RSD_Data!E20</f>
        <v>448.78089223947012</v>
      </c>
      <c r="AJ27" s="245">
        <f>($M7-$AK21)*RSD_Data!F20</f>
        <v>448.78089223947012</v>
      </c>
      <c r="AK27" s="245">
        <f>($M7-$AK21)*RSD_Data!G20</f>
        <v>598.3745229859602</v>
      </c>
      <c r="AL27" s="244">
        <f>($N7-$AN21)*RSD_Data!E20</f>
        <v>474.60683814388597</v>
      </c>
      <c r="AM27" s="245">
        <f>($N7-$AN21)*RSD_Data!F20</f>
        <v>474.60683814388597</v>
      </c>
      <c r="AN27" s="245">
        <f>($N7-$AN21)*RSD_Data!G20</f>
        <v>632.80911752518136</v>
      </c>
      <c r="AO27" s="243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</row>
    <row r="28" spans="1:69">
      <c r="A28"/>
      <c r="B28" s="246"/>
      <c r="C28" s="247"/>
      <c r="D28" s="247">
        <f>SUM(B27:D27)</f>
        <v>0</v>
      </c>
      <c r="E28" s="246"/>
      <c r="F28" s="247"/>
      <c r="G28" s="247">
        <f>SUM(E27:G27)</f>
        <v>91.056959662645795</v>
      </c>
      <c r="H28" s="246"/>
      <c r="I28" s="247"/>
      <c r="J28" s="247">
        <f>SUM(H27:J27)</f>
        <v>257.31302898235481</v>
      </c>
      <c r="K28" s="246"/>
      <c r="L28" s="247"/>
      <c r="M28" s="247">
        <f>SUM(K27:M27)</f>
        <v>394.73421283677658</v>
      </c>
      <c r="N28" s="246"/>
      <c r="O28" s="247"/>
      <c r="P28" s="247">
        <f>SUM(N27:P27)</f>
        <v>540.62126721905338</v>
      </c>
      <c r="Q28" s="246"/>
      <c r="R28" s="247"/>
      <c r="S28" s="247">
        <f>SUM(Q27:S27)</f>
        <v>693.57635494082274</v>
      </c>
      <c r="T28" s="246"/>
      <c r="U28" s="247"/>
      <c r="V28" s="247">
        <f>SUM(T27:V27)</f>
        <v>853.72269098004563</v>
      </c>
      <c r="W28" s="246"/>
      <c r="X28" s="247"/>
      <c r="Y28" s="247">
        <f>SUM(W27:Y27)</f>
        <v>1014.8388225004821</v>
      </c>
      <c r="Z28" s="246"/>
      <c r="AA28" s="247"/>
      <c r="AB28" s="247">
        <f>SUM(Z27:AB27)</f>
        <v>1165.606510814391</v>
      </c>
      <c r="AC28" s="246"/>
      <c r="AD28" s="247"/>
      <c r="AE28" s="247">
        <f>SUM(AC27:AE27)</f>
        <v>1296.3815602539689</v>
      </c>
      <c r="AF28" s="246"/>
      <c r="AG28" s="247"/>
      <c r="AH28" s="247">
        <f>SUM(AF27:AH27)</f>
        <v>1406.4296398661543</v>
      </c>
      <c r="AI28" s="246"/>
      <c r="AJ28" s="247"/>
      <c r="AK28" s="247">
        <f>SUM(AI27:AK27)</f>
        <v>1495.9363074649004</v>
      </c>
      <c r="AL28" s="246"/>
      <c r="AM28" s="247"/>
      <c r="AN28" s="247">
        <f>SUM(AL27:AN27)</f>
        <v>1582.0227938129533</v>
      </c>
      <c r="AO28" s="243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</row>
    <row r="29" spans="1:69" ht="13.15">
      <c r="A29"/>
      <c r="B29" s="207" t="s">
        <v>322</v>
      </c>
      <c r="C29" s="207"/>
      <c r="D29" s="207"/>
      <c r="E29" s="246">
        <f>E27</f>
        <v>27.317087898793737</v>
      </c>
      <c r="F29" s="247">
        <f>F27</f>
        <v>27.317087898793737</v>
      </c>
      <c r="G29" s="247">
        <f>G27</f>
        <v>36.422783865058321</v>
      </c>
      <c r="H29" s="246">
        <f>H27 - E29</f>
        <v>49.8768207959127</v>
      </c>
      <c r="I29" s="247">
        <f>I27 - F29</f>
        <v>49.8768207959127</v>
      </c>
      <c r="J29" s="247">
        <f>J27 - G29</f>
        <v>66.502427727883614</v>
      </c>
      <c r="K29" s="246">
        <f>K27 - $E$29 - $H$29</f>
        <v>41.226355156326541</v>
      </c>
      <c r="L29" s="247">
        <f>L27 - $F$29 - $I$29</f>
        <v>41.226355156326541</v>
      </c>
      <c r="M29" s="247">
        <f>M27 -$G$29 - $J$29</f>
        <v>54.968473541768702</v>
      </c>
      <c r="N29" s="246">
        <f>N27 - $E$29 - $H$29</f>
        <v>84.992471471009566</v>
      </c>
      <c r="O29" s="247">
        <f>O27 - $F$29 - $I$29</f>
        <v>84.992471471009566</v>
      </c>
      <c r="P29" s="247">
        <f>P27 -$G$29 - $J$29</f>
        <v>113.32329529467945</v>
      </c>
      <c r="Q29" s="246">
        <f>Q27 - $E$29 - $H$29</f>
        <v>130.87899778754038</v>
      </c>
      <c r="R29" s="247">
        <f>R27 - $F$29 - $I$29</f>
        <v>130.87899778754038</v>
      </c>
      <c r="S29" s="247">
        <f>S27 -$G$29 - $J$29</f>
        <v>174.50533038338716</v>
      </c>
      <c r="T29" s="246">
        <f>T27 - $E$29 - $H$29</f>
        <v>178.92289859930722</v>
      </c>
      <c r="U29" s="247">
        <f>U27 - $F$29 - $I$29</f>
        <v>178.92289859930722</v>
      </c>
      <c r="V29" s="247">
        <f>V27 -$G$29 - $J$29</f>
        <v>238.56386479907633</v>
      </c>
      <c r="W29" s="246">
        <f>W27 - $E$29 - $H$29</f>
        <v>227.25773805543821</v>
      </c>
      <c r="X29" s="247">
        <f>X27 - $F$29 - $I$29</f>
        <v>227.25773805543821</v>
      </c>
      <c r="Y29" s="247">
        <f>Y27 -$G$29 - $J$29</f>
        <v>303.01031740725097</v>
      </c>
      <c r="Z29" s="246">
        <f>Z27 - $E$29 - $H$29</f>
        <v>272.48804454961089</v>
      </c>
      <c r="AA29" s="247">
        <f>AA27 - $F$29 - $I$29</f>
        <v>272.48804454961089</v>
      </c>
      <c r="AB29" s="247">
        <f>AB27 -$G$29 - $J$29</f>
        <v>363.31739273281448</v>
      </c>
      <c r="AC29" s="246">
        <f>AC27 - $E$29 - $H$29</f>
        <v>311.72055938148424</v>
      </c>
      <c r="AD29" s="247">
        <f>AD27 - $F$29 - $I$29</f>
        <v>311.72055938148424</v>
      </c>
      <c r="AE29" s="247">
        <f>AE27 -$G$29 - $J$29</f>
        <v>415.6274125086457</v>
      </c>
      <c r="AF29" s="246">
        <f>AF27 - $E$29 - $H$29</f>
        <v>344.73498326513987</v>
      </c>
      <c r="AG29" s="247">
        <f>AG27 - $F$29 - $I$29</f>
        <v>344.73498326513987</v>
      </c>
      <c r="AH29" s="247">
        <f>AH27 -$G$29 - $J$29</f>
        <v>459.64664435351972</v>
      </c>
      <c r="AI29" s="246">
        <f>AI27 - $E$29 - $H$29</f>
        <v>371.58698354476371</v>
      </c>
      <c r="AJ29" s="247">
        <f>AJ27 - $F$29 - $I$29</f>
        <v>371.58698354476371</v>
      </c>
      <c r="AK29" s="247">
        <f>AK27 -$G$29 - $J$29</f>
        <v>495.44931139301821</v>
      </c>
      <c r="AL29" s="246">
        <f>AL27 - $E$29 - $H$29</f>
        <v>397.41292944917956</v>
      </c>
      <c r="AM29" s="247">
        <f>AM27 - $F$29 - $I$29</f>
        <v>397.41292944917956</v>
      </c>
      <c r="AN29" s="247">
        <f>AN27 -$G$29 - $J$29</f>
        <v>529.88390593223937</v>
      </c>
      <c r="AO29" s="243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</row>
    <row r="30" spans="1:69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</row>
    <row r="31" spans="1:69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1:69" ht="13.15">
      <c r="A32"/>
      <c r="B32" s="42" t="s">
        <v>323</v>
      </c>
      <c r="C32" s="42"/>
      <c r="D32" s="42"/>
      <c r="E32" s="42"/>
      <c r="F32" s="42"/>
      <c r="G32" s="1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</row>
    <row r="33" spans="1:67" ht="13.15">
      <c r="A33"/>
      <c r="B33" s="269" t="s">
        <v>235</v>
      </c>
      <c r="C33" s="270"/>
      <c r="D33" s="270"/>
      <c r="E33" s="269" t="s">
        <v>236</v>
      </c>
      <c r="F33" s="270"/>
      <c r="G33" s="270"/>
      <c r="H33" s="269" t="s">
        <v>237</v>
      </c>
      <c r="I33" s="270"/>
      <c r="J33" s="270"/>
      <c r="K33" s="269" t="s">
        <v>238</v>
      </c>
      <c r="L33" s="270"/>
      <c r="M33" s="270"/>
      <c r="N33" s="269" t="s">
        <v>239</v>
      </c>
      <c r="O33" s="270"/>
      <c r="P33" s="270"/>
      <c r="Q33" s="269" t="s">
        <v>240</v>
      </c>
      <c r="R33" s="270"/>
      <c r="S33" s="270"/>
      <c r="T33" s="269" t="s">
        <v>241</v>
      </c>
      <c r="U33" s="270"/>
      <c r="V33" s="270"/>
      <c r="W33" s="269" t="s">
        <v>242</v>
      </c>
      <c r="X33" s="270"/>
      <c r="Y33" s="270"/>
      <c r="Z33" s="269" t="s">
        <v>243</v>
      </c>
      <c r="AA33" s="270"/>
      <c r="AB33" s="270"/>
      <c r="AC33" s="269" t="s">
        <v>244</v>
      </c>
      <c r="AD33" s="270"/>
      <c r="AE33" s="270"/>
      <c r="AF33" s="269" t="s">
        <v>245</v>
      </c>
      <c r="AG33" s="270"/>
      <c r="AH33" s="270"/>
      <c r="AI33" s="269" t="s">
        <v>246</v>
      </c>
      <c r="AJ33" s="270"/>
      <c r="AK33" s="270"/>
      <c r="AL33" s="269" t="s">
        <v>247</v>
      </c>
      <c r="AM33" s="270"/>
      <c r="AN33" s="270"/>
      <c r="AO33" s="24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</row>
    <row r="34" spans="1:67" ht="13.15">
      <c r="A34"/>
      <c r="B34" s="221" t="s">
        <v>318</v>
      </c>
      <c r="C34" s="216" t="s">
        <v>319</v>
      </c>
      <c r="D34" s="222" t="s">
        <v>320</v>
      </c>
      <c r="E34" s="221" t="s">
        <v>318</v>
      </c>
      <c r="F34" s="216" t="s">
        <v>319</v>
      </c>
      <c r="G34" s="222" t="s">
        <v>320</v>
      </c>
      <c r="H34" s="221" t="s">
        <v>318</v>
      </c>
      <c r="I34" s="216" t="s">
        <v>319</v>
      </c>
      <c r="J34" s="222" t="s">
        <v>320</v>
      </c>
      <c r="K34" s="221" t="s">
        <v>318</v>
      </c>
      <c r="L34" s="216" t="s">
        <v>319</v>
      </c>
      <c r="M34" s="222" t="s">
        <v>320</v>
      </c>
      <c r="N34" s="221" t="s">
        <v>318</v>
      </c>
      <c r="O34" s="216" t="s">
        <v>319</v>
      </c>
      <c r="P34" s="222" t="s">
        <v>320</v>
      </c>
      <c r="Q34" s="221" t="s">
        <v>318</v>
      </c>
      <c r="R34" s="216" t="s">
        <v>319</v>
      </c>
      <c r="S34" s="222" t="s">
        <v>320</v>
      </c>
      <c r="T34" s="221" t="s">
        <v>318</v>
      </c>
      <c r="U34" s="216" t="s">
        <v>319</v>
      </c>
      <c r="V34" s="222" t="s">
        <v>320</v>
      </c>
      <c r="W34" s="221" t="s">
        <v>318</v>
      </c>
      <c r="X34" s="216" t="s">
        <v>319</v>
      </c>
      <c r="Y34" s="222" t="s">
        <v>320</v>
      </c>
      <c r="Z34" s="221" t="s">
        <v>318</v>
      </c>
      <c r="AA34" s="216" t="s">
        <v>319</v>
      </c>
      <c r="AB34" s="222" t="s">
        <v>320</v>
      </c>
      <c r="AC34" s="221" t="s">
        <v>318</v>
      </c>
      <c r="AD34" s="216" t="s">
        <v>319</v>
      </c>
      <c r="AE34" s="222" t="s">
        <v>320</v>
      </c>
      <c r="AF34" s="221" t="s">
        <v>318</v>
      </c>
      <c r="AG34" s="216" t="s">
        <v>319</v>
      </c>
      <c r="AH34" s="222" t="s">
        <v>320</v>
      </c>
      <c r="AI34" s="221" t="s">
        <v>318</v>
      </c>
      <c r="AJ34" s="216" t="s">
        <v>319</v>
      </c>
      <c r="AK34" s="222" t="s">
        <v>320</v>
      </c>
      <c r="AL34" s="221" t="s">
        <v>318</v>
      </c>
      <c r="AM34" s="216" t="s">
        <v>319</v>
      </c>
      <c r="AN34" s="222" t="s">
        <v>320</v>
      </c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</row>
    <row r="35" spans="1:67">
      <c r="A35"/>
      <c r="B35" s="244">
        <f t="shared" ref="B35:AN35" si="1">B27+B20</f>
        <v>520.0265848396491</v>
      </c>
      <c r="C35" s="245">
        <f t="shared" si="1"/>
        <v>748.03824126934137</v>
      </c>
      <c r="D35" s="245">
        <f t="shared" si="1"/>
        <v>147.00751532967001</v>
      </c>
      <c r="E35" s="244">
        <f t="shared" si="1"/>
        <v>541.14565588294147</v>
      </c>
      <c r="F35" s="245">
        <f t="shared" si="1"/>
        <v>772.25632074038435</v>
      </c>
      <c r="G35" s="245">
        <f t="shared" si="1"/>
        <v>182.39729638547811</v>
      </c>
      <c r="H35" s="244">
        <f t="shared" si="1"/>
        <v>566.2304092568487</v>
      </c>
      <c r="I35" s="245">
        <f t="shared" si="1"/>
        <v>809.7371078252944</v>
      </c>
      <c r="J35" s="245">
        <f t="shared" si="1"/>
        <v>244.7677128763608</v>
      </c>
      <c r="K35" s="244">
        <f t="shared" si="1"/>
        <v>576.4666801356683</v>
      </c>
      <c r="L35" s="245">
        <f t="shared" si="1"/>
        <v>835.46842084286743</v>
      </c>
      <c r="M35" s="245">
        <f t="shared" si="1"/>
        <v>294.57117237187833</v>
      </c>
      <c r="N35" s="244">
        <f t="shared" si="1"/>
        <v>589.24271217284445</v>
      </c>
      <c r="O35" s="245">
        <f t="shared" si="1"/>
        <v>863.73949501879702</v>
      </c>
      <c r="P35" s="245">
        <f t="shared" si="1"/>
        <v>347.76098007853795</v>
      </c>
      <c r="Q35" s="244">
        <f t="shared" si="1"/>
        <v>604.13915421186846</v>
      </c>
      <c r="R35" s="245">
        <f t="shared" si="1"/>
        <v>894.13097919657446</v>
      </c>
      <c r="S35" s="245">
        <f t="shared" si="1"/>
        <v>403.77800112099453</v>
      </c>
      <c r="T35" s="244">
        <f t="shared" si="1"/>
        <v>621.19297074612837</v>
      </c>
      <c r="U35" s="245">
        <f t="shared" si="1"/>
        <v>926.6798378695878</v>
      </c>
      <c r="V35" s="245">
        <f t="shared" si="1"/>
        <v>462.67152149043255</v>
      </c>
      <c r="W35" s="244">
        <f t="shared" si="1"/>
        <v>654.03276806350596</v>
      </c>
      <c r="X35" s="245">
        <f t="shared" si="1"/>
        <v>959.51963518696539</v>
      </c>
      <c r="Y35" s="245">
        <f t="shared" si="1"/>
        <v>506.45791791360261</v>
      </c>
      <c r="Z35" s="244">
        <f t="shared" si="1"/>
        <v>668.27299028017183</v>
      </c>
      <c r="AA35" s="245">
        <f t="shared" si="1"/>
        <v>989.25489954238469</v>
      </c>
      <c r="AB35" s="245">
        <f t="shared" si="1"/>
        <v>561.59997919291504</v>
      </c>
      <c r="AC35" s="244">
        <f t="shared" si="1"/>
        <v>676.51542083453842</v>
      </c>
      <c r="AD35" s="245">
        <f t="shared" si="1"/>
        <v>1012.9923722355047</v>
      </c>
      <c r="AE35" s="245">
        <f t="shared" si="1"/>
        <v>608.74498492249506</v>
      </c>
      <c r="AF35" s="244">
        <f t="shared" si="1"/>
        <v>678.53976044068759</v>
      </c>
      <c r="AG35" s="245">
        <f t="shared" si="1"/>
        <v>1030.5117539804069</v>
      </c>
      <c r="AH35" s="245">
        <f t="shared" si="1"/>
        <v>647.5992027211181</v>
      </c>
      <c r="AI35" s="244">
        <f t="shared" si="1"/>
        <v>674.40167644280496</v>
      </c>
      <c r="AJ35" s="245">
        <f t="shared" si="1"/>
        <v>1041.8687121212777</v>
      </c>
      <c r="AK35" s="245">
        <f t="shared" si="1"/>
        <v>678.23685571436545</v>
      </c>
      <c r="AL35" s="244">
        <f t="shared" si="1"/>
        <v>669.23753806971422</v>
      </c>
      <c r="AM35" s="245">
        <f t="shared" si="1"/>
        <v>1052.1996158869401</v>
      </c>
      <c r="AN35" s="245">
        <f t="shared" si="1"/>
        <v>707.50643620733558</v>
      </c>
      <c r="AO35" s="243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</row>
    <row r="36" spans="1:67">
      <c r="A36"/>
      <c r="B36" s="246"/>
      <c r="C36" s="247"/>
      <c r="D36" s="247">
        <f>SUM(B35:D35)</f>
        <v>1415.0723414386605</v>
      </c>
      <c r="E36" s="246"/>
      <c r="F36" s="247"/>
      <c r="G36" s="247">
        <f>SUM(E35:G35)</f>
        <v>1495.799273008804</v>
      </c>
      <c r="H36" s="246"/>
      <c r="I36" s="247"/>
      <c r="J36" s="247">
        <f>SUM(H35:J35)</f>
        <v>1620.7352299585039</v>
      </c>
      <c r="K36" s="246"/>
      <c r="L36" s="247"/>
      <c r="M36" s="247">
        <f>SUM(K35:M35)</f>
        <v>1706.5062733504142</v>
      </c>
      <c r="N36" s="246"/>
      <c r="O36" s="247"/>
      <c r="P36" s="247">
        <f>SUM(N35:P35)</f>
        <v>1800.7431872701795</v>
      </c>
      <c r="Q36" s="246"/>
      <c r="R36" s="247"/>
      <c r="S36" s="247">
        <f>SUM(Q35:S35)</f>
        <v>1902.0481345294374</v>
      </c>
      <c r="T36" s="246"/>
      <c r="U36" s="247"/>
      <c r="V36" s="247">
        <f>SUM(T35:V35)</f>
        <v>2010.5443301061487</v>
      </c>
      <c r="W36" s="246"/>
      <c r="X36" s="247"/>
      <c r="Y36" s="247">
        <f>SUM(W35:Y35)</f>
        <v>2120.010321164074</v>
      </c>
      <c r="Z36" s="246"/>
      <c r="AA36" s="247"/>
      <c r="AB36" s="247">
        <f>SUM(Z35:AB35)</f>
        <v>2219.1278690154713</v>
      </c>
      <c r="AC36" s="246"/>
      <c r="AD36" s="247"/>
      <c r="AE36" s="247">
        <f>SUM(AC35:AE35)</f>
        <v>2298.2527779925381</v>
      </c>
      <c r="AF36" s="246"/>
      <c r="AG36" s="247"/>
      <c r="AH36" s="247">
        <f>SUM(AF35:AH35)</f>
        <v>2356.6507171422127</v>
      </c>
      <c r="AI36" s="246"/>
      <c r="AJ36" s="247"/>
      <c r="AK36" s="247">
        <f>SUM(AI35:AK35)</f>
        <v>2394.5072442784481</v>
      </c>
      <c r="AL36" s="246"/>
      <c r="AM36" s="247"/>
      <c r="AN36" s="247">
        <f>SUM(AL35:AN35)</f>
        <v>2428.9435901639899</v>
      </c>
      <c r="AO36" s="243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</row>
    <row r="37" spans="1:67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</row>
    <row r="38" spans="1:67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1:67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1:67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1:67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  <row r="42" spans="1:67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</row>
    <row r="43" spans="1:67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</row>
    <row r="44" spans="1:67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</row>
    <row r="45" spans="1:67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</row>
  </sheetData>
  <mergeCells count="39">
    <mergeCell ref="AI18:AK18"/>
    <mergeCell ref="AL18:AN18"/>
    <mergeCell ref="AL25:AN25"/>
    <mergeCell ref="H25:J25"/>
    <mergeCell ref="K25:M25"/>
    <mergeCell ref="N25:P25"/>
    <mergeCell ref="Z18:AB18"/>
    <mergeCell ref="AC18:AE18"/>
    <mergeCell ref="AF18:AH18"/>
    <mergeCell ref="W25:Y25"/>
    <mergeCell ref="W18:Y18"/>
    <mergeCell ref="Q33:S33"/>
    <mergeCell ref="Z25:AB25"/>
    <mergeCell ref="B33:D33"/>
    <mergeCell ref="E33:G33"/>
    <mergeCell ref="H33:J33"/>
    <mergeCell ref="K33:M33"/>
    <mergeCell ref="B18:D18"/>
    <mergeCell ref="E18:G18"/>
    <mergeCell ref="H18:J18"/>
    <mergeCell ref="K18:M18"/>
    <mergeCell ref="N18:P18"/>
    <mergeCell ref="Q18:S18"/>
    <mergeCell ref="Q25:S25"/>
    <mergeCell ref="T25:V25"/>
    <mergeCell ref="T18:V18"/>
    <mergeCell ref="B25:D25"/>
    <mergeCell ref="E25:G25"/>
    <mergeCell ref="AC25:AE25"/>
    <mergeCell ref="AF25:AH25"/>
    <mergeCell ref="AI25:AK25"/>
    <mergeCell ref="AF33:AH33"/>
    <mergeCell ref="AI33:AK33"/>
    <mergeCell ref="N33:P33"/>
    <mergeCell ref="AL33:AN33"/>
    <mergeCell ref="T33:V33"/>
    <mergeCell ref="W33:Y33"/>
    <mergeCell ref="Z33:AB33"/>
    <mergeCell ref="AC33:AE3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rgb="FF00B050"/>
  </sheetPr>
  <dimension ref="A1:BI62"/>
  <sheetViews>
    <sheetView topLeftCell="A16" zoomScale="85" zoomScaleNormal="85" workbookViewId="0">
      <selection activeCell="F35" sqref="F35:BH35"/>
    </sheetView>
  </sheetViews>
  <sheetFormatPr defaultColWidth="9.1328125" defaultRowHeight="12.75"/>
  <cols>
    <col min="1" max="1" width="9.1328125" style="119"/>
    <col min="2" max="2" width="19.53125" style="119" bestFit="1" customWidth="1"/>
    <col min="3" max="3" width="12.1328125" style="119" bestFit="1" customWidth="1"/>
    <col min="4" max="8" width="10.265625" style="119" bestFit="1" customWidth="1"/>
    <col min="9" max="27" width="9.53125" style="119" bestFit="1" customWidth="1"/>
    <col min="28" max="28" width="10" style="119" bestFit="1" customWidth="1"/>
    <col min="29" max="29" width="9.53125" style="119" bestFit="1" customWidth="1"/>
    <col min="30" max="30" width="10" style="119" bestFit="1" customWidth="1"/>
    <col min="31" max="31" width="9.53125" style="119" bestFit="1" customWidth="1"/>
    <col min="32" max="32" width="10" style="119" bestFit="1" customWidth="1"/>
    <col min="33" max="39" width="9.53125" style="119" bestFit="1" customWidth="1"/>
    <col min="40" max="41" width="10" style="119" bestFit="1" customWidth="1"/>
    <col min="42" max="43" width="9.53125" style="119" bestFit="1" customWidth="1"/>
    <col min="44" max="44" width="10" style="119" bestFit="1" customWidth="1"/>
    <col min="45" max="58" width="9.53125" style="119" bestFit="1" customWidth="1"/>
    <col min="59" max="59" width="10" style="119" bestFit="1" customWidth="1"/>
    <col min="60" max="60" width="9.53125" style="119" bestFit="1" customWidth="1"/>
    <col min="61" max="16384" width="9.1328125" style="150"/>
  </cols>
  <sheetData>
    <row r="1" spans="1:61" s="119" customFormat="1" ht="14.25">
      <c r="A1" s="168" t="s">
        <v>0</v>
      </c>
      <c r="B1" s="168"/>
      <c r="C1" s="168" t="s">
        <v>75</v>
      </c>
      <c r="D1" s="168">
        <v>2005</v>
      </c>
      <c r="E1" s="168">
        <f>D1+1</f>
        <v>2006</v>
      </c>
      <c r="F1" s="168">
        <f t="shared" ref="F1:BG1" si="0">E1+1</f>
        <v>2007</v>
      </c>
      <c r="G1" s="168">
        <f t="shared" si="0"/>
        <v>2008</v>
      </c>
      <c r="H1" s="168">
        <f t="shared" si="0"/>
        <v>2009</v>
      </c>
      <c r="I1" s="168">
        <f t="shared" si="0"/>
        <v>2010</v>
      </c>
      <c r="J1" s="168">
        <f t="shared" si="0"/>
        <v>2011</v>
      </c>
      <c r="K1" s="168">
        <f t="shared" si="0"/>
        <v>2012</v>
      </c>
      <c r="L1" s="168">
        <f t="shared" si="0"/>
        <v>2013</v>
      </c>
      <c r="M1" s="168">
        <f t="shared" si="0"/>
        <v>2014</v>
      </c>
      <c r="N1" s="168">
        <f t="shared" si="0"/>
        <v>2015</v>
      </c>
      <c r="O1" s="168">
        <f t="shared" si="0"/>
        <v>2016</v>
      </c>
      <c r="P1" s="168">
        <f t="shared" si="0"/>
        <v>2017</v>
      </c>
      <c r="Q1" s="168">
        <f t="shared" si="0"/>
        <v>2018</v>
      </c>
      <c r="R1" s="168">
        <f t="shared" si="0"/>
        <v>2019</v>
      </c>
      <c r="S1" s="168">
        <f t="shared" si="0"/>
        <v>2020</v>
      </c>
      <c r="T1" s="168">
        <f t="shared" si="0"/>
        <v>2021</v>
      </c>
      <c r="U1" s="168">
        <f t="shared" si="0"/>
        <v>2022</v>
      </c>
      <c r="V1" s="168">
        <f t="shared" si="0"/>
        <v>2023</v>
      </c>
      <c r="W1" s="168">
        <f t="shared" si="0"/>
        <v>2024</v>
      </c>
      <c r="X1" s="168">
        <f t="shared" si="0"/>
        <v>2025</v>
      </c>
      <c r="Y1" s="168">
        <f t="shared" si="0"/>
        <v>2026</v>
      </c>
      <c r="Z1" s="168">
        <f t="shared" si="0"/>
        <v>2027</v>
      </c>
      <c r="AA1" s="168">
        <f t="shared" si="0"/>
        <v>2028</v>
      </c>
      <c r="AB1" s="168">
        <f t="shared" si="0"/>
        <v>2029</v>
      </c>
      <c r="AC1" s="168">
        <f t="shared" si="0"/>
        <v>2030</v>
      </c>
      <c r="AD1" s="168">
        <f t="shared" si="0"/>
        <v>2031</v>
      </c>
      <c r="AE1" s="168">
        <f t="shared" si="0"/>
        <v>2032</v>
      </c>
      <c r="AF1" s="168">
        <f t="shared" si="0"/>
        <v>2033</v>
      </c>
      <c r="AG1" s="168">
        <f t="shared" si="0"/>
        <v>2034</v>
      </c>
      <c r="AH1" s="168">
        <f t="shared" si="0"/>
        <v>2035</v>
      </c>
      <c r="AI1" s="168">
        <f t="shared" si="0"/>
        <v>2036</v>
      </c>
      <c r="AJ1" s="168">
        <f t="shared" si="0"/>
        <v>2037</v>
      </c>
      <c r="AK1" s="168">
        <f t="shared" si="0"/>
        <v>2038</v>
      </c>
      <c r="AL1" s="168">
        <f t="shared" si="0"/>
        <v>2039</v>
      </c>
      <c r="AM1" s="168">
        <f t="shared" si="0"/>
        <v>2040</v>
      </c>
      <c r="AN1" s="168">
        <f t="shared" si="0"/>
        <v>2041</v>
      </c>
      <c r="AO1" s="168">
        <f t="shared" si="0"/>
        <v>2042</v>
      </c>
      <c r="AP1" s="168">
        <f t="shared" si="0"/>
        <v>2043</v>
      </c>
      <c r="AQ1" s="168">
        <f t="shared" si="0"/>
        <v>2044</v>
      </c>
      <c r="AR1" s="168">
        <f t="shared" si="0"/>
        <v>2045</v>
      </c>
      <c r="AS1" s="168">
        <f t="shared" si="0"/>
        <v>2046</v>
      </c>
      <c r="AT1" s="168">
        <f t="shared" si="0"/>
        <v>2047</v>
      </c>
      <c r="AU1" s="168">
        <f t="shared" si="0"/>
        <v>2048</v>
      </c>
      <c r="AV1" s="168">
        <f t="shared" si="0"/>
        <v>2049</v>
      </c>
      <c r="AW1" s="168">
        <f t="shared" si="0"/>
        <v>2050</v>
      </c>
      <c r="AX1" s="168">
        <f t="shared" si="0"/>
        <v>2051</v>
      </c>
      <c r="AY1" s="168">
        <f t="shared" si="0"/>
        <v>2052</v>
      </c>
      <c r="AZ1" s="168">
        <f t="shared" si="0"/>
        <v>2053</v>
      </c>
      <c r="BA1" s="168">
        <f t="shared" si="0"/>
        <v>2054</v>
      </c>
      <c r="BB1" s="168">
        <f t="shared" si="0"/>
        <v>2055</v>
      </c>
      <c r="BC1" s="168">
        <f t="shared" si="0"/>
        <v>2056</v>
      </c>
      <c r="BD1" s="168">
        <f t="shared" si="0"/>
        <v>2057</v>
      </c>
      <c r="BE1" s="168">
        <f t="shared" si="0"/>
        <v>2058</v>
      </c>
      <c r="BF1" s="168">
        <f t="shared" si="0"/>
        <v>2059</v>
      </c>
      <c r="BG1" s="168">
        <f t="shared" si="0"/>
        <v>2060</v>
      </c>
      <c r="BH1" s="16"/>
      <c r="BI1" s="16"/>
    </row>
    <row r="2" spans="1:61" s="119" customFormat="1" ht="14.25">
      <c r="A2" s="88" t="s">
        <v>153</v>
      </c>
      <c r="B2" s="14"/>
      <c r="C2" s="88" t="s">
        <v>324</v>
      </c>
      <c r="D2" s="88">
        <v>1</v>
      </c>
      <c r="E2" s="88">
        <f>(1+E$35*UCC_Elasdatinc!D34)^1</f>
        <v>1.0858995247975025</v>
      </c>
      <c r="F2" s="88">
        <f>(1+F$35*UCC_Elasdatinc!E34)^1</f>
        <v>1.0503447183630841</v>
      </c>
      <c r="G2" s="88">
        <f>(1+G$35*UCC_Elasdatinc!F34)^1</f>
        <v>0.97286564659807573</v>
      </c>
      <c r="H2" s="88">
        <f>(1+H$35*UCC_Elasdatinc!G34)^1</f>
        <v>0.90797802972817721</v>
      </c>
      <c r="I2" s="88">
        <f>(1+I$35*UCC_Elasdatinc!H34)^1</f>
        <v>1.010867068057149</v>
      </c>
      <c r="J2" s="88">
        <f>(1+J$35*UCC_Elasdatinc!I34)^1</f>
        <v>0.98334505233178771</v>
      </c>
      <c r="K2" s="88">
        <f>(1+K$35*UCC_Elasdatinc!J34)^1</f>
        <v>1.0229295537259293</v>
      </c>
      <c r="L2" s="88">
        <f>(1+L$35*UCC_Elasdatinc!K34)^1</f>
        <v>1.007715455954681</v>
      </c>
      <c r="M2" s="88">
        <f>(1+M$35*UCC_Elasdatinc!L34)^1</f>
        <v>1.00280199922902</v>
      </c>
      <c r="N2" s="88">
        <f>(1+N$35*UCC_Elasdatinc!M34)^1</f>
        <v>1.0224616455003412</v>
      </c>
      <c r="O2" s="88">
        <f>(1+O$35*UCC_Elasdatinc!N34)^1</f>
        <v>1.0168451313930498</v>
      </c>
      <c r="P2" s="88">
        <f>(1+P$35*UCC_Elasdatinc!O34)^1</f>
        <v>1.016644222329919</v>
      </c>
      <c r="Q2" s="88">
        <f>(1+Q$35*UCC_Elasdatinc!P34)^1</f>
        <v>1.0120893613022048</v>
      </c>
      <c r="R2" s="88">
        <f>(1+R$35*UCC_Elasdatinc!Q34)^1</f>
        <v>1.0098759136466466</v>
      </c>
      <c r="S2" s="88">
        <f>(1+S$35*UCC_Elasdatinc!R34)^1</f>
        <v>1.0090290921048015</v>
      </c>
      <c r="T2" s="88">
        <f>(1+T$35*UCC_Elasdatinc!S34)^1</f>
        <v>1.0072134343361561</v>
      </c>
      <c r="U2" s="88">
        <f>(1+U$35*UCC_Elasdatinc!T34)^1</f>
        <v>1.0056447313190329</v>
      </c>
      <c r="V2" s="88">
        <f>(1+V$35*UCC_Elasdatinc!U34)^1</f>
        <v>1.0043367746059475</v>
      </c>
      <c r="W2" s="88">
        <f>(1+W$35*UCC_Elasdatinc!V34)^1</f>
        <v>1.0036637734723783</v>
      </c>
      <c r="X2" s="88">
        <f>(1+X$35*UCC_Elasdatinc!W34)^1</f>
        <v>1.0038260835103654</v>
      </c>
      <c r="Y2" s="88">
        <f>(1+Y$35*UCC_Elasdatinc!X34)^1</f>
        <v>1.0049137760540761</v>
      </c>
      <c r="Z2" s="88">
        <f>(1+Z$35*UCC_Elasdatinc!Y34)^1</f>
        <v>1.0039749448176518</v>
      </c>
      <c r="AA2" s="88">
        <f>(1+AA$35*UCC_Elasdatinc!Z34)^1</f>
        <v>1.0037181827089667</v>
      </c>
      <c r="AB2" s="88">
        <f>(1+AB$35*UCC_Elasdatinc!AA34)^1</f>
        <v>1.0036518113995445</v>
      </c>
      <c r="AC2" s="88">
        <f>(1+AC$35*UCC_Elasdatinc!AB34)^1</f>
        <v>1.0036140834079841</v>
      </c>
      <c r="AD2" s="88">
        <f>(1+AD$35*UCC_Elasdatinc!AC34)^1</f>
        <v>1.0016900817594034</v>
      </c>
      <c r="AE2" s="88">
        <f>(1+AE$35*UCC_Elasdatinc!AD34)^1</f>
        <v>1.0015693616337318</v>
      </c>
      <c r="AF2" s="88">
        <f>(1+AF$35*UCC_Elasdatinc!AE34)^1</f>
        <v>1.0014486415080601</v>
      </c>
      <c r="AG2" s="88">
        <f>(1+AG$35*UCC_Elasdatinc!AF34)^1</f>
        <v>1.0013279213823885</v>
      </c>
      <c r="AH2" s="88">
        <f>(1+AH$35*UCC_Elasdatinc!AG34)^1</f>
        <v>1.0012072012567166</v>
      </c>
      <c r="AI2" s="88">
        <f>(1+AI$35*UCC_Elasdatinc!AH34)^1</f>
        <v>1.0012072012567166</v>
      </c>
      <c r="AJ2" s="88">
        <f>(1+AJ$35*UCC_Elasdatinc!AI34)^1</f>
        <v>1.0012072012567166</v>
      </c>
      <c r="AK2" s="88">
        <f>(1+AK$35*UCC_Elasdatinc!AJ34)^1</f>
        <v>1.0012072012567166</v>
      </c>
      <c r="AL2" s="88">
        <f>(1+AL$35*UCC_Elasdatinc!AK34)^1</f>
        <v>1.0012072012567166</v>
      </c>
      <c r="AM2" s="88">
        <f>(1+AM$35*UCC_Elasdatinc!AL34)^1</f>
        <v>1.0012072012567166</v>
      </c>
      <c r="AN2" s="88">
        <f>(1+AN$35*UCC_Elasdatinc!AM34)^1</f>
        <v>1.0012072012567166</v>
      </c>
      <c r="AO2" s="88">
        <f>(1+AO$35*UCC_Elasdatinc!AN34)^1</f>
        <v>1.0012072012567166</v>
      </c>
      <c r="AP2" s="88">
        <f>(1+AP$35*UCC_Elasdatinc!AO34)^1</f>
        <v>1.0012072012567166</v>
      </c>
      <c r="AQ2" s="88">
        <f>(1+AQ$35*UCC_Elasdatinc!AP34)^1</f>
        <v>1.0012072012567166</v>
      </c>
      <c r="AR2" s="88">
        <f>(1+AR$35*UCC_Elasdatinc!AQ34)^1</f>
        <v>1.0012072012567166</v>
      </c>
      <c r="AS2" s="88">
        <f>(1+AS$35*UCC_Elasdatinc!AR34)^1</f>
        <v>1.0012072012567166</v>
      </c>
      <c r="AT2" s="88">
        <f>(1+AT$35*UCC_Elasdatinc!AS34)^1</f>
        <v>1.0012072012567166</v>
      </c>
      <c r="AU2" s="88">
        <f>(1+AU$35*UCC_Elasdatinc!AT34)^1</f>
        <v>1.0012072012567166</v>
      </c>
      <c r="AV2" s="88">
        <f>(1+AV$35*UCC_Elasdatinc!AU34)^1</f>
        <v>1.0012072012567166</v>
      </c>
      <c r="AW2" s="88">
        <f>(1+AW$35*UCC_Elasdatinc!AV34)^1</f>
        <v>1.0012072012567166</v>
      </c>
      <c r="AX2" s="88">
        <f>(1+AX$35*UCC_Elasdatinc!AW34)^1</f>
        <v>1.0012072012567166</v>
      </c>
      <c r="AY2" s="88">
        <f>(1+AY$35*UCC_Elasdatinc!AX34)^1</f>
        <v>1.0012072012567166</v>
      </c>
      <c r="AZ2" s="88">
        <f>(1+AZ$35*UCC_Elasdatinc!AY34)^1</f>
        <v>1.0012072012567166</v>
      </c>
      <c r="BA2" s="88">
        <f>(1+BA$35*UCC_Elasdatinc!AZ34)^1</f>
        <v>1.0012072012567166</v>
      </c>
      <c r="BB2" s="88">
        <f>(1+BB$35*UCC_Elasdatinc!BA34)^1</f>
        <v>1.0012072012567166</v>
      </c>
      <c r="BC2" s="88">
        <f>(1+BC$35*UCC_Elasdatinc!BB34)^1</f>
        <v>1.0012072012567166</v>
      </c>
      <c r="BD2" s="88">
        <f>(1+BD$35*UCC_Elasdatinc!BC34)^1</f>
        <v>1.0012072012567166</v>
      </c>
      <c r="BE2" s="88">
        <f>(1+BE$35*UCC_Elasdatinc!BD34)^1</f>
        <v>1.0012072012567166</v>
      </c>
      <c r="BF2" s="88">
        <f>(1+BF$35*UCC_Elasdatinc!BE34)^1</f>
        <v>1.0012072012567166</v>
      </c>
      <c r="BG2" s="88">
        <f>(1+BG$35*UCC_Elasdatinc!BF34)^1</f>
        <v>1.0012072012567166</v>
      </c>
      <c r="BH2"/>
      <c r="BI2"/>
    </row>
    <row r="3" spans="1:61" s="119" customFormat="1" ht="14.25">
      <c r="A3" s="88" t="s">
        <v>153</v>
      </c>
      <c r="B3" s="14"/>
      <c r="C3" s="88" t="s">
        <v>325</v>
      </c>
      <c r="D3" s="88">
        <v>1</v>
      </c>
      <c r="E3" s="88">
        <f>(1+E$35*UCC_Elasdatinc!D35)^1</f>
        <v>1.050529132233825</v>
      </c>
      <c r="F3" s="88">
        <f>(1+F$35*UCC_Elasdatinc!E35)^1</f>
        <v>1.0330129300741535</v>
      </c>
      <c r="G3" s="88">
        <f>(1+G$35*UCC_Elasdatinc!F35)^1</f>
        <v>0.97990047896153754</v>
      </c>
      <c r="H3" s="88">
        <f>(1+H$35*UCC_Elasdatinc!G35)^1</f>
        <v>0.92168342955589544</v>
      </c>
      <c r="I3" s="88">
        <f>(1+I$35*UCC_Elasdatinc!H35)^1</f>
        <v>1.010867068057149</v>
      </c>
      <c r="J3" s="88">
        <f>(1+J$35*UCC_Elasdatinc!I35)^1</f>
        <v>0.98323327415951778</v>
      </c>
      <c r="K3" s="88">
        <f>(1+K$35*UCC_Elasdatinc!J35)^1</f>
        <v>1.0232618660987687</v>
      </c>
      <c r="L3" s="88">
        <f>(1+L$35*UCC_Elasdatinc!K35)^1</f>
        <v>1.0078977108197522</v>
      </c>
      <c r="M3" s="88">
        <f>(1+M$35*UCC_Elasdatinc!L35)^1</f>
        <v>1.0028986198920895</v>
      </c>
      <c r="N3" s="88">
        <f>(1+N$35*UCC_Elasdatinc!M35)^1</f>
        <v>1.0235312476670242</v>
      </c>
      <c r="O3" s="88">
        <f>(1+O$35*UCC_Elasdatinc!N35)^1</f>
        <v>1.0179203525457976</v>
      </c>
      <c r="P3" s="88">
        <f>(1+P$35*UCC_Elasdatinc!O35)^1</f>
        <v>1.0180479519240087</v>
      </c>
      <c r="Q3" s="88">
        <f>(1+Q$35*UCC_Elasdatinc!P35)^1</f>
        <v>1.0134326236691165</v>
      </c>
      <c r="R3" s="88">
        <f>(1+R$35*UCC_Elasdatinc!Q35)^1</f>
        <v>1.0113330156600864</v>
      </c>
      <c r="S3" s="88">
        <f>(1+S$35*UCC_Elasdatinc!R35)^1</f>
        <v>1.0108349105257619</v>
      </c>
      <c r="T3" s="88">
        <f>(1+T$35*UCC_Elasdatinc!S35)^1</f>
        <v>1.0090167929201952</v>
      </c>
      <c r="U3" s="88">
        <f>(1+U$35*UCC_Elasdatinc!T35)^1</f>
        <v>1.0073626930248256</v>
      </c>
      <c r="V3" s="88">
        <f>(1+V$35*UCC_Elasdatinc!U35)^1</f>
        <v>1.0059137835535648</v>
      </c>
      <c r="W3" s="88">
        <f>(1+W$35*UCC_Elasdatinc!V35)^1</f>
        <v>1.0052339621033977</v>
      </c>
      <c r="X3" s="88">
        <f>(1+X$35*UCC_Elasdatinc!W35)^1</f>
        <v>1.0057391252655481</v>
      </c>
      <c r="Y3" s="88">
        <f>(1+Y$35*UCC_Elasdatinc!X35)^1</f>
        <v>1.0077585937695939</v>
      </c>
      <c r="Z3" s="88">
        <f>(1+Z$35*UCC_Elasdatinc!Y35)^1</f>
        <v>1.0066249080294198</v>
      </c>
      <c r="AA3" s="88">
        <f>(1+AA$35*UCC_Elasdatinc!Z35)^1</f>
        <v>1.0065614988981766</v>
      </c>
      <c r="AB3" s="88">
        <f>(1+AB$35*UCC_Elasdatinc!AA35)^1</f>
        <v>1.0068471463741457</v>
      </c>
      <c r="AC3" s="88">
        <f>(1+AC$35*UCC_Elasdatinc!AB35)^1</f>
        <v>1.0072281668159679</v>
      </c>
      <c r="AD3" s="88">
        <f>(1+AD$35*UCC_Elasdatinc!AC35)^1</f>
        <v>1.0036216037701502</v>
      </c>
      <c r="AE3" s="88">
        <f>(1+AE$35*UCC_Elasdatinc!AD35)^1</f>
        <v>1.0036216037701502</v>
      </c>
      <c r="AF3" s="88">
        <f>(1+AF$35*UCC_Elasdatinc!AE35)^1</f>
        <v>1.0036216037701502</v>
      </c>
      <c r="AG3" s="88">
        <f>(1+AG$35*UCC_Elasdatinc!AF35)^1</f>
        <v>1.0036216037701502</v>
      </c>
      <c r="AH3" s="88">
        <f>(1+AH$35*UCC_Elasdatinc!AG35)^1</f>
        <v>1.0036216037701502</v>
      </c>
      <c r="AI3" s="88">
        <f>(1+AI$35*UCC_Elasdatinc!AH35)^1</f>
        <v>1.0036216037701502</v>
      </c>
      <c r="AJ3" s="88">
        <f>(1+AJ$35*UCC_Elasdatinc!AI35)^1</f>
        <v>1.0036216037701502</v>
      </c>
      <c r="AK3" s="88">
        <f>(1+AK$35*UCC_Elasdatinc!AJ35)^1</f>
        <v>1.0036216037701502</v>
      </c>
      <c r="AL3" s="88">
        <f>(1+AL$35*UCC_Elasdatinc!AK35)^1</f>
        <v>1.0036216037701502</v>
      </c>
      <c r="AM3" s="88">
        <f>(1+AM$35*UCC_Elasdatinc!AL35)^1</f>
        <v>1.0036216037701502</v>
      </c>
      <c r="AN3" s="88">
        <f>(1+AN$35*UCC_Elasdatinc!AM35)^1</f>
        <v>1.0036216037701502</v>
      </c>
      <c r="AO3" s="88">
        <f>(1+AO$35*UCC_Elasdatinc!AN35)^1</f>
        <v>1.0036216037701502</v>
      </c>
      <c r="AP3" s="88">
        <f>(1+AP$35*UCC_Elasdatinc!AO35)^1</f>
        <v>1.0036216037701502</v>
      </c>
      <c r="AQ3" s="88">
        <f>(1+AQ$35*UCC_Elasdatinc!AP35)^1</f>
        <v>1.0036216037701502</v>
      </c>
      <c r="AR3" s="88">
        <f>(1+AR$35*UCC_Elasdatinc!AQ35)^1</f>
        <v>1.0036216037701502</v>
      </c>
      <c r="AS3" s="88">
        <f>(1+AS$35*UCC_Elasdatinc!AR35)^1</f>
        <v>1.0036216037701502</v>
      </c>
      <c r="AT3" s="88">
        <f>(1+AT$35*UCC_Elasdatinc!AS35)^1</f>
        <v>1.0036216037701502</v>
      </c>
      <c r="AU3" s="88">
        <f>(1+AU$35*UCC_Elasdatinc!AT35)^1</f>
        <v>1.0036216037701502</v>
      </c>
      <c r="AV3" s="88">
        <f>(1+AV$35*UCC_Elasdatinc!AU35)^1</f>
        <v>1.0036216037701502</v>
      </c>
      <c r="AW3" s="88">
        <f>(1+AW$35*UCC_Elasdatinc!AV35)^1</f>
        <v>1.0036216037701502</v>
      </c>
      <c r="AX3" s="88">
        <f>(1+AX$35*UCC_Elasdatinc!AW35)^1</f>
        <v>1.0036216037701502</v>
      </c>
      <c r="AY3" s="88">
        <f>(1+AY$35*UCC_Elasdatinc!AX35)^1</f>
        <v>1.0036216037701502</v>
      </c>
      <c r="AZ3" s="88">
        <f>(1+AZ$35*UCC_Elasdatinc!AY35)^1</f>
        <v>1.0036216037701502</v>
      </c>
      <c r="BA3" s="88">
        <f>(1+BA$35*UCC_Elasdatinc!AZ35)^1</f>
        <v>1.0036216037701502</v>
      </c>
      <c r="BB3" s="88">
        <f>(1+BB$35*UCC_Elasdatinc!BA35)^1</f>
        <v>1.0036216037701502</v>
      </c>
      <c r="BC3" s="88">
        <f>(1+BC$35*UCC_Elasdatinc!BB35)^1</f>
        <v>1.0036216037701502</v>
      </c>
      <c r="BD3" s="88">
        <f>(1+BD$35*UCC_Elasdatinc!BC35)^1</f>
        <v>1.0036216037701502</v>
      </c>
      <c r="BE3" s="88">
        <f>(1+BE$35*UCC_Elasdatinc!BD35)^1</f>
        <v>1.0036216037701502</v>
      </c>
      <c r="BF3" s="88">
        <f>(1+BF$35*UCC_Elasdatinc!BE35)^1</f>
        <v>1.0036216037701502</v>
      </c>
      <c r="BG3" s="88">
        <f>(1+BG$35*UCC_Elasdatinc!BF35)^1</f>
        <v>1.0036216037701502</v>
      </c>
      <c r="BH3"/>
      <c r="BI3"/>
    </row>
    <row r="4" spans="1:61" s="119" customFormat="1" ht="14.25">
      <c r="A4" s="88" t="s">
        <v>153</v>
      </c>
      <c r="B4" s="14"/>
      <c r="C4" s="88" t="s">
        <v>326</v>
      </c>
      <c r="D4" s="88">
        <v>1</v>
      </c>
      <c r="E4" s="88">
        <f>(1+E$35*UCC_Elasdatinc!D36)^1</f>
        <v>1.050529132233825</v>
      </c>
      <c r="F4" s="88">
        <f>(1+F$35*UCC_Elasdatinc!E36)^1</f>
        <v>1.0330129300741535</v>
      </c>
      <c r="G4" s="88">
        <f>(1+G$35*UCC_Elasdatinc!F36)^1</f>
        <v>0.97990047896153754</v>
      </c>
      <c r="H4" s="88">
        <f>(1+H$35*UCC_Elasdatinc!G36)^1</f>
        <v>0.92168342955589544</v>
      </c>
      <c r="I4" s="88">
        <f>(1+I$35*UCC_Elasdatinc!H36)^1</f>
        <v>1.010867068057149</v>
      </c>
      <c r="J4" s="88">
        <f>(1+J$35*UCC_Elasdatinc!I36)^1</f>
        <v>0.98323327415951778</v>
      </c>
      <c r="K4" s="88">
        <f>(1+K$35*UCC_Elasdatinc!J36)^1</f>
        <v>1.0232618660987687</v>
      </c>
      <c r="L4" s="88">
        <f>(1+L$35*UCC_Elasdatinc!K36)^1</f>
        <v>1.0078977108197522</v>
      </c>
      <c r="M4" s="88">
        <f>(1+M$35*UCC_Elasdatinc!L36)^1</f>
        <v>1.0028986198920895</v>
      </c>
      <c r="N4" s="88">
        <f>(1+N$35*UCC_Elasdatinc!M36)^1</f>
        <v>1.0235312476670242</v>
      </c>
      <c r="O4" s="88">
        <f>(1+O$35*UCC_Elasdatinc!N36)^1</f>
        <v>1.0179203525457976</v>
      </c>
      <c r="P4" s="88">
        <f>(1+P$35*UCC_Elasdatinc!O36)^1</f>
        <v>1.0180479519240087</v>
      </c>
      <c r="Q4" s="88">
        <f>(1+Q$35*UCC_Elasdatinc!P36)^1</f>
        <v>1.0134326236691165</v>
      </c>
      <c r="R4" s="88">
        <f>(1+R$35*UCC_Elasdatinc!Q36)^1</f>
        <v>1.0113330156600864</v>
      </c>
      <c r="S4" s="88">
        <f>(1+S$35*UCC_Elasdatinc!R36)^1</f>
        <v>1.0108349105257619</v>
      </c>
      <c r="T4" s="88">
        <f>(1+T$35*UCC_Elasdatinc!S36)^1</f>
        <v>1.0090167929201952</v>
      </c>
      <c r="U4" s="88">
        <f>(1+U$35*UCC_Elasdatinc!T36)^1</f>
        <v>1.0073626930248256</v>
      </c>
      <c r="V4" s="88">
        <f>(1+V$35*UCC_Elasdatinc!U36)^1</f>
        <v>1.0059137835535648</v>
      </c>
      <c r="W4" s="88">
        <f>(1+W$35*UCC_Elasdatinc!V36)^1</f>
        <v>1.0052339621033977</v>
      </c>
      <c r="X4" s="88">
        <f>(1+X$35*UCC_Elasdatinc!W36)^1</f>
        <v>1.0057391252655481</v>
      </c>
      <c r="Y4" s="88">
        <f>(1+Y$35*UCC_Elasdatinc!X36)^1</f>
        <v>1.0077585937695939</v>
      </c>
      <c r="Z4" s="88">
        <f>(1+Z$35*UCC_Elasdatinc!Y36)^1</f>
        <v>1.0066249080294198</v>
      </c>
      <c r="AA4" s="88">
        <f>(1+AA$35*UCC_Elasdatinc!Z36)^1</f>
        <v>1.0065614988981766</v>
      </c>
      <c r="AB4" s="88">
        <f>(1+AB$35*UCC_Elasdatinc!AA36)^1</f>
        <v>1.0068471463741457</v>
      </c>
      <c r="AC4" s="88">
        <f>(1+AC$35*UCC_Elasdatinc!AB36)^1</f>
        <v>1.0072281668159679</v>
      </c>
      <c r="AD4" s="88">
        <f>(1+AD$35*UCC_Elasdatinc!AC36)^1</f>
        <v>1.0036216037701502</v>
      </c>
      <c r="AE4" s="88">
        <f>(1+AE$35*UCC_Elasdatinc!AD36)^1</f>
        <v>1.0036216037701502</v>
      </c>
      <c r="AF4" s="88">
        <f>(1+AF$35*UCC_Elasdatinc!AE36)^1</f>
        <v>1.0036216037701502</v>
      </c>
      <c r="AG4" s="88">
        <f>(1+AG$35*UCC_Elasdatinc!AF36)^1</f>
        <v>1.0036216037701502</v>
      </c>
      <c r="AH4" s="88">
        <f>(1+AH$35*UCC_Elasdatinc!AG36)^1</f>
        <v>1.0036216037701502</v>
      </c>
      <c r="AI4" s="88">
        <f>(1+AI$35*UCC_Elasdatinc!AH36)^1</f>
        <v>1.0036216037701502</v>
      </c>
      <c r="AJ4" s="88">
        <f>(1+AJ$35*UCC_Elasdatinc!AI36)^1</f>
        <v>1.0036216037701502</v>
      </c>
      <c r="AK4" s="88">
        <f>(1+AK$35*UCC_Elasdatinc!AJ36)^1</f>
        <v>1.0036216037701502</v>
      </c>
      <c r="AL4" s="88">
        <f>(1+AL$35*UCC_Elasdatinc!AK36)^1</f>
        <v>1.0036216037701502</v>
      </c>
      <c r="AM4" s="88">
        <f>(1+AM$35*UCC_Elasdatinc!AL36)^1</f>
        <v>1.0036216037701502</v>
      </c>
      <c r="AN4" s="88">
        <f>(1+AN$35*UCC_Elasdatinc!AM36)^1</f>
        <v>1.0036216037701502</v>
      </c>
      <c r="AO4" s="88">
        <f>(1+AO$35*UCC_Elasdatinc!AN36)^1</f>
        <v>1.0036216037701502</v>
      </c>
      <c r="AP4" s="88">
        <f>(1+AP$35*UCC_Elasdatinc!AO36)^1</f>
        <v>1.0036216037701502</v>
      </c>
      <c r="AQ4" s="88">
        <f>(1+AQ$35*UCC_Elasdatinc!AP36)^1</f>
        <v>1.0036216037701502</v>
      </c>
      <c r="AR4" s="88">
        <f>(1+AR$35*UCC_Elasdatinc!AQ36)^1</f>
        <v>1.0036216037701502</v>
      </c>
      <c r="AS4" s="88">
        <f>(1+AS$35*UCC_Elasdatinc!AR36)^1</f>
        <v>1.0036216037701502</v>
      </c>
      <c r="AT4" s="88">
        <f>(1+AT$35*UCC_Elasdatinc!AS36)^1</f>
        <v>1.0036216037701502</v>
      </c>
      <c r="AU4" s="88">
        <f>(1+AU$35*UCC_Elasdatinc!AT36)^1</f>
        <v>1.0036216037701502</v>
      </c>
      <c r="AV4" s="88">
        <f>(1+AV$35*UCC_Elasdatinc!AU36)^1</f>
        <v>1.0036216037701502</v>
      </c>
      <c r="AW4" s="88">
        <f>(1+AW$35*UCC_Elasdatinc!AV36)^1</f>
        <v>1.0036216037701502</v>
      </c>
      <c r="AX4" s="88">
        <f>(1+AX$35*UCC_Elasdatinc!AW36)^1</f>
        <v>1.0036216037701502</v>
      </c>
      <c r="AY4" s="88">
        <f>(1+AY$35*UCC_Elasdatinc!AX36)^1</f>
        <v>1.0036216037701502</v>
      </c>
      <c r="AZ4" s="88">
        <f>(1+AZ$35*UCC_Elasdatinc!AY36)^1</f>
        <v>1.0036216037701502</v>
      </c>
      <c r="BA4" s="88">
        <f>(1+BA$35*UCC_Elasdatinc!AZ36)^1</f>
        <v>1.0036216037701502</v>
      </c>
      <c r="BB4" s="88">
        <f>(1+BB$35*UCC_Elasdatinc!BA36)^1</f>
        <v>1.0036216037701502</v>
      </c>
      <c r="BC4" s="88">
        <f>(1+BC$35*UCC_Elasdatinc!BB36)^1</f>
        <v>1.0036216037701502</v>
      </c>
      <c r="BD4" s="88">
        <f>(1+BD$35*UCC_Elasdatinc!BC36)^1</f>
        <v>1.0036216037701502</v>
      </c>
      <c r="BE4" s="88">
        <f>(1+BE$35*UCC_Elasdatinc!BD36)^1</f>
        <v>1.0036216037701502</v>
      </c>
      <c r="BF4" s="88">
        <f>(1+BF$35*UCC_Elasdatinc!BE36)^1</f>
        <v>1.0036216037701502</v>
      </c>
      <c r="BG4" s="88">
        <f>(1+BG$35*UCC_Elasdatinc!BF36)^1</f>
        <v>1.0036216037701502</v>
      </c>
      <c r="BH4"/>
      <c r="BI4"/>
    </row>
    <row r="5" spans="1:61" s="119" customFormat="1" ht="14.25">
      <c r="A5" s="88" t="s">
        <v>153</v>
      </c>
      <c r="B5" s="14"/>
      <c r="C5" s="88" t="s">
        <v>327</v>
      </c>
      <c r="D5" s="88">
        <v>1</v>
      </c>
      <c r="E5" s="88">
        <f>(1+E$35*UCC_Elasdatinc!D37)^1</f>
        <v>1.0252645661169124</v>
      </c>
      <c r="F5" s="88">
        <f>(1+F$35*UCC_Elasdatinc!E37)^1</f>
        <v>1.0165064650370768</v>
      </c>
      <c r="G5" s="88">
        <f>(1+G$35*UCC_Elasdatinc!F37)^1</f>
        <v>0.98995023948076877</v>
      </c>
      <c r="H5" s="88">
        <f>(1+H$35*UCC_Elasdatinc!G37)^1</f>
        <v>0.96084171477794778</v>
      </c>
      <c r="I5" s="88">
        <f>(1+I$35*UCC_Elasdatinc!H37)^1</f>
        <v>1.0054335340285745</v>
      </c>
      <c r="J5" s="88">
        <f>(1+J$35*UCC_Elasdatinc!I37)^1</f>
        <v>0.99161663707975889</v>
      </c>
      <c r="K5" s="88">
        <f>(1+K$35*UCC_Elasdatinc!J37)^1</f>
        <v>1.0116309330493845</v>
      </c>
      <c r="L5" s="88">
        <f>(1+L$35*UCC_Elasdatinc!K37)^1</f>
        <v>1.0039488554098761</v>
      </c>
      <c r="M5" s="88">
        <f>(1+M$35*UCC_Elasdatinc!L37)^1</f>
        <v>1.0014493099460449</v>
      </c>
      <c r="N5" s="88">
        <f>(1+N$35*UCC_Elasdatinc!M37)^1</f>
        <v>1.0117656238335122</v>
      </c>
      <c r="O5" s="88">
        <f>(1+O$35*UCC_Elasdatinc!N37)^1</f>
        <v>1.0089601762728988</v>
      </c>
      <c r="P5" s="88">
        <f>(1+P$35*UCC_Elasdatinc!O37)^1</f>
        <v>1.0090239759620043</v>
      </c>
      <c r="Q5" s="88">
        <f>(1+Q$35*UCC_Elasdatinc!P37)^1</f>
        <v>1.0067163118345583</v>
      </c>
      <c r="R5" s="88">
        <f>(1+R$35*UCC_Elasdatinc!Q37)^1</f>
        <v>1.0056665078300433</v>
      </c>
      <c r="S5" s="88">
        <f>(1+S$35*UCC_Elasdatinc!R37)^1</f>
        <v>1.005417455262881</v>
      </c>
      <c r="T5" s="88">
        <f>(1+T$35*UCC_Elasdatinc!S37)^1</f>
        <v>1.0044082098720954</v>
      </c>
      <c r="U5" s="88">
        <f>(1+U$35*UCC_Elasdatinc!T37)^1</f>
        <v>1.003517731111861</v>
      </c>
      <c r="V5" s="88">
        <f>(1+V$35*UCC_Elasdatinc!U37)^1</f>
        <v>1.0027597656583302</v>
      </c>
      <c r="W5" s="88">
        <f>(1+W$35*UCC_Elasdatinc!V37)^1</f>
        <v>1.0023843605137701</v>
      </c>
      <c r="X5" s="88">
        <f>(1+X$35*UCC_Elasdatinc!W37)^1</f>
        <v>1.0025507223402437</v>
      </c>
      <c r="Y5" s="88">
        <f>(1+Y$35*UCC_Elasdatinc!X37)^1</f>
        <v>1.0033620573001574</v>
      </c>
      <c r="Z5" s="88">
        <f>(1+Z$35*UCC_Elasdatinc!Y37)^1</f>
        <v>1.0027971833901994</v>
      </c>
      <c r="AA5" s="88">
        <f>(1+AA$35*UCC_Elasdatinc!Z37)^1</f>
        <v>1.0026975051025837</v>
      </c>
      <c r="AB5" s="88">
        <f>(1+AB$35*UCC_Elasdatinc!AA37)^1</f>
        <v>1.0027388585496584</v>
      </c>
      <c r="AC5" s="88">
        <f>(1+AC$35*UCC_Elasdatinc!AB37)^1</f>
        <v>1.0028109537617653</v>
      </c>
      <c r="AD5" s="88">
        <f>(1+AD$35*UCC_Elasdatinc!AC37)^1</f>
        <v>1.0013681614242789</v>
      </c>
      <c r="AE5" s="88">
        <f>(1+AE$35*UCC_Elasdatinc!AD37)^1</f>
        <v>1.0013279213823885</v>
      </c>
      <c r="AF5" s="88">
        <f>(1+AF$35*UCC_Elasdatinc!AE37)^1</f>
        <v>1.0012876813404978</v>
      </c>
      <c r="AG5" s="88">
        <f>(1+AG$35*UCC_Elasdatinc!AF37)^1</f>
        <v>1.0012474412986072</v>
      </c>
      <c r="AH5" s="88">
        <f>(1+AH$35*UCC_Elasdatinc!AG37)^1</f>
        <v>1.0012072012567166</v>
      </c>
      <c r="AI5" s="88">
        <f>(1+AI$35*UCC_Elasdatinc!AH37)^1</f>
        <v>1.0012072012567166</v>
      </c>
      <c r="AJ5" s="88">
        <f>(1+AJ$35*UCC_Elasdatinc!AI37)^1</f>
        <v>1.0012072012567166</v>
      </c>
      <c r="AK5" s="88">
        <f>(1+AK$35*UCC_Elasdatinc!AJ37)^1</f>
        <v>1.0012072012567166</v>
      </c>
      <c r="AL5" s="88">
        <f>(1+AL$35*UCC_Elasdatinc!AK37)^1</f>
        <v>1.0012072012567166</v>
      </c>
      <c r="AM5" s="88">
        <f>(1+AM$35*UCC_Elasdatinc!AL37)^1</f>
        <v>1.0012072012567166</v>
      </c>
      <c r="AN5" s="88">
        <f>(1+AN$35*UCC_Elasdatinc!AM37)^1</f>
        <v>1.0012072012567166</v>
      </c>
      <c r="AO5" s="88">
        <f>(1+AO$35*UCC_Elasdatinc!AN37)^1</f>
        <v>1.0012072012567166</v>
      </c>
      <c r="AP5" s="88">
        <f>(1+AP$35*UCC_Elasdatinc!AO37)^1</f>
        <v>1.0012072012567166</v>
      </c>
      <c r="AQ5" s="88">
        <f>(1+AQ$35*UCC_Elasdatinc!AP37)^1</f>
        <v>1.0012072012567166</v>
      </c>
      <c r="AR5" s="88">
        <f>(1+AR$35*UCC_Elasdatinc!AQ37)^1</f>
        <v>1.0012072012567166</v>
      </c>
      <c r="AS5" s="88">
        <f>(1+AS$35*UCC_Elasdatinc!AR37)^1</f>
        <v>1.0012072012567166</v>
      </c>
      <c r="AT5" s="88">
        <f>(1+AT$35*UCC_Elasdatinc!AS37)^1</f>
        <v>1.0012072012567166</v>
      </c>
      <c r="AU5" s="88">
        <f>(1+AU$35*UCC_Elasdatinc!AT37)^1</f>
        <v>1.0012072012567166</v>
      </c>
      <c r="AV5" s="88">
        <f>(1+AV$35*UCC_Elasdatinc!AU37)^1</f>
        <v>1.0012072012567166</v>
      </c>
      <c r="AW5" s="88">
        <f>(1+AW$35*UCC_Elasdatinc!AV37)^1</f>
        <v>1.0012072012567166</v>
      </c>
      <c r="AX5" s="88">
        <f>(1+AX$35*UCC_Elasdatinc!AW37)^1</f>
        <v>1.0012072012567166</v>
      </c>
      <c r="AY5" s="88">
        <f>(1+AY$35*UCC_Elasdatinc!AX37)^1</f>
        <v>1.0012072012567166</v>
      </c>
      <c r="AZ5" s="88">
        <f>(1+AZ$35*UCC_Elasdatinc!AY37)^1</f>
        <v>1.0012072012567166</v>
      </c>
      <c r="BA5" s="88">
        <f>(1+BA$35*UCC_Elasdatinc!AZ37)^1</f>
        <v>1.0012072012567166</v>
      </c>
      <c r="BB5" s="88">
        <f>(1+BB$35*UCC_Elasdatinc!BA37)^1</f>
        <v>1.0012072012567166</v>
      </c>
      <c r="BC5" s="88">
        <f>(1+BC$35*UCC_Elasdatinc!BB37)^1</f>
        <v>1.0012072012567166</v>
      </c>
      <c r="BD5" s="88">
        <f>(1+BD$35*UCC_Elasdatinc!BC37)^1</f>
        <v>1.0012072012567166</v>
      </c>
      <c r="BE5" s="88">
        <f>(1+BE$35*UCC_Elasdatinc!BD37)^1</f>
        <v>1.0012072012567166</v>
      </c>
      <c r="BF5" s="88">
        <f>(1+BF$35*UCC_Elasdatinc!BE37)^1</f>
        <v>1.0012072012567166</v>
      </c>
      <c r="BG5" s="88">
        <f>(1+BG$35*UCC_Elasdatinc!BF37)^1</f>
        <v>1.0012072012567166</v>
      </c>
      <c r="BH5"/>
      <c r="BI5"/>
    </row>
    <row r="6" spans="1:61" s="119" customFormat="1" ht="14.25">
      <c r="A6" s="88" t="s">
        <v>153</v>
      </c>
      <c r="B6" s="14"/>
      <c r="C6" s="88" t="s">
        <v>328</v>
      </c>
      <c r="D6" s="88">
        <v>1</v>
      </c>
      <c r="E6" s="88">
        <f>(1+E$35*UCC_Elasdatinc!D38)^1</f>
        <v>1.050529132233825</v>
      </c>
      <c r="F6" s="88">
        <f>(1+F$35*UCC_Elasdatinc!E38)^1</f>
        <v>1.0330129300741535</v>
      </c>
      <c r="G6" s="88">
        <f>(1+G$35*UCC_Elasdatinc!F38)^1</f>
        <v>0.97990047896153754</v>
      </c>
      <c r="H6" s="88">
        <f>(1+H$35*UCC_Elasdatinc!G38)^1</f>
        <v>0.92168342955589544</v>
      </c>
      <c r="I6" s="88">
        <f>(1+I$35*UCC_Elasdatinc!H38)^1</f>
        <v>1.010867068057149</v>
      </c>
      <c r="J6" s="88">
        <f>(1+J$35*UCC_Elasdatinc!I38)^1</f>
        <v>0.98323327415951778</v>
      </c>
      <c r="K6" s="88">
        <f>(1+K$35*UCC_Elasdatinc!J38)^1</f>
        <v>1.0232618660987687</v>
      </c>
      <c r="L6" s="88">
        <f>(1+L$35*UCC_Elasdatinc!K38)^1</f>
        <v>1.0078977108197522</v>
      </c>
      <c r="M6" s="88">
        <f>(1+M$35*UCC_Elasdatinc!L38)^1</f>
        <v>1.0028986198920895</v>
      </c>
      <c r="N6" s="88">
        <f>(1+N$35*UCC_Elasdatinc!M38)^1</f>
        <v>1.0235312476670242</v>
      </c>
      <c r="O6" s="88">
        <f>(1+O$35*UCC_Elasdatinc!N38)^1</f>
        <v>1.0179203525457976</v>
      </c>
      <c r="P6" s="88">
        <f>(1+P$35*UCC_Elasdatinc!O38)^1</f>
        <v>1.0180479519240087</v>
      </c>
      <c r="Q6" s="88">
        <f>(1+Q$35*UCC_Elasdatinc!P38)^1</f>
        <v>1.0134326236691165</v>
      </c>
      <c r="R6" s="88">
        <f>(1+R$35*UCC_Elasdatinc!Q38)^1</f>
        <v>1.0113330156600864</v>
      </c>
      <c r="S6" s="88">
        <f>(1+S$35*UCC_Elasdatinc!R38)^1</f>
        <v>1.0108349105257619</v>
      </c>
      <c r="T6" s="88">
        <f>(1+T$35*UCC_Elasdatinc!S38)^1</f>
        <v>1.0090167929201952</v>
      </c>
      <c r="U6" s="88">
        <f>(1+U$35*UCC_Elasdatinc!T38)^1</f>
        <v>1.0073626930248256</v>
      </c>
      <c r="V6" s="88">
        <f>(1+V$35*UCC_Elasdatinc!U38)^1</f>
        <v>1.0059137835535648</v>
      </c>
      <c r="W6" s="88">
        <f>(1+W$35*UCC_Elasdatinc!V38)^1</f>
        <v>1.0052339621033977</v>
      </c>
      <c r="X6" s="88">
        <f>(1+X$35*UCC_Elasdatinc!W38)^1</f>
        <v>1.0057391252655481</v>
      </c>
      <c r="Y6" s="88">
        <f>(1+Y$35*UCC_Elasdatinc!X38)^1</f>
        <v>1.0077585937695939</v>
      </c>
      <c r="Z6" s="88">
        <f>(1+Z$35*UCC_Elasdatinc!Y38)^1</f>
        <v>1.0066249080294198</v>
      </c>
      <c r="AA6" s="88">
        <f>(1+AA$35*UCC_Elasdatinc!Z38)^1</f>
        <v>1.0065614988981766</v>
      </c>
      <c r="AB6" s="88">
        <f>(1+AB$35*UCC_Elasdatinc!AA38)^1</f>
        <v>1.0068471463741457</v>
      </c>
      <c r="AC6" s="88">
        <f>(1+AC$35*UCC_Elasdatinc!AB38)^1</f>
        <v>1.0072281668159679</v>
      </c>
      <c r="AD6" s="88">
        <f>(1+AD$35*UCC_Elasdatinc!AC38)^1</f>
        <v>1.0036216037701502</v>
      </c>
      <c r="AE6" s="88">
        <f>(1+AE$35*UCC_Elasdatinc!AD38)^1</f>
        <v>1.0036216037701502</v>
      </c>
      <c r="AF6" s="88">
        <f>(1+AF$35*UCC_Elasdatinc!AE38)^1</f>
        <v>1.0036216037701502</v>
      </c>
      <c r="AG6" s="88">
        <f>(1+AG$35*UCC_Elasdatinc!AF38)^1</f>
        <v>1.0036216037701502</v>
      </c>
      <c r="AH6" s="88">
        <f>(1+AH$35*UCC_Elasdatinc!AG38)^1</f>
        <v>1.0036216037701502</v>
      </c>
      <c r="AI6" s="88">
        <f>(1+AI$35*UCC_Elasdatinc!AH38)^1</f>
        <v>1.0036216037701502</v>
      </c>
      <c r="AJ6" s="88">
        <f>(1+AJ$35*UCC_Elasdatinc!AI38)^1</f>
        <v>1.0036216037701502</v>
      </c>
      <c r="AK6" s="88">
        <f>(1+AK$35*UCC_Elasdatinc!AJ38)^1</f>
        <v>1.0036216037701502</v>
      </c>
      <c r="AL6" s="88">
        <f>(1+AL$35*UCC_Elasdatinc!AK38)^1</f>
        <v>1.0036216037701502</v>
      </c>
      <c r="AM6" s="88">
        <f>(1+AM$35*UCC_Elasdatinc!AL38)^1</f>
        <v>1.0036216037701502</v>
      </c>
      <c r="AN6" s="88">
        <f>(1+AN$35*UCC_Elasdatinc!AM38)^1</f>
        <v>1.0036216037701502</v>
      </c>
      <c r="AO6" s="88">
        <f>(1+AO$35*UCC_Elasdatinc!AN38)^1</f>
        <v>1.0036216037701502</v>
      </c>
      <c r="AP6" s="88">
        <f>(1+AP$35*UCC_Elasdatinc!AO38)^1</f>
        <v>1.0036216037701502</v>
      </c>
      <c r="AQ6" s="88">
        <f>(1+AQ$35*UCC_Elasdatinc!AP38)^1</f>
        <v>1.0036216037701502</v>
      </c>
      <c r="AR6" s="88">
        <f>(1+AR$35*UCC_Elasdatinc!AQ38)^1</f>
        <v>1.0036216037701502</v>
      </c>
      <c r="AS6" s="88">
        <f>(1+AS$35*UCC_Elasdatinc!AR38)^1</f>
        <v>1.0036216037701502</v>
      </c>
      <c r="AT6" s="88">
        <f>(1+AT$35*UCC_Elasdatinc!AS38)^1</f>
        <v>1.0036216037701502</v>
      </c>
      <c r="AU6" s="88">
        <f>(1+AU$35*UCC_Elasdatinc!AT38)^1</f>
        <v>1.0036216037701502</v>
      </c>
      <c r="AV6" s="88">
        <f>(1+AV$35*UCC_Elasdatinc!AU38)^1</f>
        <v>1.0036216037701502</v>
      </c>
      <c r="AW6" s="88">
        <f>(1+AW$35*UCC_Elasdatinc!AV38)^1</f>
        <v>1.0036216037701502</v>
      </c>
      <c r="AX6" s="88">
        <f>(1+AX$35*UCC_Elasdatinc!AW38)^1</f>
        <v>1.0036216037701502</v>
      </c>
      <c r="AY6" s="88">
        <f>(1+AY$35*UCC_Elasdatinc!AX38)^1</f>
        <v>1.0036216037701502</v>
      </c>
      <c r="AZ6" s="88">
        <f>(1+AZ$35*UCC_Elasdatinc!AY38)^1</f>
        <v>1.0036216037701502</v>
      </c>
      <c r="BA6" s="88">
        <f>(1+BA$35*UCC_Elasdatinc!AZ38)^1</f>
        <v>1.0036216037701502</v>
      </c>
      <c r="BB6" s="88">
        <f>(1+BB$35*UCC_Elasdatinc!BA38)^1</f>
        <v>1.0036216037701502</v>
      </c>
      <c r="BC6" s="88">
        <f>(1+BC$35*UCC_Elasdatinc!BB38)^1</f>
        <v>1.0036216037701502</v>
      </c>
      <c r="BD6" s="88">
        <f>(1+BD$35*UCC_Elasdatinc!BC38)^1</f>
        <v>1.0036216037701502</v>
      </c>
      <c r="BE6" s="88">
        <f>(1+BE$35*UCC_Elasdatinc!BD38)^1</f>
        <v>1.0036216037701502</v>
      </c>
      <c r="BF6" s="88">
        <f>(1+BF$35*UCC_Elasdatinc!BE38)^1</f>
        <v>1.0036216037701502</v>
      </c>
      <c r="BG6" s="88">
        <f>(1+BG$35*UCC_Elasdatinc!BF38)^1</f>
        <v>1.0036216037701502</v>
      </c>
      <c r="BH6"/>
      <c r="BI6"/>
    </row>
    <row r="7" spans="1:61" s="119" customFormat="1" ht="14.25">
      <c r="A7" s="88" t="s">
        <v>153</v>
      </c>
      <c r="B7" s="14"/>
      <c r="C7" s="88" t="s">
        <v>329</v>
      </c>
      <c r="D7" s="88">
        <v>1</v>
      </c>
      <c r="E7" s="88">
        <f>(1+E$35*UCC_Elasdatinc!D39)^1</f>
        <v>1.050529132233825</v>
      </c>
      <c r="F7" s="88">
        <f>(1+F$35*UCC_Elasdatinc!E39)^1</f>
        <v>1.0330129300741535</v>
      </c>
      <c r="G7" s="88">
        <f>(1+G$35*UCC_Elasdatinc!F39)^1</f>
        <v>0.97990047896153754</v>
      </c>
      <c r="H7" s="88">
        <f>(1+H$35*UCC_Elasdatinc!G39)^1</f>
        <v>0.92168342955589544</v>
      </c>
      <c r="I7" s="88">
        <f>(1+I$35*UCC_Elasdatinc!H39)^1</f>
        <v>1.010867068057149</v>
      </c>
      <c r="J7" s="88">
        <f>(1+J$35*UCC_Elasdatinc!I39)^1</f>
        <v>0.98323327415951778</v>
      </c>
      <c r="K7" s="88">
        <f>(1+K$35*UCC_Elasdatinc!J39)^1</f>
        <v>1.0232618660987687</v>
      </c>
      <c r="L7" s="88">
        <f>(1+L$35*UCC_Elasdatinc!K39)^1</f>
        <v>1.0078977108197522</v>
      </c>
      <c r="M7" s="88">
        <f>(1+M$35*UCC_Elasdatinc!L39)^1</f>
        <v>1.0028986198920895</v>
      </c>
      <c r="N7" s="88">
        <f>(1+N$35*UCC_Elasdatinc!M39)^1</f>
        <v>1.0235312476670242</v>
      </c>
      <c r="O7" s="88">
        <f>(1+O$35*UCC_Elasdatinc!N39)^1</f>
        <v>1.0179203525457976</v>
      </c>
      <c r="P7" s="88">
        <f>(1+P$35*UCC_Elasdatinc!O39)^1</f>
        <v>1.0180479519240087</v>
      </c>
      <c r="Q7" s="88">
        <f>(1+Q$35*UCC_Elasdatinc!P39)^1</f>
        <v>1.0134326236691165</v>
      </c>
      <c r="R7" s="88">
        <f>(1+R$35*UCC_Elasdatinc!Q39)^1</f>
        <v>1.0113330156600864</v>
      </c>
      <c r="S7" s="88">
        <f>(1+S$35*UCC_Elasdatinc!R39)^1</f>
        <v>1.0108349105257619</v>
      </c>
      <c r="T7" s="88">
        <f>(1+T$35*UCC_Elasdatinc!S39)^1</f>
        <v>1.0090167929201952</v>
      </c>
      <c r="U7" s="88">
        <f>(1+U$35*UCC_Elasdatinc!T39)^1</f>
        <v>1.0073626930248256</v>
      </c>
      <c r="V7" s="88">
        <f>(1+V$35*UCC_Elasdatinc!U39)^1</f>
        <v>1.0059137835535648</v>
      </c>
      <c r="W7" s="88">
        <f>(1+W$35*UCC_Elasdatinc!V39)^1</f>
        <v>1.0052339621033977</v>
      </c>
      <c r="X7" s="88">
        <f>(1+X$35*UCC_Elasdatinc!W39)^1</f>
        <v>1.0057391252655481</v>
      </c>
      <c r="Y7" s="88">
        <f>(1+Y$35*UCC_Elasdatinc!X39)^1</f>
        <v>1.0077585937695939</v>
      </c>
      <c r="Z7" s="88">
        <f>(1+Z$35*UCC_Elasdatinc!Y39)^1</f>
        <v>1.0066249080294198</v>
      </c>
      <c r="AA7" s="88">
        <f>(1+AA$35*UCC_Elasdatinc!Z39)^1</f>
        <v>1.0065614988981766</v>
      </c>
      <c r="AB7" s="88">
        <f>(1+AB$35*UCC_Elasdatinc!AA39)^1</f>
        <v>1.0068471463741457</v>
      </c>
      <c r="AC7" s="88">
        <f>(1+AC$35*UCC_Elasdatinc!AB39)^1</f>
        <v>1.0072281668159679</v>
      </c>
      <c r="AD7" s="88">
        <f>(1+AD$35*UCC_Elasdatinc!AC39)^1</f>
        <v>1.0036216037701502</v>
      </c>
      <c r="AE7" s="88">
        <f>(1+AE$35*UCC_Elasdatinc!AD39)^1</f>
        <v>1.0036216037701502</v>
      </c>
      <c r="AF7" s="88">
        <f>(1+AF$35*UCC_Elasdatinc!AE39)^1</f>
        <v>1.0036216037701502</v>
      </c>
      <c r="AG7" s="88">
        <f>(1+AG$35*UCC_Elasdatinc!AF39)^1</f>
        <v>1.0036216037701502</v>
      </c>
      <c r="AH7" s="88">
        <f>(1+AH$35*UCC_Elasdatinc!AG39)^1</f>
        <v>1.0036216037701502</v>
      </c>
      <c r="AI7" s="88">
        <f>(1+AI$35*UCC_Elasdatinc!AH39)^1</f>
        <v>1.0036216037701502</v>
      </c>
      <c r="AJ7" s="88">
        <f>(1+AJ$35*UCC_Elasdatinc!AI39)^1</f>
        <v>1.0036216037701502</v>
      </c>
      <c r="AK7" s="88">
        <f>(1+AK$35*UCC_Elasdatinc!AJ39)^1</f>
        <v>1.0036216037701502</v>
      </c>
      <c r="AL7" s="88">
        <f>(1+AL$35*UCC_Elasdatinc!AK39)^1</f>
        <v>1.0036216037701502</v>
      </c>
      <c r="AM7" s="88">
        <f>(1+AM$35*UCC_Elasdatinc!AL39)^1</f>
        <v>1.0036216037701502</v>
      </c>
      <c r="AN7" s="88">
        <f>(1+AN$35*UCC_Elasdatinc!AM39)^1</f>
        <v>1.0036216037701502</v>
      </c>
      <c r="AO7" s="88">
        <f>(1+AO$35*UCC_Elasdatinc!AN39)^1</f>
        <v>1.0036216037701502</v>
      </c>
      <c r="AP7" s="88">
        <f>(1+AP$35*UCC_Elasdatinc!AO39)^1</f>
        <v>1.0036216037701502</v>
      </c>
      <c r="AQ7" s="88">
        <f>(1+AQ$35*UCC_Elasdatinc!AP39)^1</f>
        <v>1.0036216037701502</v>
      </c>
      <c r="AR7" s="88">
        <f>(1+AR$35*UCC_Elasdatinc!AQ39)^1</f>
        <v>1.0036216037701502</v>
      </c>
      <c r="AS7" s="88">
        <f>(1+AS$35*UCC_Elasdatinc!AR39)^1</f>
        <v>1.0036216037701502</v>
      </c>
      <c r="AT7" s="88">
        <f>(1+AT$35*UCC_Elasdatinc!AS39)^1</f>
        <v>1.0036216037701502</v>
      </c>
      <c r="AU7" s="88">
        <f>(1+AU$35*UCC_Elasdatinc!AT39)^1</f>
        <v>1.0036216037701502</v>
      </c>
      <c r="AV7" s="88">
        <f>(1+AV$35*UCC_Elasdatinc!AU39)^1</f>
        <v>1.0036216037701502</v>
      </c>
      <c r="AW7" s="88">
        <f>(1+AW$35*UCC_Elasdatinc!AV39)^1</f>
        <v>1.0036216037701502</v>
      </c>
      <c r="AX7" s="88">
        <f>(1+AX$35*UCC_Elasdatinc!AW39)^1</f>
        <v>1.0036216037701502</v>
      </c>
      <c r="AY7" s="88">
        <f>(1+AY$35*UCC_Elasdatinc!AX39)^1</f>
        <v>1.0036216037701502</v>
      </c>
      <c r="AZ7" s="88">
        <f>(1+AZ$35*UCC_Elasdatinc!AY39)^1</f>
        <v>1.0036216037701502</v>
      </c>
      <c r="BA7" s="88">
        <f>(1+BA$35*UCC_Elasdatinc!AZ39)^1</f>
        <v>1.0036216037701502</v>
      </c>
      <c r="BB7" s="88">
        <f>(1+BB$35*UCC_Elasdatinc!BA39)^1</f>
        <v>1.0036216037701502</v>
      </c>
      <c r="BC7" s="88">
        <f>(1+BC$35*UCC_Elasdatinc!BB39)^1</f>
        <v>1.0036216037701502</v>
      </c>
      <c r="BD7" s="88">
        <f>(1+BD$35*UCC_Elasdatinc!BC39)^1</f>
        <v>1.0036216037701502</v>
      </c>
      <c r="BE7" s="88">
        <f>(1+BE$35*UCC_Elasdatinc!BD39)^1</f>
        <v>1.0036216037701502</v>
      </c>
      <c r="BF7" s="88">
        <f>(1+BF$35*UCC_Elasdatinc!BE39)^1</f>
        <v>1.0036216037701502</v>
      </c>
      <c r="BG7" s="88">
        <f>(1+BG$35*UCC_Elasdatinc!BF39)^1</f>
        <v>1.0036216037701502</v>
      </c>
      <c r="BH7"/>
      <c r="BI7"/>
    </row>
    <row r="8" spans="1:61" s="119" customFormat="1" ht="14.25">
      <c r="A8" s="88" t="s">
        <v>153</v>
      </c>
      <c r="B8" s="14"/>
      <c r="C8" s="88" t="s">
        <v>330</v>
      </c>
      <c r="D8" s="88">
        <v>1</v>
      </c>
      <c r="E8" s="88">
        <f>(1+E$35*UCC_Elasdatinc!D40)^1</f>
        <v>1.050529132233825</v>
      </c>
      <c r="F8" s="88">
        <f>(1+F$35*UCC_Elasdatinc!E40)^1</f>
        <v>1.0330129300741535</v>
      </c>
      <c r="G8" s="88">
        <f>(1+G$35*UCC_Elasdatinc!F40)^1</f>
        <v>0.97990047896153754</v>
      </c>
      <c r="H8" s="88">
        <f>(1+H$35*UCC_Elasdatinc!G40)^1</f>
        <v>0.92168342955589544</v>
      </c>
      <c r="I8" s="88">
        <f>(1+I$35*UCC_Elasdatinc!H40)^1</f>
        <v>1.010867068057149</v>
      </c>
      <c r="J8" s="88">
        <f>(1+J$35*UCC_Elasdatinc!I40)^1</f>
        <v>0.98323327415951778</v>
      </c>
      <c r="K8" s="88">
        <f>(1+K$35*UCC_Elasdatinc!J40)^1</f>
        <v>1.0232618660987687</v>
      </c>
      <c r="L8" s="88">
        <f>(1+L$35*UCC_Elasdatinc!K40)^1</f>
        <v>1.0078977108197522</v>
      </c>
      <c r="M8" s="88">
        <f>(1+M$35*UCC_Elasdatinc!L40)^1</f>
        <v>1.0028986198920895</v>
      </c>
      <c r="N8" s="88">
        <f>(1+N$35*UCC_Elasdatinc!M40)^1</f>
        <v>1.0235312476670242</v>
      </c>
      <c r="O8" s="88">
        <f>(1+O$35*UCC_Elasdatinc!N40)^1</f>
        <v>1.0179203525457976</v>
      </c>
      <c r="P8" s="88">
        <f>(1+P$35*UCC_Elasdatinc!O40)^1</f>
        <v>1.0180479519240087</v>
      </c>
      <c r="Q8" s="88">
        <f>(1+Q$35*UCC_Elasdatinc!P40)^1</f>
        <v>1.0134326236691165</v>
      </c>
      <c r="R8" s="88">
        <f>(1+R$35*UCC_Elasdatinc!Q40)^1</f>
        <v>1.0113330156600864</v>
      </c>
      <c r="S8" s="88">
        <f>(1+S$35*UCC_Elasdatinc!R40)^1</f>
        <v>1.0108349105257619</v>
      </c>
      <c r="T8" s="88">
        <f>(1+T$35*UCC_Elasdatinc!S40)^1</f>
        <v>1.0090167929201952</v>
      </c>
      <c r="U8" s="88">
        <f>(1+U$35*UCC_Elasdatinc!T40)^1</f>
        <v>1.0073626930248256</v>
      </c>
      <c r="V8" s="88">
        <f>(1+V$35*UCC_Elasdatinc!U40)^1</f>
        <v>1.0059137835535648</v>
      </c>
      <c r="W8" s="88">
        <f>(1+W$35*UCC_Elasdatinc!V40)^1</f>
        <v>1.0052339621033977</v>
      </c>
      <c r="X8" s="88">
        <f>(1+X$35*UCC_Elasdatinc!W40)^1</f>
        <v>1.0057391252655481</v>
      </c>
      <c r="Y8" s="88">
        <f>(1+Y$35*UCC_Elasdatinc!X40)^1</f>
        <v>1.0077585937695939</v>
      </c>
      <c r="Z8" s="88">
        <f>(1+Z$35*UCC_Elasdatinc!Y40)^1</f>
        <v>1.0066249080294198</v>
      </c>
      <c r="AA8" s="88">
        <f>(1+AA$35*UCC_Elasdatinc!Z40)^1</f>
        <v>1.0065614988981766</v>
      </c>
      <c r="AB8" s="88">
        <f>(1+AB$35*UCC_Elasdatinc!AA40)^1</f>
        <v>1.0068471463741457</v>
      </c>
      <c r="AC8" s="88">
        <f>(1+AC$35*UCC_Elasdatinc!AB40)^1</f>
        <v>1.0072281668159679</v>
      </c>
      <c r="AD8" s="88">
        <f>(1+AD$35*UCC_Elasdatinc!AC40)^1</f>
        <v>1.0036216037701502</v>
      </c>
      <c r="AE8" s="88">
        <f>(1+AE$35*UCC_Elasdatinc!AD40)^1</f>
        <v>1.0036216037701502</v>
      </c>
      <c r="AF8" s="88">
        <f>(1+AF$35*UCC_Elasdatinc!AE40)^1</f>
        <v>1.0036216037701502</v>
      </c>
      <c r="AG8" s="88">
        <f>(1+AG$35*UCC_Elasdatinc!AF40)^1</f>
        <v>1.0036216037701502</v>
      </c>
      <c r="AH8" s="88">
        <f>(1+AH$35*UCC_Elasdatinc!AG40)^1</f>
        <v>1.0036216037701502</v>
      </c>
      <c r="AI8" s="88">
        <f>(1+AI$35*UCC_Elasdatinc!AH40)^1</f>
        <v>1.0036216037701502</v>
      </c>
      <c r="AJ8" s="88">
        <f>(1+AJ$35*UCC_Elasdatinc!AI40)^1</f>
        <v>1.0036216037701502</v>
      </c>
      <c r="AK8" s="88">
        <f>(1+AK$35*UCC_Elasdatinc!AJ40)^1</f>
        <v>1.0036216037701502</v>
      </c>
      <c r="AL8" s="88">
        <f>(1+AL$35*UCC_Elasdatinc!AK40)^1</f>
        <v>1.0036216037701502</v>
      </c>
      <c r="AM8" s="88">
        <f>(1+AM$35*UCC_Elasdatinc!AL40)^1</f>
        <v>1.0036216037701502</v>
      </c>
      <c r="AN8" s="88">
        <f>(1+AN$35*UCC_Elasdatinc!AM40)^1</f>
        <v>1.0036216037701502</v>
      </c>
      <c r="AO8" s="88">
        <f>(1+AO$35*UCC_Elasdatinc!AN40)^1</f>
        <v>1.0036216037701502</v>
      </c>
      <c r="AP8" s="88">
        <f>(1+AP$35*UCC_Elasdatinc!AO40)^1</f>
        <v>1.0036216037701502</v>
      </c>
      <c r="AQ8" s="88">
        <f>(1+AQ$35*UCC_Elasdatinc!AP40)^1</f>
        <v>1.0036216037701502</v>
      </c>
      <c r="AR8" s="88">
        <f>(1+AR$35*UCC_Elasdatinc!AQ40)^1</f>
        <v>1.0036216037701502</v>
      </c>
      <c r="AS8" s="88">
        <f>(1+AS$35*UCC_Elasdatinc!AR40)^1</f>
        <v>1.0036216037701502</v>
      </c>
      <c r="AT8" s="88">
        <f>(1+AT$35*UCC_Elasdatinc!AS40)^1</f>
        <v>1.0036216037701502</v>
      </c>
      <c r="AU8" s="88">
        <f>(1+AU$35*UCC_Elasdatinc!AT40)^1</f>
        <v>1.0036216037701502</v>
      </c>
      <c r="AV8" s="88">
        <f>(1+AV$35*UCC_Elasdatinc!AU40)^1</f>
        <v>1.0036216037701502</v>
      </c>
      <c r="AW8" s="88">
        <f>(1+AW$35*UCC_Elasdatinc!AV40)^1</f>
        <v>1.0036216037701502</v>
      </c>
      <c r="AX8" s="88">
        <f>(1+AX$35*UCC_Elasdatinc!AW40)^1</f>
        <v>1.0036216037701502</v>
      </c>
      <c r="AY8" s="88">
        <f>(1+AY$35*UCC_Elasdatinc!AX40)^1</f>
        <v>1.0036216037701502</v>
      </c>
      <c r="AZ8" s="88">
        <f>(1+AZ$35*UCC_Elasdatinc!AY40)^1</f>
        <v>1.0036216037701502</v>
      </c>
      <c r="BA8" s="88">
        <f>(1+BA$35*UCC_Elasdatinc!AZ40)^1</f>
        <v>1.0036216037701502</v>
      </c>
      <c r="BB8" s="88">
        <f>(1+BB$35*UCC_Elasdatinc!BA40)^1</f>
        <v>1.0036216037701502</v>
      </c>
      <c r="BC8" s="88">
        <f>(1+BC$35*UCC_Elasdatinc!BB40)^1</f>
        <v>1.0036216037701502</v>
      </c>
      <c r="BD8" s="88">
        <f>(1+BD$35*UCC_Elasdatinc!BC40)^1</f>
        <v>1.0036216037701502</v>
      </c>
      <c r="BE8" s="88">
        <f>(1+BE$35*UCC_Elasdatinc!BD40)^1</f>
        <v>1.0036216037701502</v>
      </c>
      <c r="BF8" s="88">
        <f>(1+BF$35*UCC_Elasdatinc!BE40)^1</f>
        <v>1.0036216037701502</v>
      </c>
      <c r="BG8" s="88">
        <f>(1+BG$35*UCC_Elasdatinc!BF40)^1</f>
        <v>1.0036216037701502</v>
      </c>
      <c r="BH8"/>
      <c r="BI8"/>
    </row>
    <row r="9" spans="1:61" s="119" customFormat="1" ht="14.25">
      <c r="A9" s="88" t="s">
        <v>153</v>
      </c>
      <c r="B9" s="14"/>
      <c r="C9" s="88" t="s">
        <v>331</v>
      </c>
      <c r="D9" s="88">
        <v>1</v>
      </c>
      <c r="E9" s="88">
        <f>(1+E$35*UCC_Elasdatinc!D41)^1</f>
        <v>1.050529132233825</v>
      </c>
      <c r="F9" s="88">
        <f>(1+F$35*UCC_Elasdatinc!E41)^1</f>
        <v>1.0330129300741535</v>
      </c>
      <c r="G9" s="88">
        <f>(1+G$35*UCC_Elasdatinc!F41)^1</f>
        <v>0.97990047896153754</v>
      </c>
      <c r="H9" s="88">
        <f>(1+H$35*UCC_Elasdatinc!G41)^1</f>
        <v>0.92168342955589544</v>
      </c>
      <c r="I9" s="88">
        <f>(1+I$35*UCC_Elasdatinc!H41)^1</f>
        <v>1.010867068057149</v>
      </c>
      <c r="J9" s="88">
        <f>(1+J$35*UCC_Elasdatinc!I41)^1</f>
        <v>0.98323327415951778</v>
      </c>
      <c r="K9" s="88">
        <f>(1+K$35*UCC_Elasdatinc!J41)^1</f>
        <v>1.0232618660987687</v>
      </c>
      <c r="L9" s="88">
        <f>(1+L$35*UCC_Elasdatinc!K41)^1</f>
        <v>1.0078977108197522</v>
      </c>
      <c r="M9" s="88">
        <f>(1+M$35*UCC_Elasdatinc!L41)^1</f>
        <v>1.0028986198920895</v>
      </c>
      <c r="N9" s="88">
        <f>(1+N$35*UCC_Elasdatinc!M41)^1</f>
        <v>1.0235312476670242</v>
      </c>
      <c r="O9" s="88">
        <f>(1+O$35*UCC_Elasdatinc!N41)^1</f>
        <v>1.0179203525457976</v>
      </c>
      <c r="P9" s="88">
        <f>(1+P$35*UCC_Elasdatinc!O41)^1</f>
        <v>1.0180479519240087</v>
      </c>
      <c r="Q9" s="88">
        <f>(1+Q$35*UCC_Elasdatinc!P41)^1</f>
        <v>1.0134326236691165</v>
      </c>
      <c r="R9" s="88">
        <f>(1+R$35*UCC_Elasdatinc!Q41)^1</f>
        <v>1.0113330156600864</v>
      </c>
      <c r="S9" s="88">
        <f>(1+S$35*UCC_Elasdatinc!R41)^1</f>
        <v>1.0108349105257619</v>
      </c>
      <c r="T9" s="88">
        <f>(1+T$35*UCC_Elasdatinc!S41)^1</f>
        <v>1.0090167929201952</v>
      </c>
      <c r="U9" s="88">
        <f>(1+U$35*UCC_Elasdatinc!T41)^1</f>
        <v>1.0073626930248256</v>
      </c>
      <c r="V9" s="88">
        <f>(1+V$35*UCC_Elasdatinc!U41)^1</f>
        <v>1.0059137835535648</v>
      </c>
      <c r="W9" s="88">
        <f>(1+W$35*UCC_Elasdatinc!V41)^1</f>
        <v>1.0052339621033977</v>
      </c>
      <c r="X9" s="88">
        <f>(1+X$35*UCC_Elasdatinc!W41)^1</f>
        <v>1.0057391252655481</v>
      </c>
      <c r="Y9" s="88">
        <f>(1+Y$35*UCC_Elasdatinc!X41)^1</f>
        <v>1.0077585937695939</v>
      </c>
      <c r="Z9" s="88">
        <f>(1+Z$35*UCC_Elasdatinc!Y41)^1</f>
        <v>1.0066249080294198</v>
      </c>
      <c r="AA9" s="88">
        <f>(1+AA$35*UCC_Elasdatinc!Z41)^1</f>
        <v>1.0065614988981766</v>
      </c>
      <c r="AB9" s="88">
        <f>(1+AB$35*UCC_Elasdatinc!AA41)^1</f>
        <v>1.0068471463741457</v>
      </c>
      <c r="AC9" s="88">
        <f>(1+AC$35*UCC_Elasdatinc!AB41)^1</f>
        <v>1.0072281668159679</v>
      </c>
      <c r="AD9" s="88">
        <f>(1+AD$35*UCC_Elasdatinc!AC41)^1</f>
        <v>1.0036216037701502</v>
      </c>
      <c r="AE9" s="88">
        <f>(1+AE$35*UCC_Elasdatinc!AD41)^1</f>
        <v>1.0036216037701502</v>
      </c>
      <c r="AF9" s="88">
        <f>(1+AF$35*UCC_Elasdatinc!AE41)^1</f>
        <v>1.0036216037701502</v>
      </c>
      <c r="AG9" s="88">
        <f>(1+AG$35*UCC_Elasdatinc!AF41)^1</f>
        <v>1.0036216037701502</v>
      </c>
      <c r="AH9" s="88">
        <f>(1+AH$35*UCC_Elasdatinc!AG41)^1</f>
        <v>1.0036216037701502</v>
      </c>
      <c r="AI9" s="88">
        <f>(1+AI$35*UCC_Elasdatinc!AH41)^1</f>
        <v>1.0036216037701502</v>
      </c>
      <c r="AJ9" s="88">
        <f>(1+AJ$35*UCC_Elasdatinc!AI41)^1</f>
        <v>1.0036216037701502</v>
      </c>
      <c r="AK9" s="88">
        <f>(1+AK$35*UCC_Elasdatinc!AJ41)^1</f>
        <v>1.0036216037701502</v>
      </c>
      <c r="AL9" s="88">
        <f>(1+AL$35*UCC_Elasdatinc!AK41)^1</f>
        <v>1.0036216037701502</v>
      </c>
      <c r="AM9" s="88">
        <f>(1+AM$35*UCC_Elasdatinc!AL41)^1</f>
        <v>1.0036216037701502</v>
      </c>
      <c r="AN9" s="88">
        <f>(1+AN$35*UCC_Elasdatinc!AM41)^1</f>
        <v>1.0036216037701502</v>
      </c>
      <c r="AO9" s="88">
        <f>(1+AO$35*UCC_Elasdatinc!AN41)^1</f>
        <v>1.0036216037701502</v>
      </c>
      <c r="AP9" s="88">
        <f>(1+AP$35*UCC_Elasdatinc!AO41)^1</f>
        <v>1.0036216037701502</v>
      </c>
      <c r="AQ9" s="88">
        <f>(1+AQ$35*UCC_Elasdatinc!AP41)^1</f>
        <v>1.0036216037701502</v>
      </c>
      <c r="AR9" s="88">
        <f>(1+AR$35*UCC_Elasdatinc!AQ41)^1</f>
        <v>1.0036216037701502</v>
      </c>
      <c r="AS9" s="88">
        <f>(1+AS$35*UCC_Elasdatinc!AR41)^1</f>
        <v>1.0036216037701502</v>
      </c>
      <c r="AT9" s="88">
        <f>(1+AT$35*UCC_Elasdatinc!AS41)^1</f>
        <v>1.0036216037701502</v>
      </c>
      <c r="AU9" s="88">
        <f>(1+AU$35*UCC_Elasdatinc!AT41)^1</f>
        <v>1.0036216037701502</v>
      </c>
      <c r="AV9" s="88">
        <f>(1+AV$35*UCC_Elasdatinc!AU41)^1</f>
        <v>1.0036216037701502</v>
      </c>
      <c r="AW9" s="88">
        <f>(1+AW$35*UCC_Elasdatinc!AV41)^1</f>
        <v>1.0036216037701502</v>
      </c>
      <c r="AX9" s="88">
        <f>(1+AX$35*UCC_Elasdatinc!AW41)^1</f>
        <v>1.0036216037701502</v>
      </c>
      <c r="AY9" s="88">
        <f>(1+AY$35*UCC_Elasdatinc!AX41)^1</f>
        <v>1.0036216037701502</v>
      </c>
      <c r="AZ9" s="88">
        <f>(1+AZ$35*UCC_Elasdatinc!AY41)^1</f>
        <v>1.0036216037701502</v>
      </c>
      <c r="BA9" s="88">
        <f>(1+BA$35*UCC_Elasdatinc!AZ41)^1</f>
        <v>1.0036216037701502</v>
      </c>
      <c r="BB9" s="88">
        <f>(1+BB$35*UCC_Elasdatinc!BA41)^1</f>
        <v>1.0036216037701502</v>
      </c>
      <c r="BC9" s="88">
        <f>(1+BC$35*UCC_Elasdatinc!BB41)^1</f>
        <v>1.0036216037701502</v>
      </c>
      <c r="BD9" s="88">
        <f>(1+BD$35*UCC_Elasdatinc!BC41)^1</f>
        <v>1.0036216037701502</v>
      </c>
      <c r="BE9" s="88">
        <f>(1+BE$35*UCC_Elasdatinc!BD41)^1</f>
        <v>1.0036216037701502</v>
      </c>
      <c r="BF9" s="88">
        <f>(1+BF$35*UCC_Elasdatinc!BE41)^1</f>
        <v>1.0036216037701502</v>
      </c>
      <c r="BG9" s="88">
        <f>(1+BG$35*UCC_Elasdatinc!BF41)^1</f>
        <v>1.0036216037701502</v>
      </c>
      <c r="BH9"/>
      <c r="BI9"/>
    </row>
    <row r="10" spans="1:61" s="119" customFormat="1" ht="14.25">
      <c r="A10" s="88" t="s">
        <v>153</v>
      </c>
      <c r="B10" s="14"/>
      <c r="C10" s="88" t="s">
        <v>332</v>
      </c>
      <c r="D10" s="88">
        <v>1</v>
      </c>
      <c r="E10" s="88">
        <f>(1+E$35*UCC_Elasdatinc!D42)^1</f>
        <v>1.0176851962818387</v>
      </c>
      <c r="F10" s="88">
        <f>(1+F$35*UCC_Elasdatinc!E42)^1</f>
        <v>1.0107292022740999</v>
      </c>
      <c r="G10" s="88">
        <f>(1+G$35*UCC_Elasdatinc!F42)^1</f>
        <v>0.99397014368846126</v>
      </c>
      <c r="H10" s="88">
        <f>(1+H$35*UCC_Elasdatinc!G42)^1</f>
        <v>0.9784629431278713</v>
      </c>
      <c r="I10" s="88">
        <f>(1+I$35*UCC_Elasdatinc!H42)^1</f>
        <v>1.0027167670142874</v>
      </c>
      <c r="J10" s="88">
        <f>(1+J$35*UCC_Elasdatinc!I42)^1</f>
        <v>0.99564065128147461</v>
      </c>
      <c r="K10" s="88">
        <f>(1+K$35*UCC_Elasdatinc!J42)^1</f>
        <v>1.0063139350839516</v>
      </c>
      <c r="L10" s="88">
        <f>(1+L$35*UCC_Elasdatinc!K42)^1</f>
        <v>1.0022478100025449</v>
      </c>
      <c r="M10" s="88">
        <f>(1+M$35*UCC_Elasdatinc!L42)^1</f>
        <v>1.0008695859676269</v>
      </c>
      <c r="N10" s="88">
        <f>(1+N$35*UCC_Elasdatinc!M42)^1</f>
        <v>1.0074872151667804</v>
      </c>
      <c r="O10" s="88">
        <f>(1+O$35*UCC_Elasdatinc!N42)^1</f>
        <v>1.0060929198655713</v>
      </c>
      <c r="P10" s="88">
        <f>(1+P$35*UCC_Elasdatinc!O42)^1</f>
        <v>1.0066175823721364</v>
      </c>
      <c r="Q10" s="88">
        <f>(1+Q$35*UCC_Elasdatinc!P42)^1</f>
        <v>1.0053730494676465</v>
      </c>
      <c r="R10" s="88">
        <f>(1+R$35*UCC_Elasdatinc!Q42)^1</f>
        <v>1.0050189069351811</v>
      </c>
      <c r="S10" s="88">
        <f>(1+S$35*UCC_Elasdatinc!R42)^1</f>
        <v>1.005417455262881</v>
      </c>
      <c r="T10" s="88">
        <f>(1+T$35*UCC_Elasdatinc!S42)^1</f>
        <v>1.0044082098720954</v>
      </c>
      <c r="U10" s="88">
        <f>(1+U$35*UCC_Elasdatinc!T42)^1</f>
        <v>1.003517731111861</v>
      </c>
      <c r="V10" s="88">
        <f>(1+V$35*UCC_Elasdatinc!U42)^1</f>
        <v>1.0027597656583302</v>
      </c>
      <c r="W10" s="88">
        <f>(1+W$35*UCC_Elasdatinc!V42)^1</f>
        <v>1.0023843605137701</v>
      </c>
      <c r="X10" s="88">
        <f>(1+X$35*UCC_Elasdatinc!W42)^1</f>
        <v>1.0025507223402437</v>
      </c>
      <c r="Y10" s="88">
        <f>(1+Y$35*UCC_Elasdatinc!X42)^1</f>
        <v>1.0033620573001574</v>
      </c>
      <c r="Z10" s="88">
        <f>(1+Z$35*UCC_Elasdatinc!Y42)^1</f>
        <v>1.0027971833901994</v>
      </c>
      <c r="AA10" s="88">
        <f>(1+AA$35*UCC_Elasdatinc!Z42)^1</f>
        <v>1.0026975051025837</v>
      </c>
      <c r="AB10" s="88">
        <f>(1+AB$35*UCC_Elasdatinc!AA42)^1</f>
        <v>1.0027388585496584</v>
      </c>
      <c r="AC10" s="88">
        <f>(1+AC$35*UCC_Elasdatinc!AB42)^1</f>
        <v>1.0028109537617653</v>
      </c>
      <c r="AD10" s="88">
        <f>(1+AD$35*UCC_Elasdatinc!AC42)^1</f>
        <v>1.0013681614242789</v>
      </c>
      <c r="AE10" s="88">
        <f>(1+AE$35*UCC_Elasdatinc!AD42)^1</f>
        <v>1.0013279213823885</v>
      </c>
      <c r="AF10" s="88">
        <f>(1+AF$35*UCC_Elasdatinc!AE42)^1</f>
        <v>1.0012876813404978</v>
      </c>
      <c r="AG10" s="88">
        <f>(1+AG$35*UCC_Elasdatinc!AF42)^1</f>
        <v>1.0012474412986072</v>
      </c>
      <c r="AH10" s="88">
        <f>(1+AH$35*UCC_Elasdatinc!AG42)^1</f>
        <v>1.0012072012567166</v>
      </c>
      <c r="AI10" s="88">
        <f>(1+AI$35*UCC_Elasdatinc!AH42)^1</f>
        <v>1.0012072012567166</v>
      </c>
      <c r="AJ10" s="88">
        <f>(1+AJ$35*UCC_Elasdatinc!AI42)^1</f>
        <v>1.0012072012567166</v>
      </c>
      <c r="AK10" s="88">
        <f>(1+AK$35*UCC_Elasdatinc!AJ42)^1</f>
        <v>1.0012072012567166</v>
      </c>
      <c r="AL10" s="88">
        <f>(1+AL$35*UCC_Elasdatinc!AK42)^1</f>
        <v>1.0012072012567166</v>
      </c>
      <c r="AM10" s="88">
        <f>(1+AM$35*UCC_Elasdatinc!AL42)^1</f>
        <v>1.0012072012567166</v>
      </c>
      <c r="AN10" s="88">
        <f>(1+AN$35*UCC_Elasdatinc!AM42)^1</f>
        <v>1.0012072012567166</v>
      </c>
      <c r="AO10" s="88">
        <f>(1+AO$35*UCC_Elasdatinc!AN42)^1</f>
        <v>1.0012072012567166</v>
      </c>
      <c r="AP10" s="88">
        <f>(1+AP$35*UCC_Elasdatinc!AO42)^1</f>
        <v>1.0012072012567166</v>
      </c>
      <c r="AQ10" s="88">
        <f>(1+AQ$35*UCC_Elasdatinc!AP42)^1</f>
        <v>1.0012072012567166</v>
      </c>
      <c r="AR10" s="88">
        <f>(1+AR$35*UCC_Elasdatinc!AQ42)^1</f>
        <v>1.0012072012567166</v>
      </c>
      <c r="AS10" s="88">
        <f>(1+AS$35*UCC_Elasdatinc!AR42)^1</f>
        <v>1.0012072012567166</v>
      </c>
      <c r="AT10" s="88">
        <f>(1+AT$35*UCC_Elasdatinc!AS42)^1</f>
        <v>1.0012072012567166</v>
      </c>
      <c r="AU10" s="88">
        <f>(1+AU$35*UCC_Elasdatinc!AT42)^1</f>
        <v>1.0012072012567166</v>
      </c>
      <c r="AV10" s="88">
        <f>(1+AV$35*UCC_Elasdatinc!AU42)^1</f>
        <v>1.0012072012567166</v>
      </c>
      <c r="AW10" s="88">
        <f>(1+AW$35*UCC_Elasdatinc!AV42)^1</f>
        <v>1.0012072012567166</v>
      </c>
      <c r="AX10" s="88">
        <f>(1+AX$35*UCC_Elasdatinc!AW42)^1</f>
        <v>1.0012072012567166</v>
      </c>
      <c r="AY10" s="88">
        <f>(1+AY$35*UCC_Elasdatinc!AX42)^1</f>
        <v>1.0012072012567166</v>
      </c>
      <c r="AZ10" s="88">
        <f>(1+AZ$35*UCC_Elasdatinc!AY42)^1</f>
        <v>1.0012072012567166</v>
      </c>
      <c r="BA10" s="88">
        <f>(1+BA$35*UCC_Elasdatinc!AZ42)^1</f>
        <v>1.0012072012567166</v>
      </c>
      <c r="BB10" s="88">
        <f>(1+BB$35*UCC_Elasdatinc!BA42)^1</f>
        <v>1.0012072012567166</v>
      </c>
      <c r="BC10" s="88">
        <f>(1+BC$35*UCC_Elasdatinc!BB42)^1</f>
        <v>1.0012072012567166</v>
      </c>
      <c r="BD10" s="88">
        <f>(1+BD$35*UCC_Elasdatinc!BC42)^1</f>
        <v>1.0012072012567166</v>
      </c>
      <c r="BE10" s="88">
        <f>(1+BE$35*UCC_Elasdatinc!BD42)^1</f>
        <v>1.0012072012567166</v>
      </c>
      <c r="BF10" s="88">
        <f>(1+BF$35*UCC_Elasdatinc!BE42)^1</f>
        <v>1.0012072012567166</v>
      </c>
      <c r="BG10" s="88">
        <f>(1+BG$35*UCC_Elasdatinc!BF42)^1</f>
        <v>1.0012072012567166</v>
      </c>
      <c r="BH10"/>
      <c r="BI10"/>
    </row>
    <row r="11" spans="1:61" s="119" customFormat="1" ht="14.25">
      <c r="A11" s="88" t="s">
        <v>153</v>
      </c>
      <c r="B11" s="14"/>
      <c r="C11" s="88" t="s">
        <v>333</v>
      </c>
      <c r="D11" s="88">
        <v>1</v>
      </c>
      <c r="E11" s="88">
        <f>(1+E$35*UCC_Elasdatinc!D43)^1</f>
        <v>1.12126991736118</v>
      </c>
      <c r="F11" s="88">
        <f>(1+F$35*UCC_Elasdatinc!E43)^1</f>
        <v>1.0676765066520146</v>
      </c>
      <c r="G11" s="88">
        <f>(1+G$35*UCC_Elasdatinc!F43)^1</f>
        <v>0.96583081423461392</v>
      </c>
      <c r="H11" s="88">
        <f>(1+H$35*UCC_Elasdatinc!G43)^1</f>
        <v>0.89427262990045886</v>
      </c>
      <c r="I11" s="88">
        <f>(1+I$35*UCC_Elasdatinc!H43)^1</f>
        <v>1.010867068057149</v>
      </c>
      <c r="J11" s="88">
        <f>(1+J$35*UCC_Elasdatinc!I43)^1</f>
        <v>0.98334505233178771</v>
      </c>
      <c r="K11" s="88">
        <f>(1+K$35*UCC_Elasdatinc!J43)^1</f>
        <v>1.0229295537259293</v>
      </c>
      <c r="L11" s="88">
        <f>(1+L$35*UCC_Elasdatinc!K43)^1</f>
        <v>1.007715455954681</v>
      </c>
      <c r="M11" s="88">
        <f>(1+M$35*UCC_Elasdatinc!L43)^1</f>
        <v>1.00280199922902</v>
      </c>
      <c r="N11" s="88">
        <f>(1+N$35*UCC_Elasdatinc!M43)^1</f>
        <v>1.0224616455003412</v>
      </c>
      <c r="O11" s="88">
        <f>(1+O$35*UCC_Elasdatinc!N43)^1</f>
        <v>1.0168451313930498</v>
      </c>
      <c r="P11" s="88">
        <f>(1+P$35*UCC_Elasdatinc!O43)^1</f>
        <v>1.016644222329919</v>
      </c>
      <c r="Q11" s="88">
        <f>(1+Q$35*UCC_Elasdatinc!P43)^1</f>
        <v>1.0120893613022048</v>
      </c>
      <c r="R11" s="88">
        <f>(1+R$35*UCC_Elasdatinc!Q43)^1</f>
        <v>1.0098759136466466</v>
      </c>
      <c r="S11" s="88">
        <f>(1+S$35*UCC_Elasdatinc!R43)^1</f>
        <v>1.0090290921048015</v>
      </c>
      <c r="T11" s="88">
        <f>(1+T$35*UCC_Elasdatinc!S43)^1</f>
        <v>1.0072134343361561</v>
      </c>
      <c r="U11" s="88">
        <f>(1+U$35*UCC_Elasdatinc!T43)^1</f>
        <v>1.0056447313190329</v>
      </c>
      <c r="V11" s="88">
        <f>(1+V$35*UCC_Elasdatinc!U43)^1</f>
        <v>1.0043367746059475</v>
      </c>
      <c r="W11" s="88">
        <f>(1+W$35*UCC_Elasdatinc!V43)^1</f>
        <v>1.0036637734723783</v>
      </c>
      <c r="X11" s="88">
        <f>(1+X$35*UCC_Elasdatinc!W43)^1</f>
        <v>1.0038260835103654</v>
      </c>
      <c r="Y11" s="88">
        <f>(1+Y$35*UCC_Elasdatinc!X43)^1</f>
        <v>1.0049137760540761</v>
      </c>
      <c r="Z11" s="88">
        <f>(1+Z$35*UCC_Elasdatinc!Y43)^1</f>
        <v>1.0039749448176518</v>
      </c>
      <c r="AA11" s="88">
        <f>(1+AA$35*UCC_Elasdatinc!Z43)^1</f>
        <v>1.0037181827089667</v>
      </c>
      <c r="AB11" s="88">
        <f>(1+AB$35*UCC_Elasdatinc!AA43)^1</f>
        <v>1.0036518113995445</v>
      </c>
      <c r="AC11" s="88">
        <f>(1+AC$35*UCC_Elasdatinc!AB43)^1</f>
        <v>1.0036140834079841</v>
      </c>
      <c r="AD11" s="88">
        <f>(1+AD$35*UCC_Elasdatinc!AC43)^1</f>
        <v>1.0016900817594034</v>
      </c>
      <c r="AE11" s="88">
        <f>(1+AE$35*UCC_Elasdatinc!AD43)^1</f>
        <v>1.0015693616337318</v>
      </c>
      <c r="AF11" s="88">
        <f>(1+AF$35*UCC_Elasdatinc!AE43)^1</f>
        <v>1.0014486415080601</v>
      </c>
      <c r="AG11" s="88">
        <f>(1+AG$35*UCC_Elasdatinc!AF43)^1</f>
        <v>1.0013279213823885</v>
      </c>
      <c r="AH11" s="88">
        <f>(1+AH$35*UCC_Elasdatinc!AG43)^1</f>
        <v>1.0012072012567166</v>
      </c>
      <c r="AI11" s="88">
        <f>(1+AI$35*UCC_Elasdatinc!AH43)^1</f>
        <v>1.0012072012567166</v>
      </c>
      <c r="AJ11" s="88">
        <f>(1+AJ$35*UCC_Elasdatinc!AI43)^1</f>
        <v>1.0012072012567166</v>
      </c>
      <c r="AK11" s="88">
        <f>(1+AK$35*UCC_Elasdatinc!AJ43)^1</f>
        <v>1.0012072012567166</v>
      </c>
      <c r="AL11" s="88">
        <f>(1+AL$35*UCC_Elasdatinc!AK43)^1</f>
        <v>1.0012072012567166</v>
      </c>
      <c r="AM11" s="88">
        <f>(1+AM$35*UCC_Elasdatinc!AL43)^1</f>
        <v>1.0012072012567166</v>
      </c>
      <c r="AN11" s="88">
        <f>(1+AN$35*UCC_Elasdatinc!AM43)^1</f>
        <v>1.0012072012567166</v>
      </c>
      <c r="AO11" s="88">
        <f>(1+AO$35*UCC_Elasdatinc!AN43)^1</f>
        <v>1.0012072012567166</v>
      </c>
      <c r="AP11" s="88">
        <f>(1+AP$35*UCC_Elasdatinc!AO43)^1</f>
        <v>1.0012072012567166</v>
      </c>
      <c r="AQ11" s="88">
        <f>(1+AQ$35*UCC_Elasdatinc!AP43)^1</f>
        <v>1.0012072012567166</v>
      </c>
      <c r="AR11" s="88">
        <f>(1+AR$35*UCC_Elasdatinc!AQ43)^1</f>
        <v>1.0012072012567166</v>
      </c>
      <c r="AS11" s="88">
        <f>(1+AS$35*UCC_Elasdatinc!AR43)^1</f>
        <v>1.0012072012567166</v>
      </c>
      <c r="AT11" s="88">
        <f>(1+AT$35*UCC_Elasdatinc!AS43)^1</f>
        <v>1.0012072012567166</v>
      </c>
      <c r="AU11" s="88">
        <f>(1+AU$35*UCC_Elasdatinc!AT43)^1</f>
        <v>1.0012072012567166</v>
      </c>
      <c r="AV11" s="88">
        <f>(1+AV$35*UCC_Elasdatinc!AU43)^1</f>
        <v>1.0012072012567166</v>
      </c>
      <c r="AW11" s="88">
        <f>(1+AW$35*UCC_Elasdatinc!AV43)^1</f>
        <v>1.0012072012567166</v>
      </c>
      <c r="AX11" s="88">
        <f>(1+AX$35*UCC_Elasdatinc!AW43)^1</f>
        <v>1.0012072012567166</v>
      </c>
      <c r="AY11" s="88">
        <f>(1+AY$35*UCC_Elasdatinc!AX43)^1</f>
        <v>1.0012072012567166</v>
      </c>
      <c r="AZ11" s="88">
        <f>(1+AZ$35*UCC_Elasdatinc!AY43)^1</f>
        <v>1.0012072012567166</v>
      </c>
      <c r="BA11" s="88">
        <f>(1+BA$35*UCC_Elasdatinc!AZ43)^1</f>
        <v>1.0012072012567166</v>
      </c>
      <c r="BB11" s="88">
        <f>(1+BB$35*UCC_Elasdatinc!BA43)^1</f>
        <v>1.0012072012567166</v>
      </c>
      <c r="BC11" s="88">
        <f>(1+BC$35*UCC_Elasdatinc!BB43)^1</f>
        <v>1.0012072012567166</v>
      </c>
      <c r="BD11" s="88">
        <f>(1+BD$35*UCC_Elasdatinc!BC43)^1</f>
        <v>1.0012072012567166</v>
      </c>
      <c r="BE11" s="88">
        <f>(1+BE$35*UCC_Elasdatinc!BD43)^1</f>
        <v>1.0012072012567166</v>
      </c>
      <c r="BF11" s="88">
        <f>(1+BF$35*UCC_Elasdatinc!BE43)^1</f>
        <v>1.0012072012567166</v>
      </c>
      <c r="BG11" s="88">
        <f>(1+BG$35*UCC_Elasdatinc!BF43)^1</f>
        <v>1.0012072012567166</v>
      </c>
      <c r="BH11"/>
      <c r="BI11"/>
    </row>
    <row r="12" spans="1:61" s="119" customFormat="1" ht="14.25">
      <c r="A12" s="88" t="s">
        <v>153</v>
      </c>
      <c r="B12" s="14"/>
      <c r="C12" s="88" t="s">
        <v>334</v>
      </c>
      <c r="D12" s="88">
        <v>1</v>
      </c>
      <c r="E12" s="88">
        <f>(1+E$35*UCC_Elasdatinc!D44)^1</f>
        <v>1.0290542510344494</v>
      </c>
      <c r="F12" s="88">
        <f>(1+F$35*UCC_Elasdatinc!E44)^1</f>
        <v>1.0173317882889306</v>
      </c>
      <c r="G12" s="88">
        <f>(1+G$35*UCC_Elasdatinc!F44)^1</f>
        <v>0.9904527275067303</v>
      </c>
      <c r="H12" s="88">
        <f>(1+H$35*UCC_Elasdatinc!G44)^1</f>
        <v>0.96671545756125554</v>
      </c>
      <c r="I12" s="88">
        <f>(1+I$35*UCC_Elasdatinc!H44)^1</f>
        <v>1.0040751505214309</v>
      </c>
      <c r="J12" s="88">
        <f>(1+J$35*UCC_Elasdatinc!I44)^1</f>
        <v>0.99351686600834688</v>
      </c>
      <c r="K12" s="88">
        <f>(1+K$35*UCC_Elasdatinc!J44)^1</f>
        <v>1.0093047464395075</v>
      </c>
      <c r="L12" s="88">
        <f>(1+L$35*UCC_Elasdatinc!K44)^1</f>
        <v>1.0032805875712816</v>
      </c>
      <c r="M12" s="88">
        <f>(1+M$35*UCC_Elasdatinc!L44)^1</f>
        <v>1.0012560686199055</v>
      </c>
      <c r="N12" s="88">
        <f>(1+N$35*UCC_Elasdatinc!M44)^1</f>
        <v>1.0106960216668293</v>
      </c>
      <c r="O12" s="88">
        <f>(1+O$35*UCC_Elasdatinc!N44)^1</f>
        <v>1.0086017692219829</v>
      </c>
      <c r="P12" s="88">
        <f>(1+P$35*UCC_Elasdatinc!O44)^1</f>
        <v>1.00922450876116</v>
      </c>
      <c r="Q12" s="88">
        <f>(1+Q$35*UCC_Elasdatinc!P44)^1</f>
        <v>1.0073879430180142</v>
      </c>
      <c r="R12" s="88">
        <f>(1+R$35*UCC_Elasdatinc!Q44)^1</f>
        <v>1.0067998093960517</v>
      </c>
      <c r="S12" s="88">
        <f>(1+S$35*UCC_Elasdatinc!R44)^1</f>
        <v>1.0072232736838411</v>
      </c>
      <c r="T12" s="88">
        <f>(1+T$35*UCC_Elasdatinc!S44)^1</f>
        <v>1.0060111952801301</v>
      </c>
      <c r="U12" s="88">
        <f>(1+U$35*UCC_Elasdatinc!T44)^1</f>
        <v>1.0049084620165505</v>
      </c>
      <c r="V12" s="88">
        <f>(1+V$35*UCC_Elasdatinc!U44)^1</f>
        <v>1.0039425223690432</v>
      </c>
      <c r="W12" s="88">
        <f>(1+W$35*UCC_Elasdatinc!V44)^1</f>
        <v>1.0034893080689318</v>
      </c>
      <c r="X12" s="88">
        <f>(1+X$35*UCC_Elasdatinc!W44)^1</f>
        <v>1.0038260835103654</v>
      </c>
      <c r="Y12" s="88">
        <f>(1+Y$35*UCC_Elasdatinc!X44)^1</f>
        <v>1.0051723958463958</v>
      </c>
      <c r="Z12" s="88">
        <f>(1+Z$35*UCC_Elasdatinc!Y44)^1</f>
        <v>1.0044166053529466</v>
      </c>
      <c r="AA12" s="88">
        <f>(1+AA$35*UCC_Elasdatinc!Z44)^1</f>
        <v>1.0043743325987844</v>
      </c>
      <c r="AB12" s="88">
        <f>(1+AB$35*UCC_Elasdatinc!AA44)^1</f>
        <v>1.0045647642494306</v>
      </c>
      <c r="AC12" s="88">
        <f>(1+AC$35*UCC_Elasdatinc!AB44)^1</f>
        <v>1.0048187778773121</v>
      </c>
      <c r="AD12" s="88">
        <f>(1+AD$35*UCC_Elasdatinc!AC44)^1</f>
        <v>1.0024144025134334</v>
      </c>
      <c r="AE12" s="88">
        <f>(1+AE$35*UCC_Elasdatinc!AD44)^1</f>
        <v>1.0024144025134334</v>
      </c>
      <c r="AF12" s="88">
        <f>(1+AF$35*UCC_Elasdatinc!AE44)^1</f>
        <v>1.0024144025134334</v>
      </c>
      <c r="AG12" s="88">
        <f>(1+AG$35*UCC_Elasdatinc!AF44)^1</f>
        <v>1.0024144025134334</v>
      </c>
      <c r="AH12" s="88">
        <f>(1+AH$35*UCC_Elasdatinc!AG44)^1</f>
        <v>1.0024144025134334</v>
      </c>
      <c r="AI12" s="88">
        <f>(1+AI$35*UCC_Elasdatinc!AH44)^1</f>
        <v>1.0024144025134334</v>
      </c>
      <c r="AJ12" s="88">
        <f>(1+AJ$35*UCC_Elasdatinc!AI44)^1</f>
        <v>1.0024144025134334</v>
      </c>
      <c r="AK12" s="88">
        <f>(1+AK$35*UCC_Elasdatinc!AJ44)^1</f>
        <v>1.0024144025134334</v>
      </c>
      <c r="AL12" s="88">
        <f>(1+AL$35*UCC_Elasdatinc!AK44)^1</f>
        <v>1.0024144025134334</v>
      </c>
      <c r="AM12" s="88">
        <f>(1+AM$35*UCC_Elasdatinc!AL44)^1</f>
        <v>1.0024144025134334</v>
      </c>
      <c r="AN12" s="88">
        <f>(1+AN$35*UCC_Elasdatinc!AM44)^1</f>
        <v>1.0024144025134334</v>
      </c>
      <c r="AO12" s="88">
        <f>(1+AO$35*UCC_Elasdatinc!AN44)^1</f>
        <v>1.0024144025134334</v>
      </c>
      <c r="AP12" s="88">
        <f>(1+AP$35*UCC_Elasdatinc!AO44)^1</f>
        <v>1.0024144025134334</v>
      </c>
      <c r="AQ12" s="88">
        <f>(1+AQ$35*UCC_Elasdatinc!AP44)^1</f>
        <v>1.0024144025134334</v>
      </c>
      <c r="AR12" s="88">
        <f>(1+AR$35*UCC_Elasdatinc!AQ44)^1</f>
        <v>1.0024144025134334</v>
      </c>
      <c r="AS12" s="88">
        <f>(1+AS$35*UCC_Elasdatinc!AR44)^1</f>
        <v>1.0024144025134334</v>
      </c>
      <c r="AT12" s="88">
        <f>(1+AT$35*UCC_Elasdatinc!AS44)^1</f>
        <v>1.0024144025134334</v>
      </c>
      <c r="AU12" s="88">
        <f>(1+AU$35*UCC_Elasdatinc!AT44)^1</f>
        <v>1.0024144025134334</v>
      </c>
      <c r="AV12" s="88">
        <f>(1+AV$35*UCC_Elasdatinc!AU44)^1</f>
        <v>1.0024144025134334</v>
      </c>
      <c r="AW12" s="88">
        <f>(1+AW$35*UCC_Elasdatinc!AV44)^1</f>
        <v>1.0024144025134334</v>
      </c>
      <c r="AX12" s="88">
        <f>(1+AX$35*UCC_Elasdatinc!AW44)^1</f>
        <v>1.0024144025134334</v>
      </c>
      <c r="AY12" s="88">
        <f>(1+AY$35*UCC_Elasdatinc!AX44)^1</f>
        <v>1.0024144025134334</v>
      </c>
      <c r="AZ12" s="88">
        <f>(1+AZ$35*UCC_Elasdatinc!AY44)^1</f>
        <v>1.0024144025134334</v>
      </c>
      <c r="BA12" s="88">
        <f>(1+BA$35*UCC_Elasdatinc!AZ44)^1</f>
        <v>1.0024144025134334</v>
      </c>
      <c r="BB12" s="88">
        <f>(1+BB$35*UCC_Elasdatinc!BA44)^1</f>
        <v>1.0024144025134334</v>
      </c>
      <c r="BC12" s="88">
        <f>(1+BC$35*UCC_Elasdatinc!BB44)^1</f>
        <v>1.0024144025134334</v>
      </c>
      <c r="BD12" s="88">
        <f>(1+BD$35*UCC_Elasdatinc!BC44)^1</f>
        <v>1.0024144025134334</v>
      </c>
      <c r="BE12" s="88">
        <f>(1+BE$35*UCC_Elasdatinc!BD44)^1</f>
        <v>1.0024144025134334</v>
      </c>
      <c r="BF12" s="88">
        <f>(1+BF$35*UCC_Elasdatinc!BE44)^1</f>
        <v>1.0024144025134334</v>
      </c>
      <c r="BG12" s="88">
        <f>(1+BG$35*UCC_Elasdatinc!BF44)^1</f>
        <v>1.0024144025134334</v>
      </c>
      <c r="BH12"/>
      <c r="BI12"/>
    </row>
    <row r="13" spans="1:61" s="119" customFormat="1" ht="14.25">
      <c r="A13" s="88" t="s">
        <v>153</v>
      </c>
      <c r="B13" s="14"/>
      <c r="C13" s="88" t="s">
        <v>335</v>
      </c>
      <c r="D13" s="88">
        <v>1</v>
      </c>
      <c r="E13" s="88">
        <f>(1+E$35*UCC_Elasdatinc!D45)^1</f>
        <v>1.0290542510344494</v>
      </c>
      <c r="F13" s="88">
        <f>(1+F$35*UCC_Elasdatinc!E45)^1</f>
        <v>1.0173317882889306</v>
      </c>
      <c r="G13" s="88">
        <f>(1+G$35*UCC_Elasdatinc!F45)^1</f>
        <v>0.9904527275067303</v>
      </c>
      <c r="H13" s="88">
        <f>(1+H$35*UCC_Elasdatinc!G45)^1</f>
        <v>0.96671545756125554</v>
      </c>
      <c r="I13" s="88">
        <f>(1+I$35*UCC_Elasdatinc!H45)^1</f>
        <v>1.0040751505214309</v>
      </c>
      <c r="J13" s="88">
        <f>(1+J$35*UCC_Elasdatinc!I45)^1</f>
        <v>0.99351686600834688</v>
      </c>
      <c r="K13" s="88">
        <f>(1+K$35*UCC_Elasdatinc!J45)^1</f>
        <v>1.0093047464395075</v>
      </c>
      <c r="L13" s="88">
        <f>(1+L$35*UCC_Elasdatinc!K45)^1</f>
        <v>1.0032805875712816</v>
      </c>
      <c r="M13" s="88">
        <f>(1+M$35*UCC_Elasdatinc!L45)^1</f>
        <v>1.0012560686199055</v>
      </c>
      <c r="N13" s="88">
        <f>(1+N$35*UCC_Elasdatinc!M45)^1</f>
        <v>1.0106960216668293</v>
      </c>
      <c r="O13" s="88">
        <f>(1+O$35*UCC_Elasdatinc!N45)^1</f>
        <v>1.0086017692219829</v>
      </c>
      <c r="P13" s="88">
        <f>(1+P$35*UCC_Elasdatinc!O45)^1</f>
        <v>1.00922450876116</v>
      </c>
      <c r="Q13" s="88">
        <f>(1+Q$35*UCC_Elasdatinc!P45)^1</f>
        <v>1.0073879430180142</v>
      </c>
      <c r="R13" s="88">
        <f>(1+R$35*UCC_Elasdatinc!Q45)^1</f>
        <v>1.0067998093960517</v>
      </c>
      <c r="S13" s="88">
        <f>(1+S$35*UCC_Elasdatinc!R45)^1</f>
        <v>1.0072232736838411</v>
      </c>
      <c r="T13" s="88">
        <f>(1+T$35*UCC_Elasdatinc!S45)^1</f>
        <v>1.0060111952801301</v>
      </c>
      <c r="U13" s="88">
        <f>(1+U$35*UCC_Elasdatinc!T45)^1</f>
        <v>1.0049084620165505</v>
      </c>
      <c r="V13" s="88">
        <f>(1+V$35*UCC_Elasdatinc!U45)^1</f>
        <v>1.0039425223690432</v>
      </c>
      <c r="W13" s="88">
        <f>(1+W$35*UCC_Elasdatinc!V45)^1</f>
        <v>1.0034893080689318</v>
      </c>
      <c r="X13" s="88">
        <f>(1+X$35*UCC_Elasdatinc!W45)^1</f>
        <v>1.0038260835103654</v>
      </c>
      <c r="Y13" s="88">
        <f>(1+Y$35*UCC_Elasdatinc!X45)^1</f>
        <v>1.0051723958463958</v>
      </c>
      <c r="Z13" s="88">
        <f>(1+Z$35*UCC_Elasdatinc!Y45)^1</f>
        <v>1.0044166053529466</v>
      </c>
      <c r="AA13" s="88">
        <f>(1+AA$35*UCC_Elasdatinc!Z45)^1</f>
        <v>1.0043743325987844</v>
      </c>
      <c r="AB13" s="88">
        <f>(1+AB$35*UCC_Elasdatinc!AA45)^1</f>
        <v>1.0045647642494306</v>
      </c>
      <c r="AC13" s="88">
        <f>(1+AC$35*UCC_Elasdatinc!AB45)^1</f>
        <v>1.0048187778773121</v>
      </c>
      <c r="AD13" s="88">
        <f>(1+AD$35*UCC_Elasdatinc!AC45)^1</f>
        <v>1.0024144025134334</v>
      </c>
      <c r="AE13" s="88">
        <f>(1+AE$35*UCC_Elasdatinc!AD45)^1</f>
        <v>1.0024144025134334</v>
      </c>
      <c r="AF13" s="88">
        <f>(1+AF$35*UCC_Elasdatinc!AE45)^1</f>
        <v>1.0024144025134334</v>
      </c>
      <c r="AG13" s="88">
        <f>(1+AG$35*UCC_Elasdatinc!AF45)^1</f>
        <v>1.0024144025134334</v>
      </c>
      <c r="AH13" s="88">
        <f>(1+AH$35*UCC_Elasdatinc!AG45)^1</f>
        <v>1.0024144025134334</v>
      </c>
      <c r="AI13" s="88">
        <f>(1+AI$35*UCC_Elasdatinc!AH45)^1</f>
        <v>1.0024144025134334</v>
      </c>
      <c r="AJ13" s="88">
        <f>(1+AJ$35*UCC_Elasdatinc!AI45)^1</f>
        <v>1.0024144025134334</v>
      </c>
      <c r="AK13" s="88">
        <f>(1+AK$35*UCC_Elasdatinc!AJ45)^1</f>
        <v>1.0024144025134334</v>
      </c>
      <c r="AL13" s="88">
        <f>(1+AL$35*UCC_Elasdatinc!AK45)^1</f>
        <v>1.0024144025134334</v>
      </c>
      <c r="AM13" s="88">
        <f>(1+AM$35*UCC_Elasdatinc!AL45)^1</f>
        <v>1.0024144025134334</v>
      </c>
      <c r="AN13" s="88">
        <f>(1+AN$35*UCC_Elasdatinc!AM45)^1</f>
        <v>1.0024144025134334</v>
      </c>
      <c r="AO13" s="88">
        <f>(1+AO$35*UCC_Elasdatinc!AN45)^1</f>
        <v>1.0024144025134334</v>
      </c>
      <c r="AP13" s="88">
        <f>(1+AP$35*UCC_Elasdatinc!AO45)^1</f>
        <v>1.0024144025134334</v>
      </c>
      <c r="AQ13" s="88">
        <f>(1+AQ$35*UCC_Elasdatinc!AP45)^1</f>
        <v>1.0024144025134334</v>
      </c>
      <c r="AR13" s="88">
        <f>(1+AR$35*UCC_Elasdatinc!AQ45)^1</f>
        <v>1.0024144025134334</v>
      </c>
      <c r="AS13" s="88">
        <f>(1+AS$35*UCC_Elasdatinc!AR45)^1</f>
        <v>1.0024144025134334</v>
      </c>
      <c r="AT13" s="88">
        <f>(1+AT$35*UCC_Elasdatinc!AS45)^1</f>
        <v>1.0024144025134334</v>
      </c>
      <c r="AU13" s="88">
        <f>(1+AU$35*UCC_Elasdatinc!AT45)^1</f>
        <v>1.0024144025134334</v>
      </c>
      <c r="AV13" s="88">
        <f>(1+AV$35*UCC_Elasdatinc!AU45)^1</f>
        <v>1.0024144025134334</v>
      </c>
      <c r="AW13" s="88">
        <f>(1+AW$35*UCC_Elasdatinc!AV45)^1</f>
        <v>1.0024144025134334</v>
      </c>
      <c r="AX13" s="88">
        <f>(1+AX$35*UCC_Elasdatinc!AW45)^1</f>
        <v>1.0024144025134334</v>
      </c>
      <c r="AY13" s="88">
        <f>(1+AY$35*UCC_Elasdatinc!AX45)^1</f>
        <v>1.0024144025134334</v>
      </c>
      <c r="AZ13" s="88">
        <f>(1+AZ$35*UCC_Elasdatinc!AY45)^1</f>
        <v>1.0024144025134334</v>
      </c>
      <c r="BA13" s="88">
        <f>(1+BA$35*UCC_Elasdatinc!AZ45)^1</f>
        <v>1.0024144025134334</v>
      </c>
      <c r="BB13" s="88">
        <f>(1+BB$35*UCC_Elasdatinc!BA45)^1</f>
        <v>1.0024144025134334</v>
      </c>
      <c r="BC13" s="88">
        <f>(1+BC$35*UCC_Elasdatinc!BB45)^1</f>
        <v>1.0024144025134334</v>
      </c>
      <c r="BD13" s="88">
        <f>(1+BD$35*UCC_Elasdatinc!BC45)^1</f>
        <v>1.0024144025134334</v>
      </c>
      <c r="BE13" s="88">
        <f>(1+BE$35*UCC_Elasdatinc!BD45)^1</f>
        <v>1.0024144025134334</v>
      </c>
      <c r="BF13" s="88">
        <f>(1+BF$35*UCC_Elasdatinc!BE45)^1</f>
        <v>1.0024144025134334</v>
      </c>
      <c r="BG13" s="88">
        <f>(1+BG$35*UCC_Elasdatinc!BF45)^1</f>
        <v>1.0024144025134334</v>
      </c>
      <c r="BH13"/>
      <c r="BI13"/>
    </row>
    <row r="14" spans="1:61" s="119" customFormat="1" ht="14.25">
      <c r="A14" s="88" t="s">
        <v>153</v>
      </c>
      <c r="B14" s="14"/>
      <c r="C14" s="88" t="s">
        <v>336</v>
      </c>
      <c r="D14" s="88">
        <v>1</v>
      </c>
      <c r="E14" s="88">
        <f>(1+E$35*UCC_Elasdatinc!D46)^1</f>
        <v>1.0290542510344494</v>
      </c>
      <c r="F14" s="88">
        <f>(1+F$35*UCC_Elasdatinc!E46)^1</f>
        <v>1.0173317882889306</v>
      </c>
      <c r="G14" s="88">
        <f>(1+G$35*UCC_Elasdatinc!F46)^1</f>
        <v>0.9904527275067303</v>
      </c>
      <c r="H14" s="88">
        <f>(1+H$35*UCC_Elasdatinc!G46)^1</f>
        <v>0.96671545756125554</v>
      </c>
      <c r="I14" s="88">
        <f>(1+I$35*UCC_Elasdatinc!H46)^1</f>
        <v>1.0040751505214309</v>
      </c>
      <c r="J14" s="88">
        <f>(1+J$35*UCC_Elasdatinc!I46)^1</f>
        <v>0.99351686600834688</v>
      </c>
      <c r="K14" s="88">
        <f>(1+K$35*UCC_Elasdatinc!J46)^1</f>
        <v>1.0093047464395075</v>
      </c>
      <c r="L14" s="88">
        <f>(1+L$35*UCC_Elasdatinc!K46)^1</f>
        <v>1.0032805875712816</v>
      </c>
      <c r="M14" s="88">
        <f>(1+M$35*UCC_Elasdatinc!L46)^1</f>
        <v>1.0012560686199055</v>
      </c>
      <c r="N14" s="88">
        <f>(1+N$35*UCC_Elasdatinc!M46)^1</f>
        <v>1.0106960216668293</v>
      </c>
      <c r="O14" s="88">
        <f>(1+O$35*UCC_Elasdatinc!N46)^1</f>
        <v>1.0086017692219829</v>
      </c>
      <c r="P14" s="88">
        <f>(1+P$35*UCC_Elasdatinc!O46)^1</f>
        <v>1.00922450876116</v>
      </c>
      <c r="Q14" s="88">
        <f>(1+Q$35*UCC_Elasdatinc!P46)^1</f>
        <v>1.0073879430180142</v>
      </c>
      <c r="R14" s="88">
        <f>(1+R$35*UCC_Elasdatinc!Q46)^1</f>
        <v>1.0067998093960517</v>
      </c>
      <c r="S14" s="88">
        <f>(1+S$35*UCC_Elasdatinc!R46)^1</f>
        <v>1.0072232736838411</v>
      </c>
      <c r="T14" s="88">
        <f>(1+T$35*UCC_Elasdatinc!S46)^1</f>
        <v>1.0060111952801301</v>
      </c>
      <c r="U14" s="88">
        <f>(1+U$35*UCC_Elasdatinc!T46)^1</f>
        <v>1.0049084620165505</v>
      </c>
      <c r="V14" s="88">
        <f>(1+V$35*UCC_Elasdatinc!U46)^1</f>
        <v>1.0039425223690432</v>
      </c>
      <c r="W14" s="88">
        <f>(1+W$35*UCC_Elasdatinc!V46)^1</f>
        <v>1.0034893080689318</v>
      </c>
      <c r="X14" s="88">
        <f>(1+X$35*UCC_Elasdatinc!W46)^1</f>
        <v>1.0038260835103654</v>
      </c>
      <c r="Y14" s="88">
        <f>(1+Y$35*UCC_Elasdatinc!X46)^1</f>
        <v>1.0051723958463958</v>
      </c>
      <c r="Z14" s="88">
        <f>(1+Z$35*UCC_Elasdatinc!Y46)^1</f>
        <v>1.0044166053529466</v>
      </c>
      <c r="AA14" s="88">
        <f>(1+AA$35*UCC_Elasdatinc!Z46)^1</f>
        <v>1.0043743325987844</v>
      </c>
      <c r="AB14" s="88">
        <f>(1+AB$35*UCC_Elasdatinc!AA46)^1</f>
        <v>1.0045647642494306</v>
      </c>
      <c r="AC14" s="88">
        <f>(1+AC$35*UCC_Elasdatinc!AB46)^1</f>
        <v>1.0048187778773121</v>
      </c>
      <c r="AD14" s="88">
        <f>(1+AD$35*UCC_Elasdatinc!AC46)^1</f>
        <v>1.0024144025134334</v>
      </c>
      <c r="AE14" s="88">
        <f>(1+AE$35*UCC_Elasdatinc!AD46)^1</f>
        <v>1.0024144025134334</v>
      </c>
      <c r="AF14" s="88">
        <f>(1+AF$35*UCC_Elasdatinc!AE46)^1</f>
        <v>1.0024144025134334</v>
      </c>
      <c r="AG14" s="88">
        <f>(1+AG$35*UCC_Elasdatinc!AF46)^1</f>
        <v>1.0024144025134334</v>
      </c>
      <c r="AH14" s="88">
        <f>(1+AH$35*UCC_Elasdatinc!AG46)^1</f>
        <v>1.0024144025134334</v>
      </c>
      <c r="AI14" s="88">
        <f>(1+AI$35*UCC_Elasdatinc!AH46)^1</f>
        <v>1.0024144025134334</v>
      </c>
      <c r="AJ14" s="88">
        <f>(1+AJ$35*UCC_Elasdatinc!AI46)^1</f>
        <v>1.0024144025134334</v>
      </c>
      <c r="AK14" s="88">
        <f>(1+AK$35*UCC_Elasdatinc!AJ46)^1</f>
        <v>1.0024144025134334</v>
      </c>
      <c r="AL14" s="88">
        <f>(1+AL$35*UCC_Elasdatinc!AK46)^1</f>
        <v>1.0024144025134334</v>
      </c>
      <c r="AM14" s="88">
        <f>(1+AM$35*UCC_Elasdatinc!AL46)^1</f>
        <v>1.0024144025134334</v>
      </c>
      <c r="AN14" s="88">
        <f>(1+AN$35*UCC_Elasdatinc!AM46)^1</f>
        <v>1.0024144025134334</v>
      </c>
      <c r="AO14" s="88">
        <f>(1+AO$35*UCC_Elasdatinc!AN46)^1</f>
        <v>1.0024144025134334</v>
      </c>
      <c r="AP14" s="88">
        <f>(1+AP$35*UCC_Elasdatinc!AO46)^1</f>
        <v>1.0024144025134334</v>
      </c>
      <c r="AQ14" s="88">
        <f>(1+AQ$35*UCC_Elasdatinc!AP46)^1</f>
        <v>1.0024144025134334</v>
      </c>
      <c r="AR14" s="88">
        <f>(1+AR$35*UCC_Elasdatinc!AQ46)^1</f>
        <v>1.0024144025134334</v>
      </c>
      <c r="AS14" s="88">
        <f>(1+AS$35*UCC_Elasdatinc!AR46)^1</f>
        <v>1.0024144025134334</v>
      </c>
      <c r="AT14" s="88">
        <f>(1+AT$35*UCC_Elasdatinc!AS46)^1</f>
        <v>1.0024144025134334</v>
      </c>
      <c r="AU14" s="88">
        <f>(1+AU$35*UCC_Elasdatinc!AT46)^1</f>
        <v>1.0024144025134334</v>
      </c>
      <c r="AV14" s="88">
        <f>(1+AV$35*UCC_Elasdatinc!AU46)^1</f>
        <v>1.0024144025134334</v>
      </c>
      <c r="AW14" s="88">
        <f>(1+AW$35*UCC_Elasdatinc!AV46)^1</f>
        <v>1.0024144025134334</v>
      </c>
      <c r="AX14" s="88">
        <f>(1+AX$35*UCC_Elasdatinc!AW46)^1</f>
        <v>1.0024144025134334</v>
      </c>
      <c r="AY14" s="88">
        <f>(1+AY$35*UCC_Elasdatinc!AX46)^1</f>
        <v>1.0024144025134334</v>
      </c>
      <c r="AZ14" s="88">
        <f>(1+AZ$35*UCC_Elasdatinc!AY46)^1</f>
        <v>1.0024144025134334</v>
      </c>
      <c r="BA14" s="88">
        <f>(1+BA$35*UCC_Elasdatinc!AZ46)^1</f>
        <v>1.0024144025134334</v>
      </c>
      <c r="BB14" s="88">
        <f>(1+BB$35*UCC_Elasdatinc!BA46)^1</f>
        <v>1.0024144025134334</v>
      </c>
      <c r="BC14" s="88">
        <f>(1+BC$35*UCC_Elasdatinc!BB46)^1</f>
        <v>1.0024144025134334</v>
      </c>
      <c r="BD14" s="88">
        <f>(1+BD$35*UCC_Elasdatinc!BC46)^1</f>
        <v>1.0024144025134334</v>
      </c>
      <c r="BE14" s="88">
        <f>(1+BE$35*UCC_Elasdatinc!BD46)^1</f>
        <v>1.0024144025134334</v>
      </c>
      <c r="BF14" s="88">
        <f>(1+BF$35*UCC_Elasdatinc!BE46)^1</f>
        <v>1.0024144025134334</v>
      </c>
      <c r="BG14" s="88">
        <f>(1+BG$35*UCC_Elasdatinc!BF46)^1</f>
        <v>1.0024144025134334</v>
      </c>
      <c r="BH14"/>
      <c r="BI14"/>
    </row>
    <row r="15" spans="1:61" s="119" customFormat="1" ht="14.25">
      <c r="A15" s="88" t="s">
        <v>153</v>
      </c>
      <c r="B15" s="14"/>
      <c r="C15" s="88" t="s">
        <v>337</v>
      </c>
      <c r="D15" s="88">
        <v>1</v>
      </c>
      <c r="E15" s="88">
        <f>(1+E$35*UCC_Elasdatinc!D47)^1</f>
        <v>1.0290542510344494</v>
      </c>
      <c r="F15" s="88">
        <f>(1+F$35*UCC_Elasdatinc!E47)^1</f>
        <v>1.0173317882889306</v>
      </c>
      <c r="G15" s="88">
        <f>(1+G$35*UCC_Elasdatinc!F47)^1</f>
        <v>0.9904527275067303</v>
      </c>
      <c r="H15" s="88">
        <f>(1+H$35*UCC_Elasdatinc!G47)^1</f>
        <v>0.96671545756125554</v>
      </c>
      <c r="I15" s="88">
        <f>(1+I$35*UCC_Elasdatinc!H47)^1</f>
        <v>1.0040751505214309</v>
      </c>
      <c r="J15" s="88">
        <f>(1+J$35*UCC_Elasdatinc!I47)^1</f>
        <v>0.99351686600834688</v>
      </c>
      <c r="K15" s="88">
        <f>(1+K$35*UCC_Elasdatinc!J47)^1</f>
        <v>1.0093047464395075</v>
      </c>
      <c r="L15" s="88">
        <f>(1+L$35*UCC_Elasdatinc!K47)^1</f>
        <v>1.0032805875712816</v>
      </c>
      <c r="M15" s="88">
        <f>(1+M$35*UCC_Elasdatinc!L47)^1</f>
        <v>1.0012560686199055</v>
      </c>
      <c r="N15" s="88">
        <f>(1+N$35*UCC_Elasdatinc!M47)^1</f>
        <v>1.0106960216668293</v>
      </c>
      <c r="O15" s="88">
        <f>(1+O$35*UCC_Elasdatinc!N47)^1</f>
        <v>1.0086017692219829</v>
      </c>
      <c r="P15" s="88">
        <f>(1+P$35*UCC_Elasdatinc!O47)^1</f>
        <v>1.00922450876116</v>
      </c>
      <c r="Q15" s="88">
        <f>(1+Q$35*UCC_Elasdatinc!P47)^1</f>
        <v>1.0073879430180142</v>
      </c>
      <c r="R15" s="88">
        <f>(1+R$35*UCC_Elasdatinc!Q47)^1</f>
        <v>1.0067998093960517</v>
      </c>
      <c r="S15" s="88">
        <f>(1+S$35*UCC_Elasdatinc!R47)^1</f>
        <v>1.0072232736838411</v>
      </c>
      <c r="T15" s="88">
        <f>(1+T$35*UCC_Elasdatinc!S47)^1</f>
        <v>1.0060111952801301</v>
      </c>
      <c r="U15" s="88">
        <f>(1+U$35*UCC_Elasdatinc!T47)^1</f>
        <v>1.0049084620165505</v>
      </c>
      <c r="V15" s="88">
        <f>(1+V$35*UCC_Elasdatinc!U47)^1</f>
        <v>1.0039425223690432</v>
      </c>
      <c r="W15" s="88">
        <f>(1+W$35*UCC_Elasdatinc!V47)^1</f>
        <v>1.0034893080689318</v>
      </c>
      <c r="X15" s="88">
        <f>(1+X$35*UCC_Elasdatinc!W47)^1</f>
        <v>1.0038260835103654</v>
      </c>
      <c r="Y15" s="88">
        <f>(1+Y$35*UCC_Elasdatinc!X47)^1</f>
        <v>1.0051723958463958</v>
      </c>
      <c r="Z15" s="88">
        <f>(1+Z$35*UCC_Elasdatinc!Y47)^1</f>
        <v>1.0044166053529466</v>
      </c>
      <c r="AA15" s="88">
        <f>(1+AA$35*UCC_Elasdatinc!Z47)^1</f>
        <v>1.0043743325987844</v>
      </c>
      <c r="AB15" s="88">
        <f>(1+AB$35*UCC_Elasdatinc!AA47)^1</f>
        <v>1.0045647642494306</v>
      </c>
      <c r="AC15" s="88">
        <f>(1+AC$35*UCC_Elasdatinc!AB47)^1</f>
        <v>1.0048187778773121</v>
      </c>
      <c r="AD15" s="88">
        <f>(1+AD$35*UCC_Elasdatinc!AC47)^1</f>
        <v>1.0024144025134334</v>
      </c>
      <c r="AE15" s="88">
        <f>(1+AE$35*UCC_Elasdatinc!AD47)^1</f>
        <v>1.0024144025134334</v>
      </c>
      <c r="AF15" s="88">
        <f>(1+AF$35*UCC_Elasdatinc!AE47)^1</f>
        <v>1.0024144025134334</v>
      </c>
      <c r="AG15" s="88">
        <f>(1+AG$35*UCC_Elasdatinc!AF47)^1</f>
        <v>1.0024144025134334</v>
      </c>
      <c r="AH15" s="88">
        <f>(1+AH$35*UCC_Elasdatinc!AG47)^1</f>
        <v>1.0024144025134334</v>
      </c>
      <c r="AI15" s="88">
        <f>(1+AI$35*UCC_Elasdatinc!AH47)^1</f>
        <v>1.0024144025134334</v>
      </c>
      <c r="AJ15" s="88">
        <f>(1+AJ$35*UCC_Elasdatinc!AI47)^1</f>
        <v>1.0024144025134334</v>
      </c>
      <c r="AK15" s="88">
        <f>(1+AK$35*UCC_Elasdatinc!AJ47)^1</f>
        <v>1.0024144025134334</v>
      </c>
      <c r="AL15" s="88">
        <f>(1+AL$35*UCC_Elasdatinc!AK47)^1</f>
        <v>1.0024144025134334</v>
      </c>
      <c r="AM15" s="88">
        <f>(1+AM$35*UCC_Elasdatinc!AL47)^1</f>
        <v>1.0024144025134334</v>
      </c>
      <c r="AN15" s="88">
        <f>(1+AN$35*UCC_Elasdatinc!AM47)^1</f>
        <v>1.0024144025134334</v>
      </c>
      <c r="AO15" s="88">
        <f>(1+AO$35*UCC_Elasdatinc!AN47)^1</f>
        <v>1.0024144025134334</v>
      </c>
      <c r="AP15" s="88">
        <f>(1+AP$35*UCC_Elasdatinc!AO47)^1</f>
        <v>1.0024144025134334</v>
      </c>
      <c r="AQ15" s="88">
        <f>(1+AQ$35*UCC_Elasdatinc!AP47)^1</f>
        <v>1.0024144025134334</v>
      </c>
      <c r="AR15" s="88">
        <f>(1+AR$35*UCC_Elasdatinc!AQ47)^1</f>
        <v>1.0024144025134334</v>
      </c>
      <c r="AS15" s="88">
        <f>(1+AS$35*UCC_Elasdatinc!AR47)^1</f>
        <v>1.0024144025134334</v>
      </c>
      <c r="AT15" s="88">
        <f>(1+AT$35*UCC_Elasdatinc!AS47)^1</f>
        <v>1.0024144025134334</v>
      </c>
      <c r="AU15" s="88">
        <f>(1+AU$35*UCC_Elasdatinc!AT47)^1</f>
        <v>1.0024144025134334</v>
      </c>
      <c r="AV15" s="88">
        <f>(1+AV$35*UCC_Elasdatinc!AU47)^1</f>
        <v>1.0024144025134334</v>
      </c>
      <c r="AW15" s="88">
        <f>(1+AW$35*UCC_Elasdatinc!AV47)^1</f>
        <v>1.0024144025134334</v>
      </c>
      <c r="AX15" s="88">
        <f>(1+AX$35*UCC_Elasdatinc!AW47)^1</f>
        <v>1.0024144025134334</v>
      </c>
      <c r="AY15" s="88">
        <f>(1+AY$35*UCC_Elasdatinc!AX47)^1</f>
        <v>1.0024144025134334</v>
      </c>
      <c r="AZ15" s="88">
        <f>(1+AZ$35*UCC_Elasdatinc!AY47)^1</f>
        <v>1.0024144025134334</v>
      </c>
      <c r="BA15" s="88">
        <f>(1+BA$35*UCC_Elasdatinc!AZ47)^1</f>
        <v>1.0024144025134334</v>
      </c>
      <c r="BB15" s="88">
        <f>(1+BB$35*UCC_Elasdatinc!BA47)^1</f>
        <v>1.0024144025134334</v>
      </c>
      <c r="BC15" s="88">
        <f>(1+BC$35*UCC_Elasdatinc!BB47)^1</f>
        <v>1.0024144025134334</v>
      </c>
      <c r="BD15" s="88">
        <f>(1+BD$35*UCC_Elasdatinc!BC47)^1</f>
        <v>1.0024144025134334</v>
      </c>
      <c r="BE15" s="88">
        <f>(1+BE$35*UCC_Elasdatinc!BD47)^1</f>
        <v>1.0024144025134334</v>
      </c>
      <c r="BF15" s="88">
        <f>(1+BF$35*UCC_Elasdatinc!BE47)^1</f>
        <v>1.0024144025134334</v>
      </c>
      <c r="BG15" s="88">
        <f>(1+BG$35*UCC_Elasdatinc!BF47)^1</f>
        <v>1.0024144025134334</v>
      </c>
      <c r="BH15"/>
      <c r="BI15"/>
    </row>
    <row r="16" spans="1:61" s="119" customFormat="1" ht="14.25">
      <c r="A16" s="88" t="s">
        <v>153</v>
      </c>
      <c r="B16" s="14"/>
      <c r="C16" s="88" t="s">
        <v>338</v>
      </c>
      <c r="D16" s="88">
        <v>1</v>
      </c>
      <c r="E16" s="88">
        <f>(1+E$35*UCC_Elasdatinc!D48)^1</f>
        <v>1.0290542510344494</v>
      </c>
      <c r="F16" s="88">
        <f>(1+F$35*UCC_Elasdatinc!E48)^1</f>
        <v>1.0173317882889306</v>
      </c>
      <c r="G16" s="88">
        <f>(1+G$35*UCC_Elasdatinc!F48)^1</f>
        <v>0.9904527275067303</v>
      </c>
      <c r="H16" s="88">
        <f>(1+H$35*UCC_Elasdatinc!G48)^1</f>
        <v>0.96671545756125554</v>
      </c>
      <c r="I16" s="88">
        <f>(1+I$35*UCC_Elasdatinc!H48)^1</f>
        <v>1.0040751505214309</v>
      </c>
      <c r="J16" s="88">
        <f>(1+J$35*UCC_Elasdatinc!I48)^1</f>
        <v>0.99351686600834688</v>
      </c>
      <c r="K16" s="88">
        <f>(1+K$35*UCC_Elasdatinc!J48)^1</f>
        <v>1.0093047464395075</v>
      </c>
      <c r="L16" s="88">
        <f>(1+L$35*UCC_Elasdatinc!K48)^1</f>
        <v>1.0032805875712816</v>
      </c>
      <c r="M16" s="88">
        <f>(1+M$35*UCC_Elasdatinc!L48)^1</f>
        <v>1.0012560686199055</v>
      </c>
      <c r="N16" s="88">
        <f>(1+N$35*UCC_Elasdatinc!M48)^1</f>
        <v>1.0106960216668293</v>
      </c>
      <c r="O16" s="88">
        <f>(1+O$35*UCC_Elasdatinc!N48)^1</f>
        <v>1.0086017692219829</v>
      </c>
      <c r="P16" s="88">
        <f>(1+P$35*UCC_Elasdatinc!O48)^1</f>
        <v>1.00922450876116</v>
      </c>
      <c r="Q16" s="88">
        <f>(1+Q$35*UCC_Elasdatinc!P48)^1</f>
        <v>1.0073879430180142</v>
      </c>
      <c r="R16" s="88">
        <f>(1+R$35*UCC_Elasdatinc!Q48)^1</f>
        <v>1.0067998093960517</v>
      </c>
      <c r="S16" s="88">
        <f>(1+S$35*UCC_Elasdatinc!R48)^1</f>
        <v>1.0072232736838411</v>
      </c>
      <c r="T16" s="88">
        <f>(1+T$35*UCC_Elasdatinc!S48)^1</f>
        <v>1.0060111952801301</v>
      </c>
      <c r="U16" s="88">
        <f>(1+U$35*UCC_Elasdatinc!T48)^1</f>
        <v>1.0049084620165505</v>
      </c>
      <c r="V16" s="88">
        <f>(1+V$35*UCC_Elasdatinc!U48)^1</f>
        <v>1.0039425223690432</v>
      </c>
      <c r="W16" s="88">
        <f>(1+W$35*UCC_Elasdatinc!V48)^1</f>
        <v>1.0034893080689318</v>
      </c>
      <c r="X16" s="88">
        <f>(1+X$35*UCC_Elasdatinc!W48)^1</f>
        <v>1.0038260835103654</v>
      </c>
      <c r="Y16" s="88">
        <f>(1+Y$35*UCC_Elasdatinc!X48)^1</f>
        <v>1.0051723958463958</v>
      </c>
      <c r="Z16" s="88">
        <f>(1+Z$35*UCC_Elasdatinc!Y48)^1</f>
        <v>1.0044166053529466</v>
      </c>
      <c r="AA16" s="88">
        <f>(1+AA$35*UCC_Elasdatinc!Z48)^1</f>
        <v>1.0043743325987844</v>
      </c>
      <c r="AB16" s="88">
        <f>(1+AB$35*UCC_Elasdatinc!AA48)^1</f>
        <v>1.0045647642494306</v>
      </c>
      <c r="AC16" s="88">
        <f>(1+AC$35*UCC_Elasdatinc!AB48)^1</f>
        <v>1.0048187778773121</v>
      </c>
      <c r="AD16" s="88">
        <f>(1+AD$35*UCC_Elasdatinc!AC48)^1</f>
        <v>1.0024144025134334</v>
      </c>
      <c r="AE16" s="88">
        <f>(1+AE$35*UCC_Elasdatinc!AD48)^1</f>
        <v>1.0024144025134334</v>
      </c>
      <c r="AF16" s="88">
        <f>(1+AF$35*UCC_Elasdatinc!AE48)^1</f>
        <v>1.0024144025134334</v>
      </c>
      <c r="AG16" s="88">
        <f>(1+AG$35*UCC_Elasdatinc!AF48)^1</f>
        <v>1.0024144025134334</v>
      </c>
      <c r="AH16" s="88">
        <f>(1+AH$35*UCC_Elasdatinc!AG48)^1</f>
        <v>1.0024144025134334</v>
      </c>
      <c r="AI16" s="88">
        <f>(1+AI$35*UCC_Elasdatinc!AH48)^1</f>
        <v>1.0024144025134334</v>
      </c>
      <c r="AJ16" s="88">
        <f>(1+AJ$35*UCC_Elasdatinc!AI48)^1</f>
        <v>1.0024144025134334</v>
      </c>
      <c r="AK16" s="88">
        <f>(1+AK$35*UCC_Elasdatinc!AJ48)^1</f>
        <v>1.0024144025134334</v>
      </c>
      <c r="AL16" s="88">
        <f>(1+AL$35*UCC_Elasdatinc!AK48)^1</f>
        <v>1.0024144025134334</v>
      </c>
      <c r="AM16" s="88">
        <f>(1+AM$35*UCC_Elasdatinc!AL48)^1</f>
        <v>1.0024144025134334</v>
      </c>
      <c r="AN16" s="88">
        <f>(1+AN$35*UCC_Elasdatinc!AM48)^1</f>
        <v>1.0024144025134334</v>
      </c>
      <c r="AO16" s="88">
        <f>(1+AO$35*UCC_Elasdatinc!AN48)^1</f>
        <v>1.0024144025134334</v>
      </c>
      <c r="AP16" s="88">
        <f>(1+AP$35*UCC_Elasdatinc!AO48)^1</f>
        <v>1.0024144025134334</v>
      </c>
      <c r="AQ16" s="88">
        <f>(1+AQ$35*UCC_Elasdatinc!AP48)^1</f>
        <v>1.0024144025134334</v>
      </c>
      <c r="AR16" s="88">
        <f>(1+AR$35*UCC_Elasdatinc!AQ48)^1</f>
        <v>1.0024144025134334</v>
      </c>
      <c r="AS16" s="88">
        <f>(1+AS$35*UCC_Elasdatinc!AR48)^1</f>
        <v>1.0024144025134334</v>
      </c>
      <c r="AT16" s="88">
        <f>(1+AT$35*UCC_Elasdatinc!AS48)^1</f>
        <v>1.0024144025134334</v>
      </c>
      <c r="AU16" s="88">
        <f>(1+AU$35*UCC_Elasdatinc!AT48)^1</f>
        <v>1.0024144025134334</v>
      </c>
      <c r="AV16" s="88">
        <f>(1+AV$35*UCC_Elasdatinc!AU48)^1</f>
        <v>1.0024144025134334</v>
      </c>
      <c r="AW16" s="88">
        <f>(1+AW$35*UCC_Elasdatinc!AV48)^1</f>
        <v>1.0024144025134334</v>
      </c>
      <c r="AX16" s="88">
        <f>(1+AX$35*UCC_Elasdatinc!AW48)^1</f>
        <v>1.0024144025134334</v>
      </c>
      <c r="AY16" s="88">
        <f>(1+AY$35*UCC_Elasdatinc!AX48)^1</f>
        <v>1.0024144025134334</v>
      </c>
      <c r="AZ16" s="88">
        <f>(1+AZ$35*UCC_Elasdatinc!AY48)^1</f>
        <v>1.0024144025134334</v>
      </c>
      <c r="BA16" s="88">
        <f>(1+BA$35*UCC_Elasdatinc!AZ48)^1</f>
        <v>1.0024144025134334</v>
      </c>
      <c r="BB16" s="88">
        <f>(1+BB$35*UCC_Elasdatinc!BA48)^1</f>
        <v>1.0024144025134334</v>
      </c>
      <c r="BC16" s="88">
        <f>(1+BC$35*UCC_Elasdatinc!BB48)^1</f>
        <v>1.0024144025134334</v>
      </c>
      <c r="BD16" s="88">
        <f>(1+BD$35*UCC_Elasdatinc!BC48)^1</f>
        <v>1.0024144025134334</v>
      </c>
      <c r="BE16" s="88">
        <f>(1+BE$35*UCC_Elasdatinc!BD48)^1</f>
        <v>1.0024144025134334</v>
      </c>
      <c r="BF16" s="88">
        <f>(1+BF$35*UCC_Elasdatinc!BE48)^1</f>
        <v>1.0024144025134334</v>
      </c>
      <c r="BG16" s="88">
        <f>(1+BG$35*UCC_Elasdatinc!BF48)^1</f>
        <v>1.0024144025134334</v>
      </c>
      <c r="BH16"/>
      <c r="BI16"/>
    </row>
    <row r="17" spans="1:61" s="119" customFormat="1" ht="14.25">
      <c r="A17" s="88" t="s">
        <v>153</v>
      </c>
      <c r="B17" s="14"/>
      <c r="C17" s="88" t="s">
        <v>339</v>
      </c>
      <c r="D17" s="88">
        <v>1</v>
      </c>
      <c r="E17" s="88">
        <f>(1+E$35*UCC_Elasdatinc!D49)^1</f>
        <v>1.0290542510344494</v>
      </c>
      <c r="F17" s="88">
        <f>(1+F$35*UCC_Elasdatinc!E49)^1</f>
        <v>1.0173317882889306</v>
      </c>
      <c r="G17" s="88">
        <f>(1+G$35*UCC_Elasdatinc!F49)^1</f>
        <v>0.9904527275067303</v>
      </c>
      <c r="H17" s="88">
        <f>(1+H$35*UCC_Elasdatinc!G49)^1</f>
        <v>0.96671545756125554</v>
      </c>
      <c r="I17" s="88">
        <f>(1+I$35*UCC_Elasdatinc!H49)^1</f>
        <v>1.0040751505214309</v>
      </c>
      <c r="J17" s="88">
        <f>(1+J$35*UCC_Elasdatinc!I49)^1</f>
        <v>0.99351686600834688</v>
      </c>
      <c r="K17" s="88">
        <f>(1+K$35*UCC_Elasdatinc!J49)^1</f>
        <v>1.0093047464395075</v>
      </c>
      <c r="L17" s="88">
        <f>(1+L$35*UCC_Elasdatinc!K49)^1</f>
        <v>1.0032805875712816</v>
      </c>
      <c r="M17" s="88">
        <f>(1+M$35*UCC_Elasdatinc!L49)^1</f>
        <v>1.0012560686199055</v>
      </c>
      <c r="N17" s="88">
        <f>(1+N$35*UCC_Elasdatinc!M49)^1</f>
        <v>1.0106960216668293</v>
      </c>
      <c r="O17" s="88">
        <f>(1+O$35*UCC_Elasdatinc!N49)^1</f>
        <v>1.0086017692219829</v>
      </c>
      <c r="P17" s="88">
        <f>(1+P$35*UCC_Elasdatinc!O49)^1</f>
        <v>1.00922450876116</v>
      </c>
      <c r="Q17" s="88">
        <f>(1+Q$35*UCC_Elasdatinc!P49)^1</f>
        <v>1.0073879430180142</v>
      </c>
      <c r="R17" s="88">
        <f>(1+R$35*UCC_Elasdatinc!Q49)^1</f>
        <v>1.0067998093960517</v>
      </c>
      <c r="S17" s="88">
        <f>(1+S$35*UCC_Elasdatinc!R49)^1</f>
        <v>1.0072232736838411</v>
      </c>
      <c r="T17" s="88">
        <f>(1+T$35*UCC_Elasdatinc!S49)^1</f>
        <v>1.0060111952801301</v>
      </c>
      <c r="U17" s="88">
        <f>(1+U$35*UCC_Elasdatinc!T49)^1</f>
        <v>1.0049084620165505</v>
      </c>
      <c r="V17" s="88">
        <f>(1+V$35*UCC_Elasdatinc!U49)^1</f>
        <v>1.0039425223690432</v>
      </c>
      <c r="W17" s="88">
        <f>(1+W$35*UCC_Elasdatinc!V49)^1</f>
        <v>1.0034893080689318</v>
      </c>
      <c r="X17" s="88">
        <f>(1+X$35*UCC_Elasdatinc!W49)^1</f>
        <v>1.0038260835103654</v>
      </c>
      <c r="Y17" s="88">
        <f>(1+Y$35*UCC_Elasdatinc!X49)^1</f>
        <v>1.0051723958463958</v>
      </c>
      <c r="Z17" s="88">
        <f>(1+Z$35*UCC_Elasdatinc!Y49)^1</f>
        <v>1.0044166053529466</v>
      </c>
      <c r="AA17" s="88">
        <f>(1+AA$35*UCC_Elasdatinc!Z49)^1</f>
        <v>1.0043743325987844</v>
      </c>
      <c r="AB17" s="88">
        <f>(1+AB$35*UCC_Elasdatinc!AA49)^1</f>
        <v>1.0045647642494306</v>
      </c>
      <c r="AC17" s="88">
        <f>(1+AC$35*UCC_Elasdatinc!AB49)^1</f>
        <v>1.0048187778773121</v>
      </c>
      <c r="AD17" s="88">
        <f>(1+AD$35*UCC_Elasdatinc!AC49)^1</f>
        <v>1.0024144025134334</v>
      </c>
      <c r="AE17" s="88">
        <f>(1+AE$35*UCC_Elasdatinc!AD49)^1</f>
        <v>1.0024144025134334</v>
      </c>
      <c r="AF17" s="88">
        <f>(1+AF$35*UCC_Elasdatinc!AE49)^1</f>
        <v>1.0024144025134334</v>
      </c>
      <c r="AG17" s="88">
        <f>(1+AG$35*UCC_Elasdatinc!AF49)^1</f>
        <v>1.0024144025134334</v>
      </c>
      <c r="AH17" s="88">
        <f>(1+AH$35*UCC_Elasdatinc!AG49)^1</f>
        <v>1.0024144025134334</v>
      </c>
      <c r="AI17" s="88">
        <f>(1+AI$35*UCC_Elasdatinc!AH49)^1</f>
        <v>1.0024144025134334</v>
      </c>
      <c r="AJ17" s="88">
        <f>(1+AJ$35*UCC_Elasdatinc!AI49)^1</f>
        <v>1.0024144025134334</v>
      </c>
      <c r="AK17" s="88">
        <f>(1+AK$35*UCC_Elasdatinc!AJ49)^1</f>
        <v>1.0024144025134334</v>
      </c>
      <c r="AL17" s="88">
        <f>(1+AL$35*UCC_Elasdatinc!AK49)^1</f>
        <v>1.0024144025134334</v>
      </c>
      <c r="AM17" s="88">
        <f>(1+AM$35*UCC_Elasdatinc!AL49)^1</f>
        <v>1.0024144025134334</v>
      </c>
      <c r="AN17" s="88">
        <f>(1+AN$35*UCC_Elasdatinc!AM49)^1</f>
        <v>1.0024144025134334</v>
      </c>
      <c r="AO17" s="88">
        <f>(1+AO$35*UCC_Elasdatinc!AN49)^1</f>
        <v>1.0024144025134334</v>
      </c>
      <c r="AP17" s="88">
        <f>(1+AP$35*UCC_Elasdatinc!AO49)^1</f>
        <v>1.0024144025134334</v>
      </c>
      <c r="AQ17" s="88">
        <f>(1+AQ$35*UCC_Elasdatinc!AP49)^1</f>
        <v>1.0024144025134334</v>
      </c>
      <c r="AR17" s="88">
        <f>(1+AR$35*UCC_Elasdatinc!AQ49)^1</f>
        <v>1.0024144025134334</v>
      </c>
      <c r="AS17" s="88">
        <f>(1+AS$35*UCC_Elasdatinc!AR49)^1</f>
        <v>1.0024144025134334</v>
      </c>
      <c r="AT17" s="88">
        <f>(1+AT$35*UCC_Elasdatinc!AS49)^1</f>
        <v>1.0024144025134334</v>
      </c>
      <c r="AU17" s="88">
        <f>(1+AU$35*UCC_Elasdatinc!AT49)^1</f>
        <v>1.0024144025134334</v>
      </c>
      <c r="AV17" s="88">
        <f>(1+AV$35*UCC_Elasdatinc!AU49)^1</f>
        <v>1.0024144025134334</v>
      </c>
      <c r="AW17" s="88">
        <f>(1+AW$35*UCC_Elasdatinc!AV49)^1</f>
        <v>1.0024144025134334</v>
      </c>
      <c r="AX17" s="88">
        <f>(1+AX$35*UCC_Elasdatinc!AW49)^1</f>
        <v>1.0024144025134334</v>
      </c>
      <c r="AY17" s="88">
        <f>(1+AY$35*UCC_Elasdatinc!AX49)^1</f>
        <v>1.0024144025134334</v>
      </c>
      <c r="AZ17" s="88">
        <f>(1+AZ$35*UCC_Elasdatinc!AY49)^1</f>
        <v>1.0024144025134334</v>
      </c>
      <c r="BA17" s="88">
        <f>(1+BA$35*UCC_Elasdatinc!AZ49)^1</f>
        <v>1.0024144025134334</v>
      </c>
      <c r="BB17" s="88">
        <f>(1+BB$35*UCC_Elasdatinc!BA49)^1</f>
        <v>1.0024144025134334</v>
      </c>
      <c r="BC17" s="88">
        <f>(1+BC$35*UCC_Elasdatinc!BB49)^1</f>
        <v>1.0024144025134334</v>
      </c>
      <c r="BD17" s="88">
        <f>(1+BD$35*UCC_Elasdatinc!BC49)^1</f>
        <v>1.0024144025134334</v>
      </c>
      <c r="BE17" s="88">
        <f>(1+BE$35*UCC_Elasdatinc!BD49)^1</f>
        <v>1.0024144025134334</v>
      </c>
      <c r="BF17" s="88">
        <f>(1+BF$35*UCC_Elasdatinc!BE49)^1</f>
        <v>1.0024144025134334</v>
      </c>
      <c r="BG17" s="88">
        <f>(1+BG$35*UCC_Elasdatinc!BF49)^1</f>
        <v>1.0024144025134334</v>
      </c>
      <c r="BH17"/>
      <c r="BI17"/>
    </row>
    <row r="18" spans="1:61" s="119" customFormat="1" ht="14.25">
      <c r="A18" s="88" t="s">
        <v>153</v>
      </c>
      <c r="B18" s="14"/>
      <c r="C18" s="88" t="s">
        <v>340</v>
      </c>
      <c r="D18" s="88">
        <v>1</v>
      </c>
      <c r="E18" s="88">
        <f>(1+E$35*UCC_Elasdatinc!D50)^1</f>
        <v>1.050529132233825</v>
      </c>
      <c r="F18" s="88">
        <f>(1+F$35*UCC_Elasdatinc!E50)^1</f>
        <v>1.0330129300741535</v>
      </c>
      <c r="G18" s="88">
        <f>(1+G$35*UCC_Elasdatinc!F50)^1</f>
        <v>0.97990047896153754</v>
      </c>
      <c r="H18" s="88">
        <f>(1+H$35*UCC_Elasdatinc!G50)^1</f>
        <v>0.92168342955589544</v>
      </c>
      <c r="I18" s="88">
        <f>(1+I$35*UCC_Elasdatinc!H50)^1</f>
        <v>1.010867068057149</v>
      </c>
      <c r="J18" s="88">
        <f>(1+J$35*UCC_Elasdatinc!I50)^1</f>
        <v>0.98334505233178771</v>
      </c>
      <c r="K18" s="88">
        <f>(1+K$35*UCC_Elasdatinc!J50)^1</f>
        <v>1.0229295537259293</v>
      </c>
      <c r="L18" s="88">
        <f>(1+L$35*UCC_Elasdatinc!K50)^1</f>
        <v>1.007715455954681</v>
      </c>
      <c r="M18" s="88">
        <f>(1+M$35*UCC_Elasdatinc!L50)^1</f>
        <v>1.00280199922902</v>
      </c>
      <c r="N18" s="88">
        <f>(1+N$35*UCC_Elasdatinc!M50)^1</f>
        <v>1.0224616455003412</v>
      </c>
      <c r="O18" s="88">
        <f>(1+O$35*UCC_Elasdatinc!N50)^1</f>
        <v>1.0168451313930498</v>
      </c>
      <c r="P18" s="88">
        <f>(1+P$35*UCC_Elasdatinc!O50)^1</f>
        <v>1.016644222329919</v>
      </c>
      <c r="Q18" s="88">
        <f>(1+Q$35*UCC_Elasdatinc!P50)^1</f>
        <v>1.0120893613022048</v>
      </c>
      <c r="R18" s="88">
        <f>(1+R$35*UCC_Elasdatinc!Q50)^1</f>
        <v>1.0098759136466466</v>
      </c>
      <c r="S18" s="88">
        <f>(1+S$35*UCC_Elasdatinc!R50)^1</f>
        <v>1.0090290921048015</v>
      </c>
      <c r="T18" s="88">
        <f>(1+T$35*UCC_Elasdatinc!S50)^1</f>
        <v>1.0075139941001625</v>
      </c>
      <c r="U18" s="88">
        <f>(1+U$35*UCC_Elasdatinc!T50)^1</f>
        <v>1.0061355775206879</v>
      </c>
      <c r="V18" s="88">
        <f>(1+V$35*UCC_Elasdatinc!U50)^1</f>
        <v>1.0049281529613039</v>
      </c>
      <c r="W18" s="88">
        <f>(1+W$35*UCC_Elasdatinc!V50)^1</f>
        <v>1.0043616350861648</v>
      </c>
      <c r="X18" s="88">
        <f>(1+X$35*UCC_Elasdatinc!W50)^1</f>
        <v>1.0047826043879566</v>
      </c>
      <c r="Y18" s="88">
        <f>(1+Y$35*UCC_Elasdatinc!X50)^1</f>
        <v>1.0064654948079947</v>
      </c>
      <c r="Z18" s="88">
        <f>(1+Z$35*UCC_Elasdatinc!Y50)^1</f>
        <v>1.0055207566911832</v>
      </c>
      <c r="AA18" s="88">
        <f>(1+AA$35*UCC_Elasdatinc!Z50)^1</f>
        <v>1.0054679157484805</v>
      </c>
      <c r="AB18" s="88">
        <f>(1+AB$35*UCC_Elasdatinc!AA50)^1</f>
        <v>1.0057059553117882</v>
      </c>
      <c r="AC18" s="88">
        <f>(1+AC$35*UCC_Elasdatinc!AB50)^1</f>
        <v>1.0060234723466399</v>
      </c>
      <c r="AD18" s="88">
        <f>(1+AD$35*UCC_Elasdatinc!AC50)^1</f>
        <v>1.0030180031417917</v>
      </c>
      <c r="AE18" s="88">
        <f>(1+AE$35*UCC_Elasdatinc!AD50)^1</f>
        <v>1.0030180031417917</v>
      </c>
      <c r="AF18" s="88">
        <f>(1+AF$35*UCC_Elasdatinc!AE50)^1</f>
        <v>1.0030180031417917</v>
      </c>
      <c r="AG18" s="88">
        <f>(1+AG$35*UCC_Elasdatinc!AF50)^1</f>
        <v>1.0030180031417917</v>
      </c>
      <c r="AH18" s="88">
        <f>(1+AH$35*UCC_Elasdatinc!AG50)^1</f>
        <v>1.0030180031417917</v>
      </c>
      <c r="AI18" s="88">
        <f>(1+AI$35*UCC_Elasdatinc!AH50)^1</f>
        <v>1.0030180031417917</v>
      </c>
      <c r="AJ18" s="88">
        <f>(1+AJ$35*UCC_Elasdatinc!AI50)^1</f>
        <v>1.0030180031417917</v>
      </c>
      <c r="AK18" s="88">
        <f>(1+AK$35*UCC_Elasdatinc!AJ50)^1</f>
        <v>1.0030180031417917</v>
      </c>
      <c r="AL18" s="88">
        <f>(1+AL$35*UCC_Elasdatinc!AK50)^1</f>
        <v>1.0030180031417917</v>
      </c>
      <c r="AM18" s="88">
        <f>(1+AM$35*UCC_Elasdatinc!AL50)^1</f>
        <v>1.0030180031417917</v>
      </c>
      <c r="AN18" s="88">
        <f>(1+AN$35*UCC_Elasdatinc!AM50)^1</f>
        <v>1.0030180031417917</v>
      </c>
      <c r="AO18" s="88">
        <f>(1+AO$35*UCC_Elasdatinc!AN50)^1</f>
        <v>1.0030180031417917</v>
      </c>
      <c r="AP18" s="88">
        <f>(1+AP$35*UCC_Elasdatinc!AO50)^1</f>
        <v>1.0030180031417917</v>
      </c>
      <c r="AQ18" s="88">
        <f>(1+AQ$35*UCC_Elasdatinc!AP50)^1</f>
        <v>1.0030180031417917</v>
      </c>
      <c r="AR18" s="88">
        <f>(1+AR$35*UCC_Elasdatinc!AQ50)^1</f>
        <v>1.0030180031417917</v>
      </c>
      <c r="AS18" s="88">
        <f>(1+AS$35*UCC_Elasdatinc!AR50)^1</f>
        <v>1.0030180031417917</v>
      </c>
      <c r="AT18" s="88">
        <f>(1+AT$35*UCC_Elasdatinc!AS50)^1</f>
        <v>1.0030180031417917</v>
      </c>
      <c r="AU18" s="88">
        <f>(1+AU$35*UCC_Elasdatinc!AT50)^1</f>
        <v>1.0030180031417917</v>
      </c>
      <c r="AV18" s="88">
        <f>(1+AV$35*UCC_Elasdatinc!AU50)^1</f>
        <v>1.0030180031417917</v>
      </c>
      <c r="AW18" s="88">
        <f>(1+AW$35*UCC_Elasdatinc!AV50)^1</f>
        <v>1.0030180031417917</v>
      </c>
      <c r="AX18" s="88">
        <f>(1+AX$35*UCC_Elasdatinc!AW50)^1</f>
        <v>1.0030180031417917</v>
      </c>
      <c r="AY18" s="88">
        <f>(1+AY$35*UCC_Elasdatinc!AX50)^1</f>
        <v>1.0030180031417917</v>
      </c>
      <c r="AZ18" s="88">
        <f>(1+AZ$35*UCC_Elasdatinc!AY50)^1</f>
        <v>1.0030180031417917</v>
      </c>
      <c r="BA18" s="88">
        <f>(1+BA$35*UCC_Elasdatinc!AZ50)^1</f>
        <v>1.0030180031417917</v>
      </c>
      <c r="BB18" s="88">
        <f>(1+BB$35*UCC_Elasdatinc!BA50)^1</f>
        <v>1.0030180031417917</v>
      </c>
      <c r="BC18" s="88">
        <f>(1+BC$35*UCC_Elasdatinc!BB50)^1</f>
        <v>1.0030180031417917</v>
      </c>
      <c r="BD18" s="88">
        <f>(1+BD$35*UCC_Elasdatinc!BC50)^1</f>
        <v>1.0030180031417917</v>
      </c>
      <c r="BE18" s="88">
        <f>(1+BE$35*UCC_Elasdatinc!BD50)^1</f>
        <v>1.0030180031417917</v>
      </c>
      <c r="BF18" s="88">
        <f>(1+BF$35*UCC_Elasdatinc!BE50)^1</f>
        <v>1.0030180031417917</v>
      </c>
      <c r="BG18" s="88">
        <f>(1+BG$35*UCC_Elasdatinc!BF50)^1</f>
        <v>1.0030180031417917</v>
      </c>
      <c r="BH18"/>
      <c r="BI18"/>
    </row>
    <row r="19" spans="1:61" s="119" customFormat="1" ht="14.25">
      <c r="A19" s="88" t="s">
        <v>153</v>
      </c>
      <c r="B19" s="14"/>
      <c r="C19" s="88" t="s">
        <v>341</v>
      </c>
      <c r="D19" s="88">
        <v>1</v>
      </c>
      <c r="E19" s="88">
        <f>(1+E$35*UCC_Elasdatinc!D51)^1</f>
        <v>1.08084661157412</v>
      </c>
      <c r="F19" s="88">
        <f>(1+F$35*UCC_Elasdatinc!E51)^1</f>
        <v>1.0478687486075224</v>
      </c>
      <c r="G19" s="88">
        <f>(1+G$35*UCC_Elasdatinc!F51)^1</f>
        <v>0.97387062264999891</v>
      </c>
      <c r="H19" s="88">
        <f>(1+H$35*UCC_Elasdatinc!G51)^1</f>
        <v>0.90993594398927979</v>
      </c>
      <c r="I19" s="88">
        <f>(1+I$35*UCC_Elasdatinc!H51)^1</f>
        <v>1.010867068057149</v>
      </c>
      <c r="J19" s="88">
        <f>(1+J$35*UCC_Elasdatinc!I51)^1</f>
        <v>0.98278616147043829</v>
      </c>
      <c r="K19" s="88">
        <f>(1+K$35*UCC_Elasdatinc!J51)^1</f>
        <v>1.0245911155901271</v>
      </c>
      <c r="L19" s="88">
        <f>(1+L$35*UCC_Elasdatinc!K51)^1</f>
        <v>1.0086267302800369</v>
      </c>
      <c r="M19" s="88">
        <f>(1+M$35*UCC_Elasdatinc!L51)^1</f>
        <v>1.0032851025443683</v>
      </c>
      <c r="N19" s="88">
        <f>(1+N$35*UCC_Elasdatinc!M51)^1</f>
        <v>1.027809656333756</v>
      </c>
      <c r="O19" s="88">
        <f>(1+O$35*UCC_Elasdatinc!N51)^1</f>
        <v>1.0222212371567891</v>
      </c>
      <c r="P19" s="88">
        <f>(1+P$35*UCC_Elasdatinc!O51)^1</f>
        <v>1.0236628703003667</v>
      </c>
      <c r="Q19" s="88">
        <f>(1+Q$35*UCC_Elasdatinc!P51)^1</f>
        <v>1.0188056731367632</v>
      </c>
      <c r="R19" s="88">
        <f>(1+R$35*UCC_Elasdatinc!Q51)^1</f>
        <v>1.0171614237138451</v>
      </c>
      <c r="S19" s="88">
        <f>(1+S$35*UCC_Elasdatinc!R51)^1</f>
        <v>1.018058184209603</v>
      </c>
      <c r="T19" s="88">
        <f>(1+T$35*UCC_Elasdatinc!S51)^1</f>
        <v>1.0145270552603143</v>
      </c>
      <c r="U19" s="88">
        <f>(1+U$35*UCC_Elasdatinc!T51)^1</f>
        <v>1.0114530780386175</v>
      </c>
      <c r="V19" s="88">
        <f>(1+V$35*UCC_Elasdatinc!U51)^1</f>
        <v>1.0088706753303471</v>
      </c>
      <c r="W19" s="88">
        <f>(1+W$35*UCC_Elasdatinc!V51)^1</f>
        <v>1.0075601674826855</v>
      </c>
      <c r="X19" s="88">
        <f>(1+X$35*UCC_Elasdatinc!W51)^1</f>
        <v>1.0079710073132613</v>
      </c>
      <c r="Y19" s="88">
        <f>(1+Y$35*UCC_Elasdatinc!X51)^1</f>
        <v>1.0103447916927917</v>
      </c>
      <c r="Z19" s="88">
        <f>(1+Z$35*UCC_Elasdatinc!Y51)^1</f>
        <v>1.0084651602598143</v>
      </c>
      <c r="AA19" s="88">
        <f>(1+AA$35*UCC_Elasdatinc!Z51)^1</f>
        <v>1.0080196097644381</v>
      </c>
      <c r="AB19" s="88">
        <f>(1+AB$35*UCC_Elasdatinc!AA51)^1</f>
        <v>1.0079883374365035</v>
      </c>
      <c r="AC19" s="88">
        <f>(1+AC$35*UCC_Elasdatinc!AB51)^1</f>
        <v>1.0080312964621867</v>
      </c>
      <c r="AD19" s="88">
        <f>(1+AD$35*UCC_Elasdatinc!AC51)^1</f>
        <v>1.0038228039796029</v>
      </c>
      <c r="AE19" s="88">
        <f>(1+AE$35*UCC_Elasdatinc!AD51)^1</f>
        <v>1.0036216037701502</v>
      </c>
      <c r="AF19" s="88">
        <f>(1+AF$35*UCC_Elasdatinc!AE51)^1</f>
        <v>1.0034204035606973</v>
      </c>
      <c r="AG19" s="88">
        <f>(1+AG$35*UCC_Elasdatinc!AF51)^1</f>
        <v>1.0032192033512446</v>
      </c>
      <c r="AH19" s="88">
        <f>(1+AH$35*UCC_Elasdatinc!AG51)^1</f>
        <v>1.0030180031417917</v>
      </c>
      <c r="AI19" s="88">
        <f>(1+AI$35*UCC_Elasdatinc!AH51)^1</f>
        <v>1.0030180031417917</v>
      </c>
      <c r="AJ19" s="88">
        <f>(1+AJ$35*UCC_Elasdatinc!AI51)^1</f>
        <v>1.0030180031417917</v>
      </c>
      <c r="AK19" s="88">
        <f>(1+AK$35*UCC_Elasdatinc!AJ51)^1</f>
        <v>1.0030180031417917</v>
      </c>
      <c r="AL19" s="88">
        <f>(1+AL$35*UCC_Elasdatinc!AK51)^1</f>
        <v>1.0030180031417917</v>
      </c>
      <c r="AM19" s="88">
        <f>(1+AM$35*UCC_Elasdatinc!AL51)^1</f>
        <v>1.0030180031417917</v>
      </c>
      <c r="AN19" s="88">
        <f>(1+AN$35*UCC_Elasdatinc!AM51)^1</f>
        <v>1.0030180031417917</v>
      </c>
      <c r="AO19" s="88">
        <f>(1+AO$35*UCC_Elasdatinc!AN51)^1</f>
        <v>1.0030180031417917</v>
      </c>
      <c r="AP19" s="88">
        <f>(1+AP$35*UCC_Elasdatinc!AO51)^1</f>
        <v>1.0030180031417917</v>
      </c>
      <c r="AQ19" s="88">
        <f>(1+AQ$35*UCC_Elasdatinc!AP51)^1</f>
        <v>1.0030180031417917</v>
      </c>
      <c r="AR19" s="88">
        <f>(1+AR$35*UCC_Elasdatinc!AQ51)^1</f>
        <v>1.0030180031417917</v>
      </c>
      <c r="AS19" s="88">
        <f>(1+AS$35*UCC_Elasdatinc!AR51)^1</f>
        <v>1.0030180031417917</v>
      </c>
      <c r="AT19" s="88">
        <f>(1+AT$35*UCC_Elasdatinc!AS51)^1</f>
        <v>1.0030180031417917</v>
      </c>
      <c r="AU19" s="88">
        <f>(1+AU$35*UCC_Elasdatinc!AT51)^1</f>
        <v>1.0030180031417917</v>
      </c>
      <c r="AV19" s="88">
        <f>(1+AV$35*UCC_Elasdatinc!AU51)^1</f>
        <v>1.0030180031417917</v>
      </c>
      <c r="AW19" s="88">
        <f>(1+AW$35*UCC_Elasdatinc!AV51)^1</f>
        <v>1.0030180031417917</v>
      </c>
      <c r="AX19" s="88">
        <f>(1+AX$35*UCC_Elasdatinc!AW51)^1</f>
        <v>1.0030180031417917</v>
      </c>
      <c r="AY19" s="88">
        <f>(1+AY$35*UCC_Elasdatinc!AX51)^1</f>
        <v>1.0030180031417917</v>
      </c>
      <c r="AZ19" s="88">
        <f>(1+AZ$35*UCC_Elasdatinc!AY51)^1</f>
        <v>1.0030180031417917</v>
      </c>
      <c r="BA19" s="88">
        <f>(1+BA$35*UCC_Elasdatinc!AZ51)^1</f>
        <v>1.0030180031417917</v>
      </c>
      <c r="BB19" s="88">
        <f>(1+BB$35*UCC_Elasdatinc!BA51)^1</f>
        <v>1.0030180031417917</v>
      </c>
      <c r="BC19" s="88">
        <f>(1+BC$35*UCC_Elasdatinc!BB51)^1</f>
        <v>1.0030180031417917</v>
      </c>
      <c r="BD19" s="88">
        <f>(1+BD$35*UCC_Elasdatinc!BC51)^1</f>
        <v>1.0030180031417917</v>
      </c>
      <c r="BE19" s="88">
        <f>(1+BE$35*UCC_Elasdatinc!BD51)^1</f>
        <v>1.0030180031417917</v>
      </c>
      <c r="BF19" s="88">
        <f>(1+BF$35*UCC_Elasdatinc!BE51)^1</f>
        <v>1.0030180031417917</v>
      </c>
      <c r="BG19" s="88">
        <f>(1+BG$35*UCC_Elasdatinc!BF51)^1</f>
        <v>1.0030180031417917</v>
      </c>
      <c r="BH19"/>
      <c r="BI19"/>
    </row>
    <row r="20" spans="1:61" s="119" customFormat="1" ht="14.25">
      <c r="A20" s="88" t="s">
        <v>153</v>
      </c>
      <c r="B20" s="14"/>
      <c r="C20" s="88" t="s">
        <v>342</v>
      </c>
      <c r="D20" s="88">
        <v>1</v>
      </c>
      <c r="E20" s="88">
        <f>(1+E$35*UCC_Elasdatinc!D52)^1</f>
        <v>1.0189484245876843</v>
      </c>
      <c r="F20" s="88">
        <f>(1+F$35*UCC_Elasdatinc!E52)^1</f>
        <v>1.0123798487778075</v>
      </c>
      <c r="G20" s="88">
        <f>(1+G$35*UCC_Elasdatinc!F52)^1</f>
        <v>0.99246267961057655</v>
      </c>
      <c r="H20" s="88">
        <f>(1+H$35*UCC_Elasdatinc!G52)^1</f>
        <v>0.97063128608346083</v>
      </c>
      <c r="I20" s="88">
        <f>(1+I$35*UCC_Elasdatinc!H52)^1</f>
        <v>1.0040751505214309</v>
      </c>
      <c r="J20" s="88">
        <f>(1+J$35*UCC_Elasdatinc!I52)^1</f>
        <v>0.99340508783607695</v>
      </c>
      <c r="K20" s="88">
        <f>(1+K$35*UCC_Elasdatinc!J52)^1</f>
        <v>1.0096370588123471</v>
      </c>
      <c r="L20" s="88">
        <f>(1+L$35*UCC_Elasdatinc!K52)^1</f>
        <v>1.003462842436353</v>
      </c>
      <c r="M20" s="88">
        <f>(1+M$35*UCC_Elasdatinc!L52)^1</f>
        <v>1.0013526892829752</v>
      </c>
      <c r="N20" s="88">
        <f>(1+N$35*UCC_Elasdatinc!M52)^1</f>
        <v>1.0117656238335122</v>
      </c>
      <c r="O20" s="88">
        <f>(1+O$35*UCC_Elasdatinc!N52)^1</f>
        <v>1.0096769903747307</v>
      </c>
      <c r="P20" s="88">
        <f>(1+P$35*UCC_Elasdatinc!O52)^1</f>
        <v>1.0106282383552494</v>
      </c>
      <c r="Q20" s="88">
        <f>(1+Q$35*UCC_Elasdatinc!P52)^1</f>
        <v>1.0087312053849258</v>
      </c>
      <c r="R20" s="88">
        <f>(1+R$35*UCC_Elasdatinc!Q52)^1</f>
        <v>1.0082569114094915</v>
      </c>
      <c r="S20" s="88">
        <f>(1+S$35*UCC_Elasdatinc!R52)^1</f>
        <v>1.0090290921048015</v>
      </c>
      <c r="T20" s="88">
        <f>(1+T$35*UCC_Elasdatinc!S52)^1</f>
        <v>1.0075139941001625</v>
      </c>
      <c r="U20" s="88">
        <f>(1+U$35*UCC_Elasdatinc!T52)^1</f>
        <v>1.0061355775206879</v>
      </c>
      <c r="V20" s="88">
        <f>(1+V$35*UCC_Elasdatinc!U52)^1</f>
        <v>1.0049281529613039</v>
      </c>
      <c r="W20" s="88">
        <f>(1+W$35*UCC_Elasdatinc!V52)^1</f>
        <v>1.0043616350861648</v>
      </c>
      <c r="X20" s="88">
        <f>(1+X$35*UCC_Elasdatinc!W52)^1</f>
        <v>1.0047826043879566</v>
      </c>
      <c r="Y20" s="88">
        <f>(1+Y$35*UCC_Elasdatinc!X52)^1</f>
        <v>1.0064654948079947</v>
      </c>
      <c r="Z20" s="88">
        <f>(1+Z$35*UCC_Elasdatinc!Y52)^1</f>
        <v>1.0055207566911832</v>
      </c>
      <c r="AA20" s="88">
        <f>(1+AA$35*UCC_Elasdatinc!Z52)^1</f>
        <v>1.0054679157484805</v>
      </c>
      <c r="AB20" s="88">
        <f>(1+AB$35*UCC_Elasdatinc!AA52)^1</f>
        <v>1.0057059553117882</v>
      </c>
      <c r="AC20" s="88">
        <f>(1+AC$35*UCC_Elasdatinc!AB52)^1</f>
        <v>1.0060234723466399</v>
      </c>
      <c r="AD20" s="88">
        <f>(1+AD$35*UCC_Elasdatinc!AC52)^1</f>
        <v>1.0030180031417917</v>
      </c>
      <c r="AE20" s="88">
        <f>(1+AE$35*UCC_Elasdatinc!AD52)^1</f>
        <v>1.0030180031417917</v>
      </c>
      <c r="AF20" s="88">
        <f>(1+AF$35*UCC_Elasdatinc!AE52)^1</f>
        <v>1.0030180031417917</v>
      </c>
      <c r="AG20" s="88">
        <f>(1+AG$35*UCC_Elasdatinc!AF52)^1</f>
        <v>1.0030180031417917</v>
      </c>
      <c r="AH20" s="88">
        <f>(1+AH$35*UCC_Elasdatinc!AG52)^1</f>
        <v>1.0030180031417917</v>
      </c>
      <c r="AI20" s="88">
        <f>(1+AI$35*UCC_Elasdatinc!AH52)^1</f>
        <v>1.0030180031417917</v>
      </c>
      <c r="AJ20" s="88">
        <f>(1+AJ$35*UCC_Elasdatinc!AI52)^1</f>
        <v>1.0030180031417917</v>
      </c>
      <c r="AK20" s="88">
        <f>(1+AK$35*UCC_Elasdatinc!AJ52)^1</f>
        <v>1.0030180031417917</v>
      </c>
      <c r="AL20" s="88">
        <f>(1+AL$35*UCC_Elasdatinc!AK52)^1</f>
        <v>1.0030180031417917</v>
      </c>
      <c r="AM20" s="88">
        <f>(1+AM$35*UCC_Elasdatinc!AL52)^1</f>
        <v>1.0030180031417917</v>
      </c>
      <c r="AN20" s="88">
        <f>(1+AN$35*UCC_Elasdatinc!AM52)^1</f>
        <v>1.0030180031417917</v>
      </c>
      <c r="AO20" s="88">
        <f>(1+AO$35*UCC_Elasdatinc!AN52)^1</f>
        <v>1.0030180031417917</v>
      </c>
      <c r="AP20" s="88">
        <f>(1+AP$35*UCC_Elasdatinc!AO52)^1</f>
        <v>1.0030180031417917</v>
      </c>
      <c r="AQ20" s="88">
        <f>(1+AQ$35*UCC_Elasdatinc!AP52)^1</f>
        <v>1.0030180031417917</v>
      </c>
      <c r="AR20" s="88">
        <f>(1+AR$35*UCC_Elasdatinc!AQ52)^1</f>
        <v>1.0030180031417917</v>
      </c>
      <c r="AS20" s="88">
        <f>(1+AS$35*UCC_Elasdatinc!AR52)^1</f>
        <v>1.0030180031417917</v>
      </c>
      <c r="AT20" s="88">
        <f>(1+AT$35*UCC_Elasdatinc!AS52)^1</f>
        <v>1.0030180031417917</v>
      </c>
      <c r="AU20" s="88">
        <f>(1+AU$35*UCC_Elasdatinc!AT52)^1</f>
        <v>1.0030180031417917</v>
      </c>
      <c r="AV20" s="88">
        <f>(1+AV$35*UCC_Elasdatinc!AU52)^1</f>
        <v>1.0030180031417917</v>
      </c>
      <c r="AW20" s="88">
        <f>(1+AW$35*UCC_Elasdatinc!AV52)^1</f>
        <v>1.0030180031417917</v>
      </c>
      <c r="AX20" s="88">
        <f>(1+AX$35*UCC_Elasdatinc!AW52)^1</f>
        <v>1.0030180031417917</v>
      </c>
      <c r="AY20" s="88">
        <f>(1+AY$35*UCC_Elasdatinc!AX52)^1</f>
        <v>1.0030180031417917</v>
      </c>
      <c r="AZ20" s="88">
        <f>(1+AZ$35*UCC_Elasdatinc!AY52)^1</f>
        <v>1.0030180031417917</v>
      </c>
      <c r="BA20" s="88">
        <f>(1+BA$35*UCC_Elasdatinc!AZ52)^1</f>
        <v>1.0030180031417917</v>
      </c>
      <c r="BB20" s="88">
        <f>(1+BB$35*UCC_Elasdatinc!BA52)^1</f>
        <v>1.0030180031417917</v>
      </c>
      <c r="BC20" s="88">
        <f>(1+BC$35*UCC_Elasdatinc!BB52)^1</f>
        <v>1.0030180031417917</v>
      </c>
      <c r="BD20" s="88">
        <f>(1+BD$35*UCC_Elasdatinc!BC52)^1</f>
        <v>1.0030180031417917</v>
      </c>
      <c r="BE20" s="88">
        <f>(1+BE$35*UCC_Elasdatinc!BD52)^1</f>
        <v>1.0030180031417917</v>
      </c>
      <c r="BF20" s="88">
        <f>(1+BF$35*UCC_Elasdatinc!BE52)^1</f>
        <v>1.0030180031417917</v>
      </c>
      <c r="BG20" s="88">
        <f>(1+BG$35*UCC_Elasdatinc!BF52)^1</f>
        <v>1.0030180031417917</v>
      </c>
      <c r="BH20"/>
      <c r="BI20"/>
    </row>
    <row r="21" spans="1:61" s="119" customFormat="1" ht="14.25">
      <c r="A21" s="88" t="s">
        <v>153</v>
      </c>
      <c r="B21" s="14"/>
      <c r="C21" s="88" t="s">
        <v>343</v>
      </c>
      <c r="D21" s="88">
        <v>1</v>
      </c>
      <c r="E21" s="88">
        <f>(1+E$35*UCC_Elasdatinc!D53)^1</f>
        <v>1.0126322830584562</v>
      </c>
      <c r="F21" s="88">
        <f>(1+F$35*UCC_Elasdatinc!E53)^1</f>
        <v>1.0082532325185383</v>
      </c>
      <c r="G21" s="88">
        <f>(1+G$35*UCC_Elasdatinc!F53)^1</f>
        <v>0.99497511974038444</v>
      </c>
      <c r="H21" s="88">
        <f>(1+H$35*UCC_Elasdatinc!G53)^1</f>
        <v>0.98042085738897389</v>
      </c>
      <c r="I21" s="88">
        <f>(1+I$35*UCC_Elasdatinc!H53)^1</f>
        <v>1.0027167670142874</v>
      </c>
      <c r="J21" s="88">
        <f>(1+J$35*UCC_Elasdatinc!I53)^1</f>
        <v>0.99564065128147461</v>
      </c>
      <c r="K21" s="88">
        <f>(1+K$35*UCC_Elasdatinc!J53)^1</f>
        <v>1.0063139350839516</v>
      </c>
      <c r="L21" s="88">
        <f>(1+L$35*UCC_Elasdatinc!K53)^1</f>
        <v>1.0022478100025449</v>
      </c>
      <c r="M21" s="88">
        <f>(1+M$35*UCC_Elasdatinc!L53)^1</f>
        <v>1.0008695859676269</v>
      </c>
      <c r="N21" s="88">
        <f>(1+N$35*UCC_Elasdatinc!M53)^1</f>
        <v>1.0074872151667804</v>
      </c>
      <c r="O21" s="88">
        <f>(1+O$35*UCC_Elasdatinc!N53)^1</f>
        <v>1.0060929198655713</v>
      </c>
      <c r="P21" s="88">
        <f>(1+P$35*UCC_Elasdatinc!O53)^1</f>
        <v>1.0066175823721364</v>
      </c>
      <c r="Q21" s="88">
        <f>(1+Q$35*UCC_Elasdatinc!P53)^1</f>
        <v>1.0053730494676465</v>
      </c>
      <c r="R21" s="88">
        <f>(1+R$35*UCC_Elasdatinc!Q53)^1</f>
        <v>1.0050189069351811</v>
      </c>
      <c r="S21" s="88">
        <f>(1+S$35*UCC_Elasdatinc!R53)^1</f>
        <v>1.005417455262881</v>
      </c>
      <c r="T21" s="88">
        <f>(1+T$35*UCC_Elasdatinc!S53)^1</f>
        <v>1.0044082098720954</v>
      </c>
      <c r="U21" s="88">
        <f>(1+U$35*UCC_Elasdatinc!T53)^1</f>
        <v>1.003517731111861</v>
      </c>
      <c r="V21" s="88">
        <f>(1+V$35*UCC_Elasdatinc!U53)^1</f>
        <v>1.0027597656583302</v>
      </c>
      <c r="W21" s="88">
        <f>(1+W$35*UCC_Elasdatinc!V53)^1</f>
        <v>1.0023843605137701</v>
      </c>
      <c r="X21" s="88">
        <f>(1+X$35*UCC_Elasdatinc!W53)^1</f>
        <v>1.0025507223402437</v>
      </c>
      <c r="Y21" s="88">
        <f>(1+Y$35*UCC_Elasdatinc!X53)^1</f>
        <v>1.0033620573001574</v>
      </c>
      <c r="Z21" s="88">
        <f>(1+Z$35*UCC_Elasdatinc!Y53)^1</f>
        <v>1.0027971833901994</v>
      </c>
      <c r="AA21" s="88">
        <f>(1+AA$35*UCC_Elasdatinc!Z53)^1</f>
        <v>1.0026975051025837</v>
      </c>
      <c r="AB21" s="88">
        <f>(1+AB$35*UCC_Elasdatinc!AA53)^1</f>
        <v>1.0027388585496584</v>
      </c>
      <c r="AC21" s="88">
        <f>(1+AC$35*UCC_Elasdatinc!AB53)^1</f>
        <v>1.0028109537617653</v>
      </c>
      <c r="AD21" s="88">
        <f>(1+AD$35*UCC_Elasdatinc!AC53)^1</f>
        <v>1.0013681614242789</v>
      </c>
      <c r="AE21" s="88">
        <f>(1+AE$35*UCC_Elasdatinc!AD53)^1</f>
        <v>1.0013279213823885</v>
      </c>
      <c r="AF21" s="88">
        <f>(1+AF$35*UCC_Elasdatinc!AE53)^1</f>
        <v>1.0012876813404978</v>
      </c>
      <c r="AG21" s="88">
        <f>(1+AG$35*UCC_Elasdatinc!AF53)^1</f>
        <v>1.0012474412986072</v>
      </c>
      <c r="AH21" s="88">
        <f>(1+AH$35*UCC_Elasdatinc!AG53)^1</f>
        <v>1.0012072012567166</v>
      </c>
      <c r="AI21" s="88">
        <f>(1+AI$35*UCC_Elasdatinc!AH53)^1</f>
        <v>1.0012072012567166</v>
      </c>
      <c r="AJ21" s="88">
        <f>(1+AJ$35*UCC_Elasdatinc!AI53)^1</f>
        <v>1.0012072012567166</v>
      </c>
      <c r="AK21" s="88">
        <f>(1+AK$35*UCC_Elasdatinc!AJ53)^1</f>
        <v>1.0012072012567166</v>
      </c>
      <c r="AL21" s="88">
        <f>(1+AL$35*UCC_Elasdatinc!AK53)^1</f>
        <v>1.0012072012567166</v>
      </c>
      <c r="AM21" s="88">
        <f>(1+AM$35*UCC_Elasdatinc!AL53)^1</f>
        <v>1.0012072012567166</v>
      </c>
      <c r="AN21" s="88">
        <f>(1+AN$35*UCC_Elasdatinc!AM53)^1</f>
        <v>1.0012072012567166</v>
      </c>
      <c r="AO21" s="88">
        <f>(1+AO$35*UCC_Elasdatinc!AN53)^1</f>
        <v>1.0012072012567166</v>
      </c>
      <c r="AP21" s="88">
        <f>(1+AP$35*UCC_Elasdatinc!AO53)^1</f>
        <v>1.0012072012567166</v>
      </c>
      <c r="AQ21" s="88">
        <f>(1+AQ$35*UCC_Elasdatinc!AP53)^1</f>
        <v>1.0012072012567166</v>
      </c>
      <c r="AR21" s="88">
        <f>(1+AR$35*UCC_Elasdatinc!AQ53)^1</f>
        <v>1.0012072012567166</v>
      </c>
      <c r="AS21" s="88">
        <f>(1+AS$35*UCC_Elasdatinc!AR53)^1</f>
        <v>1.0012072012567166</v>
      </c>
      <c r="AT21" s="88">
        <f>(1+AT$35*UCC_Elasdatinc!AS53)^1</f>
        <v>1.0012072012567166</v>
      </c>
      <c r="AU21" s="88">
        <f>(1+AU$35*UCC_Elasdatinc!AT53)^1</f>
        <v>1.0012072012567166</v>
      </c>
      <c r="AV21" s="88">
        <f>(1+AV$35*UCC_Elasdatinc!AU53)^1</f>
        <v>1.0012072012567166</v>
      </c>
      <c r="AW21" s="88">
        <f>(1+AW$35*UCC_Elasdatinc!AV53)^1</f>
        <v>1.0012072012567166</v>
      </c>
      <c r="AX21" s="88">
        <f>(1+AX$35*UCC_Elasdatinc!AW53)^1</f>
        <v>1.0012072012567166</v>
      </c>
      <c r="AY21" s="88">
        <f>(1+AY$35*UCC_Elasdatinc!AX53)^1</f>
        <v>1.0012072012567166</v>
      </c>
      <c r="AZ21" s="88">
        <f>(1+AZ$35*UCC_Elasdatinc!AY53)^1</f>
        <v>1.0012072012567166</v>
      </c>
      <c r="BA21" s="88">
        <f>(1+BA$35*UCC_Elasdatinc!AZ53)^1</f>
        <v>1.0012072012567166</v>
      </c>
      <c r="BB21" s="88">
        <f>(1+BB$35*UCC_Elasdatinc!BA53)^1</f>
        <v>1.0012072012567166</v>
      </c>
      <c r="BC21" s="88">
        <f>(1+BC$35*UCC_Elasdatinc!BB53)^1</f>
        <v>1.0012072012567166</v>
      </c>
      <c r="BD21" s="88">
        <f>(1+BD$35*UCC_Elasdatinc!BC53)^1</f>
        <v>1.0012072012567166</v>
      </c>
      <c r="BE21" s="88">
        <f>(1+BE$35*UCC_Elasdatinc!BD53)^1</f>
        <v>1.0012072012567166</v>
      </c>
      <c r="BF21" s="88">
        <f>(1+BF$35*UCC_Elasdatinc!BE53)^1</f>
        <v>1.0012072012567166</v>
      </c>
      <c r="BG21" s="88">
        <f>(1+BG$35*UCC_Elasdatinc!BF53)^1</f>
        <v>1.0012072012567166</v>
      </c>
      <c r="BH21"/>
      <c r="BI21"/>
    </row>
    <row r="22" spans="1:61" s="119" customFormat="1" ht="14.25">
      <c r="A22" s="88" t="s">
        <v>153</v>
      </c>
      <c r="B22" s="14"/>
      <c r="C22" s="88" t="s">
        <v>344</v>
      </c>
      <c r="D22" s="88">
        <v>1</v>
      </c>
      <c r="E22" s="88">
        <f>(1+E$35*UCC_Elasdatinc!D54)^1</f>
        <v>1.0467394473162881</v>
      </c>
      <c r="F22" s="88">
        <f>(1+F$35*UCC_Elasdatinc!E54)^1</f>
        <v>1.0280609905630305</v>
      </c>
      <c r="G22" s="88">
        <f>(1+G$35*UCC_Elasdatinc!F54)^1</f>
        <v>0.98442287119519167</v>
      </c>
      <c r="H22" s="88">
        <f>(1+H$35*UCC_Elasdatinc!G54)^1</f>
        <v>0.94517840068912684</v>
      </c>
      <c r="I22" s="88">
        <f>(1+I$35*UCC_Elasdatinc!H54)^1</f>
        <v>1.0067919175357183</v>
      </c>
      <c r="J22" s="88">
        <f>(1+J$35*UCC_Elasdatinc!I54)^1</f>
        <v>0.98949285180663116</v>
      </c>
      <c r="K22" s="88">
        <f>(1+K$35*UCC_Elasdatinc!J54)^1</f>
        <v>1.0146217444049404</v>
      </c>
      <c r="L22" s="88">
        <f>(1+L$35*UCC_Elasdatinc!K54)^1</f>
        <v>1.004981632978613</v>
      </c>
      <c r="M22" s="88">
        <f>(1+M$35*UCC_Elasdatinc!L54)^1</f>
        <v>1.0018357925983234</v>
      </c>
      <c r="N22" s="88">
        <f>(1+N$35*UCC_Elasdatinc!M54)^1</f>
        <v>1.0149744303335608</v>
      </c>
      <c r="O22" s="88">
        <f>(1+O$35*UCC_Elasdatinc!N54)^1</f>
        <v>1.0114690256293106</v>
      </c>
      <c r="P22" s="88">
        <f>(1+P$35*UCC_Elasdatinc!O54)^1</f>
        <v>1.0116309023510277</v>
      </c>
      <c r="Q22" s="88">
        <f>(1+Q$35*UCC_Elasdatinc!P54)^1</f>
        <v>1.0087312053849258</v>
      </c>
      <c r="R22" s="88">
        <f>(1+R$35*UCC_Elasdatinc!Q54)^1</f>
        <v>1.0074474102909139</v>
      </c>
      <c r="S22" s="88">
        <f>(1+S$35*UCC_Elasdatinc!R54)^1</f>
        <v>1.0072232736838411</v>
      </c>
      <c r="T22" s="88">
        <f>(1+T$35*UCC_Elasdatinc!S54)^1</f>
        <v>1.0060111952801301</v>
      </c>
      <c r="U22" s="88">
        <f>(1+U$35*UCC_Elasdatinc!T54)^1</f>
        <v>1.0049084620165505</v>
      </c>
      <c r="V22" s="88">
        <f>(1+V$35*UCC_Elasdatinc!U54)^1</f>
        <v>1.0039425223690432</v>
      </c>
      <c r="W22" s="88">
        <f>(1+W$35*UCC_Elasdatinc!V54)^1</f>
        <v>1.0034893080689318</v>
      </c>
      <c r="X22" s="88">
        <f>(1+X$35*UCC_Elasdatinc!W54)^1</f>
        <v>1.0038260835103654</v>
      </c>
      <c r="Y22" s="88">
        <f>(1+Y$35*UCC_Elasdatinc!X54)^1</f>
        <v>1.0051723958463958</v>
      </c>
      <c r="Z22" s="88">
        <f>(1+Z$35*UCC_Elasdatinc!Y54)^1</f>
        <v>1.0044166053529466</v>
      </c>
      <c r="AA22" s="88">
        <f>(1+AA$35*UCC_Elasdatinc!Z54)^1</f>
        <v>1.0043743325987844</v>
      </c>
      <c r="AB22" s="88">
        <f>(1+AB$35*UCC_Elasdatinc!AA54)^1</f>
        <v>1.0045647642494306</v>
      </c>
      <c r="AC22" s="88">
        <f>(1+AC$35*UCC_Elasdatinc!AB54)^1</f>
        <v>1.0048187778773121</v>
      </c>
      <c r="AD22" s="88">
        <f>(1+AD$35*UCC_Elasdatinc!AC54)^1</f>
        <v>1.0024144025134334</v>
      </c>
      <c r="AE22" s="88">
        <f>(1+AE$35*UCC_Elasdatinc!AD54)^1</f>
        <v>1.0024144025134334</v>
      </c>
      <c r="AF22" s="88">
        <f>(1+AF$35*UCC_Elasdatinc!AE54)^1</f>
        <v>1.0024144025134334</v>
      </c>
      <c r="AG22" s="88">
        <f>(1+AG$35*UCC_Elasdatinc!AF54)^1</f>
        <v>1.0024144025134334</v>
      </c>
      <c r="AH22" s="88">
        <f>(1+AH$35*UCC_Elasdatinc!AG54)^1</f>
        <v>1.0024144025134334</v>
      </c>
      <c r="AI22" s="88">
        <f>(1+AI$35*UCC_Elasdatinc!AH54)^1</f>
        <v>1.0024144025134334</v>
      </c>
      <c r="AJ22" s="88">
        <f>(1+AJ$35*UCC_Elasdatinc!AI54)^1</f>
        <v>1.0024144025134334</v>
      </c>
      <c r="AK22" s="88">
        <f>(1+AK$35*UCC_Elasdatinc!AJ54)^1</f>
        <v>1.0024144025134334</v>
      </c>
      <c r="AL22" s="88">
        <f>(1+AL$35*UCC_Elasdatinc!AK54)^1</f>
        <v>1.0024144025134334</v>
      </c>
      <c r="AM22" s="88">
        <f>(1+AM$35*UCC_Elasdatinc!AL54)^1</f>
        <v>1.0024144025134334</v>
      </c>
      <c r="AN22" s="88">
        <f>(1+AN$35*UCC_Elasdatinc!AM54)^1</f>
        <v>1.0024144025134334</v>
      </c>
      <c r="AO22" s="88">
        <f>(1+AO$35*UCC_Elasdatinc!AN54)^1</f>
        <v>1.0024144025134334</v>
      </c>
      <c r="AP22" s="88">
        <f>(1+AP$35*UCC_Elasdatinc!AO54)^1</f>
        <v>1.0024144025134334</v>
      </c>
      <c r="AQ22" s="88">
        <f>(1+AQ$35*UCC_Elasdatinc!AP54)^1</f>
        <v>1.0024144025134334</v>
      </c>
      <c r="AR22" s="88">
        <f>(1+AR$35*UCC_Elasdatinc!AQ54)^1</f>
        <v>1.0024144025134334</v>
      </c>
      <c r="AS22" s="88">
        <f>(1+AS$35*UCC_Elasdatinc!AR54)^1</f>
        <v>1.0024144025134334</v>
      </c>
      <c r="AT22" s="88">
        <f>(1+AT$35*UCC_Elasdatinc!AS54)^1</f>
        <v>1.0024144025134334</v>
      </c>
      <c r="AU22" s="88">
        <f>(1+AU$35*UCC_Elasdatinc!AT54)^1</f>
        <v>1.0024144025134334</v>
      </c>
      <c r="AV22" s="88">
        <f>(1+AV$35*UCC_Elasdatinc!AU54)^1</f>
        <v>1.0024144025134334</v>
      </c>
      <c r="AW22" s="88">
        <f>(1+AW$35*UCC_Elasdatinc!AV54)^1</f>
        <v>1.0024144025134334</v>
      </c>
      <c r="AX22" s="88">
        <f>(1+AX$35*UCC_Elasdatinc!AW54)^1</f>
        <v>1.0024144025134334</v>
      </c>
      <c r="AY22" s="88">
        <f>(1+AY$35*UCC_Elasdatinc!AX54)^1</f>
        <v>1.0024144025134334</v>
      </c>
      <c r="AZ22" s="88">
        <f>(1+AZ$35*UCC_Elasdatinc!AY54)^1</f>
        <v>1.0024144025134334</v>
      </c>
      <c r="BA22" s="88">
        <f>(1+BA$35*UCC_Elasdatinc!AZ54)^1</f>
        <v>1.0024144025134334</v>
      </c>
      <c r="BB22" s="88">
        <f>(1+BB$35*UCC_Elasdatinc!BA54)^1</f>
        <v>1.0024144025134334</v>
      </c>
      <c r="BC22" s="88">
        <f>(1+BC$35*UCC_Elasdatinc!BB54)^1</f>
        <v>1.0024144025134334</v>
      </c>
      <c r="BD22" s="88">
        <f>(1+BD$35*UCC_Elasdatinc!BC54)^1</f>
        <v>1.0024144025134334</v>
      </c>
      <c r="BE22" s="88">
        <f>(1+BE$35*UCC_Elasdatinc!BD54)^1</f>
        <v>1.0024144025134334</v>
      </c>
      <c r="BF22" s="88">
        <f>(1+BF$35*UCC_Elasdatinc!BE54)^1</f>
        <v>1.0024144025134334</v>
      </c>
      <c r="BG22" s="88">
        <f>(1+BG$35*UCC_Elasdatinc!BF54)^1</f>
        <v>1.0024144025134334</v>
      </c>
      <c r="BH22"/>
      <c r="BI22"/>
    </row>
    <row r="23" spans="1:61" s="119" customFormat="1" ht="14.25">
      <c r="A23" s="88" t="s">
        <v>153</v>
      </c>
      <c r="B23" s="14"/>
      <c r="C23" s="88" t="s">
        <v>345</v>
      </c>
      <c r="D23" s="88">
        <v>1</v>
      </c>
      <c r="E23" s="88">
        <f>(1+E$35*UCC_Elasdatinc!D55)^1</f>
        <v>1.0467394473162881</v>
      </c>
      <c r="F23" s="88">
        <f>(1+F$35*UCC_Elasdatinc!E55)^1</f>
        <v>1.0280609905630305</v>
      </c>
      <c r="G23" s="88">
        <f>(1+G$35*UCC_Elasdatinc!F55)^1</f>
        <v>0.98442287119519167</v>
      </c>
      <c r="H23" s="88">
        <f>(1+H$35*UCC_Elasdatinc!G55)^1</f>
        <v>0.94517840068912684</v>
      </c>
      <c r="I23" s="88">
        <f>(1+I$35*UCC_Elasdatinc!H55)^1</f>
        <v>1.0067919175357183</v>
      </c>
      <c r="J23" s="88">
        <f>(1+J$35*UCC_Elasdatinc!I55)^1</f>
        <v>0.98949285180663116</v>
      </c>
      <c r="K23" s="88">
        <f>(1+K$35*UCC_Elasdatinc!J55)^1</f>
        <v>1.0146217444049404</v>
      </c>
      <c r="L23" s="88">
        <f>(1+L$35*UCC_Elasdatinc!K55)^1</f>
        <v>1.004981632978613</v>
      </c>
      <c r="M23" s="88">
        <f>(1+M$35*UCC_Elasdatinc!L55)^1</f>
        <v>1.0018357925983234</v>
      </c>
      <c r="N23" s="88">
        <f>(1+N$35*UCC_Elasdatinc!M55)^1</f>
        <v>1.0149744303335608</v>
      </c>
      <c r="O23" s="88">
        <f>(1+O$35*UCC_Elasdatinc!N55)^1</f>
        <v>1.0114690256293106</v>
      </c>
      <c r="P23" s="88">
        <f>(1+P$35*UCC_Elasdatinc!O55)^1</f>
        <v>1.0116309023510277</v>
      </c>
      <c r="Q23" s="88">
        <f>(1+Q$35*UCC_Elasdatinc!P55)^1</f>
        <v>1.0087312053849258</v>
      </c>
      <c r="R23" s="88">
        <f>(1+R$35*UCC_Elasdatinc!Q55)^1</f>
        <v>1.0074474102909139</v>
      </c>
      <c r="S23" s="88">
        <f>(1+S$35*UCC_Elasdatinc!R55)^1</f>
        <v>1.0072232736838411</v>
      </c>
      <c r="T23" s="88">
        <f>(1+T$35*UCC_Elasdatinc!S55)^1</f>
        <v>1.0060111952801301</v>
      </c>
      <c r="U23" s="88">
        <f>(1+U$35*UCC_Elasdatinc!T55)^1</f>
        <v>1.0049084620165505</v>
      </c>
      <c r="V23" s="88">
        <f>(1+V$35*UCC_Elasdatinc!U55)^1</f>
        <v>1.0039425223690432</v>
      </c>
      <c r="W23" s="88">
        <f>(1+W$35*UCC_Elasdatinc!V55)^1</f>
        <v>1.0034893080689318</v>
      </c>
      <c r="X23" s="88">
        <f>(1+X$35*UCC_Elasdatinc!W55)^1</f>
        <v>1.0038260835103654</v>
      </c>
      <c r="Y23" s="88">
        <f>(1+Y$35*UCC_Elasdatinc!X55)^1</f>
        <v>1.0051723958463958</v>
      </c>
      <c r="Z23" s="88">
        <f>(1+Z$35*UCC_Elasdatinc!Y55)^1</f>
        <v>1.0044166053529466</v>
      </c>
      <c r="AA23" s="88">
        <f>(1+AA$35*UCC_Elasdatinc!Z55)^1</f>
        <v>1.0043743325987844</v>
      </c>
      <c r="AB23" s="88">
        <f>(1+AB$35*UCC_Elasdatinc!AA55)^1</f>
        <v>1.0045647642494306</v>
      </c>
      <c r="AC23" s="88">
        <f>(1+AC$35*UCC_Elasdatinc!AB55)^1</f>
        <v>1.0048187778773121</v>
      </c>
      <c r="AD23" s="88">
        <f>(1+AD$35*UCC_Elasdatinc!AC55)^1</f>
        <v>1.0024144025134334</v>
      </c>
      <c r="AE23" s="88">
        <f>(1+AE$35*UCC_Elasdatinc!AD55)^1</f>
        <v>1.0024144025134334</v>
      </c>
      <c r="AF23" s="88">
        <f>(1+AF$35*UCC_Elasdatinc!AE55)^1</f>
        <v>1.0024144025134334</v>
      </c>
      <c r="AG23" s="88">
        <f>(1+AG$35*UCC_Elasdatinc!AF55)^1</f>
        <v>1.0024144025134334</v>
      </c>
      <c r="AH23" s="88">
        <f>(1+AH$35*UCC_Elasdatinc!AG55)^1</f>
        <v>1.0024144025134334</v>
      </c>
      <c r="AI23" s="88">
        <f>(1+AI$35*UCC_Elasdatinc!AH55)^1</f>
        <v>1.0024144025134334</v>
      </c>
      <c r="AJ23" s="88">
        <f>(1+AJ$35*UCC_Elasdatinc!AI55)^1</f>
        <v>1.0024144025134334</v>
      </c>
      <c r="AK23" s="88">
        <f>(1+AK$35*UCC_Elasdatinc!AJ55)^1</f>
        <v>1.0024144025134334</v>
      </c>
      <c r="AL23" s="88">
        <f>(1+AL$35*UCC_Elasdatinc!AK55)^1</f>
        <v>1.0024144025134334</v>
      </c>
      <c r="AM23" s="88">
        <f>(1+AM$35*UCC_Elasdatinc!AL55)^1</f>
        <v>1.0024144025134334</v>
      </c>
      <c r="AN23" s="88">
        <f>(1+AN$35*UCC_Elasdatinc!AM55)^1</f>
        <v>1.0024144025134334</v>
      </c>
      <c r="AO23" s="88">
        <f>(1+AO$35*UCC_Elasdatinc!AN55)^1</f>
        <v>1.0024144025134334</v>
      </c>
      <c r="AP23" s="88">
        <f>(1+AP$35*UCC_Elasdatinc!AO55)^1</f>
        <v>1.0024144025134334</v>
      </c>
      <c r="AQ23" s="88">
        <f>(1+AQ$35*UCC_Elasdatinc!AP55)^1</f>
        <v>1.0024144025134334</v>
      </c>
      <c r="AR23" s="88">
        <f>(1+AR$35*UCC_Elasdatinc!AQ55)^1</f>
        <v>1.0024144025134334</v>
      </c>
      <c r="AS23" s="88">
        <f>(1+AS$35*UCC_Elasdatinc!AR55)^1</f>
        <v>1.0024144025134334</v>
      </c>
      <c r="AT23" s="88">
        <f>(1+AT$35*UCC_Elasdatinc!AS55)^1</f>
        <v>1.0024144025134334</v>
      </c>
      <c r="AU23" s="88">
        <f>(1+AU$35*UCC_Elasdatinc!AT55)^1</f>
        <v>1.0024144025134334</v>
      </c>
      <c r="AV23" s="88">
        <f>(1+AV$35*UCC_Elasdatinc!AU55)^1</f>
        <v>1.0024144025134334</v>
      </c>
      <c r="AW23" s="88">
        <f>(1+AW$35*UCC_Elasdatinc!AV55)^1</f>
        <v>1.0024144025134334</v>
      </c>
      <c r="AX23" s="88">
        <f>(1+AX$35*UCC_Elasdatinc!AW55)^1</f>
        <v>1.0024144025134334</v>
      </c>
      <c r="AY23" s="88">
        <f>(1+AY$35*UCC_Elasdatinc!AX55)^1</f>
        <v>1.0024144025134334</v>
      </c>
      <c r="AZ23" s="88">
        <f>(1+AZ$35*UCC_Elasdatinc!AY55)^1</f>
        <v>1.0024144025134334</v>
      </c>
      <c r="BA23" s="88">
        <f>(1+BA$35*UCC_Elasdatinc!AZ55)^1</f>
        <v>1.0024144025134334</v>
      </c>
      <c r="BB23" s="88">
        <f>(1+BB$35*UCC_Elasdatinc!BA55)^1</f>
        <v>1.0024144025134334</v>
      </c>
      <c r="BC23" s="88">
        <f>(1+BC$35*UCC_Elasdatinc!BB55)^1</f>
        <v>1.0024144025134334</v>
      </c>
      <c r="BD23" s="88">
        <f>(1+BD$35*UCC_Elasdatinc!BC55)^1</f>
        <v>1.0024144025134334</v>
      </c>
      <c r="BE23" s="88">
        <f>(1+BE$35*UCC_Elasdatinc!BD55)^1</f>
        <v>1.0024144025134334</v>
      </c>
      <c r="BF23" s="88">
        <f>(1+BF$35*UCC_Elasdatinc!BE55)^1</f>
        <v>1.0024144025134334</v>
      </c>
      <c r="BG23" s="88">
        <f>(1+BG$35*UCC_Elasdatinc!BF55)^1</f>
        <v>1.0024144025134334</v>
      </c>
      <c r="BH23"/>
      <c r="BI23"/>
    </row>
    <row r="24" spans="1:61" s="119" customFormat="1" ht="14.25">
      <c r="A24" s="88" t="s">
        <v>153</v>
      </c>
      <c r="B24" s="14"/>
      <c r="C24" s="88" t="s">
        <v>346</v>
      </c>
      <c r="D24" s="88">
        <v>1</v>
      </c>
      <c r="E24" s="88">
        <f>(1+E$35*UCC_Elasdatinc!D56)^1</f>
        <v>1.0467394473162881</v>
      </c>
      <c r="F24" s="88">
        <f>(1+F$35*UCC_Elasdatinc!E56)^1</f>
        <v>1.0280609905630305</v>
      </c>
      <c r="G24" s="88">
        <f>(1+G$35*UCC_Elasdatinc!F56)^1</f>
        <v>0.98442287119519167</v>
      </c>
      <c r="H24" s="88">
        <f>(1+H$35*UCC_Elasdatinc!G56)^1</f>
        <v>0.94517840068912684</v>
      </c>
      <c r="I24" s="88">
        <f>(1+I$35*UCC_Elasdatinc!H56)^1</f>
        <v>1.0067919175357183</v>
      </c>
      <c r="J24" s="88">
        <f>(1+J$35*UCC_Elasdatinc!I56)^1</f>
        <v>0.98949285180663116</v>
      </c>
      <c r="K24" s="88">
        <f>(1+K$35*UCC_Elasdatinc!J56)^1</f>
        <v>1.0146217444049404</v>
      </c>
      <c r="L24" s="88">
        <f>(1+L$35*UCC_Elasdatinc!K56)^1</f>
        <v>1.004981632978613</v>
      </c>
      <c r="M24" s="88">
        <f>(1+M$35*UCC_Elasdatinc!L56)^1</f>
        <v>1.0018357925983234</v>
      </c>
      <c r="N24" s="88">
        <f>(1+N$35*UCC_Elasdatinc!M56)^1</f>
        <v>1.0149744303335608</v>
      </c>
      <c r="O24" s="88">
        <f>(1+O$35*UCC_Elasdatinc!N56)^1</f>
        <v>1.0114690256293106</v>
      </c>
      <c r="P24" s="88">
        <f>(1+P$35*UCC_Elasdatinc!O56)^1</f>
        <v>1.0116309023510277</v>
      </c>
      <c r="Q24" s="88">
        <f>(1+Q$35*UCC_Elasdatinc!P56)^1</f>
        <v>1.0087312053849258</v>
      </c>
      <c r="R24" s="88">
        <f>(1+R$35*UCC_Elasdatinc!Q56)^1</f>
        <v>1.0074474102909139</v>
      </c>
      <c r="S24" s="88">
        <f>(1+S$35*UCC_Elasdatinc!R56)^1</f>
        <v>1.0072232736838411</v>
      </c>
      <c r="T24" s="88">
        <f>(1+T$35*UCC_Elasdatinc!S56)^1</f>
        <v>1.0060111952801301</v>
      </c>
      <c r="U24" s="88">
        <f>(1+U$35*UCC_Elasdatinc!T56)^1</f>
        <v>1.0049084620165505</v>
      </c>
      <c r="V24" s="88">
        <f>(1+V$35*UCC_Elasdatinc!U56)^1</f>
        <v>1.0039425223690432</v>
      </c>
      <c r="W24" s="88">
        <f>(1+W$35*UCC_Elasdatinc!V56)^1</f>
        <v>1.0034893080689318</v>
      </c>
      <c r="X24" s="88">
        <f>(1+X$35*UCC_Elasdatinc!W56)^1</f>
        <v>1.0038260835103654</v>
      </c>
      <c r="Y24" s="88">
        <f>(1+Y$35*UCC_Elasdatinc!X56)^1</f>
        <v>1.0051723958463958</v>
      </c>
      <c r="Z24" s="88">
        <f>(1+Z$35*UCC_Elasdatinc!Y56)^1</f>
        <v>1.0044166053529466</v>
      </c>
      <c r="AA24" s="88">
        <f>(1+AA$35*UCC_Elasdatinc!Z56)^1</f>
        <v>1.0043743325987844</v>
      </c>
      <c r="AB24" s="88">
        <f>(1+AB$35*UCC_Elasdatinc!AA56)^1</f>
        <v>1.0045647642494306</v>
      </c>
      <c r="AC24" s="88">
        <f>(1+AC$35*UCC_Elasdatinc!AB56)^1</f>
        <v>1.0048187778773121</v>
      </c>
      <c r="AD24" s="88">
        <f>(1+AD$35*UCC_Elasdatinc!AC56)^1</f>
        <v>1.0024144025134334</v>
      </c>
      <c r="AE24" s="88">
        <f>(1+AE$35*UCC_Elasdatinc!AD56)^1</f>
        <v>1.0024144025134334</v>
      </c>
      <c r="AF24" s="88">
        <f>(1+AF$35*UCC_Elasdatinc!AE56)^1</f>
        <v>1.0024144025134334</v>
      </c>
      <c r="AG24" s="88">
        <f>(1+AG$35*UCC_Elasdatinc!AF56)^1</f>
        <v>1.0024144025134334</v>
      </c>
      <c r="AH24" s="88">
        <f>(1+AH$35*UCC_Elasdatinc!AG56)^1</f>
        <v>1.0024144025134334</v>
      </c>
      <c r="AI24" s="88">
        <f>(1+AI$35*UCC_Elasdatinc!AH56)^1</f>
        <v>1.0024144025134334</v>
      </c>
      <c r="AJ24" s="88">
        <f>(1+AJ$35*UCC_Elasdatinc!AI56)^1</f>
        <v>1.0024144025134334</v>
      </c>
      <c r="AK24" s="88">
        <f>(1+AK$35*UCC_Elasdatinc!AJ56)^1</f>
        <v>1.0024144025134334</v>
      </c>
      <c r="AL24" s="88">
        <f>(1+AL$35*UCC_Elasdatinc!AK56)^1</f>
        <v>1.0024144025134334</v>
      </c>
      <c r="AM24" s="88">
        <f>(1+AM$35*UCC_Elasdatinc!AL56)^1</f>
        <v>1.0024144025134334</v>
      </c>
      <c r="AN24" s="88">
        <f>(1+AN$35*UCC_Elasdatinc!AM56)^1</f>
        <v>1.0024144025134334</v>
      </c>
      <c r="AO24" s="88">
        <f>(1+AO$35*UCC_Elasdatinc!AN56)^1</f>
        <v>1.0024144025134334</v>
      </c>
      <c r="AP24" s="88">
        <f>(1+AP$35*UCC_Elasdatinc!AO56)^1</f>
        <v>1.0024144025134334</v>
      </c>
      <c r="AQ24" s="88">
        <f>(1+AQ$35*UCC_Elasdatinc!AP56)^1</f>
        <v>1.0024144025134334</v>
      </c>
      <c r="AR24" s="88">
        <f>(1+AR$35*UCC_Elasdatinc!AQ56)^1</f>
        <v>1.0024144025134334</v>
      </c>
      <c r="AS24" s="88">
        <f>(1+AS$35*UCC_Elasdatinc!AR56)^1</f>
        <v>1.0024144025134334</v>
      </c>
      <c r="AT24" s="88">
        <f>(1+AT$35*UCC_Elasdatinc!AS56)^1</f>
        <v>1.0024144025134334</v>
      </c>
      <c r="AU24" s="88">
        <f>(1+AU$35*UCC_Elasdatinc!AT56)^1</f>
        <v>1.0024144025134334</v>
      </c>
      <c r="AV24" s="88">
        <f>(1+AV$35*UCC_Elasdatinc!AU56)^1</f>
        <v>1.0024144025134334</v>
      </c>
      <c r="AW24" s="88">
        <f>(1+AW$35*UCC_Elasdatinc!AV56)^1</f>
        <v>1.0024144025134334</v>
      </c>
      <c r="AX24" s="88">
        <f>(1+AX$35*UCC_Elasdatinc!AW56)^1</f>
        <v>1.0024144025134334</v>
      </c>
      <c r="AY24" s="88">
        <f>(1+AY$35*UCC_Elasdatinc!AX56)^1</f>
        <v>1.0024144025134334</v>
      </c>
      <c r="AZ24" s="88">
        <f>(1+AZ$35*UCC_Elasdatinc!AY56)^1</f>
        <v>1.0024144025134334</v>
      </c>
      <c r="BA24" s="88">
        <f>(1+BA$35*UCC_Elasdatinc!AZ56)^1</f>
        <v>1.0024144025134334</v>
      </c>
      <c r="BB24" s="88">
        <f>(1+BB$35*UCC_Elasdatinc!BA56)^1</f>
        <v>1.0024144025134334</v>
      </c>
      <c r="BC24" s="88">
        <f>(1+BC$35*UCC_Elasdatinc!BB56)^1</f>
        <v>1.0024144025134334</v>
      </c>
      <c r="BD24" s="88">
        <f>(1+BD$35*UCC_Elasdatinc!BC56)^1</f>
        <v>1.0024144025134334</v>
      </c>
      <c r="BE24" s="88">
        <f>(1+BE$35*UCC_Elasdatinc!BD56)^1</f>
        <v>1.0024144025134334</v>
      </c>
      <c r="BF24" s="88">
        <f>(1+BF$35*UCC_Elasdatinc!BE56)^1</f>
        <v>1.0024144025134334</v>
      </c>
      <c r="BG24" s="88">
        <f>(1+BG$35*UCC_Elasdatinc!BF56)^1</f>
        <v>1.0024144025134334</v>
      </c>
      <c r="BH24"/>
      <c r="BI24"/>
    </row>
    <row r="25" spans="1:61" s="119" customFormat="1" ht="14.25">
      <c r="A25" s="88" t="s">
        <v>153</v>
      </c>
      <c r="B25" s="14"/>
      <c r="C25" s="88" t="s">
        <v>347</v>
      </c>
      <c r="D25" s="88">
        <v>1</v>
      </c>
      <c r="E25" s="88">
        <f>(1+E$35*UCC_Elasdatinc!D57)^1</f>
        <v>1.0467394473162881</v>
      </c>
      <c r="F25" s="88">
        <f>(1+F$35*UCC_Elasdatinc!E57)^1</f>
        <v>1.0280609905630305</v>
      </c>
      <c r="G25" s="88">
        <f>(1+G$35*UCC_Elasdatinc!F57)^1</f>
        <v>0.98442287119519167</v>
      </c>
      <c r="H25" s="88">
        <f>(1+H$35*UCC_Elasdatinc!G57)^1</f>
        <v>0.94517840068912684</v>
      </c>
      <c r="I25" s="88">
        <f>(1+I$35*UCC_Elasdatinc!H57)^1</f>
        <v>1.0067919175357183</v>
      </c>
      <c r="J25" s="88">
        <f>(1+J$35*UCC_Elasdatinc!I57)^1</f>
        <v>0.98949285180663116</v>
      </c>
      <c r="K25" s="88">
        <f>(1+K$35*UCC_Elasdatinc!J57)^1</f>
        <v>1.0146217444049404</v>
      </c>
      <c r="L25" s="88">
        <f>(1+L$35*UCC_Elasdatinc!K57)^1</f>
        <v>1.004981632978613</v>
      </c>
      <c r="M25" s="88">
        <f>(1+M$35*UCC_Elasdatinc!L57)^1</f>
        <v>1.0018357925983234</v>
      </c>
      <c r="N25" s="88">
        <f>(1+N$35*UCC_Elasdatinc!M57)^1</f>
        <v>1.0149744303335608</v>
      </c>
      <c r="O25" s="88">
        <f>(1+O$35*UCC_Elasdatinc!N57)^1</f>
        <v>1.0114690256293106</v>
      </c>
      <c r="P25" s="88">
        <f>(1+P$35*UCC_Elasdatinc!O57)^1</f>
        <v>1.0116309023510277</v>
      </c>
      <c r="Q25" s="88">
        <f>(1+Q$35*UCC_Elasdatinc!P57)^1</f>
        <v>1.0087312053849258</v>
      </c>
      <c r="R25" s="88">
        <f>(1+R$35*UCC_Elasdatinc!Q57)^1</f>
        <v>1.0074474102909139</v>
      </c>
      <c r="S25" s="88">
        <f>(1+S$35*UCC_Elasdatinc!R57)^1</f>
        <v>1.0072232736838411</v>
      </c>
      <c r="T25" s="88">
        <f>(1+T$35*UCC_Elasdatinc!S57)^1</f>
        <v>1.0060111952801301</v>
      </c>
      <c r="U25" s="88">
        <f>(1+U$35*UCC_Elasdatinc!T57)^1</f>
        <v>1.0049084620165505</v>
      </c>
      <c r="V25" s="88">
        <f>(1+V$35*UCC_Elasdatinc!U57)^1</f>
        <v>1.0039425223690432</v>
      </c>
      <c r="W25" s="88">
        <f>(1+W$35*UCC_Elasdatinc!V57)^1</f>
        <v>1.0034893080689318</v>
      </c>
      <c r="X25" s="88">
        <f>(1+X$35*UCC_Elasdatinc!W57)^1</f>
        <v>1.0038260835103654</v>
      </c>
      <c r="Y25" s="88">
        <f>(1+Y$35*UCC_Elasdatinc!X57)^1</f>
        <v>1.0051723958463958</v>
      </c>
      <c r="Z25" s="88">
        <f>(1+Z$35*UCC_Elasdatinc!Y57)^1</f>
        <v>1.0044166053529466</v>
      </c>
      <c r="AA25" s="88">
        <f>(1+AA$35*UCC_Elasdatinc!Z57)^1</f>
        <v>1.0043743325987844</v>
      </c>
      <c r="AB25" s="88">
        <f>(1+AB$35*UCC_Elasdatinc!AA57)^1</f>
        <v>1.0045647642494306</v>
      </c>
      <c r="AC25" s="88">
        <f>(1+AC$35*UCC_Elasdatinc!AB57)^1</f>
        <v>1.0048187778773121</v>
      </c>
      <c r="AD25" s="88">
        <f>(1+AD$35*UCC_Elasdatinc!AC57)^1</f>
        <v>1.0024144025134334</v>
      </c>
      <c r="AE25" s="88">
        <f>(1+AE$35*UCC_Elasdatinc!AD57)^1</f>
        <v>1.0024144025134334</v>
      </c>
      <c r="AF25" s="88">
        <f>(1+AF$35*UCC_Elasdatinc!AE57)^1</f>
        <v>1.0024144025134334</v>
      </c>
      <c r="AG25" s="88">
        <f>(1+AG$35*UCC_Elasdatinc!AF57)^1</f>
        <v>1.0024144025134334</v>
      </c>
      <c r="AH25" s="88">
        <f>(1+AH$35*UCC_Elasdatinc!AG57)^1</f>
        <v>1.0024144025134334</v>
      </c>
      <c r="AI25" s="88">
        <f>(1+AI$35*UCC_Elasdatinc!AH57)^1</f>
        <v>1.0024144025134334</v>
      </c>
      <c r="AJ25" s="88">
        <f>(1+AJ$35*UCC_Elasdatinc!AI57)^1</f>
        <v>1.0024144025134334</v>
      </c>
      <c r="AK25" s="88">
        <f>(1+AK$35*UCC_Elasdatinc!AJ57)^1</f>
        <v>1.0024144025134334</v>
      </c>
      <c r="AL25" s="88">
        <f>(1+AL$35*UCC_Elasdatinc!AK57)^1</f>
        <v>1.0024144025134334</v>
      </c>
      <c r="AM25" s="88">
        <f>(1+AM$35*UCC_Elasdatinc!AL57)^1</f>
        <v>1.0024144025134334</v>
      </c>
      <c r="AN25" s="88">
        <f>(1+AN$35*UCC_Elasdatinc!AM57)^1</f>
        <v>1.0024144025134334</v>
      </c>
      <c r="AO25" s="88">
        <f>(1+AO$35*UCC_Elasdatinc!AN57)^1</f>
        <v>1.0024144025134334</v>
      </c>
      <c r="AP25" s="88">
        <f>(1+AP$35*UCC_Elasdatinc!AO57)^1</f>
        <v>1.0024144025134334</v>
      </c>
      <c r="AQ25" s="88">
        <f>(1+AQ$35*UCC_Elasdatinc!AP57)^1</f>
        <v>1.0024144025134334</v>
      </c>
      <c r="AR25" s="88">
        <f>(1+AR$35*UCC_Elasdatinc!AQ57)^1</f>
        <v>1.0024144025134334</v>
      </c>
      <c r="AS25" s="88">
        <f>(1+AS$35*UCC_Elasdatinc!AR57)^1</f>
        <v>1.0024144025134334</v>
      </c>
      <c r="AT25" s="88">
        <f>(1+AT$35*UCC_Elasdatinc!AS57)^1</f>
        <v>1.0024144025134334</v>
      </c>
      <c r="AU25" s="88">
        <f>(1+AU$35*UCC_Elasdatinc!AT57)^1</f>
        <v>1.0024144025134334</v>
      </c>
      <c r="AV25" s="88">
        <f>(1+AV$35*UCC_Elasdatinc!AU57)^1</f>
        <v>1.0024144025134334</v>
      </c>
      <c r="AW25" s="88">
        <f>(1+AW$35*UCC_Elasdatinc!AV57)^1</f>
        <v>1.0024144025134334</v>
      </c>
      <c r="AX25" s="88">
        <f>(1+AX$35*UCC_Elasdatinc!AW57)^1</f>
        <v>1.0024144025134334</v>
      </c>
      <c r="AY25" s="88">
        <f>(1+AY$35*UCC_Elasdatinc!AX57)^1</f>
        <v>1.0024144025134334</v>
      </c>
      <c r="AZ25" s="88">
        <f>(1+AZ$35*UCC_Elasdatinc!AY57)^1</f>
        <v>1.0024144025134334</v>
      </c>
      <c r="BA25" s="88">
        <f>(1+BA$35*UCC_Elasdatinc!AZ57)^1</f>
        <v>1.0024144025134334</v>
      </c>
      <c r="BB25" s="88">
        <f>(1+BB$35*UCC_Elasdatinc!BA57)^1</f>
        <v>1.0024144025134334</v>
      </c>
      <c r="BC25" s="88">
        <f>(1+BC$35*UCC_Elasdatinc!BB57)^1</f>
        <v>1.0024144025134334</v>
      </c>
      <c r="BD25" s="88">
        <f>(1+BD$35*UCC_Elasdatinc!BC57)^1</f>
        <v>1.0024144025134334</v>
      </c>
      <c r="BE25" s="88">
        <f>(1+BE$35*UCC_Elasdatinc!BD57)^1</f>
        <v>1.0024144025134334</v>
      </c>
      <c r="BF25" s="88">
        <f>(1+BF$35*UCC_Elasdatinc!BE57)^1</f>
        <v>1.0024144025134334</v>
      </c>
      <c r="BG25" s="88">
        <f>(1+BG$35*UCC_Elasdatinc!BF57)^1</f>
        <v>1.0024144025134334</v>
      </c>
      <c r="BH25"/>
      <c r="BI25"/>
    </row>
    <row r="26" spans="1:61" s="119" customFormat="1" ht="14.25">
      <c r="A26" s="88" t="s">
        <v>153</v>
      </c>
      <c r="B26" s="14"/>
      <c r="C26" s="88" t="s">
        <v>348</v>
      </c>
      <c r="D26" s="88">
        <v>1</v>
      </c>
      <c r="E26" s="88">
        <f>(1+E$35*UCC_Elasdatinc!D58)^1</f>
        <v>1.0467394473162881</v>
      </c>
      <c r="F26" s="88">
        <f>(1+F$35*UCC_Elasdatinc!E58)^1</f>
        <v>1.0280609905630305</v>
      </c>
      <c r="G26" s="88">
        <f>(1+G$35*UCC_Elasdatinc!F58)^1</f>
        <v>0.98442287119519167</v>
      </c>
      <c r="H26" s="88">
        <f>(1+H$35*UCC_Elasdatinc!G58)^1</f>
        <v>0.94517840068912684</v>
      </c>
      <c r="I26" s="88">
        <f>(1+I$35*UCC_Elasdatinc!H58)^1</f>
        <v>1.0067919175357183</v>
      </c>
      <c r="J26" s="88">
        <f>(1+J$35*UCC_Elasdatinc!I58)^1</f>
        <v>0.98949285180663116</v>
      </c>
      <c r="K26" s="88">
        <f>(1+K$35*UCC_Elasdatinc!J58)^1</f>
        <v>1.0146217444049404</v>
      </c>
      <c r="L26" s="88">
        <f>(1+L$35*UCC_Elasdatinc!K58)^1</f>
        <v>1.004981632978613</v>
      </c>
      <c r="M26" s="88">
        <f>(1+M$35*UCC_Elasdatinc!L58)^1</f>
        <v>1.0018357925983234</v>
      </c>
      <c r="N26" s="88">
        <f>(1+N$35*UCC_Elasdatinc!M58)^1</f>
        <v>1.0149744303335608</v>
      </c>
      <c r="O26" s="88">
        <f>(1+O$35*UCC_Elasdatinc!N58)^1</f>
        <v>1.0114690256293106</v>
      </c>
      <c r="P26" s="88">
        <f>(1+P$35*UCC_Elasdatinc!O58)^1</f>
        <v>1.0116309023510277</v>
      </c>
      <c r="Q26" s="88">
        <f>(1+Q$35*UCC_Elasdatinc!P58)^1</f>
        <v>1.0087312053849258</v>
      </c>
      <c r="R26" s="88">
        <f>(1+R$35*UCC_Elasdatinc!Q58)^1</f>
        <v>1.0074474102909139</v>
      </c>
      <c r="S26" s="88">
        <f>(1+S$35*UCC_Elasdatinc!R58)^1</f>
        <v>1.0072232736838411</v>
      </c>
      <c r="T26" s="88">
        <f>(1+T$35*UCC_Elasdatinc!S58)^1</f>
        <v>1.0060111952801301</v>
      </c>
      <c r="U26" s="88">
        <f>(1+U$35*UCC_Elasdatinc!T58)^1</f>
        <v>1.0049084620165505</v>
      </c>
      <c r="V26" s="88">
        <f>(1+V$35*UCC_Elasdatinc!U58)^1</f>
        <v>1.0039425223690432</v>
      </c>
      <c r="W26" s="88">
        <f>(1+W$35*UCC_Elasdatinc!V58)^1</f>
        <v>1.0034893080689318</v>
      </c>
      <c r="X26" s="88">
        <f>(1+X$35*UCC_Elasdatinc!W58)^1</f>
        <v>1.0038260835103654</v>
      </c>
      <c r="Y26" s="88">
        <f>(1+Y$35*UCC_Elasdatinc!X58)^1</f>
        <v>1.0051723958463958</v>
      </c>
      <c r="Z26" s="88">
        <f>(1+Z$35*UCC_Elasdatinc!Y58)^1</f>
        <v>1.0044166053529466</v>
      </c>
      <c r="AA26" s="88">
        <f>(1+AA$35*UCC_Elasdatinc!Z58)^1</f>
        <v>1.0043743325987844</v>
      </c>
      <c r="AB26" s="88">
        <f>(1+AB$35*UCC_Elasdatinc!AA58)^1</f>
        <v>1.0045647642494306</v>
      </c>
      <c r="AC26" s="88">
        <f>(1+AC$35*UCC_Elasdatinc!AB58)^1</f>
        <v>1.0048187778773121</v>
      </c>
      <c r="AD26" s="88">
        <f>(1+AD$35*UCC_Elasdatinc!AC58)^1</f>
        <v>1.0024144025134334</v>
      </c>
      <c r="AE26" s="88">
        <f>(1+AE$35*UCC_Elasdatinc!AD58)^1</f>
        <v>1.0024144025134334</v>
      </c>
      <c r="AF26" s="88">
        <f>(1+AF$35*UCC_Elasdatinc!AE58)^1</f>
        <v>1.0024144025134334</v>
      </c>
      <c r="AG26" s="88">
        <f>(1+AG$35*UCC_Elasdatinc!AF58)^1</f>
        <v>1.0024144025134334</v>
      </c>
      <c r="AH26" s="88">
        <f>(1+AH$35*UCC_Elasdatinc!AG58)^1</f>
        <v>1.0024144025134334</v>
      </c>
      <c r="AI26" s="88">
        <f>(1+AI$35*UCC_Elasdatinc!AH58)^1</f>
        <v>1.0024144025134334</v>
      </c>
      <c r="AJ26" s="88">
        <f>(1+AJ$35*UCC_Elasdatinc!AI58)^1</f>
        <v>1.0024144025134334</v>
      </c>
      <c r="AK26" s="88">
        <f>(1+AK$35*UCC_Elasdatinc!AJ58)^1</f>
        <v>1.0024144025134334</v>
      </c>
      <c r="AL26" s="88">
        <f>(1+AL$35*UCC_Elasdatinc!AK58)^1</f>
        <v>1.0024144025134334</v>
      </c>
      <c r="AM26" s="88">
        <f>(1+AM$35*UCC_Elasdatinc!AL58)^1</f>
        <v>1.0024144025134334</v>
      </c>
      <c r="AN26" s="88">
        <f>(1+AN$35*UCC_Elasdatinc!AM58)^1</f>
        <v>1.0024144025134334</v>
      </c>
      <c r="AO26" s="88">
        <f>(1+AO$35*UCC_Elasdatinc!AN58)^1</f>
        <v>1.0024144025134334</v>
      </c>
      <c r="AP26" s="88">
        <f>(1+AP$35*UCC_Elasdatinc!AO58)^1</f>
        <v>1.0024144025134334</v>
      </c>
      <c r="AQ26" s="88">
        <f>(1+AQ$35*UCC_Elasdatinc!AP58)^1</f>
        <v>1.0024144025134334</v>
      </c>
      <c r="AR26" s="88">
        <f>(1+AR$35*UCC_Elasdatinc!AQ58)^1</f>
        <v>1.0024144025134334</v>
      </c>
      <c r="AS26" s="88">
        <f>(1+AS$35*UCC_Elasdatinc!AR58)^1</f>
        <v>1.0024144025134334</v>
      </c>
      <c r="AT26" s="88">
        <f>(1+AT$35*UCC_Elasdatinc!AS58)^1</f>
        <v>1.0024144025134334</v>
      </c>
      <c r="AU26" s="88">
        <f>(1+AU$35*UCC_Elasdatinc!AT58)^1</f>
        <v>1.0024144025134334</v>
      </c>
      <c r="AV26" s="88">
        <f>(1+AV$35*UCC_Elasdatinc!AU58)^1</f>
        <v>1.0024144025134334</v>
      </c>
      <c r="AW26" s="88">
        <f>(1+AW$35*UCC_Elasdatinc!AV58)^1</f>
        <v>1.0024144025134334</v>
      </c>
      <c r="AX26" s="88">
        <f>(1+AX$35*UCC_Elasdatinc!AW58)^1</f>
        <v>1.0024144025134334</v>
      </c>
      <c r="AY26" s="88">
        <f>(1+AY$35*UCC_Elasdatinc!AX58)^1</f>
        <v>1.0024144025134334</v>
      </c>
      <c r="AZ26" s="88">
        <f>(1+AZ$35*UCC_Elasdatinc!AY58)^1</f>
        <v>1.0024144025134334</v>
      </c>
      <c r="BA26" s="88">
        <f>(1+BA$35*UCC_Elasdatinc!AZ58)^1</f>
        <v>1.0024144025134334</v>
      </c>
      <c r="BB26" s="88">
        <f>(1+BB$35*UCC_Elasdatinc!BA58)^1</f>
        <v>1.0024144025134334</v>
      </c>
      <c r="BC26" s="88">
        <f>(1+BC$35*UCC_Elasdatinc!BB58)^1</f>
        <v>1.0024144025134334</v>
      </c>
      <c r="BD26" s="88">
        <f>(1+BD$35*UCC_Elasdatinc!BC58)^1</f>
        <v>1.0024144025134334</v>
      </c>
      <c r="BE26" s="88">
        <f>(1+BE$35*UCC_Elasdatinc!BD58)^1</f>
        <v>1.0024144025134334</v>
      </c>
      <c r="BF26" s="88">
        <f>(1+BF$35*UCC_Elasdatinc!BE58)^1</f>
        <v>1.0024144025134334</v>
      </c>
      <c r="BG26" s="88">
        <f>(1+BG$35*UCC_Elasdatinc!BF58)^1</f>
        <v>1.0024144025134334</v>
      </c>
      <c r="BH26"/>
      <c r="BI26"/>
    </row>
    <row r="27" spans="1:61" s="119" customFormat="1" ht="14.25">
      <c r="A27" s="88" t="s">
        <v>153</v>
      </c>
      <c r="B27" s="14"/>
      <c r="C27" s="88" t="s">
        <v>349</v>
      </c>
      <c r="D27" s="88">
        <v>1</v>
      </c>
      <c r="E27" s="88">
        <f>(1+E$35*UCC_Elasdatinc!D59)^1</f>
        <v>1.0467394473162881</v>
      </c>
      <c r="F27" s="88">
        <f>(1+F$35*UCC_Elasdatinc!E59)^1</f>
        <v>1.0280609905630305</v>
      </c>
      <c r="G27" s="88">
        <f>(1+G$35*UCC_Elasdatinc!F59)^1</f>
        <v>0.98442287119519167</v>
      </c>
      <c r="H27" s="88">
        <f>(1+H$35*UCC_Elasdatinc!G59)^1</f>
        <v>0.94517840068912684</v>
      </c>
      <c r="I27" s="88">
        <f>(1+I$35*UCC_Elasdatinc!H59)^1</f>
        <v>1.0067919175357183</v>
      </c>
      <c r="J27" s="88">
        <f>(1+J$35*UCC_Elasdatinc!I59)^1</f>
        <v>0.98949285180663116</v>
      </c>
      <c r="K27" s="88">
        <f>(1+K$35*UCC_Elasdatinc!J59)^1</f>
        <v>1.0146217444049404</v>
      </c>
      <c r="L27" s="88">
        <f>(1+L$35*UCC_Elasdatinc!K59)^1</f>
        <v>1.004981632978613</v>
      </c>
      <c r="M27" s="88">
        <f>(1+M$35*UCC_Elasdatinc!L59)^1</f>
        <v>1.0018357925983234</v>
      </c>
      <c r="N27" s="88">
        <f>(1+N$35*UCC_Elasdatinc!M59)^1</f>
        <v>1.0149744303335608</v>
      </c>
      <c r="O27" s="88">
        <f>(1+O$35*UCC_Elasdatinc!N59)^1</f>
        <v>1.0114690256293106</v>
      </c>
      <c r="P27" s="88">
        <f>(1+P$35*UCC_Elasdatinc!O59)^1</f>
        <v>1.0116309023510277</v>
      </c>
      <c r="Q27" s="88">
        <f>(1+Q$35*UCC_Elasdatinc!P59)^1</f>
        <v>1.0087312053849258</v>
      </c>
      <c r="R27" s="88">
        <f>(1+R$35*UCC_Elasdatinc!Q59)^1</f>
        <v>1.0074474102909139</v>
      </c>
      <c r="S27" s="88">
        <f>(1+S$35*UCC_Elasdatinc!R59)^1</f>
        <v>1.0072232736838411</v>
      </c>
      <c r="T27" s="88">
        <f>(1+T$35*UCC_Elasdatinc!S59)^1</f>
        <v>1.0060111952801301</v>
      </c>
      <c r="U27" s="88">
        <f>(1+U$35*UCC_Elasdatinc!T59)^1</f>
        <v>1.0049084620165505</v>
      </c>
      <c r="V27" s="88">
        <f>(1+V$35*UCC_Elasdatinc!U59)^1</f>
        <v>1.0039425223690432</v>
      </c>
      <c r="W27" s="88">
        <f>(1+W$35*UCC_Elasdatinc!V59)^1</f>
        <v>1.0034893080689318</v>
      </c>
      <c r="X27" s="88">
        <f>(1+X$35*UCC_Elasdatinc!W59)^1</f>
        <v>1.0038260835103654</v>
      </c>
      <c r="Y27" s="88">
        <f>(1+Y$35*UCC_Elasdatinc!X59)^1</f>
        <v>1.0051723958463958</v>
      </c>
      <c r="Z27" s="88">
        <f>(1+Z$35*UCC_Elasdatinc!Y59)^1</f>
        <v>1.0044166053529466</v>
      </c>
      <c r="AA27" s="88">
        <f>(1+AA$35*UCC_Elasdatinc!Z59)^1</f>
        <v>1.0043743325987844</v>
      </c>
      <c r="AB27" s="88">
        <f>(1+AB$35*UCC_Elasdatinc!AA59)^1</f>
        <v>1.0045647642494306</v>
      </c>
      <c r="AC27" s="88">
        <f>(1+AC$35*UCC_Elasdatinc!AB59)^1</f>
        <v>1.0048187778773121</v>
      </c>
      <c r="AD27" s="88">
        <f>(1+AD$35*UCC_Elasdatinc!AC59)^1</f>
        <v>1.0024144025134334</v>
      </c>
      <c r="AE27" s="88">
        <f>(1+AE$35*UCC_Elasdatinc!AD59)^1</f>
        <v>1.0024144025134334</v>
      </c>
      <c r="AF27" s="88">
        <f>(1+AF$35*UCC_Elasdatinc!AE59)^1</f>
        <v>1.0024144025134334</v>
      </c>
      <c r="AG27" s="88">
        <f>(1+AG$35*UCC_Elasdatinc!AF59)^1</f>
        <v>1.0024144025134334</v>
      </c>
      <c r="AH27" s="88">
        <f>(1+AH$35*UCC_Elasdatinc!AG59)^1</f>
        <v>1.0024144025134334</v>
      </c>
      <c r="AI27" s="88">
        <f>(1+AI$35*UCC_Elasdatinc!AH59)^1</f>
        <v>1.0024144025134334</v>
      </c>
      <c r="AJ27" s="88">
        <f>(1+AJ$35*UCC_Elasdatinc!AI59)^1</f>
        <v>1.0024144025134334</v>
      </c>
      <c r="AK27" s="88">
        <f>(1+AK$35*UCC_Elasdatinc!AJ59)^1</f>
        <v>1.0024144025134334</v>
      </c>
      <c r="AL27" s="88">
        <f>(1+AL$35*UCC_Elasdatinc!AK59)^1</f>
        <v>1.0024144025134334</v>
      </c>
      <c r="AM27" s="88">
        <f>(1+AM$35*UCC_Elasdatinc!AL59)^1</f>
        <v>1.0024144025134334</v>
      </c>
      <c r="AN27" s="88">
        <f>(1+AN$35*UCC_Elasdatinc!AM59)^1</f>
        <v>1.0024144025134334</v>
      </c>
      <c r="AO27" s="88">
        <f>(1+AO$35*UCC_Elasdatinc!AN59)^1</f>
        <v>1.0024144025134334</v>
      </c>
      <c r="AP27" s="88">
        <f>(1+AP$35*UCC_Elasdatinc!AO59)^1</f>
        <v>1.0024144025134334</v>
      </c>
      <c r="AQ27" s="88">
        <f>(1+AQ$35*UCC_Elasdatinc!AP59)^1</f>
        <v>1.0024144025134334</v>
      </c>
      <c r="AR27" s="88">
        <f>(1+AR$35*UCC_Elasdatinc!AQ59)^1</f>
        <v>1.0024144025134334</v>
      </c>
      <c r="AS27" s="88">
        <f>(1+AS$35*UCC_Elasdatinc!AR59)^1</f>
        <v>1.0024144025134334</v>
      </c>
      <c r="AT27" s="88">
        <f>(1+AT$35*UCC_Elasdatinc!AS59)^1</f>
        <v>1.0024144025134334</v>
      </c>
      <c r="AU27" s="88">
        <f>(1+AU$35*UCC_Elasdatinc!AT59)^1</f>
        <v>1.0024144025134334</v>
      </c>
      <c r="AV27" s="88">
        <f>(1+AV$35*UCC_Elasdatinc!AU59)^1</f>
        <v>1.0024144025134334</v>
      </c>
      <c r="AW27" s="88">
        <f>(1+AW$35*UCC_Elasdatinc!AV59)^1</f>
        <v>1.0024144025134334</v>
      </c>
      <c r="AX27" s="88">
        <f>(1+AX$35*UCC_Elasdatinc!AW59)^1</f>
        <v>1.0024144025134334</v>
      </c>
      <c r="AY27" s="88">
        <f>(1+AY$35*UCC_Elasdatinc!AX59)^1</f>
        <v>1.0024144025134334</v>
      </c>
      <c r="AZ27" s="88">
        <f>(1+AZ$35*UCC_Elasdatinc!AY59)^1</f>
        <v>1.0024144025134334</v>
      </c>
      <c r="BA27" s="88">
        <f>(1+BA$35*UCC_Elasdatinc!AZ59)^1</f>
        <v>1.0024144025134334</v>
      </c>
      <c r="BB27" s="88">
        <f>(1+BB$35*UCC_Elasdatinc!BA59)^1</f>
        <v>1.0024144025134334</v>
      </c>
      <c r="BC27" s="88">
        <f>(1+BC$35*UCC_Elasdatinc!BB59)^1</f>
        <v>1.0024144025134334</v>
      </c>
      <c r="BD27" s="88">
        <f>(1+BD$35*UCC_Elasdatinc!BC59)^1</f>
        <v>1.0024144025134334</v>
      </c>
      <c r="BE27" s="88">
        <f>(1+BE$35*UCC_Elasdatinc!BD59)^1</f>
        <v>1.0024144025134334</v>
      </c>
      <c r="BF27" s="88">
        <f>(1+BF$35*UCC_Elasdatinc!BE59)^1</f>
        <v>1.0024144025134334</v>
      </c>
      <c r="BG27" s="88">
        <f>(1+BG$35*UCC_Elasdatinc!BF59)^1</f>
        <v>1.0024144025134334</v>
      </c>
      <c r="BH27"/>
      <c r="BI27"/>
    </row>
    <row r="28" spans="1:61" s="119" customFormat="1">
      <c r="A28" s="16"/>
      <c r="B28" s="14"/>
      <c r="C28" s="1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/>
      <c r="BI28"/>
    </row>
    <row r="29" spans="1:61" s="119" customFormat="1" ht="13.15" thickBo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ht="14.25">
      <c r="A30" s="168" t="str">
        <f>Input_Drivers!A2</f>
        <v>Source:</v>
      </c>
      <c r="B30" s="177" t="str">
        <f>Input_Drivers!B2</f>
        <v>Summary120921_For Irish TIMES - Scenario: Recovery</v>
      </c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168"/>
      <c r="AK30" s="168"/>
      <c r="AL30" s="168"/>
      <c r="AM30" s="168"/>
      <c r="AN30" s="168"/>
      <c r="AO30" s="168"/>
      <c r="AP30" s="168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4"/>
    </row>
    <row r="31" spans="1:61" ht="14.25">
      <c r="A31" s="168"/>
      <c r="B31" s="168"/>
      <c r="C31" s="168"/>
      <c r="D31" s="168">
        <v>2005</v>
      </c>
      <c r="E31" s="168">
        <v>2006</v>
      </c>
      <c r="F31" s="168">
        <v>2007</v>
      </c>
      <c r="G31" s="168">
        <v>2008</v>
      </c>
      <c r="H31" s="168">
        <v>2009</v>
      </c>
      <c r="I31" s="168">
        <v>2010</v>
      </c>
      <c r="J31" s="168">
        <v>2011</v>
      </c>
      <c r="K31" s="168">
        <v>2012</v>
      </c>
      <c r="L31" s="168">
        <v>2013</v>
      </c>
      <c r="M31" s="168">
        <v>2014</v>
      </c>
      <c r="N31" s="168">
        <v>2015</v>
      </c>
      <c r="O31" s="168">
        <v>2016</v>
      </c>
      <c r="P31" s="168">
        <v>2017</v>
      </c>
      <c r="Q31" s="168">
        <v>2018</v>
      </c>
      <c r="R31" s="168">
        <v>2019</v>
      </c>
      <c r="S31" s="168">
        <v>2020</v>
      </c>
      <c r="T31" s="168">
        <v>2021</v>
      </c>
      <c r="U31" s="168">
        <v>2022</v>
      </c>
      <c r="V31" s="168">
        <v>2023</v>
      </c>
      <c r="W31" s="168">
        <v>2024</v>
      </c>
      <c r="X31" s="168">
        <v>2025</v>
      </c>
      <c r="Y31" s="168">
        <v>2026</v>
      </c>
      <c r="Z31" s="168">
        <v>2027</v>
      </c>
      <c r="AA31" s="168">
        <v>2028</v>
      </c>
      <c r="AB31" s="168">
        <v>2029</v>
      </c>
      <c r="AC31" s="168">
        <v>2030</v>
      </c>
      <c r="AD31" s="168">
        <v>2031</v>
      </c>
      <c r="AE31" s="168">
        <v>2032</v>
      </c>
      <c r="AF31" s="168">
        <v>2033</v>
      </c>
      <c r="AG31" s="168">
        <v>2034</v>
      </c>
      <c r="AH31" s="168">
        <v>2035</v>
      </c>
      <c r="AI31" s="168">
        <v>2036</v>
      </c>
      <c r="AJ31" s="168">
        <v>2037</v>
      </c>
      <c r="AK31" s="168">
        <v>2038</v>
      </c>
      <c r="AL31" s="168">
        <v>2039</v>
      </c>
      <c r="AM31" s="168">
        <v>2040</v>
      </c>
      <c r="AN31" s="168">
        <v>2041</v>
      </c>
      <c r="AO31" s="168">
        <v>2042</v>
      </c>
      <c r="AP31" s="168">
        <v>2043</v>
      </c>
      <c r="AQ31" s="168">
        <v>2044</v>
      </c>
      <c r="AR31" s="168">
        <v>2045</v>
      </c>
      <c r="AS31" s="168">
        <v>2046</v>
      </c>
      <c r="AT31" s="168">
        <v>2047</v>
      </c>
      <c r="AU31" s="168">
        <v>2048</v>
      </c>
      <c r="AV31" s="168">
        <v>2049</v>
      </c>
      <c r="AW31" s="168">
        <v>2050</v>
      </c>
      <c r="AX31" s="168">
        <v>2051</v>
      </c>
      <c r="AY31" s="168">
        <v>2052</v>
      </c>
      <c r="AZ31" s="168">
        <v>2053</v>
      </c>
      <c r="BA31" s="168">
        <v>2054</v>
      </c>
      <c r="BB31" s="168">
        <v>2055</v>
      </c>
      <c r="BC31" s="168">
        <v>2056</v>
      </c>
      <c r="BD31" s="168">
        <v>2057</v>
      </c>
      <c r="BE31" s="168">
        <v>2058</v>
      </c>
      <c r="BF31" s="168">
        <v>2059</v>
      </c>
      <c r="BG31" s="168">
        <v>2060</v>
      </c>
      <c r="BH31" s="168">
        <v>2061</v>
      </c>
      <c r="BI31" s="4"/>
    </row>
    <row r="32" spans="1:61">
      <c r="A32" s="12" t="s">
        <v>153</v>
      </c>
      <c r="B32" s="12" t="s">
        <v>350</v>
      </c>
      <c r="C32" s="12"/>
      <c r="D32" s="12">
        <f>Input_Drivers!D5</f>
        <v>135830.35110949201</v>
      </c>
      <c r="E32" s="12">
        <f>Input_Drivers!E5</f>
        <v>144409.58832521501</v>
      </c>
      <c r="F32" s="12">
        <f>Input_Drivers!F5</f>
        <v>150368.81787698701</v>
      </c>
      <c r="G32" s="12">
        <f>Input_Drivers!G5</f>
        <v>146590.89135392799</v>
      </c>
      <c r="H32" s="12">
        <f>Input_Drivers!H5</f>
        <v>132240.27151744801</v>
      </c>
      <c r="I32" s="12">
        <f>Input_Drivers!I5</f>
        <v>134036.60155554299</v>
      </c>
      <c r="J32" s="12">
        <f>Input_Drivers!J5</f>
        <v>131040.128287714</v>
      </c>
      <c r="K32" s="12">
        <f>Input_Drivers!K5</f>
        <v>135394.75388456299</v>
      </c>
      <c r="L32" s="12">
        <f>Input_Drivers!L5</f>
        <v>137039.844057935</v>
      </c>
      <c r="M32" s="12">
        <f>Input_Drivers!M5</f>
        <v>137701.88808792699</v>
      </c>
      <c r="N32" s="12">
        <f>Input_Drivers!N5</f>
        <v>143593.33760213401</v>
      </c>
      <c r="O32" s="12">
        <f>Input_Drivers!O5</f>
        <v>148739.82406824999</v>
      </c>
      <c r="P32" s="12">
        <f>Input_Drivers!P5</f>
        <v>154705.26672151501</v>
      </c>
      <c r="Q32" s="12">
        <f>Input_Drivers!Q5</f>
        <v>159900.51079026601</v>
      </c>
      <c r="R32" s="12">
        <f>Input_Drivers!R5</f>
        <v>165078.09648410001</v>
      </c>
      <c r="S32" s="12">
        <f>Input_Drivers!S5</f>
        <v>171040.11783466101</v>
      </c>
      <c r="T32" s="12">
        <f>Input_Drivers!T5</f>
        <v>176180.89557986401</v>
      </c>
      <c r="U32" s="12">
        <f>Input_Drivers!U5</f>
        <v>180504.78174984199</v>
      </c>
      <c r="V32" s="12">
        <f>Input_Drivers!V5</f>
        <v>184063.002448682</v>
      </c>
      <c r="W32" s="12">
        <f>Input_Drivers!W5</f>
        <v>187274.26504686201</v>
      </c>
      <c r="X32" s="12">
        <f>Input_Drivers!X5</f>
        <v>190856.89993392001</v>
      </c>
      <c r="Y32" s="12">
        <f>Input_Drivers!Y5</f>
        <v>195792.83711629099</v>
      </c>
      <c r="Z32" s="12">
        <f>Input_Drivers!Z5</f>
        <v>200116.53557867301</v>
      </c>
      <c r="AA32" s="12">
        <f>Input_Drivers!AA5</f>
        <v>204493.41700436099</v>
      </c>
      <c r="AB32" s="12">
        <f>Input_Drivers!AB5</f>
        <v>209160.738200288</v>
      </c>
      <c r="AC32" s="12">
        <f>Input_Drivers!AC5</f>
        <v>214200.23389049701</v>
      </c>
      <c r="AD32" s="12">
        <f>Input_Drivers!AD5</f>
        <v>216786.0618059132</v>
      </c>
      <c r="AE32" s="12">
        <f>Input_Drivers!AE5</f>
        <v>219403.1058684208</v>
      </c>
      <c r="AF32" s="12">
        <f>Input_Drivers!AF5</f>
        <v>222051.74291973983</v>
      </c>
      <c r="AG32" s="12">
        <f>Input_Drivers!AG5</f>
        <v>224732.35435082825</v>
      </c>
      <c r="AH32" s="12">
        <f>Input_Drivers!AH5</f>
        <v>227445.32615680047</v>
      </c>
      <c r="AI32" s="12">
        <f>Input_Drivers!AI5</f>
        <v>230191.04899250876</v>
      </c>
      <c r="AJ32" s="12">
        <f>Input_Drivers!AJ5</f>
        <v>232969.91822879566</v>
      </c>
      <c r="AK32" s="12">
        <f>Input_Drivers!AK5</f>
        <v>235782.33400942554</v>
      </c>
      <c r="AL32" s="12">
        <f>Input_Drivers!AL5</f>
        <v>238628.70130870328</v>
      </c>
      <c r="AM32" s="12">
        <f>Input_Drivers!AM5</f>
        <v>241509.42998978868</v>
      </c>
      <c r="AN32" s="12">
        <f>Input_Drivers!AN5</f>
        <v>244424.93486371473</v>
      </c>
      <c r="AO32" s="12">
        <f>Input_Drivers!AO5</f>
        <v>247375.63574911846</v>
      </c>
      <c r="AP32" s="12">
        <f>Input_Drivers!AP5</f>
        <v>250361.95753269273</v>
      </c>
      <c r="AQ32" s="12">
        <f>Input_Drivers!AQ5</f>
        <v>253384.33023036792</v>
      </c>
      <c r="AR32" s="12">
        <f>Input_Drivers!AR5</f>
        <v>256443.18904923211</v>
      </c>
      <c r="AS32" s="12">
        <f>Input_Drivers!AS5</f>
        <v>259538.97445019882</v>
      </c>
      <c r="AT32" s="12">
        <f>Input_Drivers!AT5</f>
        <v>262672.13221143122</v>
      </c>
      <c r="AU32" s="12">
        <f>Input_Drivers!AU5</f>
        <v>265843.11349253217</v>
      </c>
      <c r="AV32" s="12">
        <f>Input_Drivers!AV5</f>
        <v>269052.37489950878</v>
      </c>
      <c r="AW32" s="12">
        <f>Input_Drivers!AW5</f>
        <v>272300.37855052174</v>
      </c>
      <c r="AX32" s="12">
        <f>Input_Drivers!AX5</f>
        <v>275587.59214242798</v>
      </c>
      <c r="AY32" s="12">
        <f>Input_Drivers!AY5</f>
        <v>278914.48901812662</v>
      </c>
      <c r="AZ32" s="12">
        <f>Input_Drivers!AZ5</f>
        <v>282281.54823471839</v>
      </c>
      <c r="BA32" s="12">
        <f>Input_Drivers!BA5</f>
        <v>285689.25463248725</v>
      </c>
      <c r="BB32" s="12">
        <f>Input_Drivers!BB5</f>
        <v>289138.09890471521</v>
      </c>
      <c r="BC32" s="12">
        <f>Input_Drivers!BC5</f>
        <v>292628.57766833971</v>
      </c>
      <c r="BD32" s="12">
        <f>Input_Drivers!BD5</f>
        <v>296161.19353546412</v>
      </c>
      <c r="BE32" s="12">
        <f>Input_Drivers!BE5</f>
        <v>299736.45518573141</v>
      </c>
      <c r="BF32" s="12">
        <f>Input_Drivers!BF5</f>
        <v>303354.8774395716</v>
      </c>
      <c r="BG32" s="12">
        <f>Input_Drivers!BG5</f>
        <v>307016.98133233353</v>
      </c>
      <c r="BH32" s="12">
        <f>Input_Drivers!BH5</f>
        <v>310723.2941893111</v>
      </c>
      <c r="BI32" s="4"/>
    </row>
    <row r="33" spans="1:61">
      <c r="A33" s="12" t="s">
        <v>351</v>
      </c>
      <c r="B33" s="12" t="s">
        <v>352</v>
      </c>
      <c r="C33" s="12"/>
      <c r="D33" s="12">
        <f>Input_Drivers!D7</f>
        <v>1415.0723414386605</v>
      </c>
      <c r="E33" s="12">
        <f>Input_Drivers!E7</f>
        <v>1469.521</v>
      </c>
      <c r="F33" s="12">
        <f>Input_Drivers!F7</f>
        <v>1522.077546017608</v>
      </c>
      <c r="G33" s="12">
        <f>Input_Drivers!G7</f>
        <v>1567.699542148416</v>
      </c>
      <c r="H33" s="12">
        <f>Input_Drivers!H7</f>
        <v>1598.8479561637184</v>
      </c>
      <c r="I33" s="12">
        <f>Input_Drivers!I7</f>
        <v>1622.7666738558519</v>
      </c>
      <c r="J33" s="12">
        <f>Input_Drivers!J7</f>
        <v>1654.2080000000001</v>
      </c>
      <c r="K33" s="12">
        <f>Input_Drivers!K7</f>
        <v>1660.1539776245329</v>
      </c>
      <c r="L33" s="12">
        <f>Input_Drivers!L7</f>
        <v>1673.018465234446</v>
      </c>
      <c r="M33" s="12">
        <f>Input_Drivers!M7</f>
        <v>1687.7723710269922</v>
      </c>
      <c r="N33" s="12">
        <f>Input_Drivers!N7</f>
        <v>1703.8640187296733</v>
      </c>
      <c r="O33" s="12">
        <f>Input_Drivers!O7</f>
        <v>1724.1608581577334</v>
      </c>
      <c r="P33" s="12">
        <f>Input_Drivers!P7</f>
        <v>1743.7156536032264</v>
      </c>
      <c r="Q33" s="12">
        <f>Input_Drivers!Q7</f>
        <v>1762.817466775844</v>
      </c>
      <c r="R33" s="12">
        <f>Input_Drivers!R7</f>
        <v>1780.9626323767939</v>
      </c>
      <c r="S33" s="12">
        <f>Input_Drivers!S7</f>
        <v>1799.5355269764045</v>
      </c>
      <c r="T33" s="12">
        <f>Input_Drivers!T7</f>
        <v>1819.9870466279951</v>
      </c>
      <c r="U33" s="12">
        <f>Input_Drivers!U7</f>
        <v>1840.4132635938595</v>
      </c>
      <c r="V33" s="12">
        <f>Input_Drivers!V7</f>
        <v>1860.9763360115312</v>
      </c>
      <c r="W33" s="12">
        <f>Input_Drivers!W7</f>
        <v>1881.1532794887739</v>
      </c>
      <c r="X33" s="12">
        <f>Input_Drivers!X7</f>
        <v>1901.6666109532546</v>
      </c>
      <c r="Y33" s="12">
        <f>Input_Drivers!Y7</f>
        <v>1922.5802297833181</v>
      </c>
      <c r="Z33" s="12">
        <f>Input_Drivers!Z7</f>
        <v>1943.8642164103092</v>
      </c>
      <c r="AA33" s="12">
        <f>Input_Drivers!AA7</f>
        <v>1966.1223727582642</v>
      </c>
      <c r="AB33" s="12">
        <f>Input_Drivers!AB7</f>
        <v>1988.4105166680595</v>
      </c>
      <c r="AC33" s="12">
        <f>Input_Drivers!AC7</f>
        <v>2010.6869341101901</v>
      </c>
      <c r="AD33" s="12">
        <f>Input_Drivers!AD7</f>
        <v>2032.7190807179161</v>
      </c>
      <c r="AE33" s="12">
        <f>Input_Drivers!AE7</f>
        <v>2054.7827462763139</v>
      </c>
      <c r="AF33" s="12">
        <f>Input_Drivers!AF7</f>
        <v>2077.1281994436654</v>
      </c>
      <c r="AG33" s="12">
        <f>Input_Drivers!AG7</f>
        <v>2098.9458240950871</v>
      </c>
      <c r="AH33" s="12">
        <f>Input_Drivers!AH7</f>
        <v>2120.485836566842</v>
      </c>
      <c r="AI33" s="12">
        <f>Input_Drivers!AI7</f>
        <v>2141.4619447299974</v>
      </c>
      <c r="AJ33" s="12">
        <f>Input_Drivers!AJ7</f>
        <v>2162.0298009847775</v>
      </c>
      <c r="AK33" s="12">
        <f>Input_Drivers!AK7</f>
        <v>2182.2703454428474</v>
      </c>
      <c r="AL33" s="12">
        <f>Input_Drivers!AL7</f>
        <v>2201.5774906348884</v>
      </c>
      <c r="AM33" s="12">
        <f>Input_Drivers!AM7</f>
        <v>2220.0524732228364</v>
      </c>
      <c r="AN33" s="12">
        <f>Input_Drivers!AN7</f>
        <v>2237.552161164579</v>
      </c>
      <c r="AO33" s="12">
        <f>Input_Drivers!AO7</f>
        <v>2254.1868746122036</v>
      </c>
      <c r="AP33" s="12">
        <f>Input_Drivers!AP7</f>
        <v>2269.9899183338493</v>
      </c>
      <c r="AQ33" s="12">
        <f>Input_Drivers!AQ7</f>
        <v>2284.9201667278176</v>
      </c>
      <c r="AR33" s="12">
        <f>Input_Drivers!AR7</f>
        <v>2299.0627075640259</v>
      </c>
      <c r="AS33" s="12">
        <f>Input_Drivers!AS7</f>
        <v>2312.4112041694011</v>
      </c>
      <c r="AT33" s="12">
        <f>Input_Drivers!AT7</f>
        <v>2324.8798931675965</v>
      </c>
      <c r="AU33" s="12">
        <f>Input_Drivers!AU7</f>
        <v>2336.6097410786892</v>
      </c>
      <c r="AV33" s="12">
        <f>Input_Drivers!AV7</f>
        <v>2347.3968372556578</v>
      </c>
      <c r="AW33" s="12">
        <f>Input_Drivers!AW7</f>
        <v>2357.339548122146</v>
      </c>
      <c r="AX33" s="12">
        <f>Input_Drivers!AX7</f>
        <v>2366.623928527225</v>
      </c>
      <c r="AY33" s="12">
        <f>Input_Drivers!AY7</f>
        <v>2375.2835307273454</v>
      </c>
      <c r="AZ33" s="12">
        <f>Input_Drivers!AZ7</f>
        <v>2383.3437507304566</v>
      </c>
      <c r="BA33" s="12">
        <f>Input_Drivers!BA7</f>
        <v>2390.9456307271489</v>
      </c>
      <c r="BB33" s="12">
        <f>Input_Drivers!BB7</f>
        <v>2398.287941098703</v>
      </c>
      <c r="BC33" s="12">
        <f>Input_Drivers!BC7</f>
        <v>2405.4516545574838</v>
      </c>
      <c r="BD33" s="12">
        <f>Input_Drivers!BD7</f>
        <v>2412.3159759063533</v>
      </c>
      <c r="BE33" s="12">
        <f>Input_Drivers!BE7</f>
        <v>2419.0033405188215</v>
      </c>
      <c r="BF33" s="12">
        <f>Input_Drivers!BF7</f>
        <v>2425.5063913435988</v>
      </c>
      <c r="BG33" s="12">
        <f>Input_Drivers!BG7</f>
        <v>2432.2089513379283</v>
      </c>
      <c r="BH33" s="12">
        <f>Input_Drivers!BH7</f>
        <v>2439.0556774556121</v>
      </c>
      <c r="BI33" s="4"/>
    </row>
    <row r="34" spans="1:61" ht="13.15">
      <c r="A34" s="48" t="s">
        <v>95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"/>
    </row>
    <row r="35" spans="1:61">
      <c r="A35" s="54" t="s">
        <v>153</v>
      </c>
      <c r="B35" s="54" t="s">
        <v>90</v>
      </c>
      <c r="C35" s="54"/>
      <c r="D35" s="54"/>
      <c r="E35" s="54">
        <f>(E32/D32) - 1</f>
        <v>6.3161415292281253E-2</v>
      </c>
      <c r="F35" s="54">
        <f t="shared" ref="F35:BH35" si="1">(F32/E32) - 1</f>
        <v>4.126616259269178E-2</v>
      </c>
      <c r="G35" s="54">
        <f t="shared" si="1"/>
        <v>-2.5124401298078025E-2</v>
      </c>
      <c r="H35" s="54">
        <f t="shared" si="1"/>
        <v>-9.7895713055130673E-2</v>
      </c>
      <c r="I35" s="54">
        <f t="shared" si="1"/>
        <v>1.3583835071436345E-2</v>
      </c>
      <c r="J35" s="54">
        <f t="shared" si="1"/>
        <v>-2.2355634453976259E-2</v>
      </c>
      <c r="K35" s="54">
        <f t="shared" si="1"/>
        <v>3.3231237283955384E-2</v>
      </c>
      <c r="L35" s="54">
        <f t="shared" si="1"/>
        <v>1.2150324338080276E-2</v>
      </c>
      <c r="M35" s="54">
        <f t="shared" si="1"/>
        <v>4.8310331534826556E-3</v>
      </c>
      <c r="N35" s="54">
        <f t="shared" si="1"/>
        <v>4.2784086667316812E-2</v>
      </c>
      <c r="O35" s="54">
        <f t="shared" si="1"/>
        <v>3.5840705091595426E-2</v>
      </c>
      <c r="P35" s="54">
        <f t="shared" si="1"/>
        <v>4.0106559831130095E-2</v>
      </c>
      <c r="Q35" s="54">
        <f t="shared" si="1"/>
        <v>3.3581559172791264E-2</v>
      </c>
      <c r="R35" s="54">
        <f t="shared" si="1"/>
        <v>3.2380044743103964E-2</v>
      </c>
      <c r="S35" s="54">
        <f t="shared" si="1"/>
        <v>3.6116368419206069E-2</v>
      </c>
      <c r="T35" s="54">
        <f t="shared" si="1"/>
        <v>3.0055976400650275E-2</v>
      </c>
      <c r="U35" s="54">
        <f t="shared" si="1"/>
        <v>2.4542310082751984E-2</v>
      </c>
      <c r="V35" s="54">
        <f t="shared" si="1"/>
        <v>1.9712611845215777E-2</v>
      </c>
      <c r="W35" s="54">
        <f t="shared" si="1"/>
        <v>1.7446540344659089E-2</v>
      </c>
      <c r="X35" s="54">
        <f t="shared" si="1"/>
        <v>1.9130417551826984E-2</v>
      </c>
      <c r="Y35" s="54">
        <f t="shared" si="1"/>
        <v>2.5861979231979193E-2</v>
      </c>
      <c r="Z35" s="54">
        <f t="shared" si="1"/>
        <v>2.2083026764732727E-2</v>
      </c>
      <c r="AA35" s="54">
        <f t="shared" si="1"/>
        <v>2.1871662993922181E-2</v>
      </c>
      <c r="AB35" s="54">
        <f t="shared" si="1"/>
        <v>2.2823821247152765E-2</v>
      </c>
      <c r="AC35" s="54">
        <f t="shared" si="1"/>
        <v>2.4093889386560097E-2</v>
      </c>
      <c r="AD35" s="54">
        <f t="shared" si="1"/>
        <v>1.2072012567166945E-2</v>
      </c>
      <c r="AE35" s="54">
        <f t="shared" si="1"/>
        <v>1.2072012567166945E-2</v>
      </c>
      <c r="AF35" s="54">
        <f t="shared" si="1"/>
        <v>1.2072012567166945E-2</v>
      </c>
      <c r="AG35" s="54">
        <f t="shared" si="1"/>
        <v>1.2072012567166945E-2</v>
      </c>
      <c r="AH35" s="54">
        <f t="shared" si="1"/>
        <v>1.2072012567166945E-2</v>
      </c>
      <c r="AI35" s="54">
        <f t="shared" si="1"/>
        <v>1.2072012567166945E-2</v>
      </c>
      <c r="AJ35" s="54">
        <f t="shared" si="1"/>
        <v>1.2072012567166945E-2</v>
      </c>
      <c r="AK35" s="54">
        <f t="shared" si="1"/>
        <v>1.2072012567166945E-2</v>
      </c>
      <c r="AL35" s="54">
        <f t="shared" si="1"/>
        <v>1.2072012567166945E-2</v>
      </c>
      <c r="AM35" s="54">
        <f t="shared" si="1"/>
        <v>1.2072012567166945E-2</v>
      </c>
      <c r="AN35" s="54">
        <f t="shared" si="1"/>
        <v>1.2072012567166945E-2</v>
      </c>
      <c r="AO35" s="54">
        <f t="shared" si="1"/>
        <v>1.2072012567166945E-2</v>
      </c>
      <c r="AP35" s="54">
        <f t="shared" si="1"/>
        <v>1.2072012567166945E-2</v>
      </c>
      <c r="AQ35" s="54">
        <f t="shared" si="1"/>
        <v>1.2072012567166945E-2</v>
      </c>
      <c r="AR35" s="54">
        <f t="shared" si="1"/>
        <v>1.2072012567166945E-2</v>
      </c>
      <c r="AS35" s="54">
        <f t="shared" si="1"/>
        <v>1.2072012567166945E-2</v>
      </c>
      <c r="AT35" s="54">
        <f t="shared" si="1"/>
        <v>1.2072012567166945E-2</v>
      </c>
      <c r="AU35" s="54">
        <f t="shared" si="1"/>
        <v>1.2072012567166945E-2</v>
      </c>
      <c r="AV35" s="54">
        <f t="shared" si="1"/>
        <v>1.2072012567166945E-2</v>
      </c>
      <c r="AW35" s="54">
        <f t="shared" si="1"/>
        <v>1.2072012567166945E-2</v>
      </c>
      <c r="AX35" s="54">
        <f t="shared" si="1"/>
        <v>1.2072012567166945E-2</v>
      </c>
      <c r="AY35" s="54">
        <f t="shared" si="1"/>
        <v>1.2072012567166945E-2</v>
      </c>
      <c r="AZ35" s="54">
        <f t="shared" si="1"/>
        <v>1.2072012567166945E-2</v>
      </c>
      <c r="BA35" s="54">
        <f t="shared" si="1"/>
        <v>1.2072012567166945E-2</v>
      </c>
      <c r="BB35" s="54">
        <f t="shared" si="1"/>
        <v>1.2072012567166945E-2</v>
      </c>
      <c r="BC35" s="54">
        <f t="shared" si="1"/>
        <v>1.2072012567166945E-2</v>
      </c>
      <c r="BD35" s="54">
        <f t="shared" si="1"/>
        <v>1.2072012567166945E-2</v>
      </c>
      <c r="BE35" s="54">
        <f t="shared" si="1"/>
        <v>1.2072012567166945E-2</v>
      </c>
      <c r="BF35" s="54">
        <f t="shared" si="1"/>
        <v>1.2072012567166945E-2</v>
      </c>
      <c r="BG35" s="54">
        <f t="shared" si="1"/>
        <v>1.2072012567166945E-2</v>
      </c>
      <c r="BH35" s="54">
        <f t="shared" si="1"/>
        <v>1.2072012567166945E-2</v>
      </c>
      <c r="BI35" s="4"/>
    </row>
    <row r="36" spans="1:61" ht="13.15" thickBot="1">
      <c r="A36" s="54" t="s">
        <v>351</v>
      </c>
      <c r="B36" s="54" t="s">
        <v>90</v>
      </c>
      <c r="C36" s="54"/>
      <c r="D36" s="54"/>
      <c r="E36" s="54">
        <f>(E33/D33)-1</f>
        <v>3.8477650199835844E-2</v>
      </c>
      <c r="F36" s="54">
        <f t="shared" ref="F36:BH36" si="2">(F33/E33)-1</f>
        <v>3.5764406236867607E-2</v>
      </c>
      <c r="G36" s="54">
        <f t="shared" si="2"/>
        <v>2.9973503157033177E-2</v>
      </c>
      <c r="H36" s="54">
        <f t="shared" si="2"/>
        <v>1.9868867201821017E-2</v>
      </c>
      <c r="I36" s="54">
        <f t="shared" si="2"/>
        <v>1.4959970145956847E-2</v>
      </c>
      <c r="J36" s="54">
        <f t="shared" si="2"/>
        <v>1.9375136703689178E-2</v>
      </c>
      <c r="K36" s="54">
        <f t="shared" si="2"/>
        <v>3.5944558510978553E-3</v>
      </c>
      <c r="L36" s="54">
        <f t="shared" si="2"/>
        <v>7.748972555136513E-3</v>
      </c>
      <c r="M36" s="54">
        <f t="shared" si="2"/>
        <v>8.8187345801222783E-3</v>
      </c>
      <c r="N36" s="54">
        <f t="shared" si="2"/>
        <v>9.5342523547115032E-3</v>
      </c>
      <c r="O36" s="54">
        <f t="shared" si="2"/>
        <v>1.1912241355499953E-2</v>
      </c>
      <c r="P36" s="54">
        <f t="shared" si="2"/>
        <v>1.134163054042836E-2</v>
      </c>
      <c r="Q36" s="54">
        <f t="shared" si="2"/>
        <v>1.0954660602573218E-2</v>
      </c>
      <c r="R36" s="54">
        <f t="shared" si="2"/>
        <v>1.0293275363408405E-2</v>
      </c>
      <c r="S36" s="54">
        <f t="shared" si="2"/>
        <v>1.0428570629145817E-2</v>
      </c>
      <c r="T36" s="54">
        <f t="shared" si="2"/>
        <v>1.1364887964147918E-2</v>
      </c>
      <c r="U36" s="54">
        <f t="shared" si="2"/>
        <v>1.1223276013809791E-2</v>
      </c>
      <c r="V36" s="54">
        <f t="shared" si="2"/>
        <v>1.1173073365879471E-2</v>
      </c>
      <c r="W36" s="54">
        <f t="shared" si="2"/>
        <v>1.0842127912537691E-2</v>
      </c>
      <c r="X36" s="54">
        <f t="shared" si="2"/>
        <v>1.0904657099529702E-2</v>
      </c>
      <c r="Y36" s="54">
        <f t="shared" si="2"/>
        <v>1.0997521179372249E-2</v>
      </c>
      <c r="Z36" s="54">
        <f t="shared" si="2"/>
        <v>1.1070532348806061E-2</v>
      </c>
      <c r="AA36" s="54">
        <f t="shared" si="2"/>
        <v>1.1450468690173521E-2</v>
      </c>
      <c r="AB36" s="54">
        <f t="shared" si="2"/>
        <v>1.1336091902828693E-2</v>
      </c>
      <c r="AC36" s="54">
        <f t="shared" si="2"/>
        <v>1.1203127953406167E-2</v>
      </c>
      <c r="AD36" s="54">
        <f t="shared" si="2"/>
        <v>1.0957522145274234E-2</v>
      </c>
      <c r="AE36" s="54">
        <f t="shared" si="2"/>
        <v>1.0854262041268159E-2</v>
      </c>
      <c r="AF36" s="54">
        <f t="shared" si="2"/>
        <v>1.0874849522581442E-2</v>
      </c>
      <c r="AG36" s="54">
        <f t="shared" si="2"/>
        <v>1.0503744861422248E-2</v>
      </c>
      <c r="AH36" s="54">
        <f t="shared" si="2"/>
        <v>1.0262300353102827E-2</v>
      </c>
      <c r="AI36" s="54">
        <f t="shared" si="2"/>
        <v>9.8921236828992676E-3</v>
      </c>
      <c r="AJ36" s="54">
        <f t="shared" si="2"/>
        <v>9.6045863926725872E-3</v>
      </c>
      <c r="AK36" s="54">
        <f t="shared" si="2"/>
        <v>9.3618249151101729E-3</v>
      </c>
      <c r="AL36" s="54">
        <f t="shared" si="2"/>
        <v>8.8472746891141707E-3</v>
      </c>
      <c r="AM36" s="54">
        <f t="shared" si="2"/>
        <v>8.3917021619894783E-3</v>
      </c>
      <c r="AN36" s="54">
        <f t="shared" si="2"/>
        <v>7.8825559993807026E-3</v>
      </c>
      <c r="AO36" s="54">
        <f t="shared" si="2"/>
        <v>7.4343354923027682E-3</v>
      </c>
      <c r="AP36" s="54">
        <f t="shared" si="2"/>
        <v>7.010529561513934E-3</v>
      </c>
      <c r="AQ36" s="54">
        <f t="shared" si="2"/>
        <v>6.5772311468796918E-3</v>
      </c>
      <c r="AR36" s="54">
        <f t="shared" si="2"/>
        <v>6.1895120197839049E-3</v>
      </c>
      <c r="AS36" s="54">
        <f t="shared" si="2"/>
        <v>5.806060252927514E-3</v>
      </c>
      <c r="AT36" s="54">
        <f t="shared" si="2"/>
        <v>5.3920725585976381E-3</v>
      </c>
      <c r="AU36" s="54">
        <f t="shared" si="2"/>
        <v>5.0453565130674782E-3</v>
      </c>
      <c r="AV36" s="54">
        <f t="shared" si="2"/>
        <v>4.6165587634625638E-3</v>
      </c>
      <c r="AW36" s="54">
        <f t="shared" si="2"/>
        <v>4.2356327267238925E-3</v>
      </c>
      <c r="AX36" s="54">
        <f t="shared" si="2"/>
        <v>3.9384994039042276E-3</v>
      </c>
      <c r="AY36" s="54">
        <f t="shared" si="2"/>
        <v>3.6590529216482537E-3</v>
      </c>
      <c r="AZ36" s="54">
        <f t="shared" si="2"/>
        <v>3.3933717380860706E-3</v>
      </c>
      <c r="BA36" s="54">
        <f t="shared" si="2"/>
        <v>3.1895860571360402E-3</v>
      </c>
      <c r="BB36" s="54">
        <f t="shared" si="2"/>
        <v>3.0708813605775376E-3</v>
      </c>
      <c r="BC36" s="54">
        <f t="shared" si="2"/>
        <v>2.9870114159431527E-3</v>
      </c>
      <c r="BD36" s="54">
        <f t="shared" si="2"/>
        <v>2.8536517605182166E-3</v>
      </c>
      <c r="BE36" s="54">
        <f t="shared" si="2"/>
        <v>2.7721760661787442E-3</v>
      </c>
      <c r="BF36" s="54">
        <f t="shared" si="2"/>
        <v>2.6883182490282653E-3</v>
      </c>
      <c r="BG36" s="54">
        <f t="shared" si="2"/>
        <v>2.7633652165379718E-3</v>
      </c>
      <c r="BH36" s="54">
        <f t="shared" si="2"/>
        <v>2.8150238136068761E-3</v>
      </c>
      <c r="BI36" s="4"/>
    </row>
    <row r="37" spans="1:6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 s="4"/>
    </row>
    <row r="38" spans="1:6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 s="4"/>
    </row>
    <row r="39" spans="1:61" ht="14.25">
      <c r="A39"/>
      <c r="B39" s="168"/>
      <c r="C39" s="168"/>
      <c r="D39" s="168">
        <v>2005</v>
      </c>
      <c r="E39" s="168">
        <f>D39+1</f>
        <v>2006</v>
      </c>
      <c r="F39" s="168">
        <f t="shared" ref="F39:BG39" si="3">E39+1</f>
        <v>2007</v>
      </c>
      <c r="G39" s="168">
        <f t="shared" si="3"/>
        <v>2008</v>
      </c>
      <c r="H39" s="168">
        <f t="shared" si="3"/>
        <v>2009</v>
      </c>
      <c r="I39" s="168">
        <f t="shared" si="3"/>
        <v>2010</v>
      </c>
      <c r="J39" s="168">
        <f t="shared" si="3"/>
        <v>2011</v>
      </c>
      <c r="K39" s="168">
        <f t="shared" si="3"/>
        <v>2012</v>
      </c>
      <c r="L39" s="168">
        <f t="shared" si="3"/>
        <v>2013</v>
      </c>
      <c r="M39" s="168">
        <f t="shared" si="3"/>
        <v>2014</v>
      </c>
      <c r="N39" s="168">
        <f t="shared" si="3"/>
        <v>2015</v>
      </c>
      <c r="O39" s="168">
        <f t="shared" si="3"/>
        <v>2016</v>
      </c>
      <c r="P39" s="168">
        <f t="shared" si="3"/>
        <v>2017</v>
      </c>
      <c r="Q39" s="168">
        <f t="shared" si="3"/>
        <v>2018</v>
      </c>
      <c r="R39" s="168">
        <f t="shared" si="3"/>
        <v>2019</v>
      </c>
      <c r="S39" s="168">
        <f t="shared" si="3"/>
        <v>2020</v>
      </c>
      <c r="T39" s="168">
        <f t="shared" si="3"/>
        <v>2021</v>
      </c>
      <c r="U39" s="168">
        <f t="shared" si="3"/>
        <v>2022</v>
      </c>
      <c r="V39" s="168">
        <f t="shared" si="3"/>
        <v>2023</v>
      </c>
      <c r="W39" s="168">
        <f t="shared" si="3"/>
        <v>2024</v>
      </c>
      <c r="X39" s="168">
        <f t="shared" si="3"/>
        <v>2025</v>
      </c>
      <c r="Y39" s="168">
        <f t="shared" si="3"/>
        <v>2026</v>
      </c>
      <c r="Z39" s="168">
        <f t="shared" si="3"/>
        <v>2027</v>
      </c>
      <c r="AA39" s="168">
        <f t="shared" si="3"/>
        <v>2028</v>
      </c>
      <c r="AB39" s="168">
        <f t="shared" si="3"/>
        <v>2029</v>
      </c>
      <c r="AC39" s="168">
        <f t="shared" si="3"/>
        <v>2030</v>
      </c>
      <c r="AD39" s="168">
        <f t="shared" si="3"/>
        <v>2031</v>
      </c>
      <c r="AE39" s="168">
        <f t="shared" si="3"/>
        <v>2032</v>
      </c>
      <c r="AF39" s="168">
        <f t="shared" si="3"/>
        <v>2033</v>
      </c>
      <c r="AG39" s="168">
        <f t="shared" si="3"/>
        <v>2034</v>
      </c>
      <c r="AH39" s="168">
        <f t="shared" si="3"/>
        <v>2035</v>
      </c>
      <c r="AI39" s="168">
        <f t="shared" si="3"/>
        <v>2036</v>
      </c>
      <c r="AJ39" s="168">
        <f t="shared" si="3"/>
        <v>2037</v>
      </c>
      <c r="AK39" s="168">
        <f t="shared" si="3"/>
        <v>2038</v>
      </c>
      <c r="AL39" s="168">
        <f t="shared" si="3"/>
        <v>2039</v>
      </c>
      <c r="AM39" s="168">
        <f t="shared" si="3"/>
        <v>2040</v>
      </c>
      <c r="AN39" s="168">
        <f t="shared" si="3"/>
        <v>2041</v>
      </c>
      <c r="AO39" s="168">
        <f t="shared" si="3"/>
        <v>2042</v>
      </c>
      <c r="AP39" s="168">
        <f t="shared" si="3"/>
        <v>2043</v>
      </c>
      <c r="AQ39" s="168">
        <f t="shared" si="3"/>
        <v>2044</v>
      </c>
      <c r="AR39" s="168">
        <f t="shared" si="3"/>
        <v>2045</v>
      </c>
      <c r="AS39" s="168">
        <f t="shared" si="3"/>
        <v>2046</v>
      </c>
      <c r="AT39" s="168">
        <f t="shared" si="3"/>
        <v>2047</v>
      </c>
      <c r="AU39" s="168">
        <f t="shared" si="3"/>
        <v>2048</v>
      </c>
      <c r="AV39" s="168">
        <f t="shared" si="3"/>
        <v>2049</v>
      </c>
      <c r="AW39" s="168">
        <f t="shared" si="3"/>
        <v>2050</v>
      </c>
      <c r="AX39" s="168">
        <f t="shared" si="3"/>
        <v>2051</v>
      </c>
      <c r="AY39" s="168">
        <f t="shared" si="3"/>
        <v>2052</v>
      </c>
      <c r="AZ39" s="168">
        <f t="shared" si="3"/>
        <v>2053</v>
      </c>
      <c r="BA39" s="168">
        <f t="shared" si="3"/>
        <v>2054</v>
      </c>
      <c r="BB39" s="168">
        <f t="shared" si="3"/>
        <v>2055</v>
      </c>
      <c r="BC39" s="168">
        <f t="shared" si="3"/>
        <v>2056</v>
      </c>
      <c r="BD39" s="168">
        <f t="shared" si="3"/>
        <v>2057</v>
      </c>
      <c r="BE39" s="168">
        <f t="shared" si="3"/>
        <v>2058</v>
      </c>
      <c r="BF39" s="168">
        <f t="shared" si="3"/>
        <v>2059</v>
      </c>
      <c r="BG39" s="168">
        <f t="shared" si="3"/>
        <v>2060</v>
      </c>
      <c r="BH39"/>
      <c r="BI39" s="4"/>
    </row>
    <row r="40" spans="1:61">
      <c r="A40" s="14"/>
      <c r="B40" s="16" t="s">
        <v>353</v>
      </c>
      <c r="C40" s="16" t="s">
        <v>99</v>
      </c>
      <c r="D40" s="8"/>
      <c r="E40" s="2">
        <f>'FillTable_B-Y_DemData'!AB5*E2</f>
        <v>0.97508496553990653</v>
      </c>
      <c r="F40" s="2">
        <f t="shared" ref="F40:BG40" si="4">E40*F2</f>
        <v>1.0241753435100907</v>
      </c>
      <c r="G40" s="2">
        <f t="shared" si="4"/>
        <v>0.99638500779375061</v>
      </c>
      <c r="H40" s="2">
        <f t="shared" si="4"/>
        <v>0.9046956962272642</v>
      </c>
      <c r="I40" s="2">
        <f t="shared" si="4"/>
        <v>0.91452708592917564</v>
      </c>
      <c r="J40" s="2">
        <f t="shared" si="4"/>
        <v>0.89929568517186254</v>
      </c>
      <c r="K40" s="2">
        <f t="shared" si="4"/>
        <v>0.91991613390050719</v>
      </c>
      <c r="L40" s="2">
        <f t="shared" si="4"/>
        <v>0.92701370631361701</v>
      </c>
      <c r="M40" s="2">
        <f t="shared" si="4"/>
        <v>0.92961119800399872</v>
      </c>
      <c r="N40" s="2">
        <f t="shared" si="4"/>
        <v>0.95049179518671212</v>
      </c>
      <c r="O40" s="2">
        <f t="shared" si="4"/>
        <v>0.96650295436464806</v>
      </c>
      <c r="P40" s="2">
        <f t="shared" si="4"/>
        <v>0.98258964441961683</v>
      </c>
      <c r="Q40" s="2">
        <f t="shared" si="4"/>
        <v>0.99446852564281052</v>
      </c>
      <c r="R40" s="2">
        <f t="shared" si="4"/>
        <v>1.0042898109263669</v>
      </c>
      <c r="S40" s="2">
        <f t="shared" si="4"/>
        <v>1.0133576361291348</v>
      </c>
      <c r="T40" s="2">
        <f t="shared" si="4"/>
        <v>1.0206674248963945</v>
      </c>
      <c r="U40" s="2">
        <f t="shared" si="4"/>
        <v>1.0264288182760237</v>
      </c>
      <c r="V40" s="2">
        <f t="shared" si="4"/>
        <v>1.0308802087099358</v>
      </c>
      <c r="W40" s="2">
        <f t="shared" si="4"/>
        <v>1.0346571202718071</v>
      </c>
      <c r="X40" s="2">
        <f t="shared" si="4"/>
        <v>1.0386158048185612</v>
      </c>
      <c r="Y40" s="2">
        <f t="shared" si="4"/>
        <v>1.0437193302896637</v>
      </c>
      <c r="Z40" s="2">
        <f t="shared" si="4"/>
        <v>1.0478680570326817</v>
      </c>
      <c r="AA40" s="2">
        <f t="shared" si="4"/>
        <v>1.0517642219236192</v>
      </c>
      <c r="AB40" s="2">
        <f t="shared" si="4"/>
        <v>1.055605066498873</v>
      </c>
      <c r="AC40" s="2">
        <f t="shared" si="4"/>
        <v>1.0594201112550905</v>
      </c>
      <c r="AD40" s="2">
        <f t="shared" si="4"/>
        <v>1.0612106178606679</v>
      </c>
      <c r="AE40" s="2">
        <f t="shared" si="4"/>
        <v>1.0628760410896472</v>
      </c>
      <c r="AF40" s="2">
        <f t="shared" si="4"/>
        <v>1.0644157674406922</v>
      </c>
      <c r="AG40" s="2">
        <f t="shared" si="4"/>
        <v>1.0658292278980281</v>
      </c>
      <c r="AH40" s="2">
        <f t="shared" si="4"/>
        <v>1.067115898281392</v>
      </c>
      <c r="AI40" s="2">
        <f t="shared" si="4"/>
        <v>1.0684041219348595</v>
      </c>
      <c r="AJ40" s="2">
        <f t="shared" si="4"/>
        <v>1.0696939007335404</v>
      </c>
      <c r="AK40" s="2">
        <f t="shared" si="4"/>
        <v>1.070985236554808</v>
      </c>
      <c r="AL40" s="2">
        <f t="shared" si="4"/>
        <v>1.0722781312783018</v>
      </c>
      <c r="AM40" s="2">
        <f t="shared" si="4"/>
        <v>1.0735725867859307</v>
      </c>
      <c r="AN40" s="2">
        <f t="shared" si="4"/>
        <v>1.0748686049618752</v>
      </c>
      <c r="AO40" s="2">
        <f t="shared" si="4"/>
        <v>1.0761661876925903</v>
      </c>
      <c r="AP40" s="2">
        <f t="shared" si="4"/>
        <v>1.0774653368668088</v>
      </c>
      <c r="AQ40" s="2">
        <f t="shared" si="4"/>
        <v>1.0787660543755428</v>
      </c>
      <c r="AR40" s="2">
        <f t="shared" si="4"/>
        <v>1.0800683421120882</v>
      </c>
      <c r="AS40" s="2">
        <f t="shared" si="4"/>
        <v>1.0813722019720258</v>
      </c>
      <c r="AT40" s="2">
        <f t="shared" si="4"/>
        <v>1.0826776358532249</v>
      </c>
      <c r="AU40" s="2">
        <f t="shared" si="4"/>
        <v>1.0839846456558457</v>
      </c>
      <c r="AV40" s="2">
        <f t="shared" si="4"/>
        <v>1.0852932332823431</v>
      </c>
      <c r="AW40" s="2">
        <f t="shared" si="4"/>
        <v>1.0866034006374674</v>
      </c>
      <c r="AX40" s="2">
        <f t="shared" si="4"/>
        <v>1.0879151496282695</v>
      </c>
      <c r="AY40" s="2">
        <f t="shared" si="4"/>
        <v>1.0892284821641018</v>
      </c>
      <c r="AZ40" s="2">
        <f t="shared" si="4"/>
        <v>1.0905434001566219</v>
      </c>
      <c r="BA40" s="2">
        <f t="shared" si="4"/>
        <v>1.0918599055197948</v>
      </c>
      <c r="BB40" s="2">
        <f t="shared" si="4"/>
        <v>1.0931780001698967</v>
      </c>
      <c r="BC40" s="2">
        <f t="shared" si="4"/>
        <v>1.0944976860255167</v>
      </c>
      <c r="BD40" s="2">
        <f t="shared" si="4"/>
        <v>1.09581896500756</v>
      </c>
      <c r="BE40" s="2">
        <f t="shared" si="4"/>
        <v>1.0971418390392511</v>
      </c>
      <c r="BF40" s="2">
        <f t="shared" si="4"/>
        <v>1.0984663100461356</v>
      </c>
      <c r="BG40" s="2">
        <f t="shared" si="4"/>
        <v>1.099792379956084</v>
      </c>
      <c r="BH40"/>
      <c r="BI40" s="4"/>
    </row>
    <row r="41" spans="1:61">
      <c r="A41" s="4"/>
      <c r="B41" s="5" t="s">
        <v>354</v>
      </c>
      <c r="C41"/>
      <c r="D41"/>
      <c r="E41" s="2">
        <f>'FillTable_B-Y_DemData'!AB8*E5</f>
        <v>3.020198471802896</v>
      </c>
      <c r="F41" s="2">
        <f t="shared" ref="F41:BG41" si="5">E41*F5</f>
        <v>3.0700512722827433</v>
      </c>
      <c r="G41" s="2">
        <f t="shared" si="5"/>
        <v>3.0391979922145405</v>
      </c>
      <c r="H41" s="2">
        <f t="shared" si="5"/>
        <v>2.920188210389115</v>
      </c>
      <c r="I41" s="2">
        <f t="shared" si="5"/>
        <v>2.9360551524001064</v>
      </c>
      <c r="J41" s="2">
        <f t="shared" si="5"/>
        <v>2.9114411365036923</v>
      </c>
      <c r="K41" s="2">
        <f t="shared" si="5"/>
        <v>2.9453039134395906</v>
      </c>
      <c r="L41" s="2">
        <f t="shared" si="5"/>
        <v>2.9569344927319059</v>
      </c>
      <c r="M41" s="2">
        <f t="shared" si="5"/>
        <v>2.9612200073020252</v>
      </c>
      <c r="N41" s="2">
        <f t="shared" si="5"/>
        <v>2.9960606079962111</v>
      </c>
      <c r="O41" s="2">
        <f t="shared" si="5"/>
        <v>3.0229058391681454</v>
      </c>
      <c r="P41" s="2">
        <f t="shared" si="5"/>
        <v>3.0501844687962012</v>
      </c>
      <c r="Q41" s="2">
        <f t="shared" si="5"/>
        <v>3.0706704588415632</v>
      </c>
      <c r="R41" s="2">
        <f t="shared" si="5"/>
        <v>3.0880704370400718</v>
      </c>
      <c r="S41" s="2">
        <f t="shared" si="5"/>
        <v>3.1047999204813617</v>
      </c>
      <c r="T41" s="2">
        <f t="shared" si="5"/>
        <v>3.1184865301417086</v>
      </c>
      <c r="U41" s="2">
        <f t="shared" si="5"/>
        <v>3.1294565272307078</v>
      </c>
      <c r="V41" s="2">
        <f t="shared" si="5"/>
        <v>3.1380930938837963</v>
      </c>
      <c r="W41" s="2">
        <f t="shared" si="5"/>
        <v>3.1455754391453876</v>
      </c>
      <c r="X41" s="2">
        <f t="shared" si="5"/>
        <v>3.1535989286909376</v>
      </c>
      <c r="Y41" s="2">
        <f t="shared" si="5"/>
        <v>3.1642015089909115</v>
      </c>
      <c r="Z41" s="2">
        <f t="shared" si="5"/>
        <v>3.1730523608951047</v>
      </c>
      <c r="AA41" s="2">
        <f t="shared" si="5"/>
        <v>3.1816116858293846</v>
      </c>
      <c r="AB41" s="2">
        <f t="shared" si="5"/>
        <v>3.1903256701968115</v>
      </c>
      <c r="AC41" s="2">
        <f t="shared" si="5"/>
        <v>3.1992935281407076</v>
      </c>
      <c r="AD41" s="2">
        <f t="shared" si="5"/>
        <v>3.2036706781308548</v>
      </c>
      <c r="AE41" s="2">
        <f t="shared" si="5"/>
        <v>3.2079249009264759</v>
      </c>
      <c r="AF41" s="2">
        <f t="shared" si="5"/>
        <v>3.2120556859631173</v>
      </c>
      <c r="AG41" s="2">
        <f t="shared" si="5"/>
        <v>3.216062536879214</v>
      </c>
      <c r="AH41" s="2">
        <f t="shared" si="5"/>
        <v>3.2199449716154138</v>
      </c>
      <c r="AI41" s="2">
        <f t="shared" si="5"/>
        <v>3.2238320932317062</v>
      </c>
      <c r="AJ41" s="2">
        <f t="shared" si="5"/>
        <v>3.2277239073860988</v>
      </c>
      <c r="AK41" s="2">
        <f t="shared" si="5"/>
        <v>3.2316204197434293</v>
      </c>
      <c r="AL41" s="2">
        <f t="shared" si="5"/>
        <v>3.2355216359753745</v>
      </c>
      <c r="AM41" s="2">
        <f t="shared" si="5"/>
        <v>3.2394275617604578</v>
      </c>
      <c r="AN41" s="2">
        <f t="shared" si="5"/>
        <v>3.2433382027840572</v>
      </c>
      <c r="AO41" s="2">
        <f t="shared" si="5"/>
        <v>3.2472535647384149</v>
      </c>
      <c r="AP41" s="2">
        <f t="shared" si="5"/>
        <v>3.2511736533226445</v>
      </c>
      <c r="AQ41" s="2">
        <f t="shared" si="5"/>
        <v>3.2550984742427396</v>
      </c>
      <c r="AR41" s="2">
        <f t="shared" si="5"/>
        <v>3.2590280332115817</v>
      </c>
      <c r="AS41" s="2">
        <f t="shared" si="5"/>
        <v>3.2629623359489495</v>
      </c>
      <c r="AT41" s="2">
        <f t="shared" si="5"/>
        <v>3.2669013881815259</v>
      </c>
      <c r="AU41" s="2">
        <f t="shared" si="5"/>
        <v>3.2708451956429077</v>
      </c>
      <c r="AV41" s="2">
        <f t="shared" si="5"/>
        <v>3.2747937640736131</v>
      </c>
      <c r="AW41" s="2">
        <f t="shared" si="5"/>
        <v>3.2787470992210905</v>
      </c>
      <c r="AX41" s="2">
        <f t="shared" si="5"/>
        <v>3.2827052068397262</v>
      </c>
      <c r="AY41" s="2">
        <f t="shared" si="5"/>
        <v>3.2866680926908534</v>
      </c>
      <c r="AZ41" s="2">
        <f t="shared" si="5"/>
        <v>3.29063576254276</v>
      </c>
      <c r="BA41" s="2">
        <f t="shared" si="5"/>
        <v>3.294608222170698</v>
      </c>
      <c r="BB41" s="2">
        <f t="shared" si="5"/>
        <v>3.2985854773568914</v>
      </c>
      <c r="BC41" s="2">
        <f t="shared" si="5"/>
        <v>3.3025675338905436</v>
      </c>
      <c r="BD41" s="2">
        <f t="shared" si="5"/>
        <v>3.3065543975678477</v>
      </c>
      <c r="BE41" s="2">
        <f t="shared" si="5"/>
        <v>3.3105460741919934</v>
      </c>
      <c r="BF41" s="2">
        <f t="shared" si="5"/>
        <v>3.3145425695731761</v>
      </c>
      <c r="BG41" s="2">
        <f t="shared" si="5"/>
        <v>3.3185438895286055</v>
      </c>
      <c r="BH41"/>
      <c r="BI41" s="4"/>
    </row>
    <row r="42" spans="1:61">
      <c r="A42" s="4"/>
      <c r="B42" s="16" t="s">
        <v>355</v>
      </c>
      <c r="C42"/>
      <c r="D42"/>
      <c r="E42" s="2">
        <f>'FillTable_B-Y_DemData'!AB13*E10</f>
        <v>1.2098913041057939</v>
      </c>
      <c r="F42" s="2">
        <f t="shared" ref="F42:BG43" si="6">E42*F10</f>
        <v>1.2228724726372195</v>
      </c>
      <c r="G42" s="2">
        <f t="shared" si="6"/>
        <v>1.215498727339881</v>
      </c>
      <c r="H42" s="2">
        <f t="shared" si="6"/>
        <v>1.1893204621211619</v>
      </c>
      <c r="I42" s="2">
        <f t="shared" si="6"/>
        <v>1.1925515687220698</v>
      </c>
      <c r="J42" s="2">
        <f t="shared" si="6"/>
        <v>1.1873528205691859</v>
      </c>
      <c r="K42" s="2">
        <f t="shared" si="6"/>
        <v>1.1948496892000067</v>
      </c>
      <c r="L42" s="2">
        <f t="shared" si="6"/>
        <v>1.1975354842829282</v>
      </c>
      <c r="M42" s="2">
        <f t="shared" si="6"/>
        <v>1.1985768443357958</v>
      </c>
      <c r="N42" s="2">
        <f t="shared" si="6"/>
        <v>1.2075508470632585</v>
      </c>
      <c r="O42" s="2">
        <f t="shared" si="6"/>
        <v>1.2149083576080177</v>
      </c>
      <c r="P42" s="2">
        <f t="shared" si="6"/>
        <v>1.2229481137390856</v>
      </c>
      <c r="Q42" s="2">
        <f t="shared" si="6"/>
        <v>1.2295190744505706</v>
      </c>
      <c r="R42" s="2">
        <f t="shared" si="6"/>
        <v>1.2356899162602681</v>
      </c>
      <c r="S42" s="2">
        <f t="shared" si="6"/>
        <v>1.2423842111004013</v>
      </c>
      <c r="T42" s="2">
        <f t="shared" si="6"/>
        <v>1.2478609014447095</v>
      </c>
      <c r="U42" s="2">
        <f t="shared" si="6"/>
        <v>1.2522505405609965</v>
      </c>
      <c r="V42" s="2">
        <f t="shared" si="6"/>
        <v>1.2557064585984623</v>
      </c>
      <c r="W42" s="2">
        <f t="shared" si="6"/>
        <v>1.2587005154952307</v>
      </c>
      <c r="X42" s="2">
        <f t="shared" si="6"/>
        <v>1.2619111110197805</v>
      </c>
      <c r="Y42" s="2">
        <f t="shared" si="6"/>
        <v>1.2661537284827342</v>
      </c>
      <c r="Z42" s="2">
        <f t="shared" si="6"/>
        <v>1.2696953926614851</v>
      </c>
      <c r="AA42" s="2">
        <f t="shared" si="6"/>
        <v>1.2731204024619165</v>
      </c>
      <c r="AB42" s="2">
        <f t="shared" si="6"/>
        <v>1.2766072991609438</v>
      </c>
      <c r="AC42" s="2">
        <f t="shared" si="6"/>
        <v>1.2801957832508173</v>
      </c>
      <c r="AD42" s="2">
        <f t="shared" si="6"/>
        <v>1.2819472977369855</v>
      </c>
      <c r="AE42" s="2">
        <f t="shared" si="6"/>
        <v>1.2836496229647456</v>
      </c>
      <c r="AF42" s="2">
        <f t="shared" si="6"/>
        <v>1.2853025546319743</v>
      </c>
      <c r="AG42" s="2">
        <f t="shared" si="6"/>
        <v>1.2869058941198275</v>
      </c>
      <c r="AH42" s="2">
        <f t="shared" si="6"/>
        <v>1.288459448532485</v>
      </c>
      <c r="AI42" s="2">
        <f t="shared" si="6"/>
        <v>1.2900148783979817</v>
      </c>
      <c r="AJ42" s="2">
        <f t="shared" si="6"/>
        <v>1.2915721859803668</v>
      </c>
      <c r="AK42" s="2">
        <f t="shared" si="6"/>
        <v>1.2931313735464225</v>
      </c>
      <c r="AL42" s="2">
        <f t="shared" si="6"/>
        <v>1.2946924433656675</v>
      </c>
      <c r="AM42" s="2">
        <f t="shared" si="6"/>
        <v>1.2962553977103599</v>
      </c>
      <c r="AN42" s="2">
        <f t="shared" si="6"/>
        <v>1.2978202388555016</v>
      </c>
      <c r="AO42" s="2">
        <f t="shared" si="6"/>
        <v>1.2993869690788402</v>
      </c>
      <c r="AP42" s="2">
        <f t="shared" si="6"/>
        <v>1.3009555906608734</v>
      </c>
      <c r="AQ42" s="2">
        <f t="shared" si="6"/>
        <v>1.3025261058848516</v>
      </c>
      <c r="AR42" s="2">
        <f t="shared" si="6"/>
        <v>1.304098517036782</v>
      </c>
      <c r="AS42" s="2">
        <f t="shared" si="6"/>
        <v>1.3056728264054311</v>
      </c>
      <c r="AT42" s="2">
        <f t="shared" si="6"/>
        <v>1.3072490362823286</v>
      </c>
      <c r="AU42" s="2">
        <f t="shared" si="6"/>
        <v>1.3088271489617702</v>
      </c>
      <c r="AV42" s="2">
        <f t="shared" si="6"/>
        <v>1.3104071667408217</v>
      </c>
      <c r="AW42" s="2">
        <f t="shared" si="6"/>
        <v>1.3119890919193216</v>
      </c>
      <c r="AX42" s="2">
        <f t="shared" si="6"/>
        <v>1.313572926799885</v>
      </c>
      <c r="AY42" s="2">
        <f t="shared" si="6"/>
        <v>1.3151586736879066</v>
      </c>
      <c r="AZ42" s="2">
        <f t="shared" si="6"/>
        <v>1.3167463348915645</v>
      </c>
      <c r="BA42" s="2">
        <f t="shared" si="6"/>
        <v>1.3183359127218226</v>
      </c>
      <c r="BB42" s="2">
        <f t="shared" si="6"/>
        <v>1.3199274094924349</v>
      </c>
      <c r="BC42" s="2">
        <f t="shared" si="6"/>
        <v>1.3215208275199488</v>
      </c>
      <c r="BD42" s="2">
        <f t="shared" si="6"/>
        <v>1.3231161691237081</v>
      </c>
      <c r="BE42" s="2">
        <f t="shared" si="6"/>
        <v>1.3247134366258564</v>
      </c>
      <c r="BF42" s="2">
        <f t="shared" si="6"/>
        <v>1.3263126323513406</v>
      </c>
      <c r="BG42" s="2">
        <f t="shared" si="6"/>
        <v>1.3279137586279142</v>
      </c>
      <c r="BH42"/>
      <c r="BI42" s="4"/>
    </row>
    <row r="43" spans="1:61">
      <c r="A43" s="4"/>
      <c r="B43" s="16" t="s">
        <v>356</v>
      </c>
      <c r="C43"/>
      <c r="D43"/>
      <c r="E43" s="2">
        <f>'FillTable_B-Y_DemData'!AB14*E11</f>
        <v>0.98864984850408022</v>
      </c>
      <c r="F43" s="2">
        <f t="shared" si="6"/>
        <v>1.0555582165528798</v>
      </c>
      <c r="G43" s="2">
        <f t="shared" si="6"/>
        <v>1.0194906517653048</v>
      </c>
      <c r="H43" s="2">
        <f t="shared" si="6"/>
        <v>0.91170258631309209</v>
      </c>
      <c r="I43" s="2">
        <f t="shared" si="6"/>
        <v>0.92161012036643519</v>
      </c>
      <c r="J43" s="2">
        <f t="shared" si="6"/>
        <v>0.90626075204123735</v>
      </c>
      <c r="K43" s="2">
        <f t="shared" si="6"/>
        <v>0.92704090664486805</v>
      </c>
      <c r="L43" s="2">
        <f t="shared" si="6"/>
        <v>0.93419344992827413</v>
      </c>
      <c r="M43" s="2">
        <f t="shared" si="6"/>
        <v>0.93681105925472874</v>
      </c>
      <c r="N43" s="2">
        <f t="shared" si="6"/>
        <v>0.9578533771685076</v>
      </c>
      <c r="O43" s="2">
        <f t="shared" si="6"/>
        <v>0.97398854316218753</v>
      </c>
      <c r="P43" s="2">
        <f t="shared" si="6"/>
        <v>0.99019982502137294</v>
      </c>
      <c r="Q43" s="2">
        <f t="shared" si="6"/>
        <v>1.0021707084674363</v>
      </c>
      <c r="R43" s="2">
        <f t="shared" si="6"/>
        <v>1.0120680598434593</v>
      </c>
      <c r="S43" s="2">
        <f t="shared" si="6"/>
        <v>1.0212061155721137</v>
      </c>
      <c r="T43" s="2">
        <f t="shared" si="6"/>
        <v>1.0285725188304742</v>
      </c>
      <c r="U43" s="2">
        <f t="shared" si="6"/>
        <v>1.0343785343414131</v>
      </c>
      <c r="V43" s="2">
        <f t="shared" si="6"/>
        <v>1.0388644009020822</v>
      </c>
      <c r="W43" s="2">
        <f t="shared" si="6"/>
        <v>1.0426705647355055</v>
      </c>
      <c r="X43" s="2">
        <f t="shared" si="6"/>
        <v>1.0466599093899833</v>
      </c>
      <c r="Y43" s="2">
        <f t="shared" si="6"/>
        <v>1.0518029617895053</v>
      </c>
      <c r="Z43" s="2">
        <f t="shared" si="6"/>
        <v>1.0559838205216614</v>
      </c>
      <c r="AA43" s="2">
        <f t="shared" si="6"/>
        <v>1.0599101613040736</v>
      </c>
      <c r="AB43" s="2">
        <f t="shared" si="6"/>
        <v>1.0637807533136168</v>
      </c>
      <c r="AC43" s="2">
        <f t="shared" si="6"/>
        <v>1.0676253456839002</v>
      </c>
      <c r="AD43" s="2">
        <f t="shared" si="6"/>
        <v>1.0694297198065175</v>
      </c>
      <c r="AE43" s="2">
        <f t="shared" si="6"/>
        <v>1.0711080417787544</v>
      </c>
      <c r="AF43" s="2">
        <f t="shared" si="6"/>
        <v>1.0726596933476922</v>
      </c>
      <c r="AG43" s="2">
        <f t="shared" si="6"/>
        <v>1.0740841010905149</v>
      </c>
      <c r="AH43" s="2">
        <f t="shared" si="6"/>
        <v>1.0753807367671706</v>
      </c>
      <c r="AI43" s="2">
        <f t="shared" si="6"/>
        <v>1.0766789377440447</v>
      </c>
      <c r="AJ43" s="2">
        <f t="shared" si="6"/>
        <v>1.0779787059107695</v>
      </c>
      <c r="AK43" s="2">
        <f t="shared" si="6"/>
        <v>1.0792800431592586</v>
      </c>
      <c r="AL43" s="2">
        <f t="shared" si="6"/>
        <v>1.0805829513837095</v>
      </c>
      <c r="AM43" s="2">
        <f t="shared" si="6"/>
        <v>1.0818874324806065</v>
      </c>
      <c r="AN43" s="2">
        <f t="shared" si="6"/>
        <v>1.0831934883487229</v>
      </c>
      <c r="AO43" s="2">
        <f t="shared" si="6"/>
        <v>1.0845011208891246</v>
      </c>
      <c r="AP43" s="2">
        <f t="shared" si="6"/>
        <v>1.0858103320051726</v>
      </c>
      <c r="AQ43" s="2">
        <f t="shared" si="6"/>
        <v>1.0871211236025251</v>
      </c>
      <c r="AR43" s="2">
        <f t="shared" si="6"/>
        <v>1.0884334975891412</v>
      </c>
      <c r="AS43" s="2">
        <f t="shared" si="6"/>
        <v>1.0897474558752833</v>
      </c>
      <c r="AT43" s="2">
        <f t="shared" si="6"/>
        <v>1.0910630003735196</v>
      </c>
      <c r="AU43" s="2">
        <f t="shared" si="6"/>
        <v>1.0923801329987275</v>
      </c>
      <c r="AV43" s="2">
        <f t="shared" si="6"/>
        <v>1.0936988556680958</v>
      </c>
      <c r="AW43" s="2">
        <f t="shared" si="6"/>
        <v>1.0950191703011278</v>
      </c>
      <c r="AX43" s="2">
        <f t="shared" si="6"/>
        <v>1.0963410788196442</v>
      </c>
      <c r="AY43" s="2">
        <f t="shared" si="6"/>
        <v>1.0976645831477851</v>
      </c>
      <c r="AZ43" s="2">
        <f t="shared" si="6"/>
        <v>1.0989896852120145</v>
      </c>
      <c r="BA43" s="2">
        <f t="shared" si="6"/>
        <v>1.100316386941121</v>
      </c>
      <c r="BB43" s="2">
        <f t="shared" si="6"/>
        <v>1.1016446902662222</v>
      </c>
      <c r="BC43" s="2">
        <f t="shared" si="6"/>
        <v>1.1029745971207667</v>
      </c>
      <c r="BD43" s="2">
        <f t="shared" si="6"/>
        <v>1.1043061094405373</v>
      </c>
      <c r="BE43" s="2">
        <f t="shared" si="6"/>
        <v>1.1056392291636536</v>
      </c>
      <c r="BF43" s="2">
        <f t="shared" si="6"/>
        <v>1.1069739582305751</v>
      </c>
      <c r="BG43" s="2">
        <f t="shared" si="6"/>
        <v>1.1083102985841036</v>
      </c>
      <c r="BH43"/>
      <c r="BI43" s="4"/>
    </row>
    <row r="44" spans="1:61">
      <c r="A44" s="4"/>
      <c r="B44" s="16" t="s">
        <v>357</v>
      </c>
      <c r="C44"/>
      <c r="D44"/>
      <c r="E44" s="2">
        <f>'FillTable_B-Y_DemData'!AB21*E18</f>
        <v>4.6579893647224342</v>
      </c>
      <c r="F44" s="2">
        <f>E44*F18</f>
        <v>4.8117632419061662</v>
      </c>
      <c r="G44" s="2">
        <f t="shared" ref="G44:BG47" si="7">F44*G18</f>
        <v>4.7150491053933727</v>
      </c>
      <c r="H44" s="2">
        <f t="shared" si="7"/>
        <v>4.3457826299834208</v>
      </c>
      <c r="I44" s="2">
        <f t="shared" si="7"/>
        <v>4.393008545585027</v>
      </c>
      <c r="J44" s="2">
        <f t="shared" si="7"/>
        <v>4.3198432181522985</v>
      </c>
      <c r="K44" s="2">
        <f t="shared" si="7"/>
        <v>4.4188952953105129</v>
      </c>
      <c r="L44" s="2">
        <f t="shared" si="7"/>
        <v>4.4529890873298283</v>
      </c>
      <c r="M44" s="2">
        <f t="shared" si="7"/>
        <v>4.4654663593193611</v>
      </c>
      <c r="N44" s="2">
        <f t="shared" si="7"/>
        <v>4.5657680816760919</v>
      </c>
      <c r="O44" s="2">
        <f t="shared" si="7"/>
        <v>4.6426790449221187</v>
      </c>
      <c r="P44" s="2">
        <f t="shared" si="7"/>
        <v>4.7199528271522588</v>
      </c>
      <c r="Q44" s="2">
        <f t="shared" si="7"/>
        <v>4.7770140422090659</v>
      </c>
      <c r="R44" s="2">
        <f t="shared" si="7"/>
        <v>4.8241914203787406</v>
      </c>
      <c r="S44" s="2">
        <f t="shared" si="7"/>
        <v>4.8677494890445336</v>
      </c>
      <c r="T44" s="2">
        <f t="shared" si="7"/>
        <v>4.904325729986283</v>
      </c>
      <c r="U44" s="2">
        <f t="shared" si="7"/>
        <v>4.9344166006893184</v>
      </c>
      <c r="V44" s="2">
        <f t="shared" si="7"/>
        <v>4.9587341604723125</v>
      </c>
      <c r="W44" s="2">
        <f t="shared" si="7"/>
        <v>4.9803623493695923</v>
      </c>
      <c r="X44" s="2">
        <f t="shared" si="7"/>
        <v>5.0041814521953016</v>
      </c>
      <c r="Y44" s="2">
        <f t="shared" si="7"/>
        <v>5.0365359613927341</v>
      </c>
      <c r="Z44" s="2">
        <f t="shared" si="7"/>
        <v>5.0643414510019777</v>
      </c>
      <c r="AA44" s="2">
        <f t="shared" si="7"/>
        <v>5.0920328433775941</v>
      </c>
      <c r="AB44" s="2">
        <f t="shared" si="7"/>
        <v>5.1210877552280643</v>
      </c>
      <c r="AC44" s="2">
        <f t="shared" si="7"/>
        <v>5.1519344857063967</v>
      </c>
      <c r="AD44" s="2">
        <f t="shared" si="7"/>
        <v>5.1674830401705636</v>
      </c>
      <c r="AE44" s="2">
        <f t="shared" si="7"/>
        <v>5.1830785202209535</v>
      </c>
      <c r="AF44" s="2">
        <f t="shared" si="7"/>
        <v>5.1987210674791333</v>
      </c>
      <c r="AG44" s="2">
        <f t="shared" si="7"/>
        <v>5.2144108239940836</v>
      </c>
      <c r="AH44" s="2">
        <f t="shared" si="7"/>
        <v>5.2301479322434901</v>
      </c>
      <c r="AI44" s="2">
        <f t="shared" si="7"/>
        <v>5.2459325351350365</v>
      </c>
      <c r="AJ44" s="2">
        <f t="shared" si="7"/>
        <v>5.2617647760077011</v>
      </c>
      <c r="AK44" s="2">
        <f t="shared" si="7"/>
        <v>5.2776447986330615</v>
      </c>
      <c r="AL44" s="2">
        <f t="shared" si="7"/>
        <v>5.2935727472165963</v>
      </c>
      <c r="AM44" s="2">
        <f t="shared" si="7"/>
        <v>5.3095487663989989</v>
      </c>
      <c r="AN44" s="2">
        <f t="shared" si="7"/>
        <v>5.3255730012574869</v>
      </c>
      <c r="AO44" s="2">
        <f t="shared" si="7"/>
        <v>5.3416455973071226</v>
      </c>
      <c r="AP44" s="2">
        <f t="shared" si="7"/>
        <v>5.3577667005021334</v>
      </c>
      <c r="AQ44" s="2">
        <f t="shared" si="7"/>
        <v>5.3739364572372361</v>
      </c>
      <c r="AR44" s="2">
        <f t="shared" si="7"/>
        <v>5.3901550143489674</v>
      </c>
      <c r="AS44" s="2">
        <f t="shared" si="7"/>
        <v>5.406422519117017</v>
      </c>
      <c r="AT44" s="2">
        <f t="shared" si="7"/>
        <v>5.4227391192655654</v>
      </c>
      <c r="AU44" s="2">
        <f t="shared" si="7"/>
        <v>5.4391049629646258</v>
      </c>
      <c r="AV44" s="2">
        <f t="shared" si="7"/>
        <v>5.4555201988313877</v>
      </c>
      <c r="AW44" s="2">
        <f t="shared" si="7"/>
        <v>5.4719849759315684</v>
      </c>
      <c r="AX44" s="2">
        <f t="shared" si="7"/>
        <v>5.4884994437807668</v>
      </c>
      <c r="AY44" s="2">
        <f t="shared" si="7"/>
        <v>5.5050637523458192</v>
      </c>
      <c r="AZ44" s="2">
        <f t="shared" si="7"/>
        <v>5.5216780520461626</v>
      </c>
      <c r="BA44" s="2">
        <f t="shared" si="7"/>
        <v>5.5383424937552004</v>
      </c>
      <c r="BB44" s="2">
        <f t="shared" si="7"/>
        <v>5.5550572288016715</v>
      </c>
      <c r="BC44" s="2">
        <f t="shared" si="7"/>
        <v>5.5718224089710278</v>
      </c>
      <c r="BD44" s="2">
        <f t="shared" si="7"/>
        <v>5.5886381865068078</v>
      </c>
      <c r="BE44" s="2">
        <f t="shared" si="7"/>
        <v>5.6055047141120227</v>
      </c>
      <c r="BF44" s="2">
        <f t="shared" si="7"/>
        <v>5.6224221449505407</v>
      </c>
      <c r="BG44" s="2">
        <f t="shared" si="7"/>
        <v>5.6393906326484808</v>
      </c>
      <c r="BH44"/>
      <c r="BI44" s="4"/>
    </row>
    <row r="45" spans="1:61">
      <c r="A45" s="4"/>
      <c r="B45" s="16" t="s">
        <v>358</v>
      </c>
      <c r="C45"/>
      <c r="D45"/>
      <c r="E45" s="2">
        <f>'FillTable_B-Y_DemData'!AB22*E19</f>
        <v>4.9755186060669621</v>
      </c>
      <c r="F45" s="2">
        <f t="shared" ref="F45:AK47" si="8">E45*F19</f>
        <v>5.2136904554128316</v>
      </c>
      <c r="G45" s="2">
        <f t="shared" si="8"/>
        <v>5.0774599701172507</v>
      </c>
      <c r="H45" s="2">
        <f t="shared" si="8"/>
        <v>4.6201633309764212</v>
      </c>
      <c r="I45" s="2">
        <f t="shared" si="8"/>
        <v>4.6703709603292864</v>
      </c>
      <c r="J45" s="2">
        <f t="shared" si="8"/>
        <v>4.5899759487450238</v>
      </c>
      <c r="K45" s="2">
        <f t="shared" si="8"/>
        <v>4.7028485778565159</v>
      </c>
      <c r="L45" s="2">
        <f t="shared" si="8"/>
        <v>4.7434187840855389</v>
      </c>
      <c r="M45" s="2">
        <f t="shared" si="8"/>
        <v>4.7590014012021431</v>
      </c>
      <c r="N45" s="2">
        <f t="shared" si="8"/>
        <v>4.891347594661438</v>
      </c>
      <c r="O45" s="2">
        <f t="shared" si="8"/>
        <v>5.0000393895787001</v>
      </c>
      <c r="P45" s="2">
        <f t="shared" si="8"/>
        <v>5.1183546731510257</v>
      </c>
      <c r="Q45" s="2">
        <f t="shared" si="8"/>
        <v>5.2146087781323285</v>
      </c>
      <c r="R45" s="2">
        <f t="shared" si="8"/>
        <v>5.3040988888757932</v>
      </c>
      <c r="S45" s="2">
        <f t="shared" si="8"/>
        <v>5.3998812836770629</v>
      </c>
      <c r="T45" s="2">
        <f t="shared" si="8"/>
        <v>5.4783256574841763</v>
      </c>
      <c r="U45" s="2">
        <f t="shared" si="8"/>
        <v>5.5410693487603035</v>
      </c>
      <c r="V45" s="2">
        <f t="shared" si="8"/>
        <v>5.5902223759360945</v>
      </c>
      <c r="W45" s="2">
        <f t="shared" si="8"/>
        <v>5.6324853933636279</v>
      </c>
      <c r="X45" s="2">
        <f t="shared" si="8"/>
        <v>5.6773819756259662</v>
      </c>
      <c r="Y45" s="2">
        <f t="shared" si="8"/>
        <v>5.7361133095242272</v>
      </c>
      <c r="Z45" s="2">
        <f t="shared" si="8"/>
        <v>5.7846704279578036</v>
      </c>
      <c r="AA45" s="2">
        <f t="shared" si="8"/>
        <v>5.8310612274059102</v>
      </c>
      <c r="AB45" s="2">
        <f t="shared" si="8"/>
        <v>5.8776417121033413</v>
      </c>
      <c r="AC45" s="2">
        <f t="shared" si="8"/>
        <v>5.9248467951917583</v>
      </c>
      <c r="AD45" s="2">
        <f t="shared" si="8"/>
        <v>5.9474963230989548</v>
      </c>
      <c r="AE45" s="2">
        <f t="shared" si="8"/>
        <v>5.9690357982056446</v>
      </c>
      <c r="AF45" s="2">
        <f t="shared" si="8"/>
        <v>5.9894523095037568</v>
      </c>
      <c r="AG45" s="2">
        <f t="shared" si="8"/>
        <v>6.0087335744506314</v>
      </c>
      <c r="AH45" s="2">
        <f t="shared" si="8"/>
        <v>6.0268679512565129</v>
      </c>
      <c r="AI45" s="2">
        <f t="shared" si="8"/>
        <v>6.0450570576685685</v>
      </c>
      <c r="AJ45" s="2">
        <f t="shared" si="8"/>
        <v>6.0633010588609224</v>
      </c>
      <c r="AK45" s="2">
        <f t="shared" si="8"/>
        <v>6.0816001205061934</v>
      </c>
      <c r="AL45" s="2">
        <f t="shared" si="7"/>
        <v>6.0999544087770019</v>
      </c>
      <c r="AM45" s="2">
        <f t="shared" si="7"/>
        <v>6.1183640903474767</v>
      </c>
      <c r="AN45" s="2">
        <f t="shared" si="7"/>
        <v>6.1368293323947709</v>
      </c>
      <c r="AO45" s="2">
        <f t="shared" si="7"/>
        <v>6.1553503026005778</v>
      </c>
      <c r="AP45" s="2">
        <f t="shared" si="7"/>
        <v>6.1739271691526545</v>
      </c>
      <c r="AQ45" s="2">
        <f t="shared" si="7"/>
        <v>6.1925601007463502</v>
      </c>
      <c r="AR45" s="2">
        <f t="shared" si="7"/>
        <v>6.2112492665861367</v>
      </c>
      <c r="AS45" s="2">
        <f t="shared" si="7"/>
        <v>6.2299948363871449</v>
      </c>
      <c r="AT45" s="2">
        <f t="shared" si="7"/>
        <v>6.2487969803767074</v>
      </c>
      <c r="AU45" s="2">
        <f t="shared" si="7"/>
        <v>6.2676558692959023</v>
      </c>
      <c r="AV45" s="2">
        <f t="shared" si="7"/>
        <v>6.2865716744011069</v>
      </c>
      <c r="AW45" s="2">
        <f t="shared" si="7"/>
        <v>6.3055445674655477</v>
      </c>
      <c r="AX45" s="2">
        <f t="shared" si="7"/>
        <v>6.3245747207808662</v>
      </c>
      <c r="AY45" s="2">
        <f t="shared" si="7"/>
        <v>6.3436623071586791</v>
      </c>
      <c r="AZ45" s="2">
        <f t="shared" si="7"/>
        <v>6.3628074999321491</v>
      </c>
      <c r="BA45" s="2">
        <f t="shared" si="7"/>
        <v>6.3820104729575604</v>
      </c>
      <c r="BB45" s="2">
        <f t="shared" si="7"/>
        <v>6.4012714006158937</v>
      </c>
      <c r="BC45" s="2">
        <f t="shared" si="7"/>
        <v>6.4205904578144137</v>
      </c>
      <c r="BD45" s="2">
        <f t="shared" si="7"/>
        <v>6.4399678199882553</v>
      </c>
      <c r="BE45" s="2">
        <f t="shared" si="7"/>
        <v>6.4594036631020169</v>
      </c>
      <c r="BF45" s="2">
        <f t="shared" si="7"/>
        <v>6.4788981636513592</v>
      </c>
      <c r="BG45" s="2">
        <f t="shared" si="7"/>
        <v>6.4984514986646076</v>
      </c>
      <c r="BH45"/>
      <c r="BI45" s="4"/>
    </row>
    <row r="46" spans="1:61">
      <c r="A46" s="4"/>
      <c r="B46" s="16" t="s">
        <v>359</v>
      </c>
      <c r="C46"/>
      <c r="D46"/>
      <c r="E46" s="2">
        <f>'FillTable_B-Y_DemData'!AB23*E20</f>
        <v>1.506666827412237</v>
      </c>
      <c r="F46" s="2">
        <f t="shared" si="8"/>
        <v>1.5253191348941395</v>
      </c>
      <c r="G46" s="2">
        <f t="shared" si="8"/>
        <v>1.5138223158783242</v>
      </c>
      <c r="H46" s="2">
        <f t="shared" si="8"/>
        <v>1.4693633013628209</v>
      </c>
      <c r="I46" s="2">
        <f t="shared" si="8"/>
        <v>1.4753511779865411</v>
      </c>
      <c r="J46" s="2">
        <f t="shared" si="8"/>
        <v>1.4656213665567794</v>
      </c>
      <c r="K46" s="2">
        <f t="shared" si="8"/>
        <v>1.4797456458629197</v>
      </c>
      <c r="L46" s="2">
        <f t="shared" si="8"/>
        <v>1.4848697718804222</v>
      </c>
      <c r="M46" s="2">
        <f t="shared" si="8"/>
        <v>1.4868783393074587</v>
      </c>
      <c r="N46" s="2">
        <f t="shared" si="8"/>
        <v>1.5043723905339477</v>
      </c>
      <c r="O46" s="2">
        <f t="shared" si="8"/>
        <v>1.5189301876771553</v>
      </c>
      <c r="P46" s="2">
        <f t="shared" si="8"/>
        <v>1.5350737397567717</v>
      </c>
      <c r="Q46" s="2">
        <f t="shared" si="8"/>
        <v>1.5484767838595943</v>
      </c>
      <c r="R46" s="2">
        <f t="shared" si="8"/>
        <v>1.5612624194835774</v>
      </c>
      <c r="S46" s="2">
        <f t="shared" si="8"/>
        <v>1.5753592016688598</v>
      </c>
      <c r="T46" s="2">
        <f t="shared" si="8"/>
        <v>1.5871964414158364</v>
      </c>
      <c r="U46" s="2">
        <f t="shared" si="8"/>
        <v>1.5969348082227033</v>
      </c>
      <c r="V46" s="2">
        <f t="shared" si="8"/>
        <v>1.6048047472268552</v>
      </c>
      <c r="W46" s="2">
        <f t="shared" si="8"/>
        <v>1.6118043199188037</v>
      </c>
      <c r="X46" s="2">
        <f t="shared" si="8"/>
        <v>1.6195129423317749</v>
      </c>
      <c r="Y46" s="2">
        <f t="shared" si="8"/>
        <v>1.6299838948519012</v>
      </c>
      <c r="Z46" s="2">
        <f t="shared" si="8"/>
        <v>1.6389826393459257</v>
      </c>
      <c r="AA46" s="2">
        <f t="shared" si="8"/>
        <v>1.6479444583310914</v>
      </c>
      <c r="AB46" s="2">
        <f t="shared" si="8"/>
        <v>1.6573475557666375</v>
      </c>
      <c r="AC46" s="2">
        <f t="shared" si="8"/>
        <v>1.6673305429375691</v>
      </c>
      <c r="AD46" s="2">
        <f t="shared" si="8"/>
        <v>1.6723625517545599</v>
      </c>
      <c r="AE46" s="2">
        <f t="shared" si="8"/>
        <v>1.67740974718997</v>
      </c>
      <c r="AF46" s="2">
        <f t="shared" si="8"/>
        <v>1.6824721750770613</v>
      </c>
      <c r="AG46" s="2">
        <f t="shared" si="8"/>
        <v>1.687549881387421</v>
      </c>
      <c r="AH46" s="2">
        <f t="shared" si="8"/>
        <v>1.6926429122313784</v>
      </c>
      <c r="AI46" s="2">
        <f t="shared" si="8"/>
        <v>1.6977513138584241</v>
      </c>
      <c r="AJ46" s="2">
        <f t="shared" si="8"/>
        <v>1.7028751326576299</v>
      </c>
      <c r="AK46" s="2">
        <f t="shared" si="8"/>
        <v>1.7080144151580696</v>
      </c>
      <c r="AL46" s="2">
        <f t="shared" si="7"/>
        <v>1.7131692080292422</v>
      </c>
      <c r="AM46" s="2">
        <f t="shared" si="7"/>
        <v>1.7183395580814953</v>
      </c>
      <c r="AN46" s="2">
        <f t="shared" si="7"/>
        <v>1.7235255122664501</v>
      </c>
      <c r="AO46" s="2">
        <f t="shared" si="7"/>
        <v>1.7287271176774284</v>
      </c>
      <c r="AP46" s="2">
        <f t="shared" si="7"/>
        <v>1.7339444215498794</v>
      </c>
      <c r="AQ46" s="2">
        <f t="shared" si="7"/>
        <v>1.7391774712618091</v>
      </c>
      <c r="AR46" s="2">
        <f t="shared" si="7"/>
        <v>1.7444263143342105</v>
      </c>
      <c r="AS46" s="2">
        <f t="shared" si="7"/>
        <v>1.7496909984314952</v>
      </c>
      <c r="AT46" s="2">
        <f t="shared" si="7"/>
        <v>1.7549715713619261</v>
      </c>
      <c r="AU46" s="2">
        <f t="shared" si="7"/>
        <v>1.7602680810780513</v>
      </c>
      <c r="AV46" s="2">
        <f t="shared" si="7"/>
        <v>1.7655805756771406</v>
      </c>
      <c r="AW46" s="2">
        <f t="shared" si="7"/>
        <v>1.7709091034016204</v>
      </c>
      <c r="AX46" s="2">
        <f t="shared" si="7"/>
        <v>1.7762537126395139</v>
      </c>
      <c r="AY46" s="2">
        <f t="shared" si="7"/>
        <v>1.7816144519248791</v>
      </c>
      <c r="AZ46" s="2">
        <f t="shared" si="7"/>
        <v>1.7869913699382498</v>
      </c>
      <c r="BA46" s="2">
        <f t="shared" si="7"/>
        <v>1.7923845155070781</v>
      </c>
      <c r="BB46" s="2">
        <f t="shared" si="7"/>
        <v>1.7977939376061773</v>
      </c>
      <c r="BC46" s="2">
        <f t="shared" si="7"/>
        <v>1.8032196853581668</v>
      </c>
      <c r="BD46" s="2">
        <f t="shared" si="7"/>
        <v>1.8086618080339183</v>
      </c>
      <c r="BE46" s="2">
        <f t="shared" si="7"/>
        <v>1.8141203550530032</v>
      </c>
      <c r="BF46" s="2">
        <f t="shared" si="7"/>
        <v>1.8195953759841414</v>
      </c>
      <c r="BG46" s="2">
        <f t="shared" si="7"/>
        <v>1.8250869205456512</v>
      </c>
      <c r="BH46"/>
      <c r="BI46" s="4"/>
    </row>
    <row r="47" spans="1:61">
      <c r="A47" s="4"/>
      <c r="B47" s="16" t="s">
        <v>360</v>
      </c>
      <c r="C47"/>
      <c r="D47"/>
      <c r="E47" s="2">
        <f>'FillTable_B-Y_DemData'!AB24*E21</f>
        <v>2.7771909548005458</v>
      </c>
      <c r="F47" s="2">
        <f t="shared" si="8"/>
        <v>2.8001117574988958</v>
      </c>
      <c r="G47" s="2">
        <f t="shared" si="8"/>
        <v>2.7860415312039222</v>
      </c>
      <c r="H47" s="2">
        <f t="shared" si="8"/>
        <v>2.7314932267442389</v>
      </c>
      <c r="I47" s="2">
        <f t="shared" si="8"/>
        <v>2.7389140574424071</v>
      </c>
      <c r="J47" s="2">
        <f t="shared" si="8"/>
        <v>2.7269741759559443</v>
      </c>
      <c r="K47" s="2">
        <f t="shared" si="8"/>
        <v>2.7441921138785426</v>
      </c>
      <c r="L47" s="2">
        <f t="shared" si="8"/>
        <v>2.7503605363610237</v>
      </c>
      <c r="M47" s="2">
        <f t="shared" si="8"/>
        <v>2.7527522112893581</v>
      </c>
      <c r="N47" s="2">
        <f t="shared" si="8"/>
        <v>2.773362659396112</v>
      </c>
      <c r="O47" s="2">
        <f t="shared" si="8"/>
        <v>2.7902605358379802</v>
      </c>
      <c r="P47" s="2">
        <f t="shared" si="8"/>
        <v>2.8087253147736093</v>
      </c>
      <c r="Q47" s="2">
        <f t="shared" si="8"/>
        <v>2.8238167348309191</v>
      </c>
      <c r="R47" s="2">
        <f t="shared" si="8"/>
        <v>2.8379892082250424</v>
      </c>
      <c r="S47" s="2">
        <f t="shared" si="8"/>
        <v>2.8533638877971406</v>
      </c>
      <c r="T47" s="2">
        <f t="shared" si="8"/>
        <v>2.8659421146560087</v>
      </c>
      <c r="U47" s="2">
        <f t="shared" si="8"/>
        <v>2.8760237283975267</v>
      </c>
      <c r="V47" s="2">
        <f t="shared" si="8"/>
        <v>2.8839608799157013</v>
      </c>
      <c r="W47" s="2">
        <f t="shared" si="8"/>
        <v>2.89083728236103</v>
      </c>
      <c r="X47" s="2">
        <f t="shared" si="8"/>
        <v>2.8982110055991575</v>
      </c>
      <c r="Y47" s="2">
        <f t="shared" si="8"/>
        <v>2.9079549570679286</v>
      </c>
      <c r="Z47" s="2">
        <f t="shared" si="8"/>
        <v>2.9160890403732869</v>
      </c>
      <c r="AA47" s="2">
        <f t="shared" si="8"/>
        <v>2.9239552054392823</v>
      </c>
      <c r="AB47" s="2">
        <f t="shared" si="8"/>
        <v>2.9319635051525177</v>
      </c>
      <c r="AC47" s="2">
        <f t="shared" si="8"/>
        <v>2.9402051189966847</v>
      </c>
      <c r="AD47" s="2">
        <f t="shared" si="8"/>
        <v>2.9442277942199633</v>
      </c>
      <c r="AE47" s="2">
        <f t="shared" si="8"/>
        <v>2.9481374972625303</v>
      </c>
      <c r="AF47" s="2">
        <f t="shared" si="8"/>
        <v>2.9519337589069772</v>
      </c>
      <c r="AG47" s="2">
        <f t="shared" si="8"/>
        <v>2.9556161229885904</v>
      </c>
      <c r="AH47" s="2">
        <f t="shared" si="8"/>
        <v>2.959184146486634</v>
      </c>
      <c r="AI47" s="2">
        <f t="shared" si="8"/>
        <v>2.9627564773071282</v>
      </c>
      <c r="AJ47" s="2">
        <f t="shared" si="8"/>
        <v>2.9663331206498786</v>
      </c>
      <c r="AK47" s="2">
        <f t="shared" si="8"/>
        <v>2.969914081720967</v>
      </c>
      <c r="AL47" s="2">
        <f t="shared" si="7"/>
        <v>2.9734993657327609</v>
      </c>
      <c r="AM47" s="2">
        <f t="shared" si="7"/>
        <v>2.9770889779039194</v>
      </c>
      <c r="AN47" s="2">
        <f t="shared" si="7"/>
        <v>2.9806829234594021</v>
      </c>
      <c r="AO47" s="2">
        <f t="shared" si="7"/>
        <v>2.9842812076304761</v>
      </c>
      <c r="AP47" s="2">
        <f t="shared" si="7"/>
        <v>2.9878838356547233</v>
      </c>
      <c r="AQ47" s="2">
        <f t="shared" si="7"/>
        <v>2.9914908127760489</v>
      </c>
      <c r="AR47" s="2">
        <f t="shared" si="7"/>
        <v>2.9951021442446883</v>
      </c>
      <c r="AS47" s="2">
        <f t="shared" si="7"/>
        <v>2.998717835317215</v>
      </c>
      <c r="AT47" s="2">
        <f t="shared" si="7"/>
        <v>3.0023378912565484</v>
      </c>
      <c r="AU47" s="2">
        <f t="shared" si="7"/>
        <v>3.005962317331961</v>
      </c>
      <c r="AV47" s="2">
        <f t="shared" si="7"/>
        <v>3.0095911188190869</v>
      </c>
      <c r="AW47" s="2">
        <f t="shared" si="7"/>
        <v>3.0132243009999282</v>
      </c>
      <c r="AX47" s="2">
        <f t="shared" si="7"/>
        <v>3.0168618691628644</v>
      </c>
      <c r="AY47" s="2">
        <f t="shared" si="7"/>
        <v>3.0205038286026582</v>
      </c>
      <c r="AZ47" s="2">
        <f t="shared" si="7"/>
        <v>3.0241501846204644</v>
      </c>
      <c r="BA47" s="2">
        <f t="shared" si="7"/>
        <v>3.0278009425238377</v>
      </c>
      <c r="BB47" s="2">
        <f t="shared" si="7"/>
        <v>3.0314561076267403</v>
      </c>
      <c r="BC47" s="2">
        <f t="shared" si="7"/>
        <v>3.0351156852495484</v>
      </c>
      <c r="BD47" s="2">
        <f t="shared" si="7"/>
        <v>3.0387796807190619</v>
      </c>
      <c r="BE47" s="2">
        <f t="shared" si="7"/>
        <v>3.0424480993685106</v>
      </c>
      <c r="BF47" s="2">
        <f t="shared" si="7"/>
        <v>3.0461209465375632</v>
      </c>
      <c r="BG47" s="2">
        <f t="shared" si="7"/>
        <v>3.0497982275723339</v>
      </c>
      <c r="BH47"/>
      <c r="BI47" s="4"/>
    </row>
    <row r="48" spans="1:6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 s="4"/>
    </row>
    <row r="49" spans="1:61" ht="14.25">
      <c r="A49"/>
      <c r="B49" s="168"/>
      <c r="C49" s="168"/>
      <c r="D49" s="168"/>
      <c r="E49" s="168">
        <v>2006</v>
      </c>
      <c r="F49" s="168">
        <v>2010</v>
      </c>
      <c r="G49" s="168">
        <v>2015</v>
      </c>
      <c r="H49" s="168">
        <v>2020</v>
      </c>
      <c r="I49" s="168">
        <v>2025</v>
      </c>
      <c r="J49" s="168">
        <v>2030</v>
      </c>
      <c r="K49" s="168">
        <v>2035</v>
      </c>
      <c r="L49" s="168">
        <v>2040</v>
      </c>
      <c r="M49" s="168">
        <v>2045</v>
      </c>
      <c r="N49" s="168">
        <v>2050</v>
      </c>
      <c r="O49" s="168">
        <v>2055</v>
      </c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 s="4"/>
    </row>
    <row r="50" spans="1:61">
      <c r="A50"/>
      <c r="B50" s="16" t="str">
        <f>B40</f>
        <v>DemRCDR</v>
      </c>
      <c r="C50" s="242" t="s">
        <v>100</v>
      </c>
      <c r="D50"/>
      <c r="E50" s="2">
        <f>AVERAGE(E40:F40)</f>
        <v>0.99963015452499859</v>
      </c>
      <c r="F50" s="2">
        <f t="shared" ref="F50:F57" si="9">AVERAGE(G40:K40)</f>
        <v>0.92696392180451215</v>
      </c>
      <c r="G50" s="2">
        <f t="shared" ref="G50:G57" si="10">AVERAGE(L40:P40)</f>
        <v>0.95124185965771857</v>
      </c>
      <c r="H50" s="2">
        <f t="shared" ref="H50:H57" si="11">AVERAGE(Q40:U40)</f>
        <v>1.0118424431741462</v>
      </c>
      <c r="I50" s="2">
        <f t="shared" ref="I50:I57" si="12">AVERAGE(V40:Z40)</f>
        <v>1.0391481042245299</v>
      </c>
      <c r="J50" s="2">
        <f t="shared" ref="J50:J57" si="13">AVERAGE(AA40:AE40)</f>
        <v>1.0581752117255798</v>
      </c>
      <c r="K50" s="2">
        <f t="shared" ref="K50:K57" si="14">AVERAGE(AF40:AJ40)</f>
        <v>1.0670917832577023</v>
      </c>
      <c r="L50" s="2">
        <f t="shared" ref="L50:L57" si="15">AVERAGE(AK40:AO40)</f>
        <v>1.0735741494547013</v>
      </c>
      <c r="M50" s="2">
        <f t="shared" ref="M50:M57" si="16">AVERAGE(AP40:AT40)</f>
        <v>1.080069914235938</v>
      </c>
      <c r="N50" s="2">
        <f t="shared" ref="N50:N57" si="17">AVERAGE(AU40:AY40)</f>
        <v>1.0866049822736055</v>
      </c>
      <c r="O50" s="2">
        <f t="shared" ref="O50:O57" si="18">AVERAGE(AZ40:BD40)</f>
        <v>1.0931795913758779</v>
      </c>
      <c r="P50" s="2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 s="4"/>
    </row>
    <row r="51" spans="1:61">
      <c r="A51"/>
      <c r="B51" s="16" t="str">
        <f t="shared" ref="B51:B57" si="19">B41</f>
        <v>DemRCOK</v>
      </c>
      <c r="C51"/>
      <c r="D51"/>
      <c r="E51" s="2">
        <f t="shared" ref="E51:E57" si="20">AVERAGE(E41:F41)</f>
        <v>3.0451248720428197</v>
      </c>
      <c r="F51" s="2">
        <f t="shared" si="9"/>
        <v>2.9504372809894086</v>
      </c>
      <c r="G51" s="2">
        <f t="shared" si="10"/>
        <v>2.9974610831988979</v>
      </c>
      <c r="H51" s="2">
        <f t="shared" si="11"/>
        <v>3.1022967747470829</v>
      </c>
      <c r="I51" s="2">
        <f t="shared" si="12"/>
        <v>3.1549042663212274</v>
      </c>
      <c r="J51" s="2">
        <f t="shared" si="13"/>
        <v>3.1965652926448471</v>
      </c>
      <c r="K51" s="2">
        <f t="shared" si="14"/>
        <v>3.2199238390151104</v>
      </c>
      <c r="L51" s="2">
        <f t="shared" si="15"/>
        <v>3.239432277000347</v>
      </c>
      <c r="M51" s="2">
        <f t="shared" si="16"/>
        <v>3.2590327769814884</v>
      </c>
      <c r="N51" s="2">
        <f t="shared" si="17"/>
        <v>3.2787518716936384</v>
      </c>
      <c r="O51" s="2">
        <f t="shared" si="18"/>
        <v>3.2985902787057482</v>
      </c>
      <c r="P51" s="2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 s="4"/>
    </row>
    <row r="52" spans="1:61">
      <c r="A52"/>
      <c r="B52" s="16" t="str">
        <f t="shared" si="19"/>
        <v>DemRCWA</v>
      </c>
      <c r="C52"/>
      <c r="D52"/>
      <c r="E52" s="2">
        <f t="shared" si="20"/>
        <v>1.2163818883715067</v>
      </c>
      <c r="F52" s="2">
        <f>AVERAGE(G42:K42)</f>
        <v>1.1959146535904612</v>
      </c>
      <c r="G52" s="2">
        <f t="shared" si="10"/>
        <v>1.2083039294058171</v>
      </c>
      <c r="H52" s="2">
        <f t="shared" si="11"/>
        <v>1.2415409287633892</v>
      </c>
      <c r="I52" s="2">
        <f t="shared" si="12"/>
        <v>1.2624334412515386</v>
      </c>
      <c r="J52" s="2">
        <f t="shared" si="13"/>
        <v>1.2791040811150816</v>
      </c>
      <c r="K52" s="2">
        <f t="shared" si="14"/>
        <v>1.2884509923325269</v>
      </c>
      <c r="L52" s="2">
        <f t="shared" si="15"/>
        <v>1.2962572845113585</v>
      </c>
      <c r="M52" s="2">
        <f t="shared" si="16"/>
        <v>1.3041004152540534</v>
      </c>
      <c r="N52" s="2">
        <f t="shared" si="17"/>
        <v>1.3119910016219409</v>
      </c>
      <c r="O52" s="2">
        <f t="shared" si="18"/>
        <v>1.3199293307498958</v>
      </c>
      <c r="P52" s="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 s="4"/>
    </row>
    <row r="53" spans="1:61">
      <c r="A53"/>
      <c r="B53" s="16" t="str">
        <f t="shared" si="19"/>
        <v>DemRDWA</v>
      </c>
      <c r="C53"/>
      <c r="D53"/>
      <c r="E53" s="2">
        <f t="shared" si="20"/>
        <v>1.02210403252848</v>
      </c>
      <c r="F53" s="2">
        <f t="shared" si="9"/>
        <v>0.93722100342618764</v>
      </c>
      <c r="G53" s="2">
        <f t="shared" si="10"/>
        <v>0.9586092509070141</v>
      </c>
      <c r="H53" s="2">
        <f t="shared" si="11"/>
        <v>1.0196791874109794</v>
      </c>
      <c r="I53" s="2">
        <f t="shared" si="12"/>
        <v>1.0471963314677475</v>
      </c>
      <c r="J53" s="2">
        <f t="shared" si="13"/>
        <v>1.0663708043773725</v>
      </c>
      <c r="K53" s="2">
        <f t="shared" si="14"/>
        <v>1.0753564349720384</v>
      </c>
      <c r="L53" s="2">
        <f t="shared" si="15"/>
        <v>1.0818890072522847</v>
      </c>
      <c r="M53" s="2">
        <f t="shared" si="16"/>
        <v>1.0884350818891284</v>
      </c>
      <c r="N53" s="2">
        <f t="shared" si="17"/>
        <v>1.0950207641870759</v>
      </c>
      <c r="O53" s="2">
        <f t="shared" si="18"/>
        <v>1.1016462937961324</v>
      </c>
      <c r="P53" s="2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 s="4"/>
    </row>
    <row r="54" spans="1:61">
      <c r="A54"/>
      <c r="B54" s="16" t="str">
        <f t="shared" si="19"/>
        <v>DemRLIG</v>
      </c>
      <c r="C54"/>
      <c r="D54"/>
      <c r="E54" s="2">
        <f t="shared" si="20"/>
        <v>4.7348763033142998</v>
      </c>
      <c r="F54" s="2">
        <f t="shared" si="9"/>
        <v>4.4385157588849271</v>
      </c>
      <c r="G54" s="2">
        <f t="shared" si="10"/>
        <v>4.5693710800799314</v>
      </c>
      <c r="H54" s="2">
        <f t="shared" si="11"/>
        <v>4.8615394564615881</v>
      </c>
      <c r="I54" s="2">
        <f t="shared" si="12"/>
        <v>5.0088310748863831</v>
      </c>
      <c r="J54" s="2">
        <f t="shared" si="13"/>
        <v>5.1431233289407148</v>
      </c>
      <c r="K54" s="2">
        <f t="shared" si="14"/>
        <v>5.2301954269718891</v>
      </c>
      <c r="L54" s="2">
        <f t="shared" si="15"/>
        <v>5.3095969821626525</v>
      </c>
      <c r="M54" s="2">
        <f t="shared" si="16"/>
        <v>5.3902039620941835</v>
      </c>
      <c r="N54" s="2">
        <f t="shared" si="17"/>
        <v>5.4720346667708339</v>
      </c>
      <c r="O54" s="2">
        <f t="shared" si="18"/>
        <v>5.5551076740161731</v>
      </c>
      <c r="P54" s="2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 s="4"/>
    </row>
    <row r="55" spans="1:61">
      <c r="A55"/>
      <c r="B55" s="16" t="str">
        <f t="shared" si="19"/>
        <v>DemROEL</v>
      </c>
      <c r="C55"/>
      <c r="D55"/>
      <c r="E55" s="2">
        <f t="shared" si="20"/>
        <v>5.0946045307398968</v>
      </c>
      <c r="F55" s="2">
        <f t="shared" si="9"/>
        <v>4.7321637576048996</v>
      </c>
      <c r="G55" s="2">
        <f t="shared" si="10"/>
        <v>4.9024323685357691</v>
      </c>
      <c r="H55" s="2">
        <f t="shared" si="11"/>
        <v>5.3875967913859331</v>
      </c>
      <c r="I55" s="2">
        <f t="shared" si="12"/>
        <v>5.6841746964815432</v>
      </c>
      <c r="J55" s="2">
        <f t="shared" si="13"/>
        <v>5.910016371201122</v>
      </c>
      <c r="K55" s="2">
        <f t="shared" si="14"/>
        <v>6.0266823903480784</v>
      </c>
      <c r="L55" s="2">
        <f t="shared" si="15"/>
        <v>6.1184196509252047</v>
      </c>
      <c r="M55" s="2">
        <f t="shared" si="16"/>
        <v>6.2113056706497982</v>
      </c>
      <c r="N55" s="2">
        <f t="shared" si="17"/>
        <v>6.3056018278204204</v>
      </c>
      <c r="O55" s="2">
        <f t="shared" si="18"/>
        <v>6.4013295302616537</v>
      </c>
      <c r="P55" s="2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 s="4"/>
    </row>
    <row r="56" spans="1:61">
      <c r="A56"/>
      <c r="B56" s="16" t="str">
        <f t="shared" si="19"/>
        <v>DemROEN</v>
      </c>
      <c r="C56"/>
      <c r="D56"/>
      <c r="E56" s="2">
        <f t="shared" si="20"/>
        <v>1.5159929811531883</v>
      </c>
      <c r="F56" s="2">
        <f t="shared" si="9"/>
        <v>1.480780761529477</v>
      </c>
      <c r="G56" s="2">
        <f t="shared" si="10"/>
        <v>1.5060248858311511</v>
      </c>
      <c r="H56" s="2">
        <f t="shared" si="11"/>
        <v>1.5738459309301143</v>
      </c>
      <c r="I56" s="2">
        <f t="shared" si="12"/>
        <v>1.6210177087350519</v>
      </c>
      <c r="J56" s="2">
        <f t="shared" si="13"/>
        <v>1.6644789711959658</v>
      </c>
      <c r="K56" s="2">
        <f t="shared" si="14"/>
        <v>1.6926582830423829</v>
      </c>
      <c r="L56" s="2">
        <f t="shared" si="15"/>
        <v>1.718355162242537</v>
      </c>
      <c r="M56" s="2">
        <f t="shared" si="16"/>
        <v>1.7444421553878642</v>
      </c>
      <c r="N56" s="2">
        <f t="shared" si="17"/>
        <v>1.7709251849442409</v>
      </c>
      <c r="O56" s="2">
        <f>AVERAGE(AZ46:BD46)</f>
        <v>1.7978102632887183</v>
      </c>
      <c r="P56" s="2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 s="4"/>
    </row>
    <row r="57" spans="1:61">
      <c r="A57"/>
      <c r="B57" s="16" t="str">
        <f t="shared" si="19"/>
        <v>DemRREF</v>
      </c>
      <c r="C57"/>
      <c r="D57"/>
      <c r="E57" s="2">
        <f t="shared" si="20"/>
        <v>2.788651356149721</v>
      </c>
      <c r="F57" s="2">
        <f t="shared" si="9"/>
        <v>2.7455230210450106</v>
      </c>
      <c r="G57" s="2">
        <f t="shared" si="10"/>
        <v>2.7750922515316168</v>
      </c>
      <c r="H57" s="2">
        <f t="shared" si="11"/>
        <v>2.8514271347813276</v>
      </c>
      <c r="I57" s="2">
        <f t="shared" si="12"/>
        <v>2.8994106330634208</v>
      </c>
      <c r="J57" s="2">
        <f t="shared" si="13"/>
        <v>2.9376978242141956</v>
      </c>
      <c r="K57" s="2">
        <f t="shared" si="14"/>
        <v>2.9591647252678412</v>
      </c>
      <c r="L57" s="2">
        <f t="shared" si="15"/>
        <v>2.9770933112895048</v>
      </c>
      <c r="M57" s="2">
        <f t="shared" si="16"/>
        <v>2.9951065038498448</v>
      </c>
      <c r="N57" s="2">
        <f t="shared" si="17"/>
        <v>3.0132286869832998</v>
      </c>
      <c r="O57" s="2">
        <f t="shared" si="18"/>
        <v>3.0314605201479305</v>
      </c>
      <c r="P57" s="2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 s="4"/>
    </row>
    <row r="58" spans="1:61">
      <c r="A58"/>
      <c r="B58"/>
      <c r="C58"/>
      <c r="D5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 s="4"/>
    </row>
    <row r="59" spans="1:61">
      <c r="A59"/>
      <c r="B59"/>
      <c r="C59"/>
      <c r="D5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 s="4"/>
    </row>
    <row r="60" spans="1:61">
      <c r="A60"/>
      <c r="B60"/>
      <c r="C60"/>
      <c r="D6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 s="4"/>
    </row>
    <row r="61" spans="1:6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 s="4"/>
    </row>
    <row r="62" spans="1:6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C000"/>
  </sheetPr>
  <dimension ref="B1:AD65"/>
  <sheetViews>
    <sheetView zoomScale="90" zoomScaleNormal="90" workbookViewId="0">
      <selection activeCell="B3" sqref="B3"/>
    </sheetView>
  </sheetViews>
  <sheetFormatPr defaultRowHeight="12.75"/>
  <cols>
    <col min="1" max="1" width="4.53125" customWidth="1"/>
    <col min="2" max="2" width="12.265625" customWidth="1"/>
    <col min="3" max="3" width="16.53125" bestFit="1" customWidth="1"/>
    <col min="4" max="4" width="11.1328125" bestFit="1" customWidth="1"/>
    <col min="5" max="5" width="9.73046875" bestFit="1" customWidth="1"/>
    <col min="6" max="6" width="20.265625" bestFit="1" customWidth="1"/>
    <col min="7" max="7" width="7.796875" customWidth="1"/>
    <col min="8" max="8" width="9" customWidth="1"/>
    <col min="9" max="9" width="10.46484375" bestFit="1" customWidth="1"/>
    <col min="12" max="12" width="11.53125" bestFit="1" customWidth="1"/>
    <col min="15" max="15" width="13.46484375" bestFit="1" customWidth="1"/>
    <col min="16" max="16" width="11.53125" bestFit="1" customWidth="1"/>
    <col min="26" max="26" width="20.265625" bestFit="1" customWidth="1"/>
    <col min="29" max="29" width="14.1328125" bestFit="1" customWidth="1"/>
  </cols>
  <sheetData>
    <row r="1" spans="2:30" ht="25.15">
      <c r="B1" s="172" t="s">
        <v>390</v>
      </c>
      <c r="C1" s="172"/>
      <c r="D1" s="172"/>
      <c r="L1" s="173" t="s">
        <v>150</v>
      </c>
      <c r="M1" s="173"/>
      <c r="N1" s="173"/>
      <c r="V1" s="174" t="s">
        <v>153</v>
      </c>
      <c r="W1" s="174"/>
      <c r="X1" s="174"/>
    </row>
    <row r="3" spans="2:30" ht="13.15">
      <c r="B3" s="9" t="s">
        <v>407</v>
      </c>
      <c r="L3" s="9" t="s">
        <v>407</v>
      </c>
      <c r="V3" s="9" t="s">
        <v>407</v>
      </c>
      <c r="AD3" s="9"/>
    </row>
    <row r="4" spans="2:30" ht="13.15">
      <c r="B4" s="10" t="s">
        <v>76</v>
      </c>
      <c r="C4" s="10" t="s">
        <v>77</v>
      </c>
      <c r="D4" s="11" t="s">
        <v>78</v>
      </c>
      <c r="E4" s="11" t="s">
        <v>79</v>
      </c>
      <c r="F4" s="11" t="s">
        <v>80</v>
      </c>
      <c r="G4" s="11" t="s">
        <v>81</v>
      </c>
      <c r="H4" s="39" t="s">
        <v>1</v>
      </c>
      <c r="I4" s="38" t="s">
        <v>82</v>
      </c>
      <c r="L4" s="10" t="s">
        <v>76</v>
      </c>
      <c r="M4" s="10" t="s">
        <v>77</v>
      </c>
      <c r="N4" s="11" t="s">
        <v>78</v>
      </c>
      <c r="O4" s="11" t="s">
        <v>79</v>
      </c>
      <c r="P4" s="11" t="s">
        <v>80</v>
      </c>
      <c r="Q4" s="11" t="s">
        <v>81</v>
      </c>
      <c r="R4" s="39" t="s">
        <v>1</v>
      </c>
      <c r="S4" s="38" t="s">
        <v>82</v>
      </c>
      <c r="V4" s="10" t="s">
        <v>76</v>
      </c>
      <c r="W4" s="10" t="s">
        <v>77</v>
      </c>
      <c r="X4" s="11" t="s">
        <v>78</v>
      </c>
      <c r="Y4" s="11" t="s">
        <v>79</v>
      </c>
      <c r="Z4" s="11" t="s">
        <v>80</v>
      </c>
      <c r="AA4" s="11" t="s">
        <v>81</v>
      </c>
      <c r="AB4" s="39" t="s">
        <v>1</v>
      </c>
      <c r="AC4" s="38" t="s">
        <v>147</v>
      </c>
      <c r="AD4" s="10" t="s">
        <v>82</v>
      </c>
    </row>
    <row r="5" spans="2:30" ht="13.15">
      <c r="B5" s="44" t="s">
        <v>83</v>
      </c>
      <c r="C5" t="s">
        <v>84</v>
      </c>
      <c r="D5" s="44"/>
      <c r="E5" s="44"/>
      <c r="F5" s="43" t="s">
        <v>87</v>
      </c>
      <c r="G5" s="44">
        <v>2005</v>
      </c>
      <c r="H5" s="41">
        <v>14.0740867615241</v>
      </c>
      <c r="I5" s="45" t="s">
        <v>2</v>
      </c>
      <c r="L5" s="46" t="s">
        <v>83</v>
      </c>
      <c r="M5" s="42" t="s">
        <v>84</v>
      </c>
      <c r="P5" s="40" t="s">
        <v>87</v>
      </c>
      <c r="Q5" s="18">
        <v>2005</v>
      </c>
      <c r="R5" s="41">
        <v>4888</v>
      </c>
      <c r="S5" s="1" t="s">
        <v>65</v>
      </c>
      <c r="T5" s="46"/>
      <c r="V5" s="119" t="s">
        <v>83</v>
      </c>
      <c r="W5" s="162" t="s">
        <v>84</v>
      </c>
      <c r="Z5" t="s">
        <v>87</v>
      </c>
      <c r="AA5">
        <v>2005</v>
      </c>
      <c r="AB5" s="41">
        <v>0.89795136959999999</v>
      </c>
      <c r="AD5" t="s">
        <v>46</v>
      </c>
    </row>
    <row r="6" spans="2:30" ht="13.15">
      <c r="B6" s="18" t="s">
        <v>83</v>
      </c>
      <c r="C6" s="42" t="s">
        <v>84</v>
      </c>
      <c r="D6" s="18"/>
      <c r="E6" s="18"/>
      <c r="F6" s="40" t="s">
        <v>87</v>
      </c>
      <c r="G6" s="18">
        <v>2005</v>
      </c>
      <c r="H6" s="41">
        <v>7.3957309870616896</v>
      </c>
      <c r="I6" s="1" t="s">
        <v>50</v>
      </c>
      <c r="L6" s="46" t="s">
        <v>83</v>
      </c>
      <c r="M6" s="42" t="s">
        <v>84</v>
      </c>
      <c r="P6" s="40" t="s">
        <v>87</v>
      </c>
      <c r="Q6" s="18">
        <v>2005</v>
      </c>
      <c r="R6" s="41">
        <v>1222</v>
      </c>
      <c r="S6" s="1" t="s">
        <v>64</v>
      </c>
      <c r="T6" s="46"/>
      <c r="V6" s="119" t="s">
        <v>83</v>
      </c>
      <c r="W6" s="162" t="s">
        <v>84</v>
      </c>
      <c r="Z6" t="s">
        <v>87</v>
      </c>
      <c r="AA6">
        <v>2005</v>
      </c>
      <c r="AB6" s="41">
        <v>0</v>
      </c>
      <c r="AD6" t="s">
        <v>29</v>
      </c>
    </row>
    <row r="7" spans="2:30" ht="13.15">
      <c r="B7" s="17" t="s">
        <v>83</v>
      </c>
      <c r="C7" s="42" t="s">
        <v>84</v>
      </c>
      <c r="D7" s="17"/>
      <c r="E7" s="17"/>
      <c r="F7" s="40" t="s">
        <v>87</v>
      </c>
      <c r="G7" s="18">
        <v>2005</v>
      </c>
      <c r="H7" s="41">
        <v>17.684555252398901</v>
      </c>
      <c r="I7" s="1" t="s">
        <v>51</v>
      </c>
      <c r="L7" s="46" t="s">
        <v>83</v>
      </c>
      <c r="M7" s="42" t="s">
        <v>84</v>
      </c>
      <c r="P7" s="40" t="s">
        <v>87</v>
      </c>
      <c r="Q7" s="18">
        <v>2005</v>
      </c>
      <c r="R7" s="41">
        <v>36852.800000000003</v>
      </c>
      <c r="S7" s="1" t="s">
        <v>63</v>
      </c>
      <c r="T7" s="46"/>
      <c r="V7" s="119" t="s">
        <v>83</v>
      </c>
      <c r="W7" s="162" t="s">
        <v>84</v>
      </c>
      <c r="Z7" t="s">
        <v>87</v>
      </c>
      <c r="AA7">
        <v>2005</v>
      </c>
      <c r="AB7" s="41">
        <v>0</v>
      </c>
      <c r="AD7" t="s">
        <v>38</v>
      </c>
    </row>
    <row r="8" spans="2:30" ht="13.15">
      <c r="B8" s="17" t="s">
        <v>83</v>
      </c>
      <c r="C8" s="42" t="s">
        <v>84</v>
      </c>
      <c r="F8" s="40" t="s">
        <v>87</v>
      </c>
      <c r="G8" s="18">
        <v>2005</v>
      </c>
      <c r="H8" s="41">
        <v>1.4630353920000001</v>
      </c>
      <c r="I8" s="1" t="s">
        <v>52</v>
      </c>
      <c r="L8" s="46" t="s">
        <v>83</v>
      </c>
      <c r="M8" s="42" t="s">
        <v>84</v>
      </c>
      <c r="P8" s="40" t="s">
        <v>87</v>
      </c>
      <c r="Q8" s="18">
        <v>2005</v>
      </c>
      <c r="R8" s="41">
        <v>9213.2000000000007</v>
      </c>
      <c r="S8" s="1" t="s">
        <v>62</v>
      </c>
      <c r="T8" s="46"/>
      <c r="V8" s="119" t="s">
        <v>83</v>
      </c>
      <c r="W8" s="162" t="s">
        <v>84</v>
      </c>
      <c r="Z8" t="s">
        <v>87</v>
      </c>
      <c r="AA8">
        <v>2005</v>
      </c>
      <c r="AB8" s="41">
        <v>2.9457747508446501</v>
      </c>
      <c r="AD8" t="s">
        <v>43</v>
      </c>
    </row>
    <row r="9" spans="2:30" ht="13.15">
      <c r="B9" s="17" t="s">
        <v>83</v>
      </c>
      <c r="C9" s="42" t="s">
        <v>84</v>
      </c>
      <c r="F9" s="40" t="s">
        <v>87</v>
      </c>
      <c r="G9" s="18">
        <v>2005</v>
      </c>
      <c r="H9" s="41">
        <v>3.4137492479999998</v>
      </c>
      <c r="I9" s="1" t="s">
        <v>53</v>
      </c>
      <c r="L9" s="46" t="s">
        <v>83</v>
      </c>
      <c r="M9" s="42" t="s">
        <v>84</v>
      </c>
      <c r="P9" s="40" t="s">
        <v>87</v>
      </c>
      <c r="Q9" s="18">
        <v>2005</v>
      </c>
      <c r="R9" s="41">
        <v>17819</v>
      </c>
      <c r="S9" s="1" t="s">
        <v>66</v>
      </c>
      <c r="T9" s="46"/>
      <c r="V9" s="119" t="s">
        <v>83</v>
      </c>
      <c r="W9" s="162" t="s">
        <v>84</v>
      </c>
      <c r="Z9" t="s">
        <v>87</v>
      </c>
      <c r="AA9">
        <v>2005</v>
      </c>
      <c r="AB9" s="41">
        <v>0</v>
      </c>
      <c r="AD9" t="s">
        <v>27</v>
      </c>
    </row>
    <row r="10" spans="2:30" ht="13.15">
      <c r="B10" s="17" t="s">
        <v>83</v>
      </c>
      <c r="C10" s="42" t="s">
        <v>84</v>
      </c>
      <c r="F10" s="40" t="s">
        <v>87</v>
      </c>
      <c r="G10" s="18">
        <v>2005</v>
      </c>
      <c r="H10" s="41">
        <v>2.1045952444323599</v>
      </c>
      <c r="I10" s="1" t="s">
        <v>54</v>
      </c>
      <c r="L10" s="46" t="s">
        <v>83</v>
      </c>
      <c r="M10" s="42" t="s">
        <v>84</v>
      </c>
      <c r="P10" s="40" t="s">
        <v>87</v>
      </c>
      <c r="Q10" s="18">
        <v>2005</v>
      </c>
      <c r="R10" s="41">
        <v>470</v>
      </c>
      <c r="S10" s="1" t="s">
        <v>67</v>
      </c>
      <c r="T10" s="46"/>
      <c r="V10" s="119" t="s">
        <v>83</v>
      </c>
      <c r="W10" s="162" t="s">
        <v>84</v>
      </c>
      <c r="Z10" t="s">
        <v>87</v>
      </c>
      <c r="AA10">
        <v>2005</v>
      </c>
      <c r="AB10" s="41">
        <v>0</v>
      </c>
      <c r="AD10" t="s">
        <v>36</v>
      </c>
    </row>
    <row r="11" spans="2:30" ht="13.15">
      <c r="B11" s="17" t="s">
        <v>83</v>
      </c>
      <c r="C11" s="42" t="s">
        <v>84</v>
      </c>
      <c r="F11" s="40" t="s">
        <v>87</v>
      </c>
      <c r="G11" s="18">
        <v>2005</v>
      </c>
      <c r="H11" s="41">
        <v>4.9107222370088301</v>
      </c>
      <c r="I11" s="1" t="s">
        <v>55</v>
      </c>
      <c r="L11" s="46" t="s">
        <v>83</v>
      </c>
      <c r="M11" s="42" t="s">
        <v>84</v>
      </c>
      <c r="P11" s="40" t="s">
        <v>87</v>
      </c>
      <c r="Q11" s="18">
        <v>2005</v>
      </c>
      <c r="R11" s="41">
        <v>34.834200000000003</v>
      </c>
      <c r="S11" s="1" t="s">
        <v>73</v>
      </c>
      <c r="T11" s="46"/>
      <c r="V11" s="119" t="s">
        <v>83</v>
      </c>
      <c r="W11" s="162" t="s">
        <v>84</v>
      </c>
      <c r="Z11" t="s">
        <v>87</v>
      </c>
      <c r="AA11">
        <v>2005</v>
      </c>
      <c r="AB11" s="41">
        <v>0</v>
      </c>
      <c r="AD11" t="s">
        <v>28</v>
      </c>
    </row>
    <row r="12" spans="2:30" ht="13.15">
      <c r="B12" s="17" t="s">
        <v>83</v>
      </c>
      <c r="C12" s="42" t="s">
        <v>84</v>
      </c>
      <c r="F12" s="40" t="s">
        <v>87</v>
      </c>
      <c r="G12" s="18">
        <v>2005</v>
      </c>
      <c r="H12" s="41">
        <v>4.0141194700623597</v>
      </c>
      <c r="I12" s="1" t="s">
        <v>57</v>
      </c>
      <c r="L12" s="46" t="s">
        <v>83</v>
      </c>
      <c r="M12" s="42" t="s">
        <v>84</v>
      </c>
      <c r="P12" s="40" t="s">
        <v>87</v>
      </c>
      <c r="Q12" s="18">
        <v>2005</v>
      </c>
      <c r="R12" s="41">
        <v>4.4798999999999998</v>
      </c>
      <c r="S12" s="1" t="s">
        <v>74</v>
      </c>
      <c r="T12" s="46"/>
      <c r="V12" s="119" t="s">
        <v>83</v>
      </c>
      <c r="W12" s="162" t="s">
        <v>84</v>
      </c>
      <c r="Z12" t="s">
        <v>87</v>
      </c>
      <c r="AA12">
        <v>2005</v>
      </c>
      <c r="AB12" s="41">
        <v>0</v>
      </c>
      <c r="AD12" t="s">
        <v>37</v>
      </c>
    </row>
    <row r="13" spans="2:30" ht="13.15">
      <c r="B13" s="17" t="s">
        <v>83</v>
      </c>
      <c r="C13" s="42" t="s">
        <v>84</v>
      </c>
      <c r="F13" s="40" t="s">
        <v>87</v>
      </c>
      <c r="G13" s="18">
        <v>2005</v>
      </c>
      <c r="H13" s="41">
        <v>1.6896344283</v>
      </c>
      <c r="I13" s="1" t="s">
        <v>58</v>
      </c>
      <c r="L13" s="46" t="s">
        <v>83</v>
      </c>
      <c r="M13" s="42" t="s">
        <v>84</v>
      </c>
      <c r="P13" s="40" t="s">
        <v>87</v>
      </c>
      <c r="Q13" s="18">
        <v>2005</v>
      </c>
      <c r="R13" s="41">
        <v>303</v>
      </c>
      <c r="S13" s="1" t="s">
        <v>69</v>
      </c>
      <c r="T13" s="46"/>
      <c r="V13" s="119" t="s">
        <v>83</v>
      </c>
      <c r="W13" s="162" t="s">
        <v>84</v>
      </c>
      <c r="Z13" t="s">
        <v>87</v>
      </c>
      <c r="AA13">
        <v>2005</v>
      </c>
      <c r="AB13" s="41">
        <v>1.188865975968</v>
      </c>
      <c r="AD13" t="s">
        <v>45</v>
      </c>
    </row>
    <row r="14" spans="2:30" ht="13.15">
      <c r="B14" s="17" t="s">
        <v>83</v>
      </c>
      <c r="C14" s="42" t="s">
        <v>84</v>
      </c>
      <c r="F14" s="40" t="s">
        <v>87</v>
      </c>
      <c r="G14" s="18">
        <v>2005</v>
      </c>
      <c r="H14" s="41">
        <v>3.0479904000000002</v>
      </c>
      <c r="I14" s="1" t="s">
        <v>59</v>
      </c>
      <c r="L14" s="46" t="s">
        <v>83</v>
      </c>
      <c r="M14" s="42" t="s">
        <v>84</v>
      </c>
      <c r="P14" s="40" t="s">
        <v>87</v>
      </c>
      <c r="Q14" s="18">
        <v>2005</v>
      </c>
      <c r="R14" s="41">
        <v>110</v>
      </c>
      <c r="S14" s="1" t="s">
        <v>70</v>
      </c>
      <c r="T14" s="46"/>
      <c r="V14" s="119" t="s">
        <v>83</v>
      </c>
      <c r="W14" s="162" t="s">
        <v>84</v>
      </c>
      <c r="Z14" t="s">
        <v>87</v>
      </c>
      <c r="AA14">
        <v>2005</v>
      </c>
      <c r="AB14" s="41">
        <v>0.88172333280000004</v>
      </c>
      <c r="AD14" t="s">
        <v>47</v>
      </c>
    </row>
    <row r="15" spans="2:30" ht="13.15">
      <c r="B15" s="62" t="s">
        <v>83</v>
      </c>
      <c r="C15" t="s">
        <v>84</v>
      </c>
      <c r="D15" s="3"/>
      <c r="E15" s="3"/>
      <c r="F15" s="43" t="s">
        <v>87</v>
      </c>
      <c r="G15" s="44">
        <v>2005</v>
      </c>
      <c r="H15" s="41">
        <v>0</v>
      </c>
      <c r="I15" s="45" t="s">
        <v>61</v>
      </c>
      <c r="L15" s="46" t="s">
        <v>83</v>
      </c>
      <c r="M15" s="42" t="s">
        <v>84</v>
      </c>
      <c r="P15" s="40" t="s">
        <v>87</v>
      </c>
      <c r="Q15" s="18">
        <v>2005</v>
      </c>
      <c r="R15" s="41">
        <v>1670</v>
      </c>
      <c r="S15" s="1" t="s">
        <v>68</v>
      </c>
      <c r="T15" s="46"/>
      <c r="V15" s="119" t="s">
        <v>83</v>
      </c>
      <c r="W15" s="162" t="s">
        <v>84</v>
      </c>
      <c r="Z15" t="s">
        <v>87</v>
      </c>
      <c r="AA15">
        <v>2005</v>
      </c>
      <c r="AB15" s="41">
        <v>2.6950155946801901</v>
      </c>
      <c r="AD15" t="s">
        <v>26</v>
      </c>
    </row>
    <row r="16" spans="2:30" ht="13.15">
      <c r="B16" s="46" t="s">
        <v>83</v>
      </c>
      <c r="C16" s="42" t="s">
        <v>84</v>
      </c>
      <c r="F16" s="40" t="s">
        <v>87</v>
      </c>
      <c r="G16" s="18">
        <v>2006</v>
      </c>
      <c r="H16" s="41">
        <v>10.5295828240831</v>
      </c>
      <c r="I16" t="s">
        <v>4</v>
      </c>
      <c r="L16" s="46" t="s">
        <v>83</v>
      </c>
      <c r="M16" s="42" t="s">
        <v>148</v>
      </c>
      <c r="P16" s="40" t="s">
        <v>87</v>
      </c>
      <c r="Q16" s="18">
        <v>2005</v>
      </c>
      <c r="R16" s="41">
        <v>34.369999999999997</v>
      </c>
      <c r="S16" s="1" t="s">
        <v>72</v>
      </c>
      <c r="T16" s="46"/>
      <c r="V16" s="119" t="s">
        <v>83</v>
      </c>
      <c r="W16" s="162" t="s">
        <v>84</v>
      </c>
      <c r="Z16" t="s">
        <v>87</v>
      </c>
      <c r="AA16">
        <v>2005</v>
      </c>
      <c r="AB16" s="41">
        <v>0</v>
      </c>
      <c r="AD16" t="s">
        <v>35</v>
      </c>
    </row>
    <row r="17" spans="2:30" ht="13.15">
      <c r="B17" s="46" t="s">
        <v>83</v>
      </c>
      <c r="C17" s="42" t="s">
        <v>84</v>
      </c>
      <c r="F17" s="40" t="s">
        <v>87</v>
      </c>
      <c r="G17" s="18">
        <v>2006</v>
      </c>
      <c r="H17" s="41">
        <v>4.0569323828467203</v>
      </c>
      <c r="I17" t="s">
        <v>15</v>
      </c>
      <c r="L17" s="46" t="s">
        <v>83</v>
      </c>
      <c r="M17" s="42" t="s">
        <v>148</v>
      </c>
      <c r="P17" s="40" t="s">
        <v>87</v>
      </c>
      <c r="Q17" s="18">
        <v>2005</v>
      </c>
      <c r="R17" s="41">
        <v>1.59</v>
      </c>
      <c r="S17" s="1" t="s">
        <v>71</v>
      </c>
      <c r="T17" s="46"/>
      <c r="V17" s="119" t="s">
        <v>83</v>
      </c>
      <c r="W17" s="162" t="s">
        <v>84</v>
      </c>
      <c r="Z17" t="s">
        <v>87</v>
      </c>
      <c r="AA17">
        <v>2005</v>
      </c>
      <c r="AB17" s="41">
        <v>26.075066548506602</v>
      </c>
      <c r="AD17" t="s">
        <v>24</v>
      </c>
    </row>
    <row r="18" spans="2:30" ht="13.15">
      <c r="B18" s="46" t="s">
        <v>83</v>
      </c>
      <c r="C18" s="42" t="s">
        <v>84</v>
      </c>
      <c r="F18" s="40" t="s">
        <v>87</v>
      </c>
      <c r="G18" s="18">
        <v>2006</v>
      </c>
      <c r="H18" s="41">
        <v>0.304269928713504</v>
      </c>
      <c r="I18" t="s">
        <v>16</v>
      </c>
      <c r="L18" s="4"/>
      <c r="M18" s="4"/>
      <c r="N18" s="4"/>
      <c r="O18" s="4"/>
      <c r="P18" s="4"/>
      <c r="V18" s="119" t="s">
        <v>83</v>
      </c>
      <c r="W18" s="162" t="s">
        <v>84</v>
      </c>
      <c r="Z18" t="s">
        <v>87</v>
      </c>
      <c r="AA18">
        <v>2005</v>
      </c>
      <c r="AB18" s="41">
        <v>0</v>
      </c>
      <c r="AD18" t="s">
        <v>33</v>
      </c>
    </row>
    <row r="19" spans="2:30" ht="13.15">
      <c r="B19" s="46" t="s">
        <v>83</v>
      </c>
      <c r="C19" s="42" t="s">
        <v>84</v>
      </c>
      <c r="F19" s="40" t="s">
        <v>87</v>
      </c>
      <c r="G19" s="18">
        <v>2005</v>
      </c>
      <c r="H19" s="41">
        <v>13.708</v>
      </c>
      <c r="I19" t="s">
        <v>12</v>
      </c>
      <c r="L19" s="4"/>
      <c r="M19" s="4"/>
      <c r="N19" s="4"/>
      <c r="O19" s="4"/>
      <c r="P19" s="4"/>
      <c r="V19" s="119" t="s">
        <v>83</v>
      </c>
      <c r="W19" s="162" t="s">
        <v>84</v>
      </c>
      <c r="Z19" t="s">
        <v>87</v>
      </c>
      <c r="AA19">
        <v>2005</v>
      </c>
      <c r="AB19" s="41">
        <v>33.905229798510497</v>
      </c>
      <c r="AD19" t="s">
        <v>25</v>
      </c>
    </row>
    <row r="20" spans="2:30" ht="13.15">
      <c r="B20" s="46" t="s">
        <v>83</v>
      </c>
      <c r="C20" s="42" t="s">
        <v>84</v>
      </c>
      <c r="F20" s="40" t="s">
        <v>87</v>
      </c>
      <c r="G20" s="18">
        <v>2005</v>
      </c>
      <c r="H20" s="41">
        <v>3.8507450141963599</v>
      </c>
      <c r="I20" t="s">
        <v>19</v>
      </c>
      <c r="L20" s="4"/>
      <c r="M20" s="4"/>
      <c r="N20" s="4"/>
      <c r="O20" s="4"/>
      <c r="P20" s="4"/>
      <c r="V20" s="119" t="s">
        <v>83</v>
      </c>
      <c r="W20" s="162" t="s">
        <v>84</v>
      </c>
      <c r="Z20" t="s">
        <v>87</v>
      </c>
      <c r="AA20">
        <v>2005</v>
      </c>
      <c r="AB20" s="41">
        <v>0</v>
      </c>
      <c r="AD20" t="s">
        <v>34</v>
      </c>
    </row>
    <row r="21" spans="2:30" ht="13.15">
      <c r="B21" s="46" t="s">
        <v>83</v>
      </c>
      <c r="C21" s="42" t="s">
        <v>84</v>
      </c>
      <c r="F21" s="40" t="s">
        <v>87</v>
      </c>
      <c r="G21" s="18">
        <v>2005</v>
      </c>
      <c r="H21" s="41">
        <v>19.3</v>
      </c>
      <c r="I21" s="1" t="s">
        <v>23</v>
      </c>
      <c r="V21" s="119" t="s">
        <v>83</v>
      </c>
      <c r="W21" s="162" t="s">
        <v>84</v>
      </c>
      <c r="Z21" t="s">
        <v>87</v>
      </c>
      <c r="AA21">
        <v>2005</v>
      </c>
      <c r="AB21" s="41">
        <v>4.4339459247719999</v>
      </c>
      <c r="AD21" t="s">
        <v>42</v>
      </c>
    </row>
    <row r="22" spans="2:30" ht="13.15">
      <c r="V22" s="119" t="s">
        <v>83</v>
      </c>
      <c r="W22" s="162" t="s">
        <v>84</v>
      </c>
      <c r="Z22" t="s">
        <v>87</v>
      </c>
      <c r="AA22">
        <v>2005</v>
      </c>
      <c r="AB22" s="41">
        <v>4.6033531056000001</v>
      </c>
      <c r="AD22" t="s">
        <v>48</v>
      </c>
    </row>
    <row r="23" spans="2:30" ht="13.15">
      <c r="B23" s="17" t="s">
        <v>83</v>
      </c>
      <c r="C23" s="47" t="s">
        <v>84</v>
      </c>
      <c r="F23" s="40" t="s">
        <v>87</v>
      </c>
      <c r="G23" s="18">
        <v>2005</v>
      </c>
      <c r="H23" s="70">
        <v>11.015422065648</v>
      </c>
      <c r="I23" s="1" t="s">
        <v>56</v>
      </c>
      <c r="V23" s="119" t="s">
        <v>83</v>
      </c>
      <c r="W23" s="162" t="s">
        <v>84</v>
      </c>
      <c r="Z23" t="s">
        <v>87</v>
      </c>
      <c r="AA23">
        <v>2005</v>
      </c>
      <c r="AB23" s="41">
        <v>1.4786487628379299</v>
      </c>
      <c r="AD23" t="s">
        <v>49</v>
      </c>
    </row>
    <row r="24" spans="2:30" ht="13.15">
      <c r="B24" s="17" t="s">
        <v>83</v>
      </c>
      <c r="C24" s="47" t="s">
        <v>84</v>
      </c>
      <c r="F24" s="40" t="s">
        <v>87</v>
      </c>
      <c r="G24" s="18">
        <v>2005</v>
      </c>
      <c r="H24" s="70">
        <v>12.5074286064</v>
      </c>
      <c r="I24" s="1" t="s">
        <v>60</v>
      </c>
      <c r="V24" s="119" t="s">
        <v>83</v>
      </c>
      <c r="W24" s="162" t="s">
        <v>84</v>
      </c>
      <c r="Z24" t="s">
        <v>87</v>
      </c>
      <c r="AA24">
        <v>2005</v>
      </c>
      <c r="AB24" s="41">
        <v>2.7425463332183999</v>
      </c>
      <c r="AD24" t="s">
        <v>44</v>
      </c>
    </row>
    <row r="25" spans="2:30" ht="13.15">
      <c r="B25" s="46" t="s">
        <v>83</v>
      </c>
      <c r="C25" s="47" t="s">
        <v>84</v>
      </c>
      <c r="F25" s="40" t="s">
        <v>87</v>
      </c>
      <c r="G25" s="18">
        <v>2005</v>
      </c>
      <c r="H25" s="70">
        <v>27.85871529377307</v>
      </c>
      <c r="I25" t="s">
        <v>6</v>
      </c>
      <c r="V25" s="119" t="s">
        <v>83</v>
      </c>
      <c r="W25" s="162" t="s">
        <v>84</v>
      </c>
      <c r="Z25" t="s">
        <v>87</v>
      </c>
      <c r="AA25">
        <v>2005</v>
      </c>
      <c r="AB25" s="41">
        <v>1.2142793588472801E-2</v>
      </c>
      <c r="AD25" t="s">
        <v>32</v>
      </c>
    </row>
    <row r="26" spans="2:30" ht="13.15">
      <c r="B26" s="46"/>
      <c r="C26" s="47"/>
      <c r="F26" s="40"/>
      <c r="G26" s="18">
        <v>2005</v>
      </c>
      <c r="H26" s="70">
        <v>22.004000000000001</v>
      </c>
      <c r="I26" s="1" t="s">
        <v>135</v>
      </c>
      <c r="V26" s="119" t="s">
        <v>83</v>
      </c>
      <c r="W26" s="162" t="s">
        <v>84</v>
      </c>
      <c r="Z26" t="s">
        <v>87</v>
      </c>
      <c r="AA26">
        <v>2005</v>
      </c>
      <c r="AB26" s="41">
        <v>0</v>
      </c>
      <c r="AD26" t="s">
        <v>41</v>
      </c>
    </row>
    <row r="27" spans="2:30" ht="13.15">
      <c r="B27" s="46" t="s">
        <v>83</v>
      </c>
      <c r="C27" s="47" t="s">
        <v>84</v>
      </c>
      <c r="F27" s="40" t="s">
        <v>87</v>
      </c>
      <c r="G27" s="18">
        <v>2006</v>
      </c>
      <c r="H27" s="70">
        <v>0</v>
      </c>
      <c r="I27" t="s">
        <v>20</v>
      </c>
      <c r="V27" s="119" t="s">
        <v>83</v>
      </c>
      <c r="W27" s="162" t="s">
        <v>84</v>
      </c>
      <c r="Z27" t="s">
        <v>87</v>
      </c>
      <c r="AA27">
        <v>2005</v>
      </c>
      <c r="AB27" s="41">
        <v>5.9218485648250798</v>
      </c>
      <c r="AD27" t="s">
        <v>30</v>
      </c>
    </row>
    <row r="28" spans="2:30" ht="13.15">
      <c r="V28" s="119" t="s">
        <v>83</v>
      </c>
      <c r="W28" s="162" t="s">
        <v>84</v>
      </c>
      <c r="Z28" t="s">
        <v>87</v>
      </c>
      <c r="AA28">
        <v>2005</v>
      </c>
      <c r="AB28" s="41">
        <v>0</v>
      </c>
      <c r="AD28" t="s">
        <v>39</v>
      </c>
    </row>
    <row r="29" spans="2:30" ht="13.15">
      <c r="V29" s="119" t="s">
        <v>83</v>
      </c>
      <c r="W29" s="162" t="s">
        <v>84</v>
      </c>
      <c r="Z29" t="s">
        <v>87</v>
      </c>
      <c r="AA29">
        <v>2005</v>
      </c>
      <c r="AB29" s="41">
        <v>7.2435624801485403</v>
      </c>
      <c r="AD29" t="s">
        <v>31</v>
      </c>
    </row>
    <row r="30" spans="2:30" ht="13.15">
      <c r="V30" s="119" t="s">
        <v>83</v>
      </c>
      <c r="W30" s="162" t="s">
        <v>84</v>
      </c>
      <c r="Z30" t="s">
        <v>87</v>
      </c>
      <c r="AA30">
        <v>2005</v>
      </c>
      <c r="AB30" s="41">
        <v>0</v>
      </c>
      <c r="AD30" t="s">
        <v>40</v>
      </c>
    </row>
    <row r="31" spans="2:30" ht="13.15">
      <c r="V31" s="119"/>
      <c r="W31" s="119"/>
      <c r="X31" s="119"/>
      <c r="Y31" s="119"/>
      <c r="Z31" s="119"/>
      <c r="AA31" s="119"/>
      <c r="AB31" s="41"/>
      <c r="AC31" s="119"/>
      <c r="AD31" s="119"/>
    </row>
    <row r="32" spans="2:30" ht="13.15">
      <c r="V32" t="s">
        <v>83</v>
      </c>
      <c r="W32" t="s">
        <v>84</v>
      </c>
      <c r="Z32" t="s">
        <v>361</v>
      </c>
      <c r="AA32">
        <v>2005</v>
      </c>
      <c r="AB32" s="41">
        <v>4.813394538864714E-2</v>
      </c>
      <c r="AC32" s="119" t="s">
        <v>362</v>
      </c>
      <c r="AD32" s="119"/>
    </row>
    <row r="33" spans="12:30" ht="13.15">
      <c r="V33" t="s">
        <v>83</v>
      </c>
      <c r="W33" t="s">
        <v>84</v>
      </c>
      <c r="Z33" t="s">
        <v>361</v>
      </c>
      <c r="AA33">
        <v>2005</v>
      </c>
      <c r="AB33" s="41">
        <v>4.221439475897619E-2</v>
      </c>
      <c r="AC33" s="119" t="s">
        <v>363</v>
      </c>
      <c r="AD33" s="119"/>
    </row>
    <row r="34" spans="12:30" ht="13.15">
      <c r="V34" t="s">
        <v>83</v>
      </c>
      <c r="W34" t="s">
        <v>84</v>
      </c>
      <c r="Z34" t="s">
        <v>361</v>
      </c>
      <c r="AA34">
        <v>2005</v>
      </c>
      <c r="AB34" s="41">
        <v>1.6957860346102003E-2</v>
      </c>
      <c r="AC34" s="119" t="s">
        <v>364</v>
      </c>
      <c r="AD34" s="119"/>
    </row>
    <row r="35" spans="12:30" ht="13.15">
      <c r="V35" t="s">
        <v>83</v>
      </c>
      <c r="W35" t="s">
        <v>84</v>
      </c>
      <c r="Z35" t="s">
        <v>361</v>
      </c>
      <c r="AA35">
        <v>2005</v>
      </c>
      <c r="AB35" s="41">
        <v>1.052728858929515E-2</v>
      </c>
      <c r="AC35" s="119" t="s">
        <v>365</v>
      </c>
      <c r="AD35" s="119"/>
    </row>
    <row r="36" spans="12:30" ht="13.15">
      <c r="V36" t="s">
        <v>83</v>
      </c>
      <c r="W36" t="s">
        <v>84</v>
      </c>
      <c r="Z36" t="s">
        <v>361</v>
      </c>
      <c r="AA36">
        <v>2005</v>
      </c>
      <c r="AB36" s="41">
        <v>9.1785024030429981E-3</v>
      </c>
      <c r="AC36" s="119" t="s">
        <v>366</v>
      </c>
      <c r="AD36" s="119"/>
    </row>
    <row r="37" spans="12:30" ht="13.15">
      <c r="V37" t="s">
        <v>83</v>
      </c>
      <c r="W37" t="s">
        <v>84</v>
      </c>
      <c r="Z37" t="s">
        <v>361</v>
      </c>
      <c r="AA37">
        <v>2005</v>
      </c>
      <c r="AB37" s="41">
        <v>3.7953569840848689E-3</v>
      </c>
      <c r="AC37" s="119" t="s">
        <v>367</v>
      </c>
      <c r="AD37" s="119"/>
    </row>
    <row r="38" spans="12:30" ht="13.15">
      <c r="V38" t="s">
        <v>83</v>
      </c>
      <c r="W38" t="s">
        <v>84</v>
      </c>
      <c r="Z38" t="s">
        <v>361</v>
      </c>
      <c r="AA38">
        <v>2005</v>
      </c>
      <c r="AB38" s="41">
        <v>0</v>
      </c>
      <c r="AC38" s="119" t="s">
        <v>368</v>
      </c>
      <c r="AD38" s="119"/>
    </row>
    <row r="39" spans="12:30" ht="13.15">
      <c r="V39" t="s">
        <v>83</v>
      </c>
      <c r="W39" t="s">
        <v>84</v>
      </c>
      <c r="Z39" t="s">
        <v>361</v>
      </c>
      <c r="AA39">
        <v>2005</v>
      </c>
      <c r="AB39" s="41">
        <v>0</v>
      </c>
      <c r="AC39" s="119" t="s">
        <v>369</v>
      </c>
      <c r="AD39" s="119"/>
    </row>
    <row r="40" spans="12:30" ht="13.15">
      <c r="V40" t="s">
        <v>83</v>
      </c>
      <c r="W40" t="s">
        <v>84</v>
      </c>
      <c r="Z40" t="s">
        <v>361</v>
      </c>
      <c r="AA40">
        <v>2005</v>
      </c>
      <c r="AB40" s="41">
        <v>0</v>
      </c>
      <c r="AC40" s="119" t="s">
        <v>370</v>
      </c>
      <c r="AD40" s="119"/>
    </row>
    <row r="41" spans="12:30" ht="13.15">
      <c r="V41" t="s">
        <v>83</v>
      </c>
      <c r="W41" t="s">
        <v>84</v>
      </c>
      <c r="Z41" t="s">
        <v>371</v>
      </c>
      <c r="AA41">
        <v>2005</v>
      </c>
      <c r="AB41" s="41">
        <v>517</v>
      </c>
      <c r="AC41" s="119"/>
      <c r="AD41" s="119" t="s">
        <v>24</v>
      </c>
    </row>
    <row r="42" spans="12:30" ht="13.15">
      <c r="V42" t="s">
        <v>83</v>
      </c>
      <c r="W42" t="s">
        <v>84</v>
      </c>
      <c r="Z42" t="s">
        <v>371</v>
      </c>
      <c r="AA42">
        <v>2005</v>
      </c>
      <c r="AB42" s="41">
        <v>745</v>
      </c>
      <c r="AC42" s="119"/>
      <c r="AD42" s="119" t="s">
        <v>25</v>
      </c>
    </row>
    <row r="43" spans="12:30" ht="13.15">
      <c r="V43" t="s">
        <v>83</v>
      </c>
      <c r="W43" t="s">
        <v>84</v>
      </c>
      <c r="Z43" t="s">
        <v>371</v>
      </c>
      <c r="AA43">
        <v>2005</v>
      </c>
      <c r="AB43" s="41">
        <v>146</v>
      </c>
      <c r="AC43" s="119"/>
      <c r="AD43" s="119" t="s">
        <v>26</v>
      </c>
    </row>
    <row r="44" spans="12:30" ht="13.15">
      <c r="V44" t="s">
        <v>83</v>
      </c>
      <c r="W44" t="s">
        <v>84</v>
      </c>
      <c r="Z44" t="s">
        <v>372</v>
      </c>
      <c r="AA44">
        <v>2005</v>
      </c>
      <c r="AB44" s="41">
        <v>0</v>
      </c>
      <c r="AC44" s="119"/>
      <c r="AD44" s="119" t="s">
        <v>27</v>
      </c>
    </row>
    <row r="45" spans="12:30" ht="13.15">
      <c r="V45" t="s">
        <v>83</v>
      </c>
      <c r="W45" t="s">
        <v>84</v>
      </c>
      <c r="Z45" t="s">
        <v>372</v>
      </c>
      <c r="AA45">
        <v>2005</v>
      </c>
      <c r="AB45" s="41">
        <v>0</v>
      </c>
      <c r="AC45" s="119"/>
      <c r="AD45" s="119" t="s">
        <v>28</v>
      </c>
    </row>
    <row r="46" spans="12:30" ht="13.15">
      <c r="L46" s="4"/>
      <c r="M46" s="4"/>
      <c r="N46" s="64"/>
      <c r="O46" s="4"/>
      <c r="P46" s="4"/>
      <c r="V46" t="s">
        <v>83</v>
      </c>
      <c r="W46" t="s">
        <v>84</v>
      </c>
      <c r="Z46" t="s">
        <v>372</v>
      </c>
      <c r="AA46">
        <v>2005</v>
      </c>
      <c r="AB46" s="41">
        <v>0</v>
      </c>
      <c r="AC46" s="119"/>
      <c r="AD46" s="119" t="s">
        <v>29</v>
      </c>
    </row>
    <row r="47" spans="12:30" ht="13.15">
      <c r="L47" s="4"/>
      <c r="M47" s="4"/>
      <c r="N47" s="64"/>
      <c r="O47" s="4"/>
      <c r="P47" s="4"/>
      <c r="V47" t="s">
        <v>83</v>
      </c>
      <c r="W47" t="s">
        <v>84</v>
      </c>
      <c r="Z47" t="s">
        <v>373</v>
      </c>
      <c r="AB47" s="41">
        <v>0</v>
      </c>
      <c r="AC47" s="119"/>
      <c r="AD47" s="119"/>
    </row>
    <row r="48" spans="12:30" ht="13.15">
      <c r="L48" s="4"/>
      <c r="M48" s="4"/>
      <c r="N48" s="4"/>
      <c r="O48" s="4"/>
      <c r="P48" s="4"/>
      <c r="V48" t="s">
        <v>83</v>
      </c>
      <c r="W48" t="s">
        <v>84</v>
      </c>
      <c r="Z48" t="s">
        <v>374</v>
      </c>
      <c r="AB48" s="41">
        <v>50</v>
      </c>
      <c r="AC48" s="119"/>
      <c r="AD48" s="119"/>
    </row>
    <row r="49" spans="22:30" ht="13.15">
      <c r="V49" t="s">
        <v>83</v>
      </c>
      <c r="W49" t="s">
        <v>84</v>
      </c>
      <c r="Z49" t="s">
        <v>375</v>
      </c>
      <c r="AA49">
        <v>2005</v>
      </c>
      <c r="AB49" s="41">
        <v>1.0309280000000001</v>
      </c>
      <c r="AC49" s="119"/>
      <c r="AD49" s="119"/>
    </row>
    <row r="50" spans="22:30" ht="13.15">
      <c r="V50" t="s">
        <v>83</v>
      </c>
      <c r="W50" t="s">
        <v>84</v>
      </c>
      <c r="Z50" t="s">
        <v>376</v>
      </c>
      <c r="AA50">
        <v>2005</v>
      </c>
      <c r="AB50" s="41">
        <v>2.9</v>
      </c>
      <c r="AC50" s="119"/>
      <c r="AD50" s="119"/>
    </row>
    <row r="51" spans="22:30" ht="13.15">
      <c r="V51" t="s">
        <v>83</v>
      </c>
      <c r="W51" t="s">
        <v>84</v>
      </c>
      <c r="Z51" t="s">
        <v>377</v>
      </c>
      <c r="AA51">
        <v>2010</v>
      </c>
      <c r="AB51" s="41">
        <v>-5.7967363712896304E-3</v>
      </c>
      <c r="AC51" s="119"/>
      <c r="AD51" s="119"/>
    </row>
    <row r="52" spans="22:30" ht="13.15">
      <c r="V52" t="s">
        <v>83</v>
      </c>
      <c r="W52" t="s">
        <v>84</v>
      </c>
      <c r="Z52" t="s">
        <v>377</v>
      </c>
      <c r="AA52">
        <v>2015</v>
      </c>
      <c r="AB52" s="41">
        <v>-5.7967363712896304E-3</v>
      </c>
      <c r="AC52" s="119"/>
      <c r="AD52" s="119"/>
    </row>
    <row r="53" spans="22:30" ht="13.15">
      <c r="V53" t="s">
        <v>83</v>
      </c>
      <c r="W53" t="s">
        <v>84</v>
      </c>
      <c r="Z53" t="s">
        <v>377</v>
      </c>
      <c r="AA53">
        <v>2020</v>
      </c>
      <c r="AB53" s="41">
        <v>-6.9005225141385296E-3</v>
      </c>
      <c r="AC53" s="119"/>
      <c r="AD53" s="119"/>
    </row>
    <row r="54" spans="22:30" ht="13.15">
      <c r="V54" t="s">
        <v>83</v>
      </c>
      <c r="W54" t="s">
        <v>84</v>
      </c>
      <c r="Z54" t="s">
        <v>378</v>
      </c>
      <c r="AA54">
        <v>2005</v>
      </c>
      <c r="AB54" s="41">
        <v>18.395</v>
      </c>
      <c r="AC54" s="119"/>
      <c r="AD54" s="119"/>
    </row>
    <row r="55" spans="22:30" ht="13.15">
      <c r="V55" t="s">
        <v>83</v>
      </c>
      <c r="W55" t="s">
        <v>84</v>
      </c>
      <c r="Z55" t="s">
        <v>379</v>
      </c>
      <c r="AA55">
        <v>2005</v>
      </c>
      <c r="AB55" s="41">
        <v>0.8</v>
      </c>
      <c r="AC55" s="119"/>
      <c r="AD55" s="119" t="s">
        <v>24</v>
      </c>
    </row>
    <row r="56" spans="22:30" ht="13.15">
      <c r="V56" t="s">
        <v>83</v>
      </c>
      <c r="W56" t="s">
        <v>84</v>
      </c>
      <c r="Z56" t="s">
        <v>379</v>
      </c>
      <c r="AA56">
        <v>2005</v>
      </c>
      <c r="AB56" s="41">
        <v>0.09</v>
      </c>
      <c r="AC56" s="119"/>
      <c r="AD56" s="119" t="s">
        <v>25</v>
      </c>
    </row>
    <row r="57" spans="22:30" ht="13.15">
      <c r="V57" t="s">
        <v>83</v>
      </c>
      <c r="W57" t="s">
        <v>84</v>
      </c>
      <c r="Z57" t="s">
        <v>379</v>
      </c>
      <c r="AA57">
        <v>2005</v>
      </c>
      <c r="AB57" s="41">
        <v>0.10999999999999996</v>
      </c>
      <c r="AC57" s="119"/>
      <c r="AD57" s="119" t="s">
        <v>26</v>
      </c>
    </row>
    <row r="58" spans="22:30" ht="13.15">
      <c r="V58" t="s">
        <v>83</v>
      </c>
      <c r="W58" t="s">
        <v>84</v>
      </c>
      <c r="Z58" t="s">
        <v>380</v>
      </c>
      <c r="AA58">
        <v>2005</v>
      </c>
      <c r="AB58" s="41">
        <v>0.68</v>
      </c>
      <c r="AC58" s="119"/>
      <c r="AD58" s="119" t="s">
        <v>33</v>
      </c>
    </row>
    <row r="59" spans="22:30" ht="13.15">
      <c r="V59" t="s">
        <v>83</v>
      </c>
      <c r="W59" t="s">
        <v>84</v>
      </c>
      <c r="Z59" t="s">
        <v>380</v>
      </c>
      <c r="AA59">
        <v>2005</v>
      </c>
      <c r="AB59" s="41">
        <v>0.12</v>
      </c>
      <c r="AC59" s="119"/>
      <c r="AD59" s="119" t="s">
        <v>34</v>
      </c>
    </row>
    <row r="60" spans="22:30" ht="13.15">
      <c r="V60" t="s">
        <v>83</v>
      </c>
      <c r="W60" t="s">
        <v>84</v>
      </c>
      <c r="Z60" t="s">
        <v>380</v>
      </c>
      <c r="AA60">
        <v>2005</v>
      </c>
      <c r="AB60" s="41">
        <v>0.2</v>
      </c>
      <c r="AC60" s="119"/>
      <c r="AD60" s="119" t="s">
        <v>35</v>
      </c>
    </row>
    <row r="61" spans="22:30" ht="13.15">
      <c r="V61" t="s">
        <v>83</v>
      </c>
      <c r="W61" t="s">
        <v>84</v>
      </c>
      <c r="Z61" t="s">
        <v>381</v>
      </c>
      <c r="AA61">
        <v>2005</v>
      </c>
      <c r="AB61" s="41">
        <v>0.9</v>
      </c>
      <c r="AC61" s="119"/>
      <c r="AD61" s="119" t="s">
        <v>33</v>
      </c>
    </row>
    <row r="62" spans="22:30" ht="13.15">
      <c r="V62" t="s">
        <v>83</v>
      </c>
      <c r="W62" t="s">
        <v>84</v>
      </c>
      <c r="Z62" t="s">
        <v>381</v>
      </c>
      <c r="AA62">
        <v>2005</v>
      </c>
      <c r="AB62" s="41">
        <v>0.85</v>
      </c>
      <c r="AC62" s="119"/>
      <c r="AD62" s="119" t="s">
        <v>34</v>
      </c>
    </row>
    <row r="63" spans="22:30" ht="13.15">
      <c r="V63" t="s">
        <v>83</v>
      </c>
      <c r="W63" t="s">
        <v>84</v>
      </c>
      <c r="Z63" t="s">
        <v>381</v>
      </c>
      <c r="AA63">
        <v>2005</v>
      </c>
      <c r="AB63" s="41">
        <v>0.9</v>
      </c>
      <c r="AC63" s="119"/>
      <c r="AD63" s="119" t="s">
        <v>35</v>
      </c>
    </row>
    <row r="64" spans="22:30" ht="13.15">
      <c r="V64" t="s">
        <v>83</v>
      </c>
      <c r="W64" t="s">
        <v>84</v>
      </c>
      <c r="Z64" t="s">
        <v>382</v>
      </c>
      <c r="AB64" s="41">
        <v>0.01</v>
      </c>
      <c r="AC64" s="119"/>
      <c r="AD64" s="119"/>
    </row>
    <row r="65" spans="22:30" ht="13.15">
      <c r="V65" t="s">
        <v>83</v>
      </c>
      <c r="W65" t="s">
        <v>84</v>
      </c>
      <c r="X65" s="119"/>
      <c r="Y65" s="119"/>
      <c r="Z65" t="s">
        <v>383</v>
      </c>
      <c r="AA65" s="119"/>
      <c r="AB65" s="41">
        <v>7.3000000000000001E-3</v>
      </c>
      <c r="AC65" s="119"/>
      <c r="AD65" s="119"/>
    </row>
  </sheetData>
  <phoneticPr fontId="28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rgb="FF00B050"/>
  </sheetPr>
  <dimension ref="A1:CT32"/>
  <sheetViews>
    <sheetView zoomScale="75" workbookViewId="0">
      <selection activeCell="I15" sqref="I15"/>
    </sheetView>
  </sheetViews>
  <sheetFormatPr defaultColWidth="9.1328125" defaultRowHeight="12.75"/>
  <cols>
    <col min="1" max="1" width="9.1328125" style="14"/>
    <col min="2" max="2" width="12.265625" style="14" customWidth="1"/>
    <col min="3" max="6" width="9.1328125" style="14"/>
    <col min="7" max="7" width="9.1328125" style="14" customWidth="1"/>
    <col min="8" max="12" width="9.1328125" style="14"/>
    <col min="13" max="13" width="9.53125" style="14" bestFit="1" customWidth="1"/>
    <col min="14" max="14" width="9.1328125" style="14"/>
    <col min="15" max="15" width="11.265625" style="14" customWidth="1"/>
    <col min="16" max="16384" width="9.1328125" style="14"/>
  </cols>
  <sheetData>
    <row r="1" spans="1:98" ht="13.15">
      <c r="B1" s="164" t="s">
        <v>384</v>
      </c>
      <c r="K1" s="164" t="s">
        <v>385</v>
      </c>
    </row>
    <row r="2" spans="1:98" ht="13.15">
      <c r="B2" s="241">
        <v>2005</v>
      </c>
      <c r="C2" s="241">
        <v>2010</v>
      </c>
      <c r="D2" s="241">
        <v>2015</v>
      </c>
      <c r="E2" s="241">
        <v>2020</v>
      </c>
      <c r="F2" s="241">
        <v>2025</v>
      </c>
      <c r="G2" s="241">
        <v>2030</v>
      </c>
      <c r="H2" s="241">
        <v>2035</v>
      </c>
      <c r="I2" s="241">
        <v>2040</v>
      </c>
      <c r="J2" s="241">
        <v>2045</v>
      </c>
      <c r="K2" s="241">
        <v>2050</v>
      </c>
      <c r="L2" s="241">
        <v>2055</v>
      </c>
      <c r="M2" s="241">
        <v>2060</v>
      </c>
    </row>
    <row r="3" spans="1:98" ht="13.15">
      <c r="B3" s="238">
        <f>SUMPRODUCT(RSD_Data!B12:D12,RSD_Data!B29:D29)</f>
        <v>42.45</v>
      </c>
      <c r="C3" s="238">
        <f>B3 * ($O$3^(C2 - B2))</f>
        <v>44.925520199967984</v>
      </c>
      <c r="D3" s="238">
        <f t="shared" ref="D3:J3" si="0">C3 * ($O$3^(D2 - C2))</f>
        <v>47.545403185812276</v>
      </c>
      <c r="E3" s="238">
        <f t="shared" si="0"/>
        <v>50.318067638158574</v>
      </c>
      <c r="F3" s="238">
        <f t="shared" si="0"/>
        <v>53.252423182601845</v>
      </c>
      <c r="G3" s="238">
        <f t="shared" si="0"/>
        <v>56.357899019722552</v>
      </c>
      <c r="H3" s="238">
        <f t="shared" si="0"/>
        <v>59.644474224694967</v>
      </c>
      <c r="I3" s="238">
        <f t="shared" si="0"/>
        <v>63.122709813851671</v>
      </c>
      <c r="J3" s="238">
        <f t="shared" si="0"/>
        <v>66.803782681246417</v>
      </c>
      <c r="K3" s="238">
        <f>SUM(HouseHold_Proj!AF35:AH35)*RSD_Data!E29</f>
        <v>70.69952151426638</v>
      </c>
      <c r="L3" s="238">
        <f>K3 * ($O$3^(L2 - K2))</f>
        <v>74.822444803704244</v>
      </c>
      <c r="M3" s="238">
        <f>L3 * ($O$3^(M2 - L2))</f>
        <v>79.185801070431197</v>
      </c>
      <c r="O3" s="249">
        <f>(K3 / B3)^(1/45)</f>
        <v>1.0114003137008523</v>
      </c>
    </row>
    <row r="6" spans="1:98" ht="13.15">
      <c r="A6" s="175" t="s">
        <v>386</v>
      </c>
      <c r="B6" s="175"/>
      <c r="C6" s="175"/>
      <c r="P6" s="164"/>
      <c r="AE6" s="164"/>
    </row>
    <row r="7" spans="1:98" ht="13.15">
      <c r="B7" s="241">
        <v>2005</v>
      </c>
      <c r="C7" s="241">
        <v>2006</v>
      </c>
      <c r="D7" s="241">
        <v>2010</v>
      </c>
      <c r="E7" s="241">
        <v>2015</v>
      </c>
      <c r="F7" s="241">
        <v>2020</v>
      </c>
      <c r="G7" s="241">
        <v>2025</v>
      </c>
      <c r="H7" s="241">
        <v>2030</v>
      </c>
      <c r="I7" s="241">
        <v>2035</v>
      </c>
      <c r="J7" s="241">
        <v>2040</v>
      </c>
      <c r="K7" s="241">
        <v>2045</v>
      </c>
      <c r="L7" s="241">
        <v>2050</v>
      </c>
      <c r="M7" s="241">
        <v>2055</v>
      </c>
      <c r="N7" s="241">
        <v>2060</v>
      </c>
      <c r="P7" s="164"/>
      <c r="Z7" s="164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</row>
    <row r="8" spans="1:98">
      <c r="B8" s="238">
        <f>B3</f>
        <v>42.45</v>
      </c>
      <c r="C8" s="238">
        <f>B8 * $O$3</f>
        <v>42.93394331660118</v>
      </c>
      <c r="D8" s="238">
        <f t="shared" ref="D8:L8" si="1">C3</f>
        <v>44.925520199967984</v>
      </c>
      <c r="E8" s="238">
        <f t="shared" si="1"/>
        <v>47.545403185812276</v>
      </c>
      <c r="F8" s="238">
        <f t="shared" si="1"/>
        <v>50.318067638158574</v>
      </c>
      <c r="G8" s="238">
        <f t="shared" si="1"/>
        <v>53.252423182601845</v>
      </c>
      <c r="H8" s="238">
        <f t="shared" si="1"/>
        <v>56.357899019722552</v>
      </c>
      <c r="I8" s="238">
        <f t="shared" si="1"/>
        <v>59.644474224694967</v>
      </c>
      <c r="J8" s="238">
        <f t="shared" si="1"/>
        <v>63.122709813851671</v>
      </c>
      <c r="K8" s="238">
        <f t="shared" si="1"/>
        <v>66.803782681246417</v>
      </c>
      <c r="L8" s="238">
        <f t="shared" si="1"/>
        <v>70.69952151426638</v>
      </c>
      <c r="M8" s="238">
        <f>L3</f>
        <v>74.822444803704244</v>
      </c>
      <c r="N8" s="238">
        <f>M3</f>
        <v>79.185801070431197</v>
      </c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</row>
    <row r="11" spans="1:98" ht="13.15">
      <c r="A11" s="164" t="s">
        <v>387</v>
      </c>
    </row>
    <row r="12" spans="1:98" ht="13.15">
      <c r="B12" s="269" t="s">
        <v>235</v>
      </c>
      <c r="C12" s="270"/>
      <c r="D12" s="270"/>
      <c r="E12" s="269" t="s">
        <v>236</v>
      </c>
      <c r="F12" s="270"/>
      <c r="G12" s="270"/>
      <c r="H12" s="269" t="s">
        <v>237</v>
      </c>
      <c r="I12" s="270"/>
      <c r="J12" s="270"/>
      <c r="K12" s="269" t="s">
        <v>238</v>
      </c>
      <c r="L12" s="270"/>
      <c r="M12" s="270"/>
      <c r="N12" s="269" t="s">
        <v>239</v>
      </c>
      <c r="O12" s="270"/>
      <c r="P12" s="270"/>
      <c r="Q12" s="269" t="s">
        <v>240</v>
      </c>
      <c r="R12" s="270"/>
      <c r="S12" s="270"/>
      <c r="T12" s="269" t="s">
        <v>241</v>
      </c>
      <c r="U12" s="270"/>
      <c r="V12" s="270"/>
      <c r="W12" s="269" t="s">
        <v>242</v>
      </c>
      <c r="X12" s="270"/>
      <c r="Y12" s="270"/>
      <c r="Z12" s="269" t="s">
        <v>243</v>
      </c>
      <c r="AA12" s="270"/>
      <c r="AB12" s="270"/>
      <c r="AC12" s="269" t="s">
        <v>244</v>
      </c>
      <c r="AD12" s="270"/>
      <c r="AE12" s="270"/>
      <c r="AF12" s="269" t="s">
        <v>245</v>
      </c>
      <c r="AG12" s="270"/>
      <c r="AH12" s="270"/>
      <c r="AI12" s="269" t="s">
        <v>246</v>
      </c>
      <c r="AJ12" s="270"/>
      <c r="AK12" s="270"/>
      <c r="AL12" s="269" t="s">
        <v>247</v>
      </c>
      <c r="AM12" s="270"/>
      <c r="AN12" s="270"/>
      <c r="AO12" s="243"/>
    </row>
    <row r="13" spans="1:98" ht="13.15">
      <c r="B13" s="221" t="s">
        <v>318</v>
      </c>
      <c r="C13" s="216" t="s">
        <v>319</v>
      </c>
      <c r="D13" s="222" t="s">
        <v>320</v>
      </c>
      <c r="E13" s="221" t="s">
        <v>318</v>
      </c>
      <c r="F13" s="216" t="s">
        <v>319</v>
      </c>
      <c r="G13" s="222" t="s">
        <v>320</v>
      </c>
      <c r="H13" s="221" t="s">
        <v>318</v>
      </c>
      <c r="I13" s="216" t="s">
        <v>319</v>
      </c>
      <c r="J13" s="222" t="s">
        <v>320</v>
      </c>
      <c r="K13" s="221" t="s">
        <v>318</v>
      </c>
      <c r="L13" s="216" t="s">
        <v>319</v>
      </c>
      <c r="M13" s="222" t="s">
        <v>320</v>
      </c>
      <c r="N13" s="221" t="s">
        <v>318</v>
      </c>
      <c r="O13" s="216" t="s">
        <v>319</v>
      </c>
      <c r="P13" s="222" t="s">
        <v>320</v>
      </c>
      <c r="Q13" s="221" t="s">
        <v>318</v>
      </c>
      <c r="R13" s="216" t="s">
        <v>319</v>
      </c>
      <c r="S13" s="222" t="s">
        <v>320</v>
      </c>
      <c r="T13" s="221" t="s">
        <v>318</v>
      </c>
      <c r="U13" s="216" t="s">
        <v>319</v>
      </c>
      <c r="V13" s="222" t="s">
        <v>320</v>
      </c>
      <c r="W13" s="221" t="s">
        <v>318</v>
      </c>
      <c r="X13" s="216" t="s">
        <v>319</v>
      </c>
      <c r="Y13" s="222" t="s">
        <v>320</v>
      </c>
      <c r="Z13" s="221" t="s">
        <v>318</v>
      </c>
      <c r="AA13" s="216" t="s">
        <v>319</v>
      </c>
      <c r="AB13" s="222" t="s">
        <v>320</v>
      </c>
      <c r="AC13" s="221" t="s">
        <v>318</v>
      </c>
      <c r="AD13" s="216" t="s">
        <v>319</v>
      </c>
      <c r="AE13" s="222" t="s">
        <v>320</v>
      </c>
      <c r="AF13" s="221" t="s">
        <v>318</v>
      </c>
      <c r="AG13" s="216" t="s">
        <v>319</v>
      </c>
      <c r="AH13" s="222" t="s">
        <v>320</v>
      </c>
      <c r="AI13" s="221" t="s">
        <v>318</v>
      </c>
      <c r="AJ13" s="216" t="s">
        <v>319</v>
      </c>
      <c r="AK13" s="222" t="s">
        <v>320</v>
      </c>
      <c r="AL13" s="221" t="s">
        <v>318</v>
      </c>
      <c r="AM13" s="216" t="s">
        <v>319</v>
      </c>
      <c r="AN13" s="222" t="s">
        <v>320</v>
      </c>
    </row>
    <row r="14" spans="1:98">
      <c r="B14" s="246">
        <f>RSD_Data!B29*RSD_Data!B12</f>
        <v>15.6</v>
      </c>
      <c r="C14" s="247">
        <f>RSD_Data!C29*RSD_Data!C12</f>
        <v>22.439999999999998</v>
      </c>
      <c r="D14" s="247">
        <f>RSD_Data!D29*RSD_Data!D12</f>
        <v>4.41</v>
      </c>
      <c r="E14" s="246">
        <f>$C8*(HouseHold_Proj!E20+HouseHold_Proj!E27)/SUM(HouseHold_Proj!$E35:$G35)</f>
        <v>15.532509832665516</v>
      </c>
      <c r="F14" s="247">
        <f>$C8*(HouseHold_Proj!F20+HouseHold_Proj!F27)/SUM(HouseHold_Proj!$E35:$G35)</f>
        <v>22.166081839217135</v>
      </c>
      <c r="G14" s="247">
        <f>$C8*(HouseHold_Proj!G20+HouseHold_Proj!G27)/SUM(HouseHold_Proj!$E35:$G35)</f>
        <v>5.2353516447185298</v>
      </c>
      <c r="H14" s="246">
        <f>$D8*(HouseHold_Proj!H20+HouseHold_Proj!H27)/SUM(HouseHold_Proj!$H35:$J35)</f>
        <v>15.695466612122695</v>
      </c>
      <c r="I14" s="247">
        <f>$D8*(HouseHold_Proj!I20+HouseHold_Proj!I27)/SUM(HouseHold_Proj!$H35:$J35)</f>
        <v>22.445282931993965</v>
      </c>
      <c r="J14" s="247">
        <f>$D8*(HouseHold_Proj!J20+HouseHold_Proj!J27)/SUM(HouseHold_Proj!$H35:$J35)</f>
        <v>6.7847706558513279</v>
      </c>
      <c r="K14" s="246">
        <f>$E8*(HouseHold_Proj!K20+HouseHold_Proj!K27)/SUM(HouseHold_Proj!$K35:$M35)</f>
        <v>16.061084074672486</v>
      </c>
      <c r="L14" s="247">
        <f>$E8*(HouseHold_Proj!L20+HouseHold_Proj!L27)/SUM(HouseHold_Proj!$K35:$M35)</f>
        <v>23.277197123922534</v>
      </c>
      <c r="M14" s="247">
        <f>$E8*(HouseHold_Proj!M20+HouseHold_Proj!M27)/SUM(HouseHold_Proj!$K35:$M35)</f>
        <v>8.2071219872172527</v>
      </c>
      <c r="N14" s="246">
        <f>$F8*(HouseHold_Proj!N20+HouseHold_Proj!N27)/SUM(HouseHold_Proj!$N35:$P35)</f>
        <v>16.465176631517441</v>
      </c>
      <c r="O14" s="247">
        <f>$F8*(HouseHold_Proj!O20+HouseHold_Proj!O27)/SUM(HouseHold_Proj!$N35:$P35)</f>
        <v>24.13542510633631</v>
      </c>
      <c r="P14" s="247">
        <f>$F8*(HouseHold_Proj!P20+HouseHold_Proj!P27)/SUM(HouseHold_Proj!$N35:$P35)</f>
        <v>9.7174659003048216</v>
      </c>
      <c r="Q14" s="246">
        <f>$G8*(HouseHold_Proj!Q20+HouseHold_Proj!Q27)/SUM(HouseHold_Proj!$Q35:$S35)</f>
        <v>16.914332143980587</v>
      </c>
      <c r="R14" s="247">
        <f>$G8*(HouseHold_Proj!R20+HouseHold_Proj!R27)/SUM(HouseHold_Proj!$Q35:$S35)</f>
        <v>25.033352427029879</v>
      </c>
      <c r="S14" s="247">
        <f>$G8*(HouseHold_Proj!S20+HouseHold_Proj!S27)/SUM(HouseHold_Proj!$Q35:$S35)</f>
        <v>11.304738611591379</v>
      </c>
      <c r="T14" s="246">
        <f>$H8*(HouseHold_Proj!T20+HouseHold_Proj!T27)/SUM(HouseHold_Proj!$T35:$V35)</f>
        <v>17.412762401127175</v>
      </c>
      <c r="U14" s="247">
        <f>$H8*(HouseHold_Proj!U20+HouseHold_Proj!U27)/SUM(HouseHold_Proj!$T35:$V35)</f>
        <v>25.975915051576994</v>
      </c>
      <c r="V14" s="247">
        <f>$H8*(HouseHold_Proj!V20+HouseHold_Proj!V27)/SUM(HouseHold_Proj!$T35:$V35)</f>
        <v>12.969221567018383</v>
      </c>
      <c r="W14" s="246">
        <f>$I8*(HouseHold_Proj!W20+HouseHold_Proj!W27)/SUM(HouseHold_Proj!$W35:$Y35)</f>
        <v>18.400589934604675</v>
      </c>
      <c r="X14" s="247">
        <f>$I8*(HouseHold_Proj!X20+HouseHold_Proj!X27)/SUM(HouseHold_Proj!$W35:$Y35)</f>
        <v>26.995172418582044</v>
      </c>
      <c r="Y14" s="247">
        <f>$I8*(HouseHold_Proj!Y20+HouseHold_Proj!Y27)/SUM(HouseHold_Proj!$W35:$Y35)</f>
        <v>14.248711871508247</v>
      </c>
      <c r="Z14" s="246">
        <f>$J8*(HouseHold_Proj!Z20+HouseHold_Proj!Z27)/SUM(HouseHold_Proj!$Z35:$AB35)</f>
        <v>19.008910045641048</v>
      </c>
      <c r="AA14" s="247">
        <f>$J8*(HouseHold_Proj!AA20+HouseHold_Proj!AA27)/SUM(HouseHold_Proj!$Z35:$AB35)</f>
        <v>28.139185140083331</v>
      </c>
      <c r="AB14" s="247">
        <f>$J8*(HouseHold_Proj!AB20+HouseHold_Proj!AB27)/SUM(HouseHold_Proj!$Z35:$AB35)</f>
        <v>15.9746146281273</v>
      </c>
      <c r="AC14" s="246">
        <f>$K8*(HouseHold_Proj!AC20+HouseHold_Proj!AC27)/SUM(HouseHold_Proj!$AC35:$AE35)</f>
        <v>19.664411846558508</v>
      </c>
      <c r="AD14" s="247">
        <f>$K8*(HouseHold_Proj!AD20+HouseHold_Proj!AD27)/SUM(HouseHold_Proj!$AC35:$AE35)</f>
        <v>29.44485608397278</v>
      </c>
      <c r="AE14" s="247">
        <f>$K8*(HouseHold_Proj!AE20+HouseHold_Proj!AE27)/SUM(HouseHold_Proj!$AC35:$AE35)</f>
        <v>17.694514750715129</v>
      </c>
      <c r="AF14" s="246">
        <f>$L8*(HouseHold_Proj!AF20+HouseHold_Proj!AF27)/SUM(HouseHold_Proj!$AF35:$AH35)</f>
        <v>20.356192813220627</v>
      </c>
      <c r="AG14" s="247">
        <f>$L8*(HouseHold_Proj!AG20+HouseHold_Proj!AG27)/SUM(HouseHold_Proj!$AF35:$AH35)</f>
        <v>30.915352619412207</v>
      </c>
      <c r="AH14" s="247">
        <f>$L8*(HouseHold_Proj!AH20+HouseHold_Proj!AH27)/SUM(HouseHold_Proj!$AF35:$AH35)</f>
        <v>19.427976081633542</v>
      </c>
      <c r="AI14" s="246">
        <f>$M8*(HouseHold_Proj!AI20+HouseHold_Proj!AI27)/SUM(HouseHold_Proj!$AI35:$AK35)</f>
        <v>21.073388828428008</v>
      </c>
      <c r="AJ14" s="247">
        <f>$M8*(HouseHold_Proj!AJ20+HouseHold_Proj!AJ27)/SUM(HouseHold_Proj!$AI35:$AK35)</f>
        <v>32.555827254927117</v>
      </c>
      <c r="AK14" s="247">
        <f>$M8*(HouseHold_Proj!AK20+HouseHold_Proj!AK27)/SUM(HouseHold_Proj!$AI35:$AK35)</f>
        <v>21.193228720349119</v>
      </c>
      <c r="AL14" s="246">
        <f>$N8*(HouseHold_Proj!AL20+HouseHold_Proj!AL27)/SUM(HouseHold_Proj!$AL35:$AN35)</f>
        <v>21.817760928270722</v>
      </c>
      <c r="AM14" s="247">
        <f>$N8*(HouseHold_Proj!AM20+HouseHold_Proj!AM27)/SUM(HouseHold_Proj!$AL35:$AN35)</f>
        <v>34.302677842091043</v>
      </c>
      <c r="AN14" s="247">
        <f>$N8*(HouseHold_Proj!AN20+HouseHold_Proj!AN27)/SUM(HouseHold_Proj!$AL35:$AN35)</f>
        <v>23.065362300069431</v>
      </c>
      <c r="AO14" s="243"/>
    </row>
    <row r="15" spans="1:98">
      <c r="G15" s="166"/>
      <c r="J15" s="166"/>
      <c r="M15" s="166"/>
    </row>
    <row r="16" spans="1:98">
      <c r="G16" s="166"/>
      <c r="J16" s="166"/>
      <c r="M16" s="166"/>
    </row>
    <row r="17" spans="1:41" ht="13.15">
      <c r="A17" s="164" t="s">
        <v>388</v>
      </c>
    </row>
    <row r="18" spans="1:41" ht="13.15">
      <c r="B18" s="269" t="s">
        <v>235</v>
      </c>
      <c r="C18" s="270"/>
      <c r="D18" s="270"/>
      <c r="E18" s="269" t="s">
        <v>236</v>
      </c>
      <c r="F18" s="270"/>
      <c r="G18" s="270"/>
      <c r="H18" s="269" t="s">
        <v>237</v>
      </c>
      <c r="I18" s="270"/>
      <c r="J18" s="270"/>
      <c r="K18" s="269" t="s">
        <v>238</v>
      </c>
      <c r="L18" s="270"/>
      <c r="M18" s="270"/>
      <c r="N18" s="269" t="s">
        <v>239</v>
      </c>
      <c r="O18" s="270"/>
      <c r="P18" s="270"/>
      <c r="Q18" s="269" t="s">
        <v>240</v>
      </c>
      <c r="R18" s="270"/>
      <c r="S18" s="270"/>
      <c r="T18" s="269" t="s">
        <v>241</v>
      </c>
      <c r="U18" s="270"/>
      <c r="V18" s="270"/>
      <c r="W18" s="269" t="s">
        <v>242</v>
      </c>
      <c r="X18" s="270"/>
      <c r="Y18" s="270"/>
      <c r="Z18" s="269" t="s">
        <v>243</v>
      </c>
      <c r="AA18" s="270"/>
      <c r="AB18" s="270"/>
      <c r="AC18" s="269" t="s">
        <v>244</v>
      </c>
      <c r="AD18" s="270"/>
      <c r="AE18" s="270"/>
      <c r="AF18" s="269" t="s">
        <v>245</v>
      </c>
      <c r="AG18" s="270"/>
      <c r="AH18" s="270"/>
      <c r="AI18" s="269" t="s">
        <v>246</v>
      </c>
      <c r="AJ18" s="270"/>
      <c r="AK18" s="270"/>
      <c r="AL18" s="269" t="s">
        <v>247</v>
      </c>
      <c r="AM18" s="270"/>
      <c r="AN18" s="270"/>
      <c r="AO18" s="243"/>
    </row>
    <row r="19" spans="1:41" ht="13.15">
      <c r="B19" s="221" t="s">
        <v>318</v>
      </c>
      <c r="C19" s="216" t="s">
        <v>319</v>
      </c>
      <c r="D19" s="222" t="s">
        <v>320</v>
      </c>
      <c r="E19" s="221" t="s">
        <v>318</v>
      </c>
      <c r="F19" s="216" t="s">
        <v>319</v>
      </c>
      <c r="G19" s="222" t="s">
        <v>320</v>
      </c>
      <c r="H19" s="221" t="s">
        <v>318</v>
      </c>
      <c r="I19" s="216" t="s">
        <v>319</v>
      </c>
      <c r="J19" s="222" t="s">
        <v>320</v>
      </c>
      <c r="K19" s="221" t="s">
        <v>318</v>
      </c>
      <c r="L19" s="216" t="s">
        <v>319</v>
      </c>
      <c r="M19" s="222" t="s">
        <v>320</v>
      </c>
      <c r="N19" s="221" t="s">
        <v>318</v>
      </c>
      <c r="O19" s="216" t="s">
        <v>319</v>
      </c>
      <c r="P19" s="222" t="s">
        <v>320</v>
      </c>
      <c r="Q19" s="221" t="s">
        <v>318</v>
      </c>
      <c r="R19" s="216" t="s">
        <v>319</v>
      </c>
      <c r="S19" s="222" t="s">
        <v>320</v>
      </c>
      <c r="T19" s="221" t="s">
        <v>318</v>
      </c>
      <c r="U19" s="216" t="s">
        <v>319</v>
      </c>
      <c r="V19" s="222" t="s">
        <v>320</v>
      </c>
      <c r="W19" s="221" t="s">
        <v>318</v>
      </c>
      <c r="X19" s="216" t="s">
        <v>319</v>
      </c>
      <c r="Y19" s="222" t="s">
        <v>320</v>
      </c>
      <c r="Z19" s="221" t="s">
        <v>318</v>
      </c>
      <c r="AA19" s="216" t="s">
        <v>319</v>
      </c>
      <c r="AB19" s="222" t="s">
        <v>320</v>
      </c>
      <c r="AC19" s="221" t="s">
        <v>318</v>
      </c>
      <c r="AD19" s="216" t="s">
        <v>319</v>
      </c>
      <c r="AE19" s="222" t="s">
        <v>320</v>
      </c>
      <c r="AF19" s="221" t="s">
        <v>318</v>
      </c>
      <c r="AG19" s="216" t="s">
        <v>319</v>
      </c>
      <c r="AH19" s="222" t="s">
        <v>320</v>
      </c>
      <c r="AI19" s="221" t="s">
        <v>318</v>
      </c>
      <c r="AJ19" s="216" t="s">
        <v>319</v>
      </c>
      <c r="AK19" s="222" t="s">
        <v>320</v>
      </c>
      <c r="AL19" s="221" t="s">
        <v>318</v>
      </c>
      <c r="AM19" s="216" t="s">
        <v>319</v>
      </c>
      <c r="AN19" s="222" t="s">
        <v>320</v>
      </c>
    </row>
    <row r="20" spans="1:41">
      <c r="B20" s="246">
        <f>RSD_Data!B29*RSD_Data!B12</f>
        <v>15.6</v>
      </c>
      <c r="C20" s="247">
        <f>RSD_Data!C29*RSD_Data!C12</f>
        <v>22.439999999999998</v>
      </c>
      <c r="D20" s="247">
        <f>RSD_Data!D29*RSD_Data!D12</f>
        <v>4.41</v>
      </c>
      <c r="E20" s="246">
        <f>$C8*HouseHold_Proj!E20/SUM(HouseHold_Proj!$E35:$G35)</f>
        <v>14.748427152198456</v>
      </c>
      <c r="F20" s="247">
        <f>$C8*(HouseHold_Proj!F20)/SUM(HouseHold_Proj!$E35:$G35)</f>
        <v>21.381999158750073</v>
      </c>
      <c r="G20" s="247">
        <f>$C8*(HouseHold_Proj!G20)/SUM(HouseHold_Proj!$E35:$G35)</f>
        <v>4.1899080707624492</v>
      </c>
      <c r="H20" s="246">
        <f>$D8*HouseHold_Proj!H20/SUM(HouseHold_Proj!$H35:$J35)</f>
        <v>13.555711493411966</v>
      </c>
      <c r="I20" s="247">
        <f>$D8*(HouseHold_Proj!I20)/SUM(HouseHold_Proj!$H35:$J35)</f>
        <v>20.305527813283234</v>
      </c>
      <c r="J20" s="247">
        <f>$D8*(HouseHold_Proj!J20)/SUM(HouseHold_Proj!$H35:$J35)</f>
        <v>3.9317638309036895</v>
      </c>
      <c r="K20" s="246">
        <f>$E8*HouseHold_Proj!K20/SUM(HouseHold_Proj!$K35:$M35)</f>
        <v>12.761747132234246</v>
      </c>
      <c r="L20" s="247">
        <f>$E8*(HouseHold_Proj!L20)/SUM(HouseHold_Proj!$K35:$M35)</f>
        <v>19.977860181484296</v>
      </c>
      <c r="M20" s="247">
        <f>$E8*(HouseHold_Proj!M20)/SUM(HouseHold_Proj!$K35:$M35)</f>
        <v>3.8080060639662654</v>
      </c>
      <c r="N20" s="246">
        <f>$F8*HouseHold_Proj!N20/SUM(HouseHold_Proj!$N35:$P35)</f>
        <v>11.933211549068316</v>
      </c>
      <c r="O20" s="247">
        <f>$F8*(HouseHold_Proj!O20)/SUM(HouseHold_Proj!$N35:$P35)</f>
        <v>19.603460023887191</v>
      </c>
      <c r="P20" s="247">
        <f>$F8*(HouseHold_Proj!P20)/SUM(HouseHold_Proj!$N35:$P35)</f>
        <v>3.6748457903726548</v>
      </c>
      <c r="Q20" s="246">
        <f>$G8*HouseHold_Proj!Q20/SUM(HouseHold_Proj!$Q35:$S35)</f>
        <v>11.088829483098763</v>
      </c>
      <c r="R20" s="247">
        <f>$G8*(HouseHold_Proj!R20)/SUM(HouseHold_Proj!$Q35:$S35)</f>
        <v>19.207849766148058</v>
      </c>
      <c r="S20" s="247">
        <f>$G8*(HouseHold_Proj!S20)/SUM(HouseHold_Proj!$Q35:$S35)</f>
        <v>3.5374017304156129</v>
      </c>
      <c r="T20" s="246">
        <f>$H8*HouseHold_Proj!T20/SUM(HouseHold_Proj!$T35:$V35)</f>
        <v>10.233510023256107</v>
      </c>
      <c r="U20" s="247">
        <f>$H8*(HouseHold_Proj!U20)/SUM(HouseHold_Proj!$T35:$V35)</f>
        <v>18.796662673705931</v>
      </c>
      <c r="V20" s="247">
        <f>$H8*(HouseHold_Proj!V20)/SUM(HouseHold_Proj!$T35:$V35)</f>
        <v>3.39688506319029</v>
      </c>
      <c r="W20" s="246">
        <f>$I8*HouseHold_Proj!W20/SUM(HouseHold_Proj!$W35:$Y35)</f>
        <v>9.8351323913205864</v>
      </c>
      <c r="X20" s="247">
        <f>$I8*(HouseHold_Proj!X20)/SUM(HouseHold_Proj!$W35:$Y35)</f>
        <v>18.429714875297957</v>
      </c>
      <c r="Y20" s="247">
        <f>$I8*(HouseHold_Proj!Y20)/SUM(HouseHold_Proj!$W35:$Y35)</f>
        <v>2.828101813796128</v>
      </c>
      <c r="Z20" s="246">
        <f>$J8*HouseHold_Proj!Z20/SUM(HouseHold_Proj!$Z35:$AB35)</f>
        <v>9.0622671459803588</v>
      </c>
      <c r="AA20" s="247">
        <f>$J8*(HouseHold_Proj!AA20)/SUM(HouseHold_Proj!$Z35:$AB35)</f>
        <v>18.19254224042264</v>
      </c>
      <c r="AB20" s="247">
        <f>$J8*(HouseHold_Proj!AB20)/SUM(HouseHold_Proj!$Z35:$AB35)</f>
        <v>2.7124240952463827</v>
      </c>
      <c r="AC20" s="246">
        <f>$K8*HouseHold_Proj!AC20/SUM(HouseHold_Proj!$AC35:$AE35)</f>
        <v>8.3597556069397978</v>
      </c>
      <c r="AD20" s="247">
        <f>$K8*(HouseHold_Proj!AD20)/SUM(HouseHold_Proj!$AC35:$AE35)</f>
        <v>18.140199844354068</v>
      </c>
      <c r="AE20" s="247">
        <f>$K8*(HouseHold_Proj!AE20)/SUM(HouseHold_Proj!$AC35:$AE35)</f>
        <v>2.6216397645568419</v>
      </c>
      <c r="AF20" s="246">
        <f>$L8*HouseHold_Proj!AF20/SUM(HouseHold_Proj!$AF35:$AH35)</f>
        <v>7.6983260544252392</v>
      </c>
      <c r="AG20" s="247">
        <f>$L8*(HouseHold_Proj!AG20)/SUM(HouseHold_Proj!$AF35:$AH35)</f>
        <v>18.257485860616821</v>
      </c>
      <c r="AH20" s="247">
        <f>$L8*(HouseHold_Proj!AH20)/SUM(HouseHold_Proj!$AF35:$AH35)</f>
        <v>2.5508204032396908</v>
      </c>
      <c r="AI20" s="246">
        <f>$M8*HouseHold_Proj!AI20/SUM(HouseHold_Proj!$AI35:$AK35)</f>
        <v>7.0500929629509184</v>
      </c>
      <c r="AJ20" s="247">
        <f>$M8*(HouseHold_Proj!AJ20)/SUM(HouseHold_Proj!$AI35:$AK35)</f>
        <v>18.532531389450028</v>
      </c>
      <c r="AK20" s="247">
        <f>$M8*(HouseHold_Proj!AK20)/SUM(HouseHold_Proj!$AI35:$AK35)</f>
        <v>2.4955008997130017</v>
      </c>
      <c r="AL20" s="246">
        <f>$N8*HouseHold_Proj!AL20/SUM(HouseHold_Proj!$AL35:$AN35)</f>
        <v>6.3451403107656708</v>
      </c>
      <c r="AM20" s="247">
        <f>$N8*(HouseHold_Proj!AM20)/SUM(HouseHold_Proj!$AL35:$AN35)</f>
        <v>18.830057224585993</v>
      </c>
      <c r="AN20" s="247">
        <f>$N8*(HouseHold_Proj!AN20)/SUM(HouseHold_Proj!$AL35:$AN35)</f>
        <v>2.4352014767293615</v>
      </c>
      <c r="AO20" s="243"/>
    </row>
    <row r="21" spans="1:41">
      <c r="J21" s="166"/>
    </row>
    <row r="22" spans="1:41">
      <c r="F22" s="167"/>
      <c r="G22" s="167"/>
      <c r="J22" s="167"/>
      <c r="M22" s="167"/>
    </row>
    <row r="23" spans="1:41" ht="13.15">
      <c r="A23" s="164" t="s">
        <v>389</v>
      </c>
    </row>
    <row r="24" spans="1:41" ht="13.15">
      <c r="B24" s="269" t="s">
        <v>235</v>
      </c>
      <c r="C24" s="270"/>
      <c r="D24" s="270"/>
      <c r="E24" s="269" t="s">
        <v>236</v>
      </c>
      <c r="F24" s="270"/>
      <c r="G24" s="270"/>
      <c r="H24" s="269" t="s">
        <v>237</v>
      </c>
      <c r="I24" s="270"/>
      <c r="J24" s="270"/>
      <c r="K24" s="269" t="s">
        <v>238</v>
      </c>
      <c r="L24" s="270"/>
      <c r="M24" s="270"/>
      <c r="N24" s="269" t="s">
        <v>239</v>
      </c>
      <c r="O24" s="270"/>
      <c r="P24" s="270"/>
      <c r="Q24" s="269" t="s">
        <v>240</v>
      </c>
      <c r="R24" s="270"/>
      <c r="S24" s="270"/>
      <c r="T24" s="269" t="s">
        <v>241</v>
      </c>
      <c r="U24" s="270"/>
      <c r="V24" s="270"/>
      <c r="W24" s="269" t="s">
        <v>242</v>
      </c>
      <c r="X24" s="270"/>
      <c r="Y24" s="270"/>
      <c r="Z24" s="269" t="s">
        <v>243</v>
      </c>
      <c r="AA24" s="270"/>
      <c r="AB24" s="270"/>
      <c r="AC24" s="269" t="s">
        <v>244</v>
      </c>
      <c r="AD24" s="270"/>
      <c r="AE24" s="270"/>
      <c r="AF24" s="269" t="s">
        <v>245</v>
      </c>
      <c r="AG24" s="270"/>
      <c r="AH24" s="270"/>
      <c r="AI24" s="269" t="s">
        <v>246</v>
      </c>
      <c r="AJ24" s="270"/>
      <c r="AK24" s="270"/>
      <c r="AL24" s="269" t="s">
        <v>247</v>
      </c>
      <c r="AM24" s="270"/>
      <c r="AN24" s="270"/>
      <c r="AO24" s="243"/>
    </row>
    <row r="25" spans="1:41" ht="13.15">
      <c r="B25" s="221" t="s">
        <v>318</v>
      </c>
      <c r="C25" s="216" t="s">
        <v>319</v>
      </c>
      <c r="D25" s="222" t="s">
        <v>320</v>
      </c>
      <c r="E25" s="221" t="s">
        <v>318</v>
      </c>
      <c r="F25" s="216" t="s">
        <v>319</v>
      </c>
      <c r="G25" s="222" t="s">
        <v>320</v>
      </c>
      <c r="H25" s="221" t="s">
        <v>318</v>
      </c>
      <c r="I25" s="216" t="s">
        <v>319</v>
      </c>
      <c r="J25" s="222" t="s">
        <v>320</v>
      </c>
      <c r="K25" s="221" t="s">
        <v>318</v>
      </c>
      <c r="L25" s="216" t="s">
        <v>319</v>
      </c>
      <c r="M25" s="222" t="s">
        <v>320</v>
      </c>
      <c r="N25" s="221" t="s">
        <v>318</v>
      </c>
      <c r="O25" s="216" t="s">
        <v>319</v>
      </c>
      <c r="P25" s="222" t="s">
        <v>320</v>
      </c>
      <c r="Q25" s="221" t="s">
        <v>318</v>
      </c>
      <c r="R25" s="216" t="s">
        <v>319</v>
      </c>
      <c r="S25" s="222" t="s">
        <v>320</v>
      </c>
      <c r="T25" s="221" t="s">
        <v>318</v>
      </c>
      <c r="U25" s="216" t="s">
        <v>319</v>
      </c>
      <c r="V25" s="222" t="s">
        <v>320</v>
      </c>
      <c r="W25" s="221" t="s">
        <v>318</v>
      </c>
      <c r="X25" s="216" t="s">
        <v>319</v>
      </c>
      <c r="Y25" s="222" t="s">
        <v>320</v>
      </c>
      <c r="Z25" s="221" t="s">
        <v>318</v>
      </c>
      <c r="AA25" s="216" t="s">
        <v>319</v>
      </c>
      <c r="AB25" s="222" t="s">
        <v>320</v>
      </c>
      <c r="AC25" s="221" t="s">
        <v>318</v>
      </c>
      <c r="AD25" s="216" t="s">
        <v>319</v>
      </c>
      <c r="AE25" s="222" t="s">
        <v>320</v>
      </c>
      <c r="AF25" s="221" t="s">
        <v>318</v>
      </c>
      <c r="AG25" s="216" t="s">
        <v>319</v>
      </c>
      <c r="AH25" s="222" t="s">
        <v>320</v>
      </c>
      <c r="AI25" s="221" t="s">
        <v>318</v>
      </c>
      <c r="AJ25" s="216" t="s">
        <v>319</v>
      </c>
      <c r="AK25" s="222" t="s">
        <v>320</v>
      </c>
      <c r="AL25" s="221" t="s">
        <v>318</v>
      </c>
      <c r="AM25" s="216" t="s">
        <v>319</v>
      </c>
      <c r="AN25" s="222" t="s">
        <v>320</v>
      </c>
    </row>
    <row r="26" spans="1:41">
      <c r="B26" s="246">
        <v>0</v>
      </c>
      <c r="C26" s="247">
        <v>0</v>
      </c>
      <c r="D26" s="247">
        <v>0</v>
      </c>
      <c r="E26" s="246">
        <f>$C8*HouseHold_Proj!E27/SUM(HouseHold_Proj!$E35:$G35)</f>
        <v>0.78408268046705976</v>
      </c>
      <c r="F26" s="247">
        <f>$C8*(HouseHold_Proj!F27)/SUM(HouseHold_Proj!$E35:$G35)</f>
        <v>0.78408268046705976</v>
      </c>
      <c r="G26" s="247">
        <f>$C8*(HouseHold_Proj!G27)/SUM(HouseHold_Proj!$E35:$G35)</f>
        <v>1.0454435739560797</v>
      </c>
      <c r="H26" s="246">
        <f>$D8*HouseHold_Proj!H27/SUM(HouseHold_Proj!$H35:$J35)</f>
        <v>2.1397551187107284</v>
      </c>
      <c r="I26" s="247">
        <f>$D8*(HouseHold_Proj!I27)/SUM(HouseHold_Proj!$H35:$J35)</f>
        <v>2.1397551187107284</v>
      </c>
      <c r="J26" s="247">
        <f>$D8*(HouseHold_Proj!J27)/SUM(HouseHold_Proj!$H35:$J35)</f>
        <v>2.8530068249476388</v>
      </c>
      <c r="K26" s="246">
        <f>$E8*HouseHold_Proj!K27/SUM(HouseHold_Proj!$K35:$M35)</f>
        <v>3.2993369424382415</v>
      </c>
      <c r="L26" s="247">
        <f>$E8*(HouseHold_Proj!L27)/SUM(HouseHold_Proj!$K35:$M35)</f>
        <v>3.2993369424382415</v>
      </c>
      <c r="M26" s="247">
        <f>$E8*(HouseHold_Proj!M27)/SUM(HouseHold_Proj!$K35:$M35)</f>
        <v>4.3991159232509887</v>
      </c>
      <c r="N26" s="246">
        <f>$F8*HouseHold_Proj!N27/SUM(HouseHold_Proj!$N35:$P35)</f>
        <v>4.5319650824491244</v>
      </c>
      <c r="O26" s="247">
        <f>$F8*(HouseHold_Proj!O27)/SUM(HouseHold_Proj!$N35:$P35)</f>
        <v>4.5319650824491244</v>
      </c>
      <c r="P26" s="247">
        <f>$F8*(HouseHold_Proj!P27)/SUM(HouseHold_Proj!$N35:$P35)</f>
        <v>6.0426201099321668</v>
      </c>
      <c r="Q26" s="246">
        <f>$G8*HouseHold_Proj!Q27/SUM(HouseHold_Proj!$Q35:$S35)</f>
        <v>5.8255026608818232</v>
      </c>
      <c r="R26" s="247">
        <f>$G8*(HouseHold_Proj!R27)/SUM(HouseHold_Proj!$Q35:$S35)</f>
        <v>5.8255026608818232</v>
      </c>
      <c r="S26" s="247">
        <f>$G8*(HouseHold_Proj!S27)/SUM(HouseHold_Proj!$Q35:$S35)</f>
        <v>7.7673368811757646</v>
      </c>
      <c r="T26" s="246">
        <f>$H8*HouseHold_Proj!T27/SUM(HouseHold_Proj!$T35:$V35)</f>
        <v>7.1792523778710686</v>
      </c>
      <c r="U26" s="247">
        <f>$H8*(HouseHold_Proj!U27)/SUM(HouseHold_Proj!$T35:$V35)</f>
        <v>7.1792523778710686</v>
      </c>
      <c r="V26" s="247">
        <f>$H8*(HouseHold_Proj!V27)/SUM(HouseHold_Proj!$T35:$V35)</f>
        <v>9.5723365038280921</v>
      </c>
      <c r="W26" s="246">
        <f>$I8*HouseHold_Proj!W27/SUM(HouseHold_Proj!$W35:$Y35)</f>
        <v>8.5654575432840883</v>
      </c>
      <c r="X26" s="247">
        <f>$I8*(HouseHold_Proj!X27)/SUM(HouseHold_Proj!$W35:$Y35)</f>
        <v>8.5654575432840883</v>
      </c>
      <c r="Y26" s="247">
        <f>$I8*(HouseHold_Proj!Y27)/SUM(HouseHold_Proj!$W35:$Y35)</f>
        <v>11.420610057712118</v>
      </c>
      <c r="Z26" s="246">
        <f>$J8*HouseHold_Proj!Z27/SUM(HouseHold_Proj!$Z35:$AB35)</f>
        <v>9.9466428996606862</v>
      </c>
      <c r="AA26" s="247">
        <f>$J8*(HouseHold_Proj!AA27)/SUM(HouseHold_Proj!$Z35:$AB35)</f>
        <v>9.9466428996606862</v>
      </c>
      <c r="AB26" s="247">
        <f>$J8*(HouseHold_Proj!AB27)/SUM(HouseHold_Proj!$Z35:$AB35)</f>
        <v>13.262190532880917</v>
      </c>
      <c r="AC26" s="246">
        <f>$K8*HouseHold_Proj!AC27/SUM(HouseHold_Proj!$AC35:$AE35)</f>
        <v>11.304656239618714</v>
      </c>
      <c r="AD26" s="247">
        <f>$K8*(HouseHold_Proj!AD27)/SUM(HouseHold_Proj!$AC35:$AE35)</f>
        <v>11.304656239618714</v>
      </c>
      <c r="AE26" s="247">
        <f>$K8*(HouseHold_Proj!AE27)/SUM(HouseHold_Proj!$AC35:$AE35)</f>
        <v>15.072874986158288</v>
      </c>
      <c r="AF26" s="246">
        <f>$L8*HouseHold_Proj!AF27/SUM(HouseHold_Proj!$AF35:$AH35)</f>
        <v>12.657866758795388</v>
      </c>
      <c r="AG26" s="247">
        <f>$L8*(HouseHold_Proj!AG27)/SUM(HouseHold_Proj!$AF35:$AH35)</f>
        <v>12.657866758795388</v>
      </c>
      <c r="AH26" s="247">
        <f>$L8*(HouseHold_Proj!AH27)/SUM(HouseHold_Proj!$AF35:$AH35)</f>
        <v>16.877155678393851</v>
      </c>
      <c r="AI26" s="246">
        <f>$M8*HouseHold_Proj!AI27/SUM(HouseHold_Proj!$AI35:$AK35)</f>
        <v>14.023295865477088</v>
      </c>
      <c r="AJ26" s="247">
        <f>$M8*(HouseHold_Proj!AJ27)/SUM(HouseHold_Proj!$AI35:$AK35)</f>
        <v>14.023295865477088</v>
      </c>
      <c r="AK26" s="247">
        <f>$M8*(HouseHold_Proj!AK27)/SUM(HouseHold_Proj!$AI35:$AK35)</f>
        <v>18.697727820636118</v>
      </c>
      <c r="AL26" s="246">
        <f>$N8*HouseHold_Proj!AL27/SUM(HouseHold_Proj!$AL35:$AN35)</f>
        <v>15.472620617505051</v>
      </c>
      <c r="AM26" s="247">
        <f>$N8*(HouseHold_Proj!AM27)/SUM(HouseHold_Proj!$AL35:$AN35)</f>
        <v>15.472620617505051</v>
      </c>
      <c r="AN26" s="247">
        <f>$N8*(HouseHold_Proj!AN27)/SUM(HouseHold_Proj!$AL35:$AN35)</f>
        <v>20.630160823340074</v>
      </c>
      <c r="AO26" s="243"/>
    </row>
    <row r="32" spans="1:41" ht="15.75">
      <c r="A32" s="248" t="s">
        <v>406</v>
      </c>
      <c r="B32" s="248"/>
    </row>
  </sheetData>
  <mergeCells count="39">
    <mergeCell ref="N12:P12"/>
    <mergeCell ref="AI12:AK12"/>
    <mergeCell ref="AL12:AN12"/>
    <mergeCell ref="B18:D18"/>
    <mergeCell ref="E18:G18"/>
    <mergeCell ref="H18:J18"/>
    <mergeCell ref="K18:M18"/>
    <mergeCell ref="N18:P18"/>
    <mergeCell ref="Q18:S18"/>
    <mergeCell ref="T18:V18"/>
    <mergeCell ref="W18:Y18"/>
    <mergeCell ref="Z18:AB18"/>
    <mergeCell ref="Q12:S12"/>
    <mergeCell ref="B12:D12"/>
    <mergeCell ref="E12:G12"/>
    <mergeCell ref="H12:J12"/>
    <mergeCell ref="K12:M12"/>
    <mergeCell ref="T12:V12"/>
    <mergeCell ref="W12:Y12"/>
    <mergeCell ref="Z12:AB12"/>
    <mergeCell ref="AC12:AE12"/>
    <mergeCell ref="AF12:AH12"/>
    <mergeCell ref="AC18:AE18"/>
    <mergeCell ref="AF18:AH18"/>
    <mergeCell ref="AI18:AK18"/>
    <mergeCell ref="AL18:AN18"/>
    <mergeCell ref="B24:D24"/>
    <mergeCell ref="E24:G24"/>
    <mergeCell ref="H24:J24"/>
    <mergeCell ref="K24:M24"/>
    <mergeCell ref="N24:P24"/>
    <mergeCell ref="Q24:S24"/>
    <mergeCell ref="AL24:AN24"/>
    <mergeCell ref="T24:V24"/>
    <mergeCell ref="W24:Y24"/>
    <mergeCell ref="Z24:AB24"/>
    <mergeCell ref="AC24:AE24"/>
    <mergeCell ref="AF24:AH24"/>
    <mergeCell ref="AI24:AK24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FFC000"/>
  </sheetPr>
  <dimension ref="A1:BT84"/>
  <sheetViews>
    <sheetView zoomScale="85" zoomScaleNormal="85" workbookViewId="0">
      <pane ySplit="2" topLeftCell="A9" activePane="bottomLeft" state="frozen"/>
      <selection pane="bottomLeft"/>
    </sheetView>
  </sheetViews>
  <sheetFormatPr defaultRowHeight="12.75"/>
  <cols>
    <col min="1" max="1" width="10.53125" customWidth="1"/>
    <col min="2" max="2" width="11.53125" customWidth="1"/>
    <col min="18" max="18" width="10.46484375" customWidth="1"/>
  </cols>
  <sheetData>
    <row r="1" spans="1:72" ht="25.15">
      <c r="A1" s="169" t="s">
        <v>149</v>
      </c>
      <c r="B1" s="169"/>
      <c r="C1" s="169"/>
      <c r="D1" s="169"/>
      <c r="E1" s="169"/>
      <c r="F1" s="169"/>
      <c r="G1" s="169"/>
      <c r="H1" s="169"/>
      <c r="I1" s="169"/>
      <c r="J1" s="169"/>
    </row>
    <row r="2" spans="1:72" ht="14.25">
      <c r="A2" s="168" t="s">
        <v>391</v>
      </c>
      <c r="B2" s="168" t="s">
        <v>392</v>
      </c>
      <c r="C2" s="168">
        <v>2005</v>
      </c>
      <c r="D2" s="168">
        <f>C2+1</f>
        <v>2006</v>
      </c>
      <c r="E2" s="168">
        <f t="shared" ref="E2:BF2" si="0">D2+1</f>
        <v>2007</v>
      </c>
      <c r="F2" s="168">
        <f t="shared" si="0"/>
        <v>2008</v>
      </c>
      <c r="G2" s="168">
        <f t="shared" si="0"/>
        <v>2009</v>
      </c>
      <c r="H2" s="168">
        <f t="shared" si="0"/>
        <v>2010</v>
      </c>
      <c r="I2" s="168">
        <f t="shared" si="0"/>
        <v>2011</v>
      </c>
      <c r="J2" s="168">
        <f t="shared" si="0"/>
        <v>2012</v>
      </c>
      <c r="K2" s="168">
        <f t="shared" si="0"/>
        <v>2013</v>
      </c>
      <c r="L2" s="168">
        <f t="shared" si="0"/>
        <v>2014</v>
      </c>
      <c r="M2" s="168">
        <f t="shared" si="0"/>
        <v>2015</v>
      </c>
      <c r="N2" s="168">
        <f t="shared" si="0"/>
        <v>2016</v>
      </c>
      <c r="O2" s="168">
        <f t="shared" si="0"/>
        <v>2017</v>
      </c>
      <c r="P2" s="168">
        <f t="shared" si="0"/>
        <v>2018</v>
      </c>
      <c r="Q2" s="168">
        <f t="shared" si="0"/>
        <v>2019</v>
      </c>
      <c r="R2" s="168">
        <f t="shared" si="0"/>
        <v>2020</v>
      </c>
      <c r="S2" s="168">
        <f t="shared" si="0"/>
        <v>2021</v>
      </c>
      <c r="T2" s="168">
        <f t="shared" si="0"/>
        <v>2022</v>
      </c>
      <c r="U2" s="168">
        <f t="shared" si="0"/>
        <v>2023</v>
      </c>
      <c r="V2" s="168">
        <f t="shared" si="0"/>
        <v>2024</v>
      </c>
      <c r="W2" s="168">
        <f t="shared" si="0"/>
        <v>2025</v>
      </c>
      <c r="X2" s="168">
        <f t="shared" si="0"/>
        <v>2026</v>
      </c>
      <c r="Y2" s="168">
        <f t="shared" si="0"/>
        <v>2027</v>
      </c>
      <c r="Z2" s="168">
        <f t="shared" si="0"/>
        <v>2028</v>
      </c>
      <c r="AA2" s="168">
        <f t="shared" si="0"/>
        <v>2029</v>
      </c>
      <c r="AB2" s="168">
        <f t="shared" si="0"/>
        <v>2030</v>
      </c>
      <c r="AC2" s="168">
        <f t="shared" si="0"/>
        <v>2031</v>
      </c>
      <c r="AD2" s="168">
        <f t="shared" si="0"/>
        <v>2032</v>
      </c>
      <c r="AE2" s="168">
        <f t="shared" si="0"/>
        <v>2033</v>
      </c>
      <c r="AF2" s="168">
        <f t="shared" si="0"/>
        <v>2034</v>
      </c>
      <c r="AG2" s="168">
        <f t="shared" si="0"/>
        <v>2035</v>
      </c>
      <c r="AH2" s="168">
        <f t="shared" si="0"/>
        <v>2036</v>
      </c>
      <c r="AI2" s="168">
        <f t="shared" si="0"/>
        <v>2037</v>
      </c>
      <c r="AJ2" s="168">
        <f t="shared" si="0"/>
        <v>2038</v>
      </c>
      <c r="AK2" s="168">
        <f t="shared" si="0"/>
        <v>2039</v>
      </c>
      <c r="AL2" s="168">
        <f t="shared" si="0"/>
        <v>2040</v>
      </c>
      <c r="AM2" s="168">
        <f t="shared" si="0"/>
        <v>2041</v>
      </c>
      <c r="AN2" s="168">
        <f t="shared" si="0"/>
        <v>2042</v>
      </c>
      <c r="AO2" s="168">
        <f t="shared" si="0"/>
        <v>2043</v>
      </c>
      <c r="AP2" s="168">
        <f t="shared" si="0"/>
        <v>2044</v>
      </c>
      <c r="AQ2" s="168">
        <f t="shared" si="0"/>
        <v>2045</v>
      </c>
      <c r="AR2" s="168">
        <f t="shared" si="0"/>
        <v>2046</v>
      </c>
      <c r="AS2" s="168">
        <f t="shared" si="0"/>
        <v>2047</v>
      </c>
      <c r="AT2" s="168">
        <f t="shared" si="0"/>
        <v>2048</v>
      </c>
      <c r="AU2" s="168">
        <f t="shared" si="0"/>
        <v>2049</v>
      </c>
      <c r="AV2" s="168">
        <f t="shared" si="0"/>
        <v>2050</v>
      </c>
      <c r="AW2" s="168">
        <f t="shared" si="0"/>
        <v>2051</v>
      </c>
      <c r="AX2" s="168">
        <f t="shared" si="0"/>
        <v>2052</v>
      </c>
      <c r="AY2" s="168">
        <f t="shared" si="0"/>
        <v>2053</v>
      </c>
      <c r="AZ2" s="168">
        <f t="shared" si="0"/>
        <v>2054</v>
      </c>
      <c r="BA2" s="168">
        <f t="shared" si="0"/>
        <v>2055</v>
      </c>
      <c r="BB2" s="168">
        <f t="shared" si="0"/>
        <v>2056</v>
      </c>
      <c r="BC2" s="168">
        <f t="shared" si="0"/>
        <v>2057</v>
      </c>
      <c r="BD2" s="168">
        <f t="shared" si="0"/>
        <v>2058</v>
      </c>
      <c r="BE2" s="168">
        <f t="shared" si="0"/>
        <v>2059</v>
      </c>
      <c r="BF2" s="168">
        <f t="shared" si="0"/>
        <v>2060</v>
      </c>
    </row>
    <row r="3" spans="1:72">
      <c r="B3" t="s">
        <v>2</v>
      </c>
      <c r="C3" s="2">
        <v>0.6</v>
      </c>
      <c r="D3" s="2">
        <f>($C3-$H3)/5*4+$H3</f>
        <v>0.57999999999999996</v>
      </c>
      <c r="E3" s="2">
        <f>($C3-$H3)/5*3+$H3</f>
        <v>0.55999999999999994</v>
      </c>
      <c r="F3" s="2">
        <f>($C3-$H3)/5*2+$H3</f>
        <v>0.54</v>
      </c>
      <c r="G3" s="2">
        <f>($C3-$H3)/5*1+$H3</f>
        <v>0.52</v>
      </c>
      <c r="H3" s="2">
        <v>0.5</v>
      </c>
      <c r="I3" s="2">
        <f>($H3-$R3)/10*9+$R3</f>
        <v>0.48</v>
      </c>
      <c r="J3" s="2">
        <f>($H3-$R3)/10*8+$R3</f>
        <v>0.45999999999999996</v>
      </c>
      <c r="K3" s="2">
        <f>($H3-$R3)/10*7+$R3</f>
        <v>0.44</v>
      </c>
      <c r="L3" s="2">
        <f>($H3-$R3)/10*6+$R3</f>
        <v>0.42</v>
      </c>
      <c r="M3" s="2">
        <f>($H3-$R3)/10*5+$R3</f>
        <v>0.4</v>
      </c>
      <c r="N3" s="2">
        <f>($H3-$R3)/10*4+$R3</f>
        <v>0.38</v>
      </c>
      <c r="O3" s="2">
        <f>($H3-$R3)/10*3+$R3</f>
        <v>0.36</v>
      </c>
      <c r="P3" s="2">
        <f>($H3-$R3)/10*2+$R3</f>
        <v>0.33999999999999997</v>
      </c>
      <c r="Q3" s="2">
        <f>($H3-$R3)/10*1+$R3</f>
        <v>0.32</v>
      </c>
      <c r="R3" s="2">
        <v>0.3</v>
      </c>
      <c r="S3" s="2">
        <f>($R3-$AG3)/15*14+$AG3</f>
        <v>0.3</v>
      </c>
      <c r="T3" s="2">
        <f>($R3-$AG3)/15*13+$AG3</f>
        <v>0.3</v>
      </c>
      <c r="U3" s="2">
        <f>($R3-$AG3)/15*12+$AG3</f>
        <v>0.3</v>
      </c>
      <c r="V3" s="2">
        <f>($R3-$AG3)/15*11+$AG3</f>
        <v>0.3</v>
      </c>
      <c r="W3" s="2">
        <f>($R3-$AG3)/15*10+$AG3</f>
        <v>0.3</v>
      </c>
      <c r="X3" s="2">
        <f>($R3-$AG3)/15*9+$AG3</f>
        <v>0.3</v>
      </c>
      <c r="Y3" s="2">
        <f>($R3-$AG3)/15*8+$AG3</f>
        <v>0.3</v>
      </c>
      <c r="Z3" s="2">
        <f>($R3-$AG3)/15*7+$AG3</f>
        <v>0.3</v>
      </c>
      <c r="AA3" s="2">
        <f>($R3-$AG3)/15*6+$AG3</f>
        <v>0.3</v>
      </c>
      <c r="AB3" s="2">
        <f>($R3-$AG3)/15*5+$AG3</f>
        <v>0.3</v>
      </c>
      <c r="AC3" s="2">
        <f>($R3-$AG3)/15*4+$AG3</f>
        <v>0.3</v>
      </c>
      <c r="AD3" s="2">
        <f>($R3-$AG3)/15*3+$AG3</f>
        <v>0.3</v>
      </c>
      <c r="AE3" s="2">
        <f>($R3-$AG3)/15*2+$AG3</f>
        <v>0.3</v>
      </c>
      <c r="AF3" s="2">
        <f>($R3-$AG3)/15*1+$AG3</f>
        <v>0.3</v>
      </c>
      <c r="AG3" s="2">
        <v>0.3</v>
      </c>
      <c r="AH3" s="2">
        <f>AG3</f>
        <v>0.3</v>
      </c>
      <c r="AI3" s="2">
        <f t="shared" ref="AI3:BF3" si="1">AH3</f>
        <v>0.3</v>
      </c>
      <c r="AJ3" s="2">
        <f t="shared" si="1"/>
        <v>0.3</v>
      </c>
      <c r="AK3" s="2">
        <f t="shared" si="1"/>
        <v>0.3</v>
      </c>
      <c r="AL3" s="2">
        <f t="shared" si="1"/>
        <v>0.3</v>
      </c>
      <c r="AM3" s="2">
        <f t="shared" si="1"/>
        <v>0.3</v>
      </c>
      <c r="AN3" s="2">
        <f t="shared" si="1"/>
        <v>0.3</v>
      </c>
      <c r="AO3" s="2">
        <f t="shared" si="1"/>
        <v>0.3</v>
      </c>
      <c r="AP3" s="2">
        <f t="shared" si="1"/>
        <v>0.3</v>
      </c>
      <c r="AQ3" s="2">
        <f t="shared" si="1"/>
        <v>0.3</v>
      </c>
      <c r="AR3" s="2">
        <f t="shared" si="1"/>
        <v>0.3</v>
      </c>
      <c r="AS3" s="2">
        <f t="shared" si="1"/>
        <v>0.3</v>
      </c>
      <c r="AT3" s="2">
        <f t="shared" si="1"/>
        <v>0.3</v>
      </c>
      <c r="AU3" s="2">
        <f t="shared" si="1"/>
        <v>0.3</v>
      </c>
      <c r="AV3" s="2">
        <f t="shared" si="1"/>
        <v>0.3</v>
      </c>
      <c r="AW3" s="2">
        <f t="shared" si="1"/>
        <v>0.3</v>
      </c>
      <c r="AX3" s="2">
        <f t="shared" si="1"/>
        <v>0.3</v>
      </c>
      <c r="AY3" s="2">
        <f t="shared" si="1"/>
        <v>0.3</v>
      </c>
      <c r="AZ3" s="2">
        <f t="shared" si="1"/>
        <v>0.3</v>
      </c>
      <c r="BA3" s="2">
        <f t="shared" si="1"/>
        <v>0.3</v>
      </c>
      <c r="BB3" s="2">
        <f t="shared" si="1"/>
        <v>0.3</v>
      </c>
      <c r="BC3" s="2">
        <f t="shared" si="1"/>
        <v>0.3</v>
      </c>
      <c r="BD3" s="2">
        <f t="shared" si="1"/>
        <v>0.3</v>
      </c>
      <c r="BE3" s="2">
        <f t="shared" si="1"/>
        <v>0.3</v>
      </c>
      <c r="BF3" s="2">
        <f t="shared" si="1"/>
        <v>0.3</v>
      </c>
    </row>
    <row r="4" spans="1:72">
      <c r="B4" t="s">
        <v>53</v>
      </c>
      <c r="C4" s="2">
        <v>0.25</v>
      </c>
      <c r="D4" s="2">
        <v>0.25</v>
      </c>
      <c r="E4" s="2">
        <v>0.25</v>
      </c>
      <c r="F4" s="2">
        <v>0.25</v>
      </c>
      <c r="G4" s="2">
        <v>0.25</v>
      </c>
      <c r="H4" s="2">
        <v>0.25</v>
      </c>
      <c r="I4" s="2">
        <v>0.25</v>
      </c>
      <c r="J4" s="2">
        <v>0.25</v>
      </c>
      <c r="K4" s="2">
        <v>0.25</v>
      </c>
      <c r="L4" s="2">
        <v>0.25</v>
      </c>
      <c r="M4" s="2">
        <v>0.25</v>
      </c>
      <c r="N4" s="2">
        <v>0.25</v>
      </c>
      <c r="O4" s="2">
        <v>0.25</v>
      </c>
      <c r="P4" s="2">
        <v>0.25</v>
      </c>
      <c r="Q4" s="2">
        <v>0.25</v>
      </c>
      <c r="R4" s="2">
        <v>0.25</v>
      </c>
      <c r="S4" s="2">
        <v>0.25</v>
      </c>
      <c r="T4" s="2">
        <v>0.25</v>
      </c>
      <c r="U4" s="2">
        <v>0.25</v>
      </c>
      <c r="V4" s="2">
        <v>0.25</v>
      </c>
      <c r="W4" s="2">
        <v>0.25</v>
      </c>
      <c r="X4" s="2">
        <v>0.25</v>
      </c>
      <c r="Y4" s="2">
        <v>0.25</v>
      </c>
      <c r="Z4" s="2">
        <v>0.25</v>
      </c>
      <c r="AA4" s="2">
        <v>0.25</v>
      </c>
      <c r="AB4" s="2">
        <v>0.25</v>
      </c>
      <c r="AC4" s="2">
        <v>0.25</v>
      </c>
      <c r="AD4" s="2">
        <v>0.25</v>
      </c>
      <c r="AE4" s="2">
        <v>0.25</v>
      </c>
      <c r="AF4" s="2">
        <v>0.25</v>
      </c>
      <c r="AG4" s="2">
        <v>0.25</v>
      </c>
      <c r="AH4" s="2">
        <v>0.25</v>
      </c>
      <c r="AI4" s="2">
        <v>0.25</v>
      </c>
      <c r="AJ4" s="2">
        <v>0.25</v>
      </c>
      <c r="AK4" s="2">
        <v>0.25</v>
      </c>
      <c r="AL4" s="2">
        <v>0.25</v>
      </c>
      <c r="AM4" s="2">
        <v>0.25</v>
      </c>
      <c r="AN4" s="2">
        <v>0.25</v>
      </c>
      <c r="AO4" s="2">
        <v>0.25</v>
      </c>
      <c r="AP4" s="2">
        <v>0.25</v>
      </c>
      <c r="AQ4" s="2">
        <v>0.25</v>
      </c>
      <c r="AR4" s="2">
        <v>0.25</v>
      </c>
      <c r="AS4" s="2">
        <v>0.25</v>
      </c>
      <c r="AT4" s="2">
        <v>0.25</v>
      </c>
      <c r="AU4" s="2">
        <v>0.25</v>
      </c>
      <c r="AV4" s="2">
        <v>0.25</v>
      </c>
      <c r="AW4" s="2">
        <v>0.25</v>
      </c>
      <c r="AX4" s="2">
        <v>0.25</v>
      </c>
      <c r="AY4" s="2">
        <v>0.25</v>
      </c>
      <c r="AZ4" s="2">
        <v>0.25</v>
      </c>
      <c r="BA4" s="2">
        <v>0.25</v>
      </c>
      <c r="BB4" s="2">
        <v>0.25</v>
      </c>
      <c r="BC4" s="2">
        <v>0.25</v>
      </c>
      <c r="BD4" s="2">
        <v>0.25</v>
      </c>
      <c r="BE4" s="2">
        <v>0.25</v>
      </c>
      <c r="BF4" s="2">
        <v>0.25</v>
      </c>
    </row>
    <row r="5" spans="1:72">
      <c r="B5" t="s">
        <v>57</v>
      </c>
      <c r="C5" s="2">
        <v>0.25</v>
      </c>
      <c r="D5" s="2">
        <v>0.25</v>
      </c>
      <c r="E5" s="2">
        <v>0.25</v>
      </c>
      <c r="F5" s="2">
        <v>0.25</v>
      </c>
      <c r="G5" s="2">
        <v>0.25</v>
      </c>
      <c r="H5" s="2">
        <v>0.25</v>
      </c>
      <c r="I5" s="2">
        <v>0.25</v>
      </c>
      <c r="J5" s="2">
        <v>0.25</v>
      </c>
      <c r="K5" s="2">
        <v>0.25</v>
      </c>
      <c r="L5" s="2">
        <v>0.25</v>
      </c>
      <c r="M5" s="2">
        <v>0.25</v>
      </c>
      <c r="N5" s="2">
        <v>0.25</v>
      </c>
      <c r="O5" s="2">
        <v>0.25</v>
      </c>
      <c r="P5" s="2">
        <v>0.25</v>
      </c>
      <c r="Q5" s="2">
        <v>0.25</v>
      </c>
      <c r="R5" s="2">
        <v>0.25</v>
      </c>
      <c r="S5" s="2">
        <v>0.25</v>
      </c>
      <c r="T5" s="2">
        <v>0.25</v>
      </c>
      <c r="U5" s="2">
        <v>0.25</v>
      </c>
      <c r="V5" s="2">
        <v>0.25</v>
      </c>
      <c r="W5" s="2">
        <v>0.25</v>
      </c>
      <c r="X5" s="2">
        <v>0.25</v>
      </c>
      <c r="Y5" s="2">
        <v>0.25</v>
      </c>
      <c r="Z5" s="2">
        <v>0.25</v>
      </c>
      <c r="AA5" s="2">
        <v>0.25</v>
      </c>
      <c r="AB5" s="2">
        <v>0.25</v>
      </c>
      <c r="AC5" s="2">
        <v>0.25</v>
      </c>
      <c r="AD5" s="2">
        <v>0.25</v>
      </c>
      <c r="AE5" s="2">
        <v>0.25</v>
      </c>
      <c r="AF5" s="2">
        <v>0.25</v>
      </c>
      <c r="AG5" s="2">
        <v>0.25</v>
      </c>
      <c r="AH5" s="2">
        <v>0.25</v>
      </c>
      <c r="AI5" s="2">
        <v>0.25</v>
      </c>
      <c r="AJ5" s="2">
        <v>0.25</v>
      </c>
      <c r="AK5" s="2">
        <v>0.25</v>
      </c>
      <c r="AL5" s="2">
        <v>0.25</v>
      </c>
      <c r="AM5" s="2">
        <v>0.25</v>
      </c>
      <c r="AN5" s="2">
        <v>0.25</v>
      </c>
      <c r="AO5" s="2">
        <v>0.25</v>
      </c>
      <c r="AP5" s="2">
        <v>0.25</v>
      </c>
      <c r="AQ5" s="2">
        <v>0.25</v>
      </c>
      <c r="AR5" s="2">
        <v>0.25</v>
      </c>
      <c r="AS5" s="2">
        <v>0.25</v>
      </c>
      <c r="AT5" s="2">
        <v>0.25</v>
      </c>
      <c r="AU5" s="2">
        <v>0.25</v>
      </c>
      <c r="AV5" s="2">
        <v>0.25</v>
      </c>
      <c r="AW5" s="2">
        <v>0.25</v>
      </c>
      <c r="AX5" s="2">
        <v>0.25</v>
      </c>
      <c r="AY5" s="2">
        <v>0.25</v>
      </c>
      <c r="AZ5" s="2">
        <v>0.25</v>
      </c>
      <c r="BA5" s="2">
        <v>0.25</v>
      </c>
      <c r="BB5" s="2">
        <v>0.25</v>
      </c>
      <c r="BC5" s="2">
        <v>0.25</v>
      </c>
      <c r="BD5" s="2">
        <v>0.25</v>
      </c>
      <c r="BE5" s="2">
        <v>0.25</v>
      </c>
      <c r="BF5" s="2">
        <v>0.25</v>
      </c>
    </row>
    <row r="6" spans="1:72">
      <c r="B6" t="s">
        <v>52</v>
      </c>
      <c r="C6" s="2">
        <v>0.25</v>
      </c>
      <c r="D6" s="2">
        <v>0.25</v>
      </c>
      <c r="E6" s="2">
        <v>0.25</v>
      </c>
      <c r="F6" s="2">
        <v>0.25</v>
      </c>
      <c r="G6" s="2">
        <v>0.25</v>
      </c>
      <c r="H6" s="2">
        <v>0.25</v>
      </c>
      <c r="I6" s="2">
        <v>0.25</v>
      </c>
      <c r="J6" s="2">
        <v>0.25</v>
      </c>
      <c r="K6" s="2">
        <v>0.25</v>
      </c>
      <c r="L6" s="2">
        <v>0.25</v>
      </c>
      <c r="M6" s="2">
        <v>0.25</v>
      </c>
      <c r="N6" s="2">
        <v>0.25</v>
      </c>
      <c r="O6" s="2">
        <v>0.25</v>
      </c>
      <c r="P6" s="2">
        <v>0.25</v>
      </c>
      <c r="Q6" s="2">
        <v>0.25</v>
      </c>
      <c r="R6" s="2">
        <v>0.25</v>
      </c>
      <c r="S6" s="2">
        <v>0.25</v>
      </c>
      <c r="T6" s="2">
        <v>0.25</v>
      </c>
      <c r="U6" s="2">
        <v>0.25</v>
      </c>
      <c r="V6" s="2">
        <v>0.25</v>
      </c>
      <c r="W6" s="2">
        <v>0.25</v>
      </c>
      <c r="X6" s="2">
        <v>0.25</v>
      </c>
      <c r="Y6" s="2">
        <v>0.25</v>
      </c>
      <c r="Z6" s="2">
        <v>0.25</v>
      </c>
      <c r="AA6" s="2">
        <v>0.25</v>
      </c>
      <c r="AB6" s="2">
        <v>0.25</v>
      </c>
      <c r="AC6" s="2">
        <v>0.25</v>
      </c>
      <c r="AD6" s="2">
        <v>0.25</v>
      </c>
      <c r="AE6" s="2">
        <v>0.25</v>
      </c>
      <c r="AF6" s="2">
        <v>0.25</v>
      </c>
      <c r="AG6" s="2">
        <v>0.25</v>
      </c>
      <c r="AH6" s="2">
        <v>0.25</v>
      </c>
      <c r="AI6" s="2">
        <v>0.25</v>
      </c>
      <c r="AJ6" s="2">
        <v>0.25</v>
      </c>
      <c r="AK6" s="2">
        <v>0.25</v>
      </c>
      <c r="AL6" s="2">
        <v>0.25</v>
      </c>
      <c r="AM6" s="2">
        <v>0.25</v>
      </c>
      <c r="AN6" s="2">
        <v>0.25</v>
      </c>
      <c r="AO6" s="2">
        <v>0.25</v>
      </c>
      <c r="AP6" s="2">
        <v>0.25</v>
      </c>
      <c r="AQ6" s="2">
        <v>0.25</v>
      </c>
      <c r="AR6" s="2">
        <v>0.25</v>
      </c>
      <c r="AS6" s="2">
        <v>0.25</v>
      </c>
      <c r="AT6" s="2">
        <v>0.25</v>
      </c>
      <c r="AU6" s="2">
        <v>0.25</v>
      </c>
      <c r="AV6" s="2">
        <v>0.25</v>
      </c>
      <c r="AW6" s="2">
        <v>0.25</v>
      </c>
      <c r="AX6" s="2">
        <v>0.25</v>
      </c>
      <c r="AY6" s="2">
        <v>0.25</v>
      </c>
      <c r="AZ6" s="2">
        <v>0.25</v>
      </c>
      <c r="BA6" s="2">
        <v>0.25</v>
      </c>
      <c r="BB6" s="2">
        <v>0.25</v>
      </c>
      <c r="BC6" s="2">
        <v>0.25</v>
      </c>
      <c r="BD6" s="2">
        <v>0.25</v>
      </c>
      <c r="BE6" s="2">
        <v>0.25</v>
      </c>
      <c r="BF6" s="2">
        <v>0.25</v>
      </c>
    </row>
    <row r="7" spans="1:72">
      <c r="B7" t="s">
        <v>51</v>
      </c>
      <c r="C7" s="2">
        <v>0.2</v>
      </c>
      <c r="D7" s="2">
        <v>0.2</v>
      </c>
      <c r="E7" s="2">
        <v>0.2</v>
      </c>
      <c r="F7" s="2">
        <v>0.2</v>
      </c>
      <c r="G7" s="2">
        <v>0.2</v>
      </c>
      <c r="H7" s="2">
        <v>0.2</v>
      </c>
      <c r="I7" s="2">
        <v>0.2</v>
      </c>
      <c r="J7" s="2">
        <v>0.2</v>
      </c>
      <c r="K7" s="2">
        <v>0.2</v>
      </c>
      <c r="L7" s="2">
        <v>0.2</v>
      </c>
      <c r="M7" s="2">
        <v>0.2</v>
      </c>
      <c r="N7" s="2">
        <v>0.2</v>
      </c>
      <c r="O7" s="2">
        <v>0.2</v>
      </c>
      <c r="P7" s="2">
        <v>0.2</v>
      </c>
      <c r="Q7" s="2">
        <v>0.2</v>
      </c>
      <c r="R7" s="2">
        <v>0.2</v>
      </c>
      <c r="S7" s="2">
        <v>0.2</v>
      </c>
      <c r="T7" s="2">
        <v>0.2</v>
      </c>
      <c r="U7" s="2">
        <v>0.2</v>
      </c>
      <c r="V7" s="2">
        <v>0.2</v>
      </c>
      <c r="W7" s="2">
        <v>0.2</v>
      </c>
      <c r="X7" s="2">
        <v>0.2</v>
      </c>
      <c r="Y7" s="2">
        <v>0.2</v>
      </c>
      <c r="Z7" s="2">
        <v>0.2</v>
      </c>
      <c r="AA7" s="2">
        <v>0.2</v>
      </c>
      <c r="AB7" s="2">
        <v>0.2</v>
      </c>
      <c r="AC7" s="2">
        <v>0.2</v>
      </c>
      <c r="AD7" s="2">
        <v>0.2</v>
      </c>
      <c r="AE7" s="2">
        <v>0.2</v>
      </c>
      <c r="AF7" s="2">
        <v>0.2</v>
      </c>
      <c r="AG7" s="2">
        <v>0.2</v>
      </c>
      <c r="AH7" s="2">
        <v>0.2</v>
      </c>
      <c r="AI7" s="2">
        <v>0.2</v>
      </c>
      <c r="AJ7" s="2">
        <v>0.2</v>
      </c>
      <c r="AK7" s="2">
        <v>0.2</v>
      </c>
      <c r="AL7" s="2">
        <v>0.2</v>
      </c>
      <c r="AM7" s="2">
        <v>0.2</v>
      </c>
      <c r="AN7" s="2">
        <v>0.2</v>
      </c>
      <c r="AO7" s="2">
        <v>0.2</v>
      </c>
      <c r="AP7" s="2">
        <v>0.2</v>
      </c>
      <c r="AQ7" s="2">
        <v>0.2</v>
      </c>
      <c r="AR7" s="2">
        <v>0.2</v>
      </c>
      <c r="AS7" s="2">
        <v>0.2</v>
      </c>
      <c r="AT7" s="2">
        <v>0.2</v>
      </c>
      <c r="AU7" s="2">
        <v>0.2</v>
      </c>
      <c r="AV7" s="2">
        <v>0.2</v>
      </c>
      <c r="AW7" s="2">
        <v>0.2</v>
      </c>
      <c r="AX7" s="2">
        <v>0.2</v>
      </c>
      <c r="AY7" s="2">
        <v>0.2</v>
      </c>
      <c r="AZ7" s="2">
        <v>0.2</v>
      </c>
      <c r="BA7" s="2">
        <v>0.2</v>
      </c>
      <c r="BB7" s="2">
        <v>0.2</v>
      </c>
      <c r="BC7" s="2">
        <v>0.2</v>
      </c>
      <c r="BD7" s="2">
        <v>0.2</v>
      </c>
      <c r="BE7" s="2">
        <v>0.2</v>
      </c>
      <c r="BF7" s="2">
        <v>0.2</v>
      </c>
    </row>
    <row r="8" spans="1:72">
      <c r="B8" t="s">
        <v>50</v>
      </c>
      <c r="C8" s="2">
        <v>0.2</v>
      </c>
      <c r="D8" s="2">
        <v>0.2</v>
      </c>
      <c r="E8" s="2">
        <v>0.2</v>
      </c>
      <c r="F8" s="2">
        <v>0.2</v>
      </c>
      <c r="G8" s="2">
        <v>0.2</v>
      </c>
      <c r="H8" s="2">
        <v>0.2</v>
      </c>
      <c r="I8" s="2">
        <v>0.2</v>
      </c>
      <c r="J8" s="2">
        <v>0.2</v>
      </c>
      <c r="K8" s="2">
        <v>0.2</v>
      </c>
      <c r="L8" s="2">
        <v>0.2</v>
      </c>
      <c r="M8" s="2">
        <v>0.2</v>
      </c>
      <c r="N8" s="2">
        <v>0.2</v>
      </c>
      <c r="O8" s="2">
        <v>0.2</v>
      </c>
      <c r="P8" s="2">
        <v>0.2</v>
      </c>
      <c r="Q8" s="2">
        <v>0.2</v>
      </c>
      <c r="R8" s="2">
        <v>0.2</v>
      </c>
      <c r="S8" s="2">
        <v>0.2</v>
      </c>
      <c r="T8" s="2">
        <v>0.2</v>
      </c>
      <c r="U8" s="2">
        <v>0.2</v>
      </c>
      <c r="V8" s="2">
        <v>0.2</v>
      </c>
      <c r="W8" s="2">
        <v>0.2</v>
      </c>
      <c r="X8" s="2">
        <v>0.2</v>
      </c>
      <c r="Y8" s="2">
        <v>0.2</v>
      </c>
      <c r="Z8" s="2">
        <v>0.2</v>
      </c>
      <c r="AA8" s="2">
        <v>0.2</v>
      </c>
      <c r="AB8" s="2">
        <v>0.2</v>
      </c>
      <c r="AC8" s="2">
        <v>0.2</v>
      </c>
      <c r="AD8" s="2">
        <v>0.2</v>
      </c>
      <c r="AE8" s="2">
        <v>0.2</v>
      </c>
      <c r="AF8" s="2">
        <v>0.2</v>
      </c>
      <c r="AG8" s="2">
        <v>0.2</v>
      </c>
      <c r="AH8" s="2">
        <v>0.2</v>
      </c>
      <c r="AI8" s="2">
        <v>0.2</v>
      </c>
      <c r="AJ8" s="2">
        <v>0.2</v>
      </c>
      <c r="AK8" s="2">
        <v>0.2</v>
      </c>
      <c r="AL8" s="2">
        <v>0.2</v>
      </c>
      <c r="AM8" s="2">
        <v>0.2</v>
      </c>
      <c r="AN8" s="2">
        <v>0.2</v>
      </c>
      <c r="AO8" s="2">
        <v>0.2</v>
      </c>
      <c r="AP8" s="2">
        <v>0.2</v>
      </c>
      <c r="AQ8" s="2">
        <v>0.2</v>
      </c>
      <c r="AR8" s="2">
        <v>0.2</v>
      </c>
      <c r="AS8" s="2">
        <v>0.2</v>
      </c>
      <c r="AT8" s="2">
        <v>0.2</v>
      </c>
      <c r="AU8" s="2">
        <v>0.2</v>
      </c>
      <c r="AV8" s="2">
        <v>0.2</v>
      </c>
      <c r="AW8" s="2">
        <v>0.2</v>
      </c>
      <c r="AX8" s="2">
        <v>0.2</v>
      </c>
      <c r="AY8" s="2">
        <v>0.2</v>
      </c>
      <c r="AZ8" s="2">
        <v>0.2</v>
      </c>
      <c r="BA8" s="2">
        <v>0.2</v>
      </c>
      <c r="BB8" s="2">
        <v>0.2</v>
      </c>
      <c r="BC8" s="2">
        <v>0.2</v>
      </c>
      <c r="BD8" s="2">
        <v>0.2</v>
      </c>
      <c r="BE8" s="2">
        <v>0.2</v>
      </c>
      <c r="BF8" s="2">
        <v>0.2</v>
      </c>
    </row>
    <row r="9" spans="1:72">
      <c r="B9" t="s">
        <v>56</v>
      </c>
      <c r="C9" s="2">
        <v>0.75</v>
      </c>
      <c r="D9" s="2">
        <v>0.75</v>
      </c>
      <c r="E9" s="2">
        <v>0.75</v>
      </c>
      <c r="F9" s="2">
        <v>0.75</v>
      </c>
      <c r="G9" s="2">
        <v>0.75</v>
      </c>
      <c r="H9" s="2">
        <v>0.75</v>
      </c>
      <c r="I9" s="2">
        <v>0.75</v>
      </c>
      <c r="J9" s="2">
        <v>0.75</v>
      </c>
      <c r="K9" s="2">
        <v>0.75</v>
      </c>
      <c r="L9" s="2">
        <v>0.75</v>
      </c>
      <c r="M9" s="2">
        <v>0.75</v>
      </c>
      <c r="N9" s="2">
        <v>0.75</v>
      </c>
      <c r="O9" s="2">
        <v>0.75</v>
      </c>
      <c r="P9" s="2">
        <v>0.75</v>
      </c>
      <c r="Q9" s="2">
        <v>0.75</v>
      </c>
      <c r="R9" s="2">
        <v>0.75</v>
      </c>
      <c r="S9" s="2">
        <v>0.75</v>
      </c>
      <c r="T9" s="2">
        <v>0.75</v>
      </c>
      <c r="U9" s="2">
        <v>0.75</v>
      </c>
      <c r="V9" s="2">
        <v>0.75</v>
      </c>
      <c r="W9" s="2">
        <v>0.75</v>
      </c>
      <c r="X9" s="2">
        <v>0.75</v>
      </c>
      <c r="Y9" s="2">
        <v>0.75</v>
      </c>
      <c r="Z9" s="2">
        <v>0.75</v>
      </c>
      <c r="AA9" s="2">
        <v>0.75</v>
      </c>
      <c r="AB9" s="2">
        <v>0.75</v>
      </c>
      <c r="AC9" s="2">
        <v>0.75</v>
      </c>
      <c r="AD9" s="2">
        <v>0.75</v>
      </c>
      <c r="AE9" s="2">
        <v>0.75</v>
      </c>
      <c r="AF9" s="2">
        <v>0.75</v>
      </c>
      <c r="AG9" s="2">
        <v>0.75</v>
      </c>
      <c r="AH9" s="2">
        <v>0.75</v>
      </c>
      <c r="AI9" s="2">
        <v>0.75</v>
      </c>
      <c r="AJ9" s="2">
        <v>0.75</v>
      </c>
      <c r="AK9" s="2">
        <v>0.75</v>
      </c>
      <c r="AL9" s="2">
        <v>0.75</v>
      </c>
      <c r="AM9" s="2">
        <v>0.75</v>
      </c>
      <c r="AN9" s="2">
        <v>0.75</v>
      </c>
      <c r="AO9" s="2">
        <v>0.75</v>
      </c>
      <c r="AP9" s="2">
        <v>0.75</v>
      </c>
      <c r="AQ9" s="2">
        <v>0.75</v>
      </c>
      <c r="AR9" s="2">
        <v>0.75</v>
      </c>
      <c r="AS9" s="2">
        <v>0.75</v>
      </c>
      <c r="AT9" s="2">
        <v>0.75</v>
      </c>
      <c r="AU9" s="2">
        <v>0.75</v>
      </c>
      <c r="AV9" s="2">
        <v>0.75</v>
      </c>
      <c r="AW9" s="2">
        <v>0.75</v>
      </c>
      <c r="AX9" s="2">
        <v>0.75</v>
      </c>
      <c r="AY9" s="2">
        <v>0.75</v>
      </c>
      <c r="AZ9" s="2">
        <v>0.75</v>
      </c>
      <c r="BA9" s="2">
        <v>0.75</v>
      </c>
      <c r="BB9" s="2">
        <v>0.75</v>
      </c>
      <c r="BC9" s="2">
        <v>0.75</v>
      </c>
      <c r="BD9" s="2">
        <v>0.75</v>
      </c>
      <c r="BE9" s="2">
        <v>0.75</v>
      </c>
      <c r="BF9" s="2">
        <v>0.75</v>
      </c>
    </row>
    <row r="10" spans="1:72">
      <c r="B10" t="s">
        <v>60</v>
      </c>
      <c r="C10" s="2">
        <v>0.8</v>
      </c>
      <c r="D10" s="2">
        <v>0.8</v>
      </c>
      <c r="E10" s="2">
        <v>0.8</v>
      </c>
      <c r="F10" s="2">
        <v>0.8</v>
      </c>
      <c r="G10" s="2">
        <v>0.8</v>
      </c>
      <c r="H10" s="2">
        <v>0.8</v>
      </c>
      <c r="I10" s="2">
        <v>0.8</v>
      </c>
      <c r="J10" s="2">
        <v>0.8</v>
      </c>
      <c r="K10" s="2">
        <v>0.8</v>
      </c>
      <c r="L10" s="2">
        <v>0.8</v>
      </c>
      <c r="M10" s="2">
        <v>0.8</v>
      </c>
      <c r="N10" s="2">
        <v>0.8</v>
      </c>
      <c r="O10" s="2">
        <v>0.8</v>
      </c>
      <c r="P10" s="2">
        <v>0.8</v>
      </c>
      <c r="Q10" s="2">
        <v>0.8</v>
      </c>
      <c r="R10" s="2">
        <v>0.8</v>
      </c>
      <c r="S10" s="2">
        <v>0.8</v>
      </c>
      <c r="T10" s="2">
        <v>0.8</v>
      </c>
      <c r="U10" s="2">
        <v>0.8</v>
      </c>
      <c r="V10" s="2">
        <v>0.8</v>
      </c>
      <c r="W10" s="2">
        <v>0.8</v>
      </c>
      <c r="X10" s="2">
        <v>0.8</v>
      </c>
      <c r="Y10" s="2">
        <v>0.8</v>
      </c>
      <c r="Z10" s="2">
        <v>0.8</v>
      </c>
      <c r="AA10" s="2">
        <v>0.8</v>
      </c>
      <c r="AB10" s="2">
        <v>0.8</v>
      </c>
      <c r="AC10" s="2">
        <v>0.8</v>
      </c>
      <c r="AD10" s="2">
        <v>0.8</v>
      </c>
      <c r="AE10" s="2">
        <v>0.8</v>
      </c>
      <c r="AF10" s="2">
        <v>0.8</v>
      </c>
      <c r="AG10" s="2">
        <v>0.8</v>
      </c>
      <c r="AH10" s="2">
        <v>0.8</v>
      </c>
      <c r="AI10" s="2">
        <v>0.8</v>
      </c>
      <c r="AJ10" s="2">
        <v>0.8</v>
      </c>
      <c r="AK10" s="2">
        <v>0.8</v>
      </c>
      <c r="AL10" s="2">
        <v>0.8</v>
      </c>
      <c r="AM10" s="2">
        <v>0.8</v>
      </c>
      <c r="AN10" s="2">
        <v>0.8</v>
      </c>
      <c r="AO10" s="2">
        <v>0.8</v>
      </c>
      <c r="AP10" s="2">
        <v>0.8</v>
      </c>
      <c r="AQ10" s="2">
        <v>0.8</v>
      </c>
      <c r="AR10" s="2">
        <v>0.8</v>
      </c>
      <c r="AS10" s="2">
        <v>0.8</v>
      </c>
      <c r="AT10" s="2">
        <v>0.8</v>
      </c>
      <c r="AU10" s="2">
        <v>0.8</v>
      </c>
      <c r="AV10" s="2">
        <v>0.8</v>
      </c>
      <c r="AW10" s="2">
        <v>0.8</v>
      </c>
      <c r="AX10" s="2">
        <v>0.8</v>
      </c>
      <c r="AY10" s="2">
        <v>0.8</v>
      </c>
      <c r="AZ10" s="2">
        <v>0.8</v>
      </c>
      <c r="BA10" s="2">
        <v>0.8</v>
      </c>
      <c r="BB10" s="2">
        <v>0.8</v>
      </c>
      <c r="BC10" s="2">
        <v>0.8</v>
      </c>
      <c r="BD10" s="2">
        <v>0.8</v>
      </c>
      <c r="BE10" s="2">
        <v>0.8</v>
      </c>
      <c r="BF10" s="2">
        <v>0.8</v>
      </c>
    </row>
    <row r="11" spans="1:72">
      <c r="B11" t="s">
        <v>61</v>
      </c>
      <c r="C11" s="2">
        <v>0.4</v>
      </c>
      <c r="D11" s="2">
        <v>0.4</v>
      </c>
      <c r="E11" s="2">
        <v>0.4</v>
      </c>
      <c r="F11" s="2">
        <v>0.4</v>
      </c>
      <c r="G11" s="2">
        <v>0.4</v>
      </c>
      <c r="H11" s="2">
        <v>0.4</v>
      </c>
      <c r="I11" s="2">
        <v>0.4</v>
      </c>
      <c r="J11" s="2">
        <v>0.4</v>
      </c>
      <c r="K11" s="2">
        <v>0.4</v>
      </c>
      <c r="L11" s="2">
        <v>0.4</v>
      </c>
      <c r="M11" s="2">
        <v>0.4</v>
      </c>
      <c r="N11" s="2">
        <v>0.4</v>
      </c>
      <c r="O11" s="2">
        <v>0.4</v>
      </c>
      <c r="P11" s="2">
        <v>0.4</v>
      </c>
      <c r="Q11" s="2">
        <v>0.4</v>
      </c>
      <c r="R11" s="2">
        <v>0.4</v>
      </c>
      <c r="S11" s="2">
        <v>0.4</v>
      </c>
      <c r="T11" s="2">
        <v>0.4</v>
      </c>
      <c r="U11" s="2">
        <v>0.4</v>
      </c>
      <c r="V11" s="2">
        <v>0.4</v>
      </c>
      <c r="W11" s="2">
        <v>0.4</v>
      </c>
      <c r="X11" s="2">
        <v>0.4</v>
      </c>
      <c r="Y11" s="2">
        <v>0.4</v>
      </c>
      <c r="Z11" s="2">
        <v>0.4</v>
      </c>
      <c r="AA11" s="2">
        <v>0.4</v>
      </c>
      <c r="AB11" s="2">
        <v>0.4</v>
      </c>
      <c r="AC11" s="2">
        <v>0.4</v>
      </c>
      <c r="AD11" s="2">
        <v>0.4</v>
      </c>
      <c r="AE11" s="2">
        <v>0.4</v>
      </c>
      <c r="AF11" s="2">
        <v>0.4</v>
      </c>
      <c r="AG11" s="2">
        <v>0.4</v>
      </c>
      <c r="AH11" s="2">
        <v>0.4</v>
      </c>
      <c r="AI11" s="2">
        <v>0.4</v>
      </c>
      <c r="AJ11" s="2">
        <v>0.4</v>
      </c>
      <c r="AK11" s="2">
        <v>0.4</v>
      </c>
      <c r="AL11" s="2">
        <v>0.4</v>
      </c>
      <c r="AM11" s="2">
        <v>0.4</v>
      </c>
      <c r="AN11" s="2">
        <v>0.4</v>
      </c>
      <c r="AO11" s="2">
        <v>0.4</v>
      </c>
      <c r="AP11" s="2">
        <v>0.4</v>
      </c>
      <c r="AQ11" s="2">
        <v>0.4</v>
      </c>
      <c r="AR11" s="2">
        <v>0.4</v>
      </c>
      <c r="AS11" s="2">
        <v>0.4</v>
      </c>
      <c r="AT11" s="2">
        <v>0.4</v>
      </c>
      <c r="AU11" s="2">
        <v>0.4</v>
      </c>
      <c r="AV11" s="2">
        <v>0.4</v>
      </c>
      <c r="AW11" s="2">
        <v>0.4</v>
      </c>
      <c r="AX11" s="2">
        <v>0.4</v>
      </c>
      <c r="AY11" s="2">
        <v>0.4</v>
      </c>
      <c r="AZ11" s="2">
        <v>0.4</v>
      </c>
      <c r="BA11" s="2">
        <v>0.4</v>
      </c>
      <c r="BB11" s="2">
        <v>0.4</v>
      </c>
      <c r="BC11" s="2">
        <v>0.4</v>
      </c>
      <c r="BD11" s="2">
        <v>0.4</v>
      </c>
      <c r="BE11" s="2">
        <v>0.4</v>
      </c>
      <c r="BF11" s="2">
        <v>0.4</v>
      </c>
    </row>
    <row r="12" spans="1:72">
      <c r="B12" t="s">
        <v>59</v>
      </c>
      <c r="C12" s="2">
        <v>0.4</v>
      </c>
      <c r="D12" s="2">
        <v>0.4</v>
      </c>
      <c r="E12" s="2">
        <v>0.4</v>
      </c>
      <c r="F12" s="2">
        <v>0.4</v>
      </c>
      <c r="G12" s="2">
        <v>0.4</v>
      </c>
      <c r="H12" s="2">
        <v>0.4</v>
      </c>
      <c r="I12" s="2">
        <v>0.4</v>
      </c>
      <c r="J12" s="2">
        <v>0.4</v>
      </c>
      <c r="K12" s="2">
        <v>0.4</v>
      </c>
      <c r="L12" s="2">
        <v>0.4</v>
      </c>
      <c r="M12" s="2">
        <v>0.4</v>
      </c>
      <c r="N12" s="2">
        <v>0.4</v>
      </c>
      <c r="O12" s="2">
        <v>0.4</v>
      </c>
      <c r="P12" s="2">
        <v>0.4</v>
      </c>
      <c r="Q12" s="2">
        <v>0.4</v>
      </c>
      <c r="R12" s="2">
        <v>0.4</v>
      </c>
      <c r="S12" s="2">
        <v>0.4</v>
      </c>
      <c r="T12" s="2">
        <v>0.4</v>
      </c>
      <c r="U12" s="2">
        <v>0.4</v>
      </c>
      <c r="V12" s="2">
        <v>0.4</v>
      </c>
      <c r="W12" s="2">
        <v>0.4</v>
      </c>
      <c r="X12" s="2">
        <v>0.4</v>
      </c>
      <c r="Y12" s="2">
        <v>0.4</v>
      </c>
      <c r="Z12" s="2">
        <v>0.4</v>
      </c>
      <c r="AA12" s="2">
        <v>0.4</v>
      </c>
      <c r="AB12" s="2">
        <v>0.4</v>
      </c>
      <c r="AC12" s="2">
        <v>0.4</v>
      </c>
      <c r="AD12" s="2">
        <v>0.4</v>
      </c>
      <c r="AE12" s="2">
        <v>0.4</v>
      </c>
      <c r="AF12" s="2">
        <v>0.4</v>
      </c>
      <c r="AG12" s="2">
        <v>0.4</v>
      </c>
      <c r="AH12" s="2">
        <v>0.4</v>
      </c>
      <c r="AI12" s="2">
        <v>0.4</v>
      </c>
      <c r="AJ12" s="2">
        <v>0.4</v>
      </c>
      <c r="AK12" s="2">
        <v>0.4</v>
      </c>
      <c r="AL12" s="2">
        <v>0.4</v>
      </c>
      <c r="AM12" s="2">
        <v>0.4</v>
      </c>
      <c r="AN12" s="2">
        <v>0.4</v>
      </c>
      <c r="AO12" s="2">
        <v>0.4</v>
      </c>
      <c r="AP12" s="2">
        <v>0.4</v>
      </c>
      <c r="AQ12" s="2">
        <v>0.4</v>
      </c>
      <c r="AR12" s="2">
        <v>0.4</v>
      </c>
      <c r="AS12" s="2">
        <v>0.4</v>
      </c>
      <c r="AT12" s="2">
        <v>0.4</v>
      </c>
      <c r="AU12" s="2">
        <v>0.4</v>
      </c>
      <c r="AV12" s="2">
        <v>0.4</v>
      </c>
      <c r="AW12" s="2">
        <v>0.4</v>
      </c>
      <c r="AX12" s="2">
        <v>0.4</v>
      </c>
      <c r="AY12" s="2">
        <v>0.4</v>
      </c>
      <c r="AZ12" s="2">
        <v>0.4</v>
      </c>
      <c r="BA12" s="2">
        <v>0.4</v>
      </c>
      <c r="BB12" s="2">
        <v>0.4</v>
      </c>
      <c r="BC12" s="2">
        <v>0.4</v>
      </c>
      <c r="BD12" s="2">
        <v>0.4</v>
      </c>
      <c r="BE12" s="2">
        <v>0.4</v>
      </c>
      <c r="BF12" s="2">
        <v>0.4</v>
      </c>
    </row>
    <row r="13" spans="1:72">
      <c r="B13" t="s">
        <v>58</v>
      </c>
      <c r="C13" s="2">
        <v>0.4</v>
      </c>
      <c r="D13" s="2">
        <v>0.4</v>
      </c>
      <c r="E13" s="2">
        <v>0.4</v>
      </c>
      <c r="F13" s="2">
        <v>0.4</v>
      </c>
      <c r="G13" s="2">
        <v>0.4</v>
      </c>
      <c r="H13" s="2">
        <v>0.4</v>
      </c>
      <c r="I13" s="2">
        <v>0.4</v>
      </c>
      <c r="J13" s="2">
        <v>0.4</v>
      </c>
      <c r="K13" s="2">
        <v>0.4</v>
      </c>
      <c r="L13" s="2">
        <v>0.4</v>
      </c>
      <c r="M13" s="2">
        <v>0.4</v>
      </c>
      <c r="N13" s="2">
        <v>0.4</v>
      </c>
      <c r="O13" s="2">
        <v>0.4</v>
      </c>
      <c r="P13" s="2">
        <v>0.4</v>
      </c>
      <c r="Q13" s="2">
        <v>0.4</v>
      </c>
      <c r="R13" s="2">
        <v>0.4</v>
      </c>
      <c r="S13" s="2">
        <v>0.4</v>
      </c>
      <c r="T13" s="2">
        <v>0.4</v>
      </c>
      <c r="U13" s="2">
        <v>0.4</v>
      </c>
      <c r="V13" s="2">
        <v>0.4</v>
      </c>
      <c r="W13" s="2">
        <v>0.4</v>
      </c>
      <c r="X13" s="2">
        <v>0.4</v>
      </c>
      <c r="Y13" s="2">
        <v>0.4</v>
      </c>
      <c r="Z13" s="2">
        <v>0.4</v>
      </c>
      <c r="AA13" s="2">
        <v>0.4</v>
      </c>
      <c r="AB13" s="2">
        <v>0.4</v>
      </c>
      <c r="AC13" s="2">
        <v>0.4</v>
      </c>
      <c r="AD13" s="2">
        <v>0.4</v>
      </c>
      <c r="AE13" s="2">
        <v>0.4</v>
      </c>
      <c r="AF13" s="2">
        <v>0.4</v>
      </c>
      <c r="AG13" s="2">
        <v>0.4</v>
      </c>
      <c r="AH13" s="2">
        <v>0.4</v>
      </c>
      <c r="AI13" s="2">
        <v>0.4</v>
      </c>
      <c r="AJ13" s="2">
        <v>0.4</v>
      </c>
      <c r="AK13" s="2">
        <v>0.4</v>
      </c>
      <c r="AL13" s="2">
        <v>0.4</v>
      </c>
      <c r="AM13" s="2">
        <v>0.4</v>
      </c>
      <c r="AN13" s="2">
        <v>0.4</v>
      </c>
      <c r="AO13" s="2">
        <v>0.4</v>
      </c>
      <c r="AP13" s="2">
        <v>0.4</v>
      </c>
      <c r="AQ13" s="2">
        <v>0.4</v>
      </c>
      <c r="AR13" s="2">
        <v>0.4</v>
      </c>
      <c r="AS13" s="2">
        <v>0.4</v>
      </c>
      <c r="AT13" s="2">
        <v>0.4</v>
      </c>
      <c r="AU13" s="2">
        <v>0.4</v>
      </c>
      <c r="AV13" s="2">
        <v>0.4</v>
      </c>
      <c r="AW13" s="2">
        <v>0.4</v>
      </c>
      <c r="AX13" s="2">
        <v>0.4</v>
      </c>
      <c r="AY13" s="2">
        <v>0.4</v>
      </c>
      <c r="AZ13" s="2">
        <v>0.4</v>
      </c>
      <c r="BA13" s="2">
        <v>0.4</v>
      </c>
      <c r="BB13" s="2">
        <v>0.4</v>
      </c>
      <c r="BC13" s="2">
        <v>0.4</v>
      </c>
      <c r="BD13" s="2">
        <v>0.4</v>
      </c>
      <c r="BE13" s="2">
        <v>0.4</v>
      </c>
      <c r="BF13" s="2">
        <v>0.4</v>
      </c>
    </row>
    <row r="14" spans="1:72">
      <c r="B14" t="s">
        <v>55</v>
      </c>
      <c r="C14" s="2">
        <v>0.2</v>
      </c>
      <c r="D14" s="2">
        <v>0.2</v>
      </c>
      <c r="E14" s="2">
        <v>0.2</v>
      </c>
      <c r="F14" s="2">
        <v>0.2</v>
      </c>
      <c r="G14" s="2">
        <v>0.2</v>
      </c>
      <c r="H14" s="2">
        <v>0.2</v>
      </c>
      <c r="I14" s="2">
        <v>0.2</v>
      </c>
      <c r="J14" s="2">
        <v>0.2</v>
      </c>
      <c r="K14" s="2">
        <v>0.2</v>
      </c>
      <c r="L14" s="2">
        <v>0.2</v>
      </c>
      <c r="M14" s="2">
        <v>0.2</v>
      </c>
      <c r="N14" s="2">
        <v>0.2</v>
      </c>
      <c r="O14" s="2">
        <v>0.2</v>
      </c>
      <c r="P14" s="2">
        <v>0.2</v>
      </c>
      <c r="Q14" s="2">
        <v>0.2</v>
      </c>
      <c r="R14" s="2">
        <v>0.2</v>
      </c>
      <c r="S14" s="2">
        <v>0.2</v>
      </c>
      <c r="T14" s="2">
        <v>0.2</v>
      </c>
      <c r="U14" s="2">
        <v>0.2</v>
      </c>
      <c r="V14" s="2">
        <v>0.2</v>
      </c>
      <c r="W14" s="2">
        <v>0.2</v>
      </c>
      <c r="X14" s="2">
        <v>0.2</v>
      </c>
      <c r="Y14" s="2">
        <v>0.2</v>
      </c>
      <c r="Z14" s="2">
        <v>0.2</v>
      </c>
      <c r="AA14" s="2">
        <v>0.2</v>
      </c>
      <c r="AB14" s="2">
        <v>0.2</v>
      </c>
      <c r="AC14" s="2">
        <v>0.2</v>
      </c>
      <c r="AD14" s="2">
        <v>0.2</v>
      </c>
      <c r="AE14" s="2">
        <v>0.2</v>
      </c>
      <c r="AF14" s="2">
        <v>0.2</v>
      </c>
      <c r="AG14" s="2">
        <v>0.2</v>
      </c>
      <c r="AH14" s="2">
        <v>0.2</v>
      </c>
      <c r="AI14" s="2">
        <v>0.2</v>
      </c>
      <c r="AJ14" s="2">
        <v>0.2</v>
      </c>
      <c r="AK14" s="2">
        <v>0.2</v>
      </c>
      <c r="AL14" s="2">
        <v>0.2</v>
      </c>
      <c r="AM14" s="2">
        <v>0.2</v>
      </c>
      <c r="AN14" s="2">
        <v>0.2</v>
      </c>
      <c r="AO14" s="2">
        <v>0.2</v>
      </c>
      <c r="AP14" s="2">
        <v>0.2</v>
      </c>
      <c r="AQ14" s="2">
        <v>0.2</v>
      </c>
      <c r="AR14" s="2">
        <v>0.2</v>
      </c>
      <c r="AS14" s="2">
        <v>0.2</v>
      </c>
      <c r="AT14" s="2">
        <v>0.2</v>
      </c>
      <c r="AU14" s="2">
        <v>0.2</v>
      </c>
      <c r="AV14" s="2">
        <v>0.2</v>
      </c>
      <c r="AW14" s="2">
        <v>0.2</v>
      </c>
      <c r="AX14" s="2">
        <v>0.2</v>
      </c>
      <c r="AY14" s="2">
        <v>0.2</v>
      </c>
      <c r="AZ14" s="2">
        <v>0.2</v>
      </c>
      <c r="BA14" s="2">
        <v>0.2</v>
      </c>
      <c r="BB14" s="2">
        <v>0.2</v>
      </c>
      <c r="BC14" s="2">
        <v>0.2</v>
      </c>
      <c r="BD14" s="2">
        <v>0.2</v>
      </c>
      <c r="BE14" s="2">
        <v>0.2</v>
      </c>
      <c r="BF14" s="2">
        <v>0.2</v>
      </c>
    </row>
    <row r="15" spans="1:72">
      <c r="B15" t="s">
        <v>54</v>
      </c>
      <c r="C15" s="2">
        <v>0.2</v>
      </c>
      <c r="D15" s="2">
        <v>0.2</v>
      </c>
      <c r="E15" s="2">
        <v>0.2</v>
      </c>
      <c r="F15" s="2">
        <v>0.2</v>
      </c>
      <c r="G15" s="2">
        <v>0.2</v>
      </c>
      <c r="H15" s="2">
        <v>0.2</v>
      </c>
      <c r="I15" s="2">
        <v>0.2</v>
      </c>
      <c r="J15" s="2">
        <v>0.2</v>
      </c>
      <c r="K15" s="2">
        <v>0.2</v>
      </c>
      <c r="L15" s="2">
        <v>0.2</v>
      </c>
      <c r="M15" s="2">
        <v>0.2</v>
      </c>
      <c r="N15" s="2">
        <v>0.2</v>
      </c>
      <c r="O15" s="2">
        <v>0.2</v>
      </c>
      <c r="P15" s="2">
        <v>0.2</v>
      </c>
      <c r="Q15" s="2">
        <v>0.2</v>
      </c>
      <c r="R15" s="2">
        <v>0.2</v>
      </c>
      <c r="S15" s="2">
        <v>0.2</v>
      </c>
      <c r="T15" s="2">
        <v>0.2</v>
      </c>
      <c r="U15" s="2">
        <v>0.2</v>
      </c>
      <c r="V15" s="2">
        <v>0.2</v>
      </c>
      <c r="W15" s="2">
        <v>0.2</v>
      </c>
      <c r="X15" s="2">
        <v>0.2</v>
      </c>
      <c r="Y15" s="2">
        <v>0.2</v>
      </c>
      <c r="Z15" s="2">
        <v>0.2</v>
      </c>
      <c r="AA15" s="2">
        <v>0.2</v>
      </c>
      <c r="AB15" s="2">
        <v>0.2</v>
      </c>
      <c r="AC15" s="2">
        <v>0.2</v>
      </c>
      <c r="AD15" s="2">
        <v>0.2</v>
      </c>
      <c r="AE15" s="2">
        <v>0.2</v>
      </c>
      <c r="AF15" s="2">
        <v>0.2</v>
      </c>
      <c r="AG15" s="2">
        <v>0.2</v>
      </c>
      <c r="AH15" s="2">
        <v>0.2</v>
      </c>
      <c r="AI15" s="2">
        <v>0.2</v>
      </c>
      <c r="AJ15" s="2">
        <v>0.2</v>
      </c>
      <c r="AK15" s="2">
        <v>0.2</v>
      </c>
      <c r="AL15" s="2">
        <v>0.2</v>
      </c>
      <c r="AM15" s="2">
        <v>0.2</v>
      </c>
      <c r="AN15" s="2">
        <v>0.2</v>
      </c>
      <c r="AO15" s="2">
        <v>0.2</v>
      </c>
      <c r="AP15" s="2">
        <v>0.2</v>
      </c>
      <c r="AQ15" s="2">
        <v>0.2</v>
      </c>
      <c r="AR15" s="2">
        <v>0.2</v>
      </c>
      <c r="AS15" s="2">
        <v>0.2</v>
      </c>
      <c r="AT15" s="2">
        <v>0.2</v>
      </c>
      <c r="AU15" s="2">
        <v>0.2</v>
      </c>
      <c r="AV15" s="2">
        <v>0.2</v>
      </c>
      <c r="AW15" s="2">
        <v>0.2</v>
      </c>
      <c r="AX15" s="2">
        <v>0.2</v>
      </c>
      <c r="AY15" s="2">
        <v>0.2</v>
      </c>
      <c r="AZ15" s="2">
        <v>0.2</v>
      </c>
      <c r="BA15" s="2">
        <v>0.2</v>
      </c>
      <c r="BB15" s="2">
        <v>0.2</v>
      </c>
      <c r="BC15" s="2">
        <v>0.2</v>
      </c>
      <c r="BD15" s="2">
        <v>0.2</v>
      </c>
      <c r="BE15" s="2">
        <v>0.2</v>
      </c>
      <c r="BF15" s="2">
        <v>0.2</v>
      </c>
      <c r="BI15" t="s">
        <v>96</v>
      </c>
    </row>
    <row r="16" spans="1:72">
      <c r="B16" t="s">
        <v>10</v>
      </c>
      <c r="C16" s="2">
        <f t="shared" ref="C16:C27" si="2">BI16*$C$76</f>
        <v>0.56999999999999995</v>
      </c>
      <c r="D16" s="2">
        <v>0.3</v>
      </c>
      <c r="E16" s="2">
        <v>0.3</v>
      </c>
      <c r="F16" s="2">
        <v>0.1</v>
      </c>
      <c r="G16" s="2">
        <v>0.1</v>
      </c>
      <c r="H16" s="2">
        <v>0.1</v>
      </c>
      <c r="I16" s="2">
        <v>0.1</v>
      </c>
      <c r="J16" s="2">
        <v>0.1</v>
      </c>
      <c r="K16" s="2">
        <v>0.15</v>
      </c>
      <c r="L16" s="2">
        <v>0.2</v>
      </c>
      <c r="M16" s="2">
        <v>0.2</v>
      </c>
      <c r="N16" s="2">
        <v>0.2</v>
      </c>
      <c r="O16" s="2">
        <v>0.2</v>
      </c>
      <c r="P16" s="2">
        <v>0.75</v>
      </c>
      <c r="Q16" s="2">
        <v>0.7</v>
      </c>
      <c r="R16" s="2">
        <v>0.7</v>
      </c>
      <c r="S16" s="2">
        <v>0.65</v>
      </c>
      <c r="T16" s="2">
        <v>0.65</v>
      </c>
      <c r="U16" s="2">
        <v>0.55000000000000004</v>
      </c>
      <c r="V16" s="2">
        <v>0.55000000000000004</v>
      </c>
      <c r="W16" s="2">
        <v>0.55000000000000004</v>
      </c>
      <c r="X16" s="2">
        <v>0.45</v>
      </c>
      <c r="Y16" s="2">
        <v>0.45</v>
      </c>
      <c r="Z16" s="2">
        <v>0.45</v>
      </c>
      <c r="AA16" s="2">
        <v>0.45</v>
      </c>
      <c r="AB16" s="2">
        <v>0.4</v>
      </c>
      <c r="AC16" s="2">
        <v>0.4</v>
      </c>
      <c r="AD16" s="2">
        <v>0.4</v>
      </c>
      <c r="AE16" s="2">
        <v>0.4</v>
      </c>
      <c r="AF16" s="2">
        <v>0.4</v>
      </c>
      <c r="AG16" s="2">
        <v>0.4</v>
      </c>
      <c r="AH16" s="2">
        <v>0.4</v>
      </c>
      <c r="AI16" s="2">
        <v>0.4</v>
      </c>
      <c r="AJ16" s="2">
        <v>0.4</v>
      </c>
      <c r="AK16" s="2">
        <v>0.4</v>
      </c>
      <c r="AL16" s="2">
        <v>0.4</v>
      </c>
      <c r="AM16" s="2">
        <v>0.4</v>
      </c>
      <c r="AN16" s="2">
        <v>0.4</v>
      </c>
      <c r="AO16" s="2">
        <v>0.4</v>
      </c>
      <c r="AP16" s="2">
        <v>0.4</v>
      </c>
      <c r="AQ16" s="2">
        <v>0.4</v>
      </c>
      <c r="AR16" s="2">
        <v>0.4</v>
      </c>
      <c r="AS16" s="2">
        <v>0.4</v>
      </c>
      <c r="AT16" s="2">
        <v>0.4</v>
      </c>
      <c r="AU16" s="2">
        <v>0.4</v>
      </c>
      <c r="AV16" s="2">
        <v>0.4</v>
      </c>
      <c r="AW16" s="2">
        <v>0.4</v>
      </c>
      <c r="AX16" s="2">
        <v>0.4</v>
      </c>
      <c r="AY16" s="2">
        <v>0.4</v>
      </c>
      <c r="AZ16" s="2">
        <v>0.4</v>
      </c>
      <c r="BA16" s="2">
        <v>0.4</v>
      </c>
      <c r="BB16" s="2">
        <v>0.4</v>
      </c>
      <c r="BC16" s="2">
        <v>0.4</v>
      </c>
      <c r="BD16" s="2">
        <v>0.4</v>
      </c>
      <c r="BE16" s="2">
        <v>0.4</v>
      </c>
      <c r="BF16" s="2">
        <v>0.4</v>
      </c>
      <c r="BI16">
        <v>1</v>
      </c>
      <c r="BJ16">
        <f t="shared" ref="BJ16:BJ31" si="3">(BI16-BK16)/5*4+BK16</f>
        <v>1</v>
      </c>
      <c r="BK16">
        <v>1</v>
      </c>
      <c r="BL16">
        <f t="shared" ref="BL16:BL31" si="4">(BK16-BM16)/10*5+BM16</f>
        <v>1</v>
      </c>
      <c r="BM16">
        <v>1</v>
      </c>
      <c r="BN16">
        <f t="shared" ref="BN16:BN31" si="5">(BM16-BP16)/15*10+BP16</f>
        <v>1</v>
      </c>
      <c r="BO16">
        <f t="shared" ref="BO16:BO31" si="6">(BM16-BP16)/15*5+BP16</f>
        <v>1</v>
      </c>
      <c r="BP16">
        <v>1</v>
      </c>
      <c r="BQ16">
        <f t="shared" ref="BQ16:BT31" si="7">BP16</f>
        <v>1</v>
      </c>
      <c r="BR16">
        <f t="shared" si="7"/>
        <v>1</v>
      </c>
      <c r="BS16">
        <f t="shared" si="7"/>
        <v>1</v>
      </c>
      <c r="BT16">
        <f t="shared" si="7"/>
        <v>1</v>
      </c>
    </row>
    <row r="17" spans="1:72">
      <c r="B17" t="s">
        <v>13</v>
      </c>
      <c r="C17" s="2">
        <f t="shared" si="2"/>
        <v>0.39899999999999997</v>
      </c>
      <c r="D17" s="2">
        <v>0.3</v>
      </c>
      <c r="E17" s="2">
        <v>0.3</v>
      </c>
      <c r="F17" s="2">
        <v>0.1</v>
      </c>
      <c r="G17" s="2">
        <v>0.1</v>
      </c>
      <c r="H17" s="2">
        <v>0.1</v>
      </c>
      <c r="I17" s="2">
        <v>0.1</v>
      </c>
      <c r="J17" s="2">
        <v>0.1</v>
      </c>
      <c r="K17" s="2">
        <v>0.15</v>
      </c>
      <c r="L17" s="2">
        <v>0.2</v>
      </c>
      <c r="M17" s="2">
        <v>0.2</v>
      </c>
      <c r="N17" s="2">
        <v>0.2</v>
      </c>
      <c r="O17" s="2">
        <v>0.2</v>
      </c>
      <c r="P17" s="2">
        <v>0.75</v>
      </c>
      <c r="Q17" s="2">
        <v>0.75</v>
      </c>
      <c r="R17" s="2">
        <v>0.75</v>
      </c>
      <c r="S17" s="2">
        <v>0.75</v>
      </c>
      <c r="T17" s="2">
        <v>0.75</v>
      </c>
      <c r="U17" s="2">
        <v>0.55000000000000004</v>
      </c>
      <c r="V17" s="2">
        <v>0.55000000000000004</v>
      </c>
      <c r="W17" s="2">
        <v>0.55000000000000004</v>
      </c>
      <c r="X17" s="2">
        <v>0.45</v>
      </c>
      <c r="Y17" s="2">
        <v>0.45</v>
      </c>
      <c r="Z17" s="2">
        <v>0.45</v>
      </c>
      <c r="AA17" s="2">
        <v>0.45</v>
      </c>
      <c r="AB17" s="2">
        <v>0.4</v>
      </c>
      <c r="AC17" s="2">
        <v>0.4</v>
      </c>
      <c r="AD17" s="2">
        <v>0.4</v>
      </c>
      <c r="AE17" s="2">
        <v>0.4</v>
      </c>
      <c r="AF17" s="2">
        <v>0.4</v>
      </c>
      <c r="AG17" s="2">
        <v>0.4</v>
      </c>
      <c r="AH17" s="2">
        <v>0.4</v>
      </c>
      <c r="AI17" s="2">
        <v>0.4</v>
      </c>
      <c r="AJ17" s="2">
        <v>0.4</v>
      </c>
      <c r="AK17" s="2">
        <v>0.4</v>
      </c>
      <c r="AL17" s="2">
        <v>0.4</v>
      </c>
      <c r="AM17" s="2">
        <v>0.4</v>
      </c>
      <c r="AN17" s="2">
        <v>0.4</v>
      </c>
      <c r="AO17" s="2">
        <v>0.4</v>
      </c>
      <c r="AP17" s="2">
        <v>0.4</v>
      </c>
      <c r="AQ17" s="2">
        <v>0.4</v>
      </c>
      <c r="AR17" s="2">
        <v>0.4</v>
      </c>
      <c r="AS17" s="2">
        <v>0.4</v>
      </c>
      <c r="AT17" s="2">
        <v>0.4</v>
      </c>
      <c r="AU17" s="2">
        <v>0.4</v>
      </c>
      <c r="AV17" s="2">
        <v>0.4</v>
      </c>
      <c r="AW17" s="2">
        <v>0.4</v>
      </c>
      <c r="AX17" s="2">
        <v>0.4</v>
      </c>
      <c r="AY17" s="2">
        <v>0.4</v>
      </c>
      <c r="AZ17" s="2">
        <v>0.4</v>
      </c>
      <c r="BA17" s="2">
        <v>0.4</v>
      </c>
      <c r="BB17" s="2">
        <v>0.4</v>
      </c>
      <c r="BC17" s="2">
        <v>0.4</v>
      </c>
      <c r="BD17" s="2">
        <v>0.4</v>
      </c>
      <c r="BE17" s="2">
        <v>0.4</v>
      </c>
      <c r="BF17" s="2">
        <v>0.4</v>
      </c>
      <c r="BI17">
        <v>0.7</v>
      </c>
      <c r="BJ17">
        <f t="shared" si="3"/>
        <v>0.7</v>
      </c>
      <c r="BK17">
        <v>0.7</v>
      </c>
      <c r="BL17">
        <f t="shared" si="4"/>
        <v>0.7</v>
      </c>
      <c r="BM17">
        <v>0.7</v>
      </c>
      <c r="BN17">
        <f t="shared" si="5"/>
        <v>0.7</v>
      </c>
      <c r="BO17">
        <f t="shared" si="6"/>
        <v>0.7</v>
      </c>
      <c r="BP17">
        <v>0.7</v>
      </c>
      <c r="BQ17">
        <f t="shared" si="7"/>
        <v>0.7</v>
      </c>
      <c r="BR17">
        <f t="shared" si="7"/>
        <v>0.7</v>
      </c>
      <c r="BS17">
        <f t="shared" si="7"/>
        <v>0.7</v>
      </c>
      <c r="BT17">
        <f t="shared" si="7"/>
        <v>0.7</v>
      </c>
    </row>
    <row r="18" spans="1:72">
      <c r="B18" t="s">
        <v>4</v>
      </c>
      <c r="C18" s="2">
        <f t="shared" si="2"/>
        <v>0.51300000000000001</v>
      </c>
      <c r="D18" s="2">
        <v>0.3</v>
      </c>
      <c r="E18" s="2">
        <v>0.3</v>
      </c>
      <c r="F18" s="2">
        <v>0.1</v>
      </c>
      <c r="G18" s="2">
        <v>0.1</v>
      </c>
      <c r="H18" s="2">
        <v>0.1</v>
      </c>
      <c r="I18" s="2">
        <v>0.1</v>
      </c>
      <c r="J18" s="2">
        <v>0.1</v>
      </c>
      <c r="K18" s="2">
        <v>0.15</v>
      </c>
      <c r="L18" s="2">
        <v>0.2</v>
      </c>
      <c r="M18" s="2">
        <v>0.2</v>
      </c>
      <c r="N18" s="2">
        <v>0.2</v>
      </c>
      <c r="O18" s="2">
        <v>0.2</v>
      </c>
      <c r="P18" s="2">
        <v>0.75</v>
      </c>
      <c r="Q18" s="2">
        <v>0.75</v>
      </c>
      <c r="R18" s="2">
        <v>0.75</v>
      </c>
      <c r="S18" s="2">
        <v>0.75</v>
      </c>
      <c r="T18" s="2">
        <v>0.75</v>
      </c>
      <c r="U18" s="2">
        <v>0.55000000000000004</v>
      </c>
      <c r="V18" s="2">
        <v>0.55000000000000004</v>
      </c>
      <c r="W18" s="2">
        <v>0.55000000000000004</v>
      </c>
      <c r="X18" s="2">
        <v>0.45</v>
      </c>
      <c r="Y18" s="2">
        <v>0.45</v>
      </c>
      <c r="Z18" s="2">
        <v>0.45</v>
      </c>
      <c r="AA18" s="2">
        <v>0.45</v>
      </c>
      <c r="AB18" s="2">
        <v>0.4</v>
      </c>
      <c r="AC18" s="2">
        <v>0.4</v>
      </c>
      <c r="AD18" s="2">
        <v>0.4</v>
      </c>
      <c r="AE18" s="2">
        <v>0.4</v>
      </c>
      <c r="AF18" s="2">
        <v>0.4</v>
      </c>
      <c r="AG18" s="2">
        <v>0.4</v>
      </c>
      <c r="AH18" s="2">
        <v>0.4</v>
      </c>
      <c r="AI18" s="2">
        <v>0.4</v>
      </c>
      <c r="AJ18" s="2">
        <v>0.4</v>
      </c>
      <c r="AK18" s="2">
        <v>0.4</v>
      </c>
      <c r="AL18" s="2">
        <v>0.4</v>
      </c>
      <c r="AM18" s="2">
        <v>0.4</v>
      </c>
      <c r="AN18" s="2">
        <v>0.4</v>
      </c>
      <c r="AO18" s="2">
        <v>0.4</v>
      </c>
      <c r="AP18" s="2">
        <v>0.4</v>
      </c>
      <c r="AQ18" s="2">
        <v>0.4</v>
      </c>
      <c r="AR18" s="2">
        <v>0.4</v>
      </c>
      <c r="AS18" s="2">
        <v>0.4</v>
      </c>
      <c r="AT18" s="2">
        <v>0.4</v>
      </c>
      <c r="AU18" s="2">
        <v>0.4</v>
      </c>
      <c r="AV18" s="2">
        <v>0.4</v>
      </c>
      <c r="AW18" s="2">
        <v>0.4</v>
      </c>
      <c r="AX18" s="2">
        <v>0.4</v>
      </c>
      <c r="AY18" s="2">
        <v>0.4</v>
      </c>
      <c r="AZ18" s="2">
        <v>0.4</v>
      </c>
      <c r="BA18" s="2">
        <v>0.4</v>
      </c>
      <c r="BB18" s="2">
        <v>0.4</v>
      </c>
      <c r="BC18" s="2">
        <v>0.4</v>
      </c>
      <c r="BD18" s="2">
        <v>0.4</v>
      </c>
      <c r="BE18" s="2">
        <v>0.4</v>
      </c>
      <c r="BF18" s="2">
        <v>0.4</v>
      </c>
      <c r="BI18">
        <v>0.9</v>
      </c>
      <c r="BJ18">
        <f t="shared" si="3"/>
        <v>0.9</v>
      </c>
      <c r="BK18">
        <v>0.9</v>
      </c>
      <c r="BL18">
        <f t="shared" si="4"/>
        <v>0.9</v>
      </c>
      <c r="BM18">
        <v>0.9</v>
      </c>
      <c r="BN18">
        <f t="shared" si="5"/>
        <v>0.9</v>
      </c>
      <c r="BO18">
        <f t="shared" si="6"/>
        <v>0.9</v>
      </c>
      <c r="BP18">
        <v>0.9</v>
      </c>
      <c r="BQ18">
        <f t="shared" si="7"/>
        <v>0.9</v>
      </c>
      <c r="BR18">
        <f t="shared" si="7"/>
        <v>0.9</v>
      </c>
      <c r="BS18">
        <f t="shared" si="7"/>
        <v>0.9</v>
      </c>
      <c r="BT18">
        <f t="shared" si="7"/>
        <v>0.9</v>
      </c>
    </row>
    <row r="19" spans="1:72">
      <c r="B19" t="s">
        <v>14</v>
      </c>
      <c r="C19" s="2">
        <f t="shared" si="2"/>
        <v>0.39899999999999997</v>
      </c>
      <c r="D19" s="2">
        <v>0.3</v>
      </c>
      <c r="E19" s="2">
        <v>0.3</v>
      </c>
      <c r="F19" s="2">
        <v>0.1</v>
      </c>
      <c r="G19" s="2">
        <v>0.1</v>
      </c>
      <c r="H19" s="2">
        <v>0.1</v>
      </c>
      <c r="I19" s="2">
        <v>0.1</v>
      </c>
      <c r="J19" s="2">
        <v>0.1</v>
      </c>
      <c r="K19" s="2">
        <v>0.15</v>
      </c>
      <c r="L19" s="2">
        <v>0.2</v>
      </c>
      <c r="M19" s="2">
        <v>0.2</v>
      </c>
      <c r="N19" s="2">
        <v>0.2</v>
      </c>
      <c r="O19" s="2">
        <v>0.2</v>
      </c>
      <c r="P19" s="2">
        <v>0.75</v>
      </c>
      <c r="Q19" s="2">
        <v>0.75</v>
      </c>
      <c r="R19" s="2">
        <v>0.75</v>
      </c>
      <c r="S19" s="2">
        <v>0.75</v>
      </c>
      <c r="T19" s="2">
        <v>0.75</v>
      </c>
      <c r="U19" s="2">
        <v>0.55000000000000004</v>
      </c>
      <c r="V19" s="2">
        <v>0.55000000000000004</v>
      </c>
      <c r="W19" s="2">
        <v>0.55000000000000004</v>
      </c>
      <c r="X19" s="2">
        <v>0.45</v>
      </c>
      <c r="Y19" s="2">
        <v>0.45</v>
      </c>
      <c r="Z19" s="2">
        <v>0.45</v>
      </c>
      <c r="AA19" s="2">
        <v>0.45</v>
      </c>
      <c r="AB19" s="2">
        <v>0.4</v>
      </c>
      <c r="AC19" s="2">
        <v>0.4</v>
      </c>
      <c r="AD19" s="2">
        <v>0.4</v>
      </c>
      <c r="AE19" s="2">
        <v>0.4</v>
      </c>
      <c r="AF19" s="2">
        <v>0.4</v>
      </c>
      <c r="AG19" s="2">
        <v>0.4</v>
      </c>
      <c r="AH19" s="2">
        <v>0.4</v>
      </c>
      <c r="AI19" s="2">
        <v>0.4</v>
      </c>
      <c r="AJ19" s="2">
        <v>0.4</v>
      </c>
      <c r="AK19" s="2">
        <v>0.4</v>
      </c>
      <c r="AL19" s="2">
        <v>0.4</v>
      </c>
      <c r="AM19" s="2">
        <v>0.4</v>
      </c>
      <c r="AN19" s="2">
        <v>0.4</v>
      </c>
      <c r="AO19" s="2">
        <v>0.4</v>
      </c>
      <c r="AP19" s="2">
        <v>0.4</v>
      </c>
      <c r="AQ19" s="2">
        <v>0.4</v>
      </c>
      <c r="AR19" s="2">
        <v>0.4</v>
      </c>
      <c r="AS19" s="2">
        <v>0.4</v>
      </c>
      <c r="AT19" s="2">
        <v>0.4</v>
      </c>
      <c r="AU19" s="2">
        <v>0.4</v>
      </c>
      <c r="AV19" s="2">
        <v>0.4</v>
      </c>
      <c r="AW19" s="2">
        <v>0.4</v>
      </c>
      <c r="AX19" s="2">
        <v>0.4</v>
      </c>
      <c r="AY19" s="2">
        <v>0.4</v>
      </c>
      <c r="AZ19" s="2">
        <v>0.4</v>
      </c>
      <c r="BA19" s="2">
        <v>0.4</v>
      </c>
      <c r="BB19" s="2">
        <v>0.4</v>
      </c>
      <c r="BC19" s="2">
        <v>0.4</v>
      </c>
      <c r="BD19" s="2">
        <v>0.4</v>
      </c>
      <c r="BE19" s="2">
        <v>0.4</v>
      </c>
      <c r="BF19" s="2">
        <v>0.4</v>
      </c>
      <c r="BI19">
        <v>0.7</v>
      </c>
      <c r="BJ19">
        <f t="shared" si="3"/>
        <v>0.7</v>
      </c>
      <c r="BK19">
        <v>0.7</v>
      </c>
      <c r="BL19">
        <f t="shared" si="4"/>
        <v>0.7</v>
      </c>
      <c r="BM19">
        <v>0.7</v>
      </c>
      <c r="BN19">
        <f t="shared" si="5"/>
        <v>0.7</v>
      </c>
      <c r="BO19">
        <f t="shared" si="6"/>
        <v>0.7</v>
      </c>
      <c r="BP19">
        <v>0.7</v>
      </c>
      <c r="BQ19">
        <f t="shared" si="7"/>
        <v>0.7</v>
      </c>
      <c r="BR19">
        <f t="shared" si="7"/>
        <v>0.7</v>
      </c>
      <c r="BS19">
        <f t="shared" si="7"/>
        <v>0.7</v>
      </c>
      <c r="BT19">
        <f t="shared" si="7"/>
        <v>0.7</v>
      </c>
    </row>
    <row r="20" spans="1:72">
      <c r="B20" t="s">
        <v>15</v>
      </c>
      <c r="C20" s="2">
        <f t="shared" si="2"/>
        <v>0.51300000000000001</v>
      </c>
      <c r="D20" s="2">
        <v>0.3</v>
      </c>
      <c r="E20" s="2">
        <v>0.3</v>
      </c>
      <c r="F20" s="2">
        <v>0.1</v>
      </c>
      <c r="G20" s="2">
        <v>0.1</v>
      </c>
      <c r="H20" s="2">
        <v>0.1</v>
      </c>
      <c r="I20" s="2">
        <v>0.1</v>
      </c>
      <c r="J20" s="2">
        <v>0.1</v>
      </c>
      <c r="K20" s="2">
        <v>0.15</v>
      </c>
      <c r="L20" s="2">
        <v>0.2</v>
      </c>
      <c r="M20" s="2">
        <v>0.2</v>
      </c>
      <c r="N20" s="2">
        <v>0.2</v>
      </c>
      <c r="O20" s="2">
        <v>0.2</v>
      </c>
      <c r="P20" s="2">
        <v>0.75</v>
      </c>
      <c r="Q20" s="2">
        <v>0.75</v>
      </c>
      <c r="R20" s="2">
        <v>0.75</v>
      </c>
      <c r="S20" s="2">
        <v>0.75</v>
      </c>
      <c r="T20" s="2">
        <v>0.75</v>
      </c>
      <c r="U20" s="2">
        <v>0.55000000000000004</v>
      </c>
      <c r="V20" s="2">
        <v>0.55000000000000004</v>
      </c>
      <c r="W20" s="2">
        <v>0.55000000000000004</v>
      </c>
      <c r="X20" s="2">
        <v>0.45</v>
      </c>
      <c r="Y20" s="2">
        <v>0.45</v>
      </c>
      <c r="Z20" s="2">
        <v>0.45</v>
      </c>
      <c r="AA20" s="2">
        <v>0.45</v>
      </c>
      <c r="AB20" s="2">
        <v>0.4</v>
      </c>
      <c r="AC20" s="2">
        <v>0.4</v>
      </c>
      <c r="AD20" s="2">
        <v>0.4</v>
      </c>
      <c r="AE20" s="2">
        <v>0.4</v>
      </c>
      <c r="AF20" s="2">
        <v>0.4</v>
      </c>
      <c r="AG20" s="2">
        <v>0.4</v>
      </c>
      <c r="AH20" s="2">
        <v>0.4</v>
      </c>
      <c r="AI20" s="2">
        <v>0.4</v>
      </c>
      <c r="AJ20" s="2">
        <v>0.4</v>
      </c>
      <c r="AK20" s="2">
        <v>0.4</v>
      </c>
      <c r="AL20" s="2">
        <v>0.4</v>
      </c>
      <c r="AM20" s="2">
        <v>0.4</v>
      </c>
      <c r="AN20" s="2">
        <v>0.4</v>
      </c>
      <c r="AO20" s="2">
        <v>0.4</v>
      </c>
      <c r="AP20" s="2">
        <v>0.4</v>
      </c>
      <c r="AQ20" s="2">
        <v>0.4</v>
      </c>
      <c r="AR20" s="2">
        <v>0.4</v>
      </c>
      <c r="AS20" s="2">
        <v>0.4</v>
      </c>
      <c r="AT20" s="2">
        <v>0.4</v>
      </c>
      <c r="AU20" s="2">
        <v>0.4</v>
      </c>
      <c r="AV20" s="2">
        <v>0.4</v>
      </c>
      <c r="AW20" s="2">
        <v>0.4</v>
      </c>
      <c r="AX20" s="2">
        <v>0.4</v>
      </c>
      <c r="AY20" s="2">
        <v>0.4</v>
      </c>
      <c r="AZ20" s="2">
        <v>0.4</v>
      </c>
      <c r="BA20" s="2">
        <v>0.4</v>
      </c>
      <c r="BB20" s="2">
        <v>0.4</v>
      </c>
      <c r="BC20" s="2">
        <v>0.4</v>
      </c>
      <c r="BD20" s="2">
        <v>0.4</v>
      </c>
      <c r="BE20" s="2">
        <v>0.4</v>
      </c>
      <c r="BF20" s="2">
        <v>0.4</v>
      </c>
      <c r="BI20">
        <v>0.9</v>
      </c>
      <c r="BJ20">
        <f t="shared" si="3"/>
        <v>0.9</v>
      </c>
      <c r="BK20">
        <v>0.9</v>
      </c>
      <c r="BL20">
        <f t="shared" si="4"/>
        <v>0.9</v>
      </c>
      <c r="BM20">
        <v>0.9</v>
      </c>
      <c r="BN20">
        <f t="shared" si="5"/>
        <v>0.9</v>
      </c>
      <c r="BO20">
        <f t="shared" si="6"/>
        <v>0.9</v>
      </c>
      <c r="BP20">
        <v>0.9</v>
      </c>
      <c r="BQ20">
        <f t="shared" si="7"/>
        <v>0.9</v>
      </c>
      <c r="BR20">
        <f t="shared" si="7"/>
        <v>0.9</v>
      </c>
      <c r="BS20">
        <f t="shared" si="7"/>
        <v>0.9</v>
      </c>
      <c r="BT20">
        <f t="shared" si="7"/>
        <v>0.9</v>
      </c>
    </row>
    <row r="21" spans="1:72">
      <c r="B21" t="s">
        <v>11</v>
      </c>
      <c r="C21" s="2">
        <f t="shared" si="2"/>
        <v>0.56999999999999995</v>
      </c>
      <c r="D21" s="2">
        <v>0.3</v>
      </c>
      <c r="E21" s="2">
        <v>0.3</v>
      </c>
      <c r="F21" s="2">
        <v>0.1</v>
      </c>
      <c r="G21" s="2">
        <v>0.1</v>
      </c>
      <c r="H21" s="2">
        <v>0.1</v>
      </c>
      <c r="I21" s="2">
        <v>0.1</v>
      </c>
      <c r="J21" s="2">
        <v>0.1</v>
      </c>
      <c r="K21" s="2">
        <v>0.15</v>
      </c>
      <c r="L21" s="2">
        <v>0.2</v>
      </c>
      <c r="M21" s="2">
        <v>0.2</v>
      </c>
      <c r="N21" s="2">
        <v>0.2</v>
      </c>
      <c r="O21" s="2">
        <v>0.2</v>
      </c>
      <c r="P21" s="2">
        <v>0.75</v>
      </c>
      <c r="Q21" s="2">
        <v>0.75</v>
      </c>
      <c r="R21" s="2">
        <v>0.75</v>
      </c>
      <c r="S21" s="2">
        <v>0.75</v>
      </c>
      <c r="T21" s="2">
        <v>0.75</v>
      </c>
      <c r="U21" s="2">
        <v>0.55000000000000004</v>
      </c>
      <c r="V21" s="2">
        <v>0.55000000000000004</v>
      </c>
      <c r="W21" s="2">
        <v>0.55000000000000004</v>
      </c>
      <c r="X21" s="2">
        <v>0.45</v>
      </c>
      <c r="Y21" s="2">
        <v>0.45</v>
      </c>
      <c r="Z21" s="2">
        <v>0.45</v>
      </c>
      <c r="AA21" s="2">
        <v>0.45</v>
      </c>
      <c r="AB21" s="2">
        <v>0.4</v>
      </c>
      <c r="AC21" s="2">
        <v>0.4</v>
      </c>
      <c r="AD21" s="2">
        <v>0.4</v>
      </c>
      <c r="AE21" s="2">
        <v>0.4</v>
      </c>
      <c r="AF21" s="2">
        <v>0.4</v>
      </c>
      <c r="AG21" s="2">
        <v>0.4</v>
      </c>
      <c r="AH21" s="2">
        <v>0.4</v>
      </c>
      <c r="AI21" s="2">
        <v>0.4</v>
      </c>
      <c r="AJ21" s="2">
        <v>0.4</v>
      </c>
      <c r="AK21" s="2">
        <v>0.4</v>
      </c>
      <c r="AL21" s="2">
        <v>0.4</v>
      </c>
      <c r="AM21" s="2">
        <v>0.4</v>
      </c>
      <c r="AN21" s="2">
        <v>0.4</v>
      </c>
      <c r="AO21" s="2">
        <v>0.4</v>
      </c>
      <c r="AP21" s="2">
        <v>0.4</v>
      </c>
      <c r="AQ21" s="2">
        <v>0.4</v>
      </c>
      <c r="AR21" s="2">
        <v>0.4</v>
      </c>
      <c r="AS21" s="2">
        <v>0.4</v>
      </c>
      <c r="AT21" s="2">
        <v>0.4</v>
      </c>
      <c r="AU21" s="2">
        <v>0.4</v>
      </c>
      <c r="AV21" s="2">
        <v>0.4</v>
      </c>
      <c r="AW21" s="2">
        <v>0.4</v>
      </c>
      <c r="AX21" s="2">
        <v>0.4</v>
      </c>
      <c r="AY21" s="2">
        <v>0.4</v>
      </c>
      <c r="AZ21" s="2">
        <v>0.4</v>
      </c>
      <c r="BA21" s="2">
        <v>0.4</v>
      </c>
      <c r="BB21" s="2">
        <v>0.4</v>
      </c>
      <c r="BC21" s="2">
        <v>0.4</v>
      </c>
      <c r="BD21" s="2">
        <v>0.4</v>
      </c>
      <c r="BE21" s="2">
        <v>0.4</v>
      </c>
      <c r="BF21" s="2">
        <v>0.4</v>
      </c>
      <c r="BI21">
        <v>1</v>
      </c>
      <c r="BJ21">
        <f t="shared" si="3"/>
        <v>1</v>
      </c>
      <c r="BK21">
        <v>1</v>
      </c>
      <c r="BL21">
        <f t="shared" si="4"/>
        <v>1</v>
      </c>
      <c r="BM21">
        <v>1</v>
      </c>
      <c r="BN21">
        <f t="shared" si="5"/>
        <v>1</v>
      </c>
      <c r="BO21">
        <f t="shared" si="6"/>
        <v>1</v>
      </c>
      <c r="BP21">
        <v>1</v>
      </c>
      <c r="BQ21">
        <f t="shared" si="7"/>
        <v>1</v>
      </c>
      <c r="BR21">
        <f t="shared" si="7"/>
        <v>1</v>
      </c>
      <c r="BS21">
        <f t="shared" si="7"/>
        <v>1</v>
      </c>
      <c r="BT21">
        <f t="shared" si="7"/>
        <v>1</v>
      </c>
    </row>
    <row r="22" spans="1:72">
      <c r="B22" t="s">
        <v>18</v>
      </c>
      <c r="C22" s="2">
        <f t="shared" si="2"/>
        <v>0.56999999999999995</v>
      </c>
      <c r="D22" s="2">
        <v>0.3</v>
      </c>
      <c r="E22" s="2">
        <v>0.3</v>
      </c>
      <c r="F22" s="2">
        <v>0.1</v>
      </c>
      <c r="G22" s="2">
        <v>0.1</v>
      </c>
      <c r="H22" s="2">
        <v>0.1</v>
      </c>
      <c r="I22" s="2">
        <v>0.1</v>
      </c>
      <c r="J22" s="2">
        <v>0.1</v>
      </c>
      <c r="K22" s="2">
        <v>0.15</v>
      </c>
      <c r="L22" s="2">
        <v>0.2</v>
      </c>
      <c r="M22" s="2">
        <v>0.2</v>
      </c>
      <c r="N22" s="2">
        <v>0.2</v>
      </c>
      <c r="O22" s="2">
        <v>0.2</v>
      </c>
      <c r="P22" s="2">
        <v>0.75</v>
      </c>
      <c r="Q22" s="2">
        <v>0.75</v>
      </c>
      <c r="R22" s="2">
        <v>0.75</v>
      </c>
      <c r="S22" s="2">
        <v>0.75</v>
      </c>
      <c r="T22" s="2">
        <v>0.75</v>
      </c>
      <c r="U22" s="2">
        <v>0.55000000000000004</v>
      </c>
      <c r="V22" s="2">
        <v>0.55000000000000004</v>
      </c>
      <c r="W22" s="2">
        <v>0.55000000000000004</v>
      </c>
      <c r="X22" s="2">
        <v>0.45</v>
      </c>
      <c r="Y22" s="2">
        <v>0.45</v>
      </c>
      <c r="Z22" s="2">
        <v>0.45</v>
      </c>
      <c r="AA22" s="2">
        <v>0.45</v>
      </c>
      <c r="AB22" s="2">
        <v>0.4</v>
      </c>
      <c r="AC22" s="2">
        <v>0.4</v>
      </c>
      <c r="AD22" s="2">
        <v>0.4</v>
      </c>
      <c r="AE22" s="2">
        <v>0.4</v>
      </c>
      <c r="AF22" s="2">
        <v>0.4</v>
      </c>
      <c r="AG22" s="2">
        <v>0.4</v>
      </c>
      <c r="AH22" s="2">
        <v>0.4</v>
      </c>
      <c r="AI22" s="2">
        <v>0.4</v>
      </c>
      <c r="AJ22" s="2">
        <v>0.4</v>
      </c>
      <c r="AK22" s="2">
        <v>0.4</v>
      </c>
      <c r="AL22" s="2">
        <v>0.4</v>
      </c>
      <c r="AM22" s="2">
        <v>0.4</v>
      </c>
      <c r="AN22" s="2">
        <v>0.4</v>
      </c>
      <c r="AO22" s="2">
        <v>0.4</v>
      </c>
      <c r="AP22" s="2">
        <v>0.4</v>
      </c>
      <c r="AQ22" s="2">
        <v>0.4</v>
      </c>
      <c r="AR22" s="2">
        <v>0.4</v>
      </c>
      <c r="AS22" s="2">
        <v>0.4</v>
      </c>
      <c r="AT22" s="2">
        <v>0.4</v>
      </c>
      <c r="AU22" s="2">
        <v>0.4</v>
      </c>
      <c r="AV22" s="2">
        <v>0.4</v>
      </c>
      <c r="AW22" s="2">
        <v>0.4</v>
      </c>
      <c r="AX22" s="2">
        <v>0.4</v>
      </c>
      <c r="AY22" s="2">
        <v>0.4</v>
      </c>
      <c r="AZ22" s="2">
        <v>0.4</v>
      </c>
      <c r="BA22" s="2">
        <v>0.4</v>
      </c>
      <c r="BB22" s="2">
        <v>0.4</v>
      </c>
      <c r="BC22" s="2">
        <v>0.4</v>
      </c>
      <c r="BD22" s="2">
        <v>0.4</v>
      </c>
      <c r="BE22" s="2">
        <v>0.4</v>
      </c>
      <c r="BF22" s="2">
        <v>0.4</v>
      </c>
      <c r="BI22">
        <v>1</v>
      </c>
      <c r="BJ22">
        <f t="shared" si="3"/>
        <v>1</v>
      </c>
      <c r="BK22">
        <v>1</v>
      </c>
      <c r="BL22">
        <f t="shared" si="4"/>
        <v>1</v>
      </c>
      <c r="BM22">
        <v>1</v>
      </c>
      <c r="BN22">
        <f t="shared" si="5"/>
        <v>1</v>
      </c>
      <c r="BO22">
        <f t="shared" si="6"/>
        <v>1</v>
      </c>
      <c r="BP22">
        <v>1</v>
      </c>
      <c r="BQ22">
        <f t="shared" si="7"/>
        <v>1</v>
      </c>
      <c r="BR22">
        <f t="shared" si="7"/>
        <v>1</v>
      </c>
      <c r="BS22">
        <f t="shared" si="7"/>
        <v>1</v>
      </c>
      <c r="BT22">
        <f t="shared" si="7"/>
        <v>1</v>
      </c>
    </row>
    <row r="23" spans="1:72">
      <c r="B23" t="s">
        <v>17</v>
      </c>
      <c r="C23" s="2">
        <f t="shared" si="2"/>
        <v>0.56999999999999995</v>
      </c>
      <c r="D23" s="2">
        <v>0.3</v>
      </c>
      <c r="E23" s="2">
        <v>0.3</v>
      </c>
      <c r="F23" s="2">
        <v>0.1</v>
      </c>
      <c r="G23" s="2">
        <v>0.1</v>
      </c>
      <c r="H23" s="2">
        <v>0.1</v>
      </c>
      <c r="I23" s="2">
        <v>0.1</v>
      </c>
      <c r="J23" s="2">
        <v>0.1</v>
      </c>
      <c r="K23" s="2">
        <v>0.15</v>
      </c>
      <c r="L23" s="2">
        <v>0.2</v>
      </c>
      <c r="M23" s="2">
        <v>0.2</v>
      </c>
      <c r="N23" s="2">
        <v>0.2</v>
      </c>
      <c r="O23" s="2">
        <v>0.2</v>
      </c>
      <c r="P23" s="2">
        <v>0.75</v>
      </c>
      <c r="Q23" s="2">
        <v>0.75</v>
      </c>
      <c r="R23" s="2">
        <v>0.75</v>
      </c>
      <c r="S23" s="2">
        <v>0.75</v>
      </c>
      <c r="T23" s="2">
        <v>0.75</v>
      </c>
      <c r="U23" s="2">
        <v>0.55000000000000004</v>
      </c>
      <c r="V23" s="2">
        <v>0.55000000000000004</v>
      </c>
      <c r="W23" s="2">
        <v>0.55000000000000004</v>
      </c>
      <c r="X23" s="2">
        <v>0.45</v>
      </c>
      <c r="Y23" s="2">
        <v>0.45</v>
      </c>
      <c r="Z23" s="2">
        <v>0.45</v>
      </c>
      <c r="AA23" s="2">
        <v>0.45</v>
      </c>
      <c r="AB23" s="2">
        <v>0.4</v>
      </c>
      <c r="AC23" s="2">
        <v>0.4</v>
      </c>
      <c r="AD23" s="2">
        <v>0.4</v>
      </c>
      <c r="AE23" s="2">
        <v>0.4</v>
      </c>
      <c r="AF23" s="2">
        <v>0.4</v>
      </c>
      <c r="AG23" s="2">
        <v>0.4</v>
      </c>
      <c r="AH23" s="2">
        <v>0.4</v>
      </c>
      <c r="AI23" s="2">
        <v>0.4</v>
      </c>
      <c r="AJ23" s="2">
        <v>0.4</v>
      </c>
      <c r="AK23" s="2">
        <v>0.4</v>
      </c>
      <c r="AL23" s="2">
        <v>0.4</v>
      </c>
      <c r="AM23" s="2">
        <v>0.4</v>
      </c>
      <c r="AN23" s="2">
        <v>0.4</v>
      </c>
      <c r="AO23" s="2">
        <v>0.4</v>
      </c>
      <c r="AP23" s="2">
        <v>0.4</v>
      </c>
      <c r="AQ23" s="2">
        <v>0.4</v>
      </c>
      <c r="AR23" s="2">
        <v>0.4</v>
      </c>
      <c r="AS23" s="2">
        <v>0.4</v>
      </c>
      <c r="AT23" s="2">
        <v>0.4</v>
      </c>
      <c r="AU23" s="2">
        <v>0.4</v>
      </c>
      <c r="AV23" s="2">
        <v>0.4</v>
      </c>
      <c r="AW23" s="2">
        <v>0.4</v>
      </c>
      <c r="AX23" s="2">
        <v>0.4</v>
      </c>
      <c r="AY23" s="2">
        <v>0.4</v>
      </c>
      <c r="AZ23" s="2">
        <v>0.4</v>
      </c>
      <c r="BA23" s="2">
        <v>0.4</v>
      </c>
      <c r="BB23" s="2">
        <v>0.4</v>
      </c>
      <c r="BC23" s="2">
        <v>0.4</v>
      </c>
      <c r="BD23" s="2">
        <v>0.4</v>
      </c>
      <c r="BE23" s="2">
        <v>0.4</v>
      </c>
      <c r="BF23" s="2">
        <v>0.4</v>
      </c>
      <c r="BI23">
        <v>1</v>
      </c>
      <c r="BJ23">
        <f t="shared" si="3"/>
        <v>1</v>
      </c>
      <c r="BK23">
        <v>1</v>
      </c>
      <c r="BL23">
        <f t="shared" si="4"/>
        <v>1</v>
      </c>
      <c r="BM23">
        <v>1</v>
      </c>
      <c r="BN23">
        <f t="shared" si="5"/>
        <v>1</v>
      </c>
      <c r="BO23">
        <f t="shared" si="6"/>
        <v>1</v>
      </c>
      <c r="BP23">
        <v>1</v>
      </c>
      <c r="BQ23">
        <f t="shared" si="7"/>
        <v>1</v>
      </c>
      <c r="BR23">
        <f t="shared" si="7"/>
        <v>1</v>
      </c>
      <c r="BS23">
        <f t="shared" si="7"/>
        <v>1</v>
      </c>
      <c r="BT23">
        <f t="shared" si="7"/>
        <v>1</v>
      </c>
    </row>
    <row r="24" spans="1:72">
      <c r="B24" t="s">
        <v>9</v>
      </c>
      <c r="C24" s="2">
        <f t="shared" si="2"/>
        <v>0.45599999999999996</v>
      </c>
      <c r="D24" s="2">
        <v>0.3</v>
      </c>
      <c r="E24" s="2">
        <v>0.3</v>
      </c>
      <c r="F24" s="2">
        <v>0.1</v>
      </c>
      <c r="G24" s="2">
        <v>0.1</v>
      </c>
      <c r="H24" s="2">
        <v>0.1</v>
      </c>
      <c r="I24" s="2">
        <v>0.1</v>
      </c>
      <c r="J24" s="2">
        <v>0.1</v>
      </c>
      <c r="K24" s="2">
        <v>0.15</v>
      </c>
      <c r="L24" s="2">
        <v>0.2</v>
      </c>
      <c r="M24" s="2">
        <v>0.2</v>
      </c>
      <c r="N24" s="2">
        <v>0.2</v>
      </c>
      <c r="O24" s="2">
        <v>0.2</v>
      </c>
      <c r="P24" s="2">
        <v>0.75</v>
      </c>
      <c r="Q24" s="2">
        <v>0.75</v>
      </c>
      <c r="R24" s="2">
        <v>0.75</v>
      </c>
      <c r="S24" s="2">
        <v>0.75</v>
      </c>
      <c r="T24" s="2">
        <v>0.75</v>
      </c>
      <c r="U24" s="2">
        <v>0.55000000000000004</v>
      </c>
      <c r="V24" s="2">
        <v>0.55000000000000004</v>
      </c>
      <c r="W24" s="2">
        <v>0.55000000000000004</v>
      </c>
      <c r="X24" s="2">
        <v>0.45</v>
      </c>
      <c r="Y24" s="2">
        <v>0.45</v>
      </c>
      <c r="Z24" s="2">
        <v>0.45</v>
      </c>
      <c r="AA24" s="2">
        <v>0.45</v>
      </c>
      <c r="AB24" s="2">
        <v>0.4</v>
      </c>
      <c r="AC24" s="2">
        <v>0.4</v>
      </c>
      <c r="AD24" s="2">
        <v>0.4</v>
      </c>
      <c r="AE24" s="2">
        <v>0.4</v>
      </c>
      <c r="AF24" s="2">
        <v>0.4</v>
      </c>
      <c r="AG24" s="2">
        <v>0.4</v>
      </c>
      <c r="AH24" s="2">
        <v>0.4</v>
      </c>
      <c r="AI24" s="2">
        <v>0.4</v>
      </c>
      <c r="AJ24" s="2">
        <v>0.4</v>
      </c>
      <c r="AK24" s="2">
        <v>0.4</v>
      </c>
      <c r="AL24" s="2">
        <v>0.4</v>
      </c>
      <c r="AM24" s="2">
        <v>0.4</v>
      </c>
      <c r="AN24" s="2">
        <v>0.4</v>
      </c>
      <c r="AO24" s="2">
        <v>0.4</v>
      </c>
      <c r="AP24" s="2">
        <v>0.4</v>
      </c>
      <c r="AQ24" s="2">
        <v>0.4</v>
      </c>
      <c r="AR24" s="2">
        <v>0.4</v>
      </c>
      <c r="AS24" s="2">
        <v>0.4</v>
      </c>
      <c r="AT24" s="2">
        <v>0.4</v>
      </c>
      <c r="AU24" s="2">
        <v>0.4</v>
      </c>
      <c r="AV24" s="2">
        <v>0.4</v>
      </c>
      <c r="AW24" s="2">
        <v>0.4</v>
      </c>
      <c r="AX24" s="2">
        <v>0.4</v>
      </c>
      <c r="AY24" s="2">
        <v>0.4</v>
      </c>
      <c r="AZ24" s="2">
        <v>0.4</v>
      </c>
      <c r="BA24" s="2">
        <v>0.4</v>
      </c>
      <c r="BB24" s="2">
        <v>0.4</v>
      </c>
      <c r="BC24" s="2">
        <v>0.4</v>
      </c>
      <c r="BD24" s="2">
        <v>0.4</v>
      </c>
      <c r="BE24" s="2">
        <v>0.4</v>
      </c>
      <c r="BF24" s="2">
        <v>0.4</v>
      </c>
      <c r="BI24">
        <v>0.8</v>
      </c>
      <c r="BJ24">
        <f t="shared" si="3"/>
        <v>0.8</v>
      </c>
      <c r="BK24">
        <v>0.8</v>
      </c>
      <c r="BL24">
        <f t="shared" si="4"/>
        <v>0.8</v>
      </c>
      <c r="BM24">
        <v>0.8</v>
      </c>
      <c r="BN24">
        <f t="shared" si="5"/>
        <v>0.8</v>
      </c>
      <c r="BO24">
        <f t="shared" si="6"/>
        <v>0.8</v>
      </c>
      <c r="BP24">
        <v>0.8</v>
      </c>
      <c r="BQ24">
        <f t="shared" si="7"/>
        <v>0.8</v>
      </c>
      <c r="BR24">
        <f t="shared" si="7"/>
        <v>0.8</v>
      </c>
      <c r="BS24">
        <f t="shared" si="7"/>
        <v>0.8</v>
      </c>
      <c r="BT24">
        <f t="shared" si="7"/>
        <v>0.8</v>
      </c>
    </row>
    <row r="25" spans="1:72">
      <c r="B25" t="s">
        <v>16</v>
      </c>
      <c r="C25" s="2">
        <f t="shared" si="2"/>
        <v>0.51300000000000001</v>
      </c>
      <c r="D25" s="2">
        <v>0.3</v>
      </c>
      <c r="E25" s="2">
        <v>0.3</v>
      </c>
      <c r="F25" s="2">
        <v>0.1</v>
      </c>
      <c r="G25" s="2">
        <v>0.1</v>
      </c>
      <c r="H25" s="2">
        <v>0.1</v>
      </c>
      <c r="I25" s="2">
        <v>0.1</v>
      </c>
      <c r="J25" s="2">
        <v>0.1</v>
      </c>
      <c r="K25" s="2">
        <v>0.15</v>
      </c>
      <c r="L25" s="2">
        <v>0.2</v>
      </c>
      <c r="M25" s="2">
        <v>0.2</v>
      </c>
      <c r="N25" s="2">
        <v>0.2</v>
      </c>
      <c r="O25" s="2">
        <v>0.2</v>
      </c>
      <c r="P25" s="2">
        <v>0.75</v>
      </c>
      <c r="Q25" s="2">
        <v>0.75</v>
      </c>
      <c r="R25" s="2">
        <v>0.75</v>
      </c>
      <c r="S25" s="2">
        <v>0.75</v>
      </c>
      <c r="T25" s="2">
        <v>0.75</v>
      </c>
      <c r="U25" s="2">
        <v>0.55000000000000004</v>
      </c>
      <c r="V25" s="2">
        <v>0.55000000000000004</v>
      </c>
      <c r="W25" s="2">
        <v>0.55000000000000004</v>
      </c>
      <c r="X25" s="2">
        <v>0.45</v>
      </c>
      <c r="Y25" s="2">
        <v>0.45</v>
      </c>
      <c r="Z25" s="2">
        <v>0.45</v>
      </c>
      <c r="AA25" s="2">
        <v>0.45</v>
      </c>
      <c r="AB25" s="2">
        <v>0.4</v>
      </c>
      <c r="AC25" s="2">
        <v>0.4</v>
      </c>
      <c r="AD25" s="2">
        <v>0.4</v>
      </c>
      <c r="AE25" s="2">
        <v>0.4</v>
      </c>
      <c r="AF25" s="2">
        <v>0.4</v>
      </c>
      <c r="AG25" s="2">
        <v>0.4</v>
      </c>
      <c r="AH25" s="2">
        <v>0.4</v>
      </c>
      <c r="AI25" s="2">
        <v>0.4</v>
      </c>
      <c r="AJ25" s="2">
        <v>0.4</v>
      </c>
      <c r="AK25" s="2">
        <v>0.4</v>
      </c>
      <c r="AL25" s="2">
        <v>0.4</v>
      </c>
      <c r="AM25" s="2">
        <v>0.4</v>
      </c>
      <c r="AN25" s="2">
        <v>0.4</v>
      </c>
      <c r="AO25" s="2">
        <v>0.4</v>
      </c>
      <c r="AP25" s="2">
        <v>0.4</v>
      </c>
      <c r="AQ25" s="2">
        <v>0.4</v>
      </c>
      <c r="AR25" s="2">
        <v>0.4</v>
      </c>
      <c r="AS25" s="2">
        <v>0.4</v>
      </c>
      <c r="AT25" s="2">
        <v>0.4</v>
      </c>
      <c r="AU25" s="2">
        <v>0.4</v>
      </c>
      <c r="AV25" s="2">
        <v>0.4</v>
      </c>
      <c r="AW25" s="2">
        <v>0.4</v>
      </c>
      <c r="AX25" s="2">
        <v>0.4</v>
      </c>
      <c r="AY25" s="2">
        <v>0.4</v>
      </c>
      <c r="AZ25" s="2">
        <v>0.4</v>
      </c>
      <c r="BA25" s="2">
        <v>0.4</v>
      </c>
      <c r="BB25" s="2">
        <v>0.4</v>
      </c>
      <c r="BC25" s="2">
        <v>0.4</v>
      </c>
      <c r="BD25" s="2">
        <v>0.4</v>
      </c>
      <c r="BE25" s="2">
        <v>0.4</v>
      </c>
      <c r="BF25" s="2">
        <v>0.4</v>
      </c>
      <c r="BI25">
        <v>0.9</v>
      </c>
      <c r="BJ25">
        <f t="shared" si="3"/>
        <v>0.9</v>
      </c>
      <c r="BK25">
        <v>0.9</v>
      </c>
      <c r="BL25">
        <f t="shared" si="4"/>
        <v>0.9</v>
      </c>
      <c r="BM25">
        <v>0.9</v>
      </c>
      <c r="BN25">
        <f t="shared" si="5"/>
        <v>0.9</v>
      </c>
      <c r="BO25">
        <f t="shared" si="6"/>
        <v>0.9</v>
      </c>
      <c r="BP25">
        <v>0.9</v>
      </c>
      <c r="BQ25">
        <f t="shared" si="7"/>
        <v>0.9</v>
      </c>
      <c r="BR25">
        <f t="shared" si="7"/>
        <v>0.9</v>
      </c>
      <c r="BS25">
        <f t="shared" si="7"/>
        <v>0.9</v>
      </c>
      <c r="BT25">
        <f t="shared" si="7"/>
        <v>0.9</v>
      </c>
    </row>
    <row r="26" spans="1:72">
      <c r="B26" t="s">
        <v>12</v>
      </c>
      <c r="C26" s="2">
        <f t="shared" si="2"/>
        <v>0.56999999999999995</v>
      </c>
      <c r="D26" s="2">
        <v>0.3</v>
      </c>
      <c r="E26" s="2">
        <v>0.3</v>
      </c>
      <c r="F26" s="2">
        <v>0.1</v>
      </c>
      <c r="G26" s="2">
        <v>0.1</v>
      </c>
      <c r="H26" s="2">
        <v>0.1</v>
      </c>
      <c r="I26" s="2">
        <v>0.1</v>
      </c>
      <c r="J26" s="2">
        <v>0.1</v>
      </c>
      <c r="K26" s="2">
        <v>0.15</v>
      </c>
      <c r="L26" s="2">
        <v>0.2</v>
      </c>
      <c r="M26" s="2">
        <v>0.2</v>
      </c>
      <c r="N26" s="2">
        <v>0.2</v>
      </c>
      <c r="O26" s="2">
        <v>0.2</v>
      </c>
      <c r="P26" s="2">
        <v>0.75</v>
      </c>
      <c r="Q26" s="2">
        <v>0.75</v>
      </c>
      <c r="R26" s="2">
        <v>0.75</v>
      </c>
      <c r="S26" s="2">
        <v>0.75</v>
      </c>
      <c r="T26" s="2">
        <v>0.75</v>
      </c>
      <c r="U26" s="2">
        <v>0.55000000000000004</v>
      </c>
      <c r="V26" s="2">
        <v>0.55000000000000004</v>
      </c>
      <c r="W26" s="2">
        <v>0.55000000000000004</v>
      </c>
      <c r="X26" s="2">
        <v>0.45</v>
      </c>
      <c r="Y26" s="2">
        <v>0.45</v>
      </c>
      <c r="Z26" s="2">
        <v>0.45</v>
      </c>
      <c r="AA26" s="2">
        <v>0.45</v>
      </c>
      <c r="AB26" s="2">
        <v>0.4</v>
      </c>
      <c r="AC26" s="2">
        <v>0.4</v>
      </c>
      <c r="AD26" s="2">
        <v>0.4</v>
      </c>
      <c r="AE26" s="2">
        <v>0.4</v>
      </c>
      <c r="AF26" s="2">
        <v>0.4</v>
      </c>
      <c r="AG26" s="2">
        <v>0.4</v>
      </c>
      <c r="AH26" s="2">
        <v>0.4</v>
      </c>
      <c r="AI26" s="2">
        <v>0.4</v>
      </c>
      <c r="AJ26" s="2">
        <v>0.4</v>
      </c>
      <c r="AK26" s="2">
        <v>0.4</v>
      </c>
      <c r="AL26" s="2">
        <v>0.4</v>
      </c>
      <c r="AM26" s="2">
        <v>0.4</v>
      </c>
      <c r="AN26" s="2">
        <v>0.4</v>
      </c>
      <c r="AO26" s="2">
        <v>0.4</v>
      </c>
      <c r="AP26" s="2">
        <v>0.4</v>
      </c>
      <c r="AQ26" s="2">
        <v>0.4</v>
      </c>
      <c r="AR26" s="2">
        <v>0.4</v>
      </c>
      <c r="AS26" s="2">
        <v>0.4</v>
      </c>
      <c r="AT26" s="2">
        <v>0.4</v>
      </c>
      <c r="AU26" s="2">
        <v>0.4</v>
      </c>
      <c r="AV26" s="2">
        <v>0.4</v>
      </c>
      <c r="AW26" s="2">
        <v>0.4</v>
      </c>
      <c r="AX26" s="2">
        <v>0.4</v>
      </c>
      <c r="AY26" s="2">
        <v>0.4</v>
      </c>
      <c r="AZ26" s="2">
        <v>0.4</v>
      </c>
      <c r="BA26" s="2">
        <v>0.4</v>
      </c>
      <c r="BB26" s="2">
        <v>0.4</v>
      </c>
      <c r="BC26" s="2">
        <v>0.4</v>
      </c>
      <c r="BD26" s="2">
        <v>0.4</v>
      </c>
      <c r="BE26" s="2">
        <v>0.4</v>
      </c>
      <c r="BF26" s="2">
        <v>0.4</v>
      </c>
      <c r="BI26">
        <v>1</v>
      </c>
      <c r="BJ26">
        <f t="shared" si="3"/>
        <v>1</v>
      </c>
      <c r="BK26">
        <v>1</v>
      </c>
      <c r="BL26">
        <f t="shared" si="4"/>
        <v>1</v>
      </c>
      <c r="BM26">
        <v>1</v>
      </c>
      <c r="BN26">
        <f t="shared" si="5"/>
        <v>1</v>
      </c>
      <c r="BO26">
        <f t="shared" si="6"/>
        <v>1</v>
      </c>
      <c r="BP26">
        <v>1</v>
      </c>
      <c r="BQ26">
        <f t="shared" si="7"/>
        <v>1</v>
      </c>
      <c r="BR26">
        <f t="shared" si="7"/>
        <v>1</v>
      </c>
      <c r="BS26">
        <f t="shared" si="7"/>
        <v>1</v>
      </c>
      <c r="BT26">
        <f t="shared" si="7"/>
        <v>1</v>
      </c>
    </row>
    <row r="27" spans="1:72">
      <c r="B27" t="s">
        <v>19</v>
      </c>
      <c r="C27" s="2">
        <f t="shared" si="2"/>
        <v>0.56999999999999995</v>
      </c>
      <c r="D27" s="2">
        <v>0.3</v>
      </c>
      <c r="E27" s="2">
        <v>0.3</v>
      </c>
      <c r="F27" s="2">
        <v>0.1</v>
      </c>
      <c r="G27" s="2">
        <v>0.1</v>
      </c>
      <c r="H27" s="2">
        <v>0.1</v>
      </c>
      <c r="I27" s="2">
        <v>0.1</v>
      </c>
      <c r="J27" s="2">
        <v>0.1</v>
      </c>
      <c r="K27" s="2">
        <v>0.1</v>
      </c>
      <c r="L27" s="2">
        <v>0.2</v>
      </c>
      <c r="M27" s="2">
        <v>0.2</v>
      </c>
      <c r="N27" s="2">
        <v>0.2</v>
      </c>
      <c r="O27" s="2">
        <v>0.2</v>
      </c>
      <c r="P27" s="2">
        <v>0.75</v>
      </c>
      <c r="Q27" s="2">
        <v>0.75</v>
      </c>
      <c r="R27" s="2">
        <v>0.75</v>
      </c>
      <c r="S27" s="2">
        <v>0.75</v>
      </c>
      <c r="T27" s="2">
        <v>0.75</v>
      </c>
      <c r="U27" s="2">
        <v>0.55000000000000004</v>
      </c>
      <c r="V27" s="2">
        <v>0.55000000000000004</v>
      </c>
      <c r="W27" s="2">
        <v>0.55000000000000004</v>
      </c>
      <c r="X27" s="2">
        <v>0.45</v>
      </c>
      <c r="Y27" s="2">
        <v>0.45</v>
      </c>
      <c r="Z27" s="2">
        <v>0.45</v>
      </c>
      <c r="AA27" s="2">
        <v>0.45</v>
      </c>
      <c r="AB27" s="2">
        <v>0.4</v>
      </c>
      <c r="AC27" s="2">
        <v>0.4</v>
      </c>
      <c r="AD27" s="2">
        <v>0.4</v>
      </c>
      <c r="AE27" s="2">
        <v>0.4</v>
      </c>
      <c r="AF27" s="2">
        <v>0.4</v>
      </c>
      <c r="AG27" s="2">
        <v>0.4</v>
      </c>
      <c r="AH27" s="2">
        <v>0.4</v>
      </c>
      <c r="AI27" s="2">
        <v>0.4</v>
      </c>
      <c r="AJ27" s="2">
        <v>0.4</v>
      </c>
      <c r="AK27" s="2">
        <v>0.4</v>
      </c>
      <c r="AL27" s="2">
        <v>0.4</v>
      </c>
      <c r="AM27" s="2">
        <v>0.4</v>
      </c>
      <c r="AN27" s="2">
        <v>0.4</v>
      </c>
      <c r="AO27" s="2">
        <v>0.4</v>
      </c>
      <c r="AP27" s="2">
        <v>0.4</v>
      </c>
      <c r="AQ27" s="2">
        <v>0.4</v>
      </c>
      <c r="AR27" s="2">
        <v>0.4</v>
      </c>
      <c r="AS27" s="2">
        <v>0.4</v>
      </c>
      <c r="AT27" s="2">
        <v>0.4</v>
      </c>
      <c r="AU27" s="2">
        <v>0.4</v>
      </c>
      <c r="AV27" s="2">
        <v>0.4</v>
      </c>
      <c r="AW27" s="2">
        <v>0.4</v>
      </c>
      <c r="AX27" s="2">
        <v>0.4</v>
      </c>
      <c r="AY27" s="2">
        <v>0.4</v>
      </c>
      <c r="AZ27" s="2">
        <v>0.4</v>
      </c>
      <c r="BA27" s="2">
        <v>0.4</v>
      </c>
      <c r="BB27" s="2">
        <v>0.4</v>
      </c>
      <c r="BC27" s="2">
        <v>0.4</v>
      </c>
      <c r="BD27" s="2">
        <v>0.4</v>
      </c>
      <c r="BE27" s="2">
        <v>0.4</v>
      </c>
      <c r="BF27" s="2">
        <v>0.4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</row>
    <row r="28" spans="1:72">
      <c r="B28" t="s">
        <v>6</v>
      </c>
      <c r="C28" s="2">
        <v>0.45</v>
      </c>
      <c r="D28" s="2">
        <v>0.2</v>
      </c>
      <c r="E28" s="2">
        <v>0.2</v>
      </c>
      <c r="F28" s="2">
        <v>0.8</v>
      </c>
      <c r="G28" s="2">
        <v>0.8</v>
      </c>
      <c r="H28" s="2">
        <v>0.8</v>
      </c>
      <c r="I28" s="2">
        <v>0.8</v>
      </c>
      <c r="J28" s="2">
        <v>0.8</v>
      </c>
      <c r="K28" s="2">
        <v>0.2</v>
      </c>
      <c r="L28" s="2">
        <v>0.2</v>
      </c>
      <c r="M28" s="2">
        <v>0.2</v>
      </c>
      <c r="N28" s="2">
        <v>0.2</v>
      </c>
      <c r="O28" s="2">
        <v>0.2</v>
      </c>
      <c r="P28" s="2">
        <v>0.75</v>
      </c>
      <c r="Q28" s="2">
        <v>0.75</v>
      </c>
      <c r="R28" s="2">
        <v>0.75</v>
      </c>
      <c r="S28" s="2">
        <v>0.75</v>
      </c>
      <c r="T28" s="2">
        <v>0.75</v>
      </c>
      <c r="U28" s="2">
        <v>0.55000000000000004</v>
      </c>
      <c r="V28" s="2">
        <v>0.55000000000000004</v>
      </c>
      <c r="W28" s="2">
        <v>0.55000000000000004</v>
      </c>
      <c r="X28" s="2">
        <v>0.45</v>
      </c>
      <c r="Y28" s="2">
        <v>0.45</v>
      </c>
      <c r="Z28" s="2">
        <v>0.45</v>
      </c>
      <c r="AA28" s="2">
        <v>0.45</v>
      </c>
      <c r="AB28" s="2">
        <v>0.4</v>
      </c>
      <c r="AC28" s="2">
        <v>0.4</v>
      </c>
      <c r="AD28" s="2">
        <v>0.4</v>
      </c>
      <c r="AE28" s="2">
        <v>0.4</v>
      </c>
      <c r="AF28" s="2">
        <v>0.4</v>
      </c>
      <c r="AG28" s="2">
        <v>0.4</v>
      </c>
      <c r="AH28" s="2">
        <v>0.4</v>
      </c>
      <c r="AI28" s="2">
        <v>0.4</v>
      </c>
      <c r="AJ28" s="2">
        <v>0.4</v>
      </c>
      <c r="AK28" s="2">
        <v>0.4</v>
      </c>
      <c r="AL28" s="2">
        <v>0.4</v>
      </c>
      <c r="AM28" s="2">
        <v>0.4</v>
      </c>
      <c r="AN28" s="2">
        <v>0.4</v>
      </c>
      <c r="AO28" s="2">
        <v>0.4</v>
      </c>
      <c r="AP28" s="2">
        <v>0.4</v>
      </c>
      <c r="AQ28" s="2">
        <v>0.4</v>
      </c>
      <c r="AR28" s="2">
        <v>0.4</v>
      </c>
      <c r="AS28" s="2">
        <v>0.4</v>
      </c>
      <c r="AT28" s="2">
        <v>0.4</v>
      </c>
      <c r="AU28" s="2">
        <v>0.4</v>
      </c>
      <c r="AV28" s="2">
        <v>0.4</v>
      </c>
      <c r="AW28" s="2">
        <v>0.4</v>
      </c>
      <c r="AX28" s="2">
        <v>0.4</v>
      </c>
      <c r="AY28" s="2">
        <v>0.4</v>
      </c>
      <c r="AZ28" s="2">
        <v>0.4</v>
      </c>
      <c r="BA28" s="2">
        <v>0.4</v>
      </c>
      <c r="BB28" s="2">
        <v>0.4</v>
      </c>
      <c r="BC28" s="2">
        <v>0.4</v>
      </c>
      <c r="BD28" s="2">
        <v>0.4</v>
      </c>
      <c r="BE28" s="2">
        <v>0.4</v>
      </c>
      <c r="BF28" s="2">
        <v>0.4</v>
      </c>
      <c r="BI28">
        <v>1</v>
      </c>
      <c r="BJ28">
        <f t="shared" si="3"/>
        <v>1</v>
      </c>
      <c r="BK28">
        <v>1</v>
      </c>
      <c r="BL28">
        <f t="shared" si="4"/>
        <v>1</v>
      </c>
      <c r="BM28">
        <v>1</v>
      </c>
      <c r="BN28">
        <f t="shared" si="5"/>
        <v>1</v>
      </c>
      <c r="BO28">
        <f t="shared" si="6"/>
        <v>1</v>
      </c>
      <c r="BP28">
        <v>1</v>
      </c>
      <c r="BQ28">
        <f t="shared" si="7"/>
        <v>1</v>
      </c>
      <c r="BR28">
        <f t="shared" si="7"/>
        <v>1</v>
      </c>
      <c r="BS28">
        <f t="shared" si="7"/>
        <v>1</v>
      </c>
      <c r="BT28">
        <f t="shared" si="7"/>
        <v>1</v>
      </c>
    </row>
    <row r="29" spans="1:72">
      <c r="A29" t="s">
        <v>134</v>
      </c>
      <c r="B29" t="s">
        <v>135</v>
      </c>
      <c r="C29" s="2">
        <v>0.45</v>
      </c>
      <c r="D29" s="2">
        <v>0.2</v>
      </c>
      <c r="E29" s="2">
        <v>0.2</v>
      </c>
      <c r="F29" s="2">
        <v>0.8</v>
      </c>
      <c r="G29" s="2">
        <v>0.8</v>
      </c>
      <c r="H29" s="2">
        <v>0.8</v>
      </c>
      <c r="I29" s="2">
        <v>0.8</v>
      </c>
      <c r="J29" s="2">
        <v>0.8</v>
      </c>
      <c r="K29" s="2">
        <v>0.2</v>
      </c>
      <c r="L29" s="2">
        <v>0.2</v>
      </c>
      <c r="M29" s="2">
        <v>0.2</v>
      </c>
      <c r="N29" s="2">
        <v>0.2</v>
      </c>
      <c r="O29" s="2">
        <v>0.2</v>
      </c>
      <c r="P29" s="2">
        <v>0.75</v>
      </c>
      <c r="Q29" s="2">
        <v>0.75</v>
      </c>
      <c r="R29" s="2">
        <v>0.75</v>
      </c>
      <c r="S29" s="2">
        <v>0.75</v>
      </c>
      <c r="T29" s="2">
        <v>0.75</v>
      </c>
      <c r="U29" s="2">
        <v>0.55000000000000004</v>
      </c>
      <c r="V29" s="2">
        <v>0.55000000000000004</v>
      </c>
      <c r="W29" s="2">
        <v>0.55000000000000004</v>
      </c>
      <c r="X29" s="2">
        <v>0.45</v>
      </c>
      <c r="Y29" s="2">
        <v>0.45</v>
      </c>
      <c r="Z29" s="2">
        <v>0.45</v>
      </c>
      <c r="AA29" s="2">
        <v>0.45</v>
      </c>
      <c r="AB29" s="2">
        <v>0.4</v>
      </c>
      <c r="AC29" s="2">
        <v>0.4</v>
      </c>
      <c r="AD29" s="2">
        <v>0.4</v>
      </c>
      <c r="AE29" s="2">
        <v>0.4</v>
      </c>
      <c r="AF29" s="2">
        <v>0.4</v>
      </c>
      <c r="AG29" s="2">
        <v>0.4</v>
      </c>
      <c r="AH29" s="2">
        <v>0.4</v>
      </c>
      <c r="AI29" s="2">
        <v>0.4</v>
      </c>
      <c r="AJ29" s="2">
        <v>0.4</v>
      </c>
      <c r="AK29" s="2">
        <v>0.4</v>
      </c>
      <c r="AL29" s="2">
        <v>0.4</v>
      </c>
      <c r="AM29" s="2">
        <v>0.4</v>
      </c>
      <c r="AN29" s="2">
        <v>0.4</v>
      </c>
      <c r="AO29" s="2">
        <v>0.4</v>
      </c>
      <c r="AP29" s="2">
        <v>0.4</v>
      </c>
      <c r="AQ29" s="2">
        <v>0.4</v>
      </c>
      <c r="AR29" s="2">
        <v>0.4</v>
      </c>
      <c r="AS29" s="2">
        <v>0.4</v>
      </c>
      <c r="AT29" s="2">
        <v>0.4</v>
      </c>
      <c r="AU29" s="2">
        <v>0.4</v>
      </c>
      <c r="AV29" s="2">
        <v>0.4</v>
      </c>
      <c r="AW29" s="2">
        <v>0.4</v>
      </c>
      <c r="AX29" s="2">
        <v>0.4</v>
      </c>
      <c r="AY29" s="2">
        <v>0.4</v>
      </c>
      <c r="AZ29" s="2">
        <v>0.4</v>
      </c>
      <c r="BA29" s="2">
        <v>0.4</v>
      </c>
      <c r="BB29" s="2">
        <v>0.4</v>
      </c>
      <c r="BC29" s="2">
        <v>0.4</v>
      </c>
      <c r="BD29" s="2">
        <v>0.4</v>
      </c>
      <c r="BE29" s="2">
        <v>0.4</v>
      </c>
      <c r="BF29" s="2">
        <v>0.4</v>
      </c>
    </row>
    <row r="30" spans="1:72">
      <c r="B30" t="s">
        <v>20</v>
      </c>
      <c r="C30" s="2">
        <f>BI30*$C$76</f>
        <v>0.56999999999999995</v>
      </c>
      <c r="D30" s="2">
        <v>0.25</v>
      </c>
      <c r="E30" s="2">
        <v>0.25</v>
      </c>
      <c r="F30" s="2">
        <v>0.1</v>
      </c>
      <c r="G30" s="2">
        <v>0.1</v>
      </c>
      <c r="H30" s="2">
        <v>0.1</v>
      </c>
      <c r="I30" s="2">
        <v>0.1</v>
      </c>
      <c r="J30" s="2">
        <v>0.1</v>
      </c>
      <c r="K30" s="2">
        <v>0.1</v>
      </c>
      <c r="L30" s="2">
        <v>0.2</v>
      </c>
      <c r="M30" s="2">
        <v>0.2</v>
      </c>
      <c r="N30" s="2">
        <v>0.2</v>
      </c>
      <c r="O30" s="2">
        <v>0.2</v>
      </c>
      <c r="P30" s="2">
        <v>0.75</v>
      </c>
      <c r="Q30" s="2">
        <v>0.75</v>
      </c>
      <c r="R30" s="2">
        <v>0.75</v>
      </c>
      <c r="S30" s="2">
        <v>0.75</v>
      </c>
      <c r="T30" s="2">
        <v>0.75</v>
      </c>
      <c r="U30" s="2">
        <v>0.55000000000000004</v>
      </c>
      <c r="V30" s="2">
        <v>0.55000000000000004</v>
      </c>
      <c r="W30" s="2">
        <v>0.55000000000000004</v>
      </c>
      <c r="X30" s="2">
        <v>0.45</v>
      </c>
      <c r="Y30" s="2">
        <v>0.45</v>
      </c>
      <c r="Z30" s="2">
        <v>0.45</v>
      </c>
      <c r="AA30" s="2">
        <v>0.45</v>
      </c>
      <c r="AB30" s="2">
        <v>0.4</v>
      </c>
      <c r="AC30" s="2">
        <v>0.4</v>
      </c>
      <c r="AD30" s="2">
        <v>0.4</v>
      </c>
      <c r="AE30" s="2">
        <v>0.4</v>
      </c>
      <c r="AF30" s="2">
        <v>0.4</v>
      </c>
      <c r="AG30" s="2">
        <v>0.4</v>
      </c>
      <c r="AH30" s="2">
        <v>0.4</v>
      </c>
      <c r="AI30" s="2">
        <v>0.4</v>
      </c>
      <c r="AJ30" s="2">
        <v>0.4</v>
      </c>
      <c r="AK30" s="2">
        <v>0.4</v>
      </c>
      <c r="AL30" s="2">
        <v>0.4</v>
      </c>
      <c r="AM30" s="2">
        <v>0.4</v>
      </c>
      <c r="AN30" s="2">
        <v>0.4</v>
      </c>
      <c r="AO30" s="2">
        <v>0.4</v>
      </c>
      <c r="AP30" s="2">
        <v>0.4</v>
      </c>
      <c r="AQ30" s="2">
        <v>0.4</v>
      </c>
      <c r="AR30" s="2">
        <v>0.4</v>
      </c>
      <c r="AS30" s="2">
        <v>0.4</v>
      </c>
      <c r="AT30" s="2">
        <v>0.4</v>
      </c>
      <c r="AU30" s="2">
        <v>0.4</v>
      </c>
      <c r="AV30" s="2">
        <v>0.4</v>
      </c>
      <c r="AW30" s="2">
        <v>0.4</v>
      </c>
      <c r="AX30" s="2">
        <v>0.4</v>
      </c>
      <c r="AY30" s="2">
        <v>0.4</v>
      </c>
      <c r="AZ30" s="2">
        <v>0.4</v>
      </c>
      <c r="BA30" s="2">
        <v>0.4</v>
      </c>
      <c r="BB30" s="2">
        <v>0.4</v>
      </c>
      <c r="BC30" s="2">
        <v>0.4</v>
      </c>
      <c r="BD30" s="2">
        <v>0.4</v>
      </c>
      <c r="BE30" s="2">
        <v>0.4</v>
      </c>
      <c r="BF30" s="2">
        <v>0.4</v>
      </c>
      <c r="BI30">
        <v>1</v>
      </c>
      <c r="BJ30">
        <f t="shared" si="3"/>
        <v>1</v>
      </c>
      <c r="BK30">
        <v>1</v>
      </c>
      <c r="BL30">
        <f t="shared" si="4"/>
        <v>1</v>
      </c>
      <c r="BM30">
        <v>1</v>
      </c>
      <c r="BN30">
        <f t="shared" si="5"/>
        <v>1</v>
      </c>
      <c r="BO30">
        <f t="shared" si="6"/>
        <v>1</v>
      </c>
      <c r="BP30">
        <v>1</v>
      </c>
      <c r="BQ30">
        <f t="shared" si="7"/>
        <v>1</v>
      </c>
      <c r="BR30">
        <f t="shared" si="7"/>
        <v>1</v>
      </c>
      <c r="BS30">
        <f t="shared" si="7"/>
        <v>1</v>
      </c>
      <c r="BT30">
        <f t="shared" si="7"/>
        <v>1</v>
      </c>
    </row>
    <row r="31" spans="1:72">
      <c r="B31" t="s">
        <v>21</v>
      </c>
      <c r="C31" s="2">
        <f>BI31*$C$76</f>
        <v>0.56999999999999995</v>
      </c>
      <c r="D31" s="2">
        <v>0.25</v>
      </c>
      <c r="E31" s="2">
        <v>0.25</v>
      </c>
      <c r="F31" s="2">
        <v>0.1</v>
      </c>
      <c r="G31" s="2">
        <v>0.1</v>
      </c>
      <c r="H31" s="2">
        <v>0.1</v>
      </c>
      <c r="I31" s="2">
        <v>0.1</v>
      </c>
      <c r="J31" s="2">
        <v>0.1</v>
      </c>
      <c r="K31" s="2">
        <v>0.1</v>
      </c>
      <c r="L31" s="2">
        <v>0.2</v>
      </c>
      <c r="M31" s="2">
        <v>0.2</v>
      </c>
      <c r="N31" s="2">
        <v>0.2</v>
      </c>
      <c r="O31" s="2">
        <v>0.2</v>
      </c>
      <c r="P31" s="2">
        <v>0.75</v>
      </c>
      <c r="Q31" s="2">
        <v>0.75</v>
      </c>
      <c r="R31" s="2">
        <v>0.75</v>
      </c>
      <c r="S31" s="2">
        <v>0.75</v>
      </c>
      <c r="T31" s="2">
        <v>0.75</v>
      </c>
      <c r="U31" s="2">
        <v>0.55000000000000004</v>
      </c>
      <c r="V31" s="2">
        <v>0.55000000000000004</v>
      </c>
      <c r="W31" s="2">
        <v>0.55000000000000004</v>
      </c>
      <c r="X31" s="2">
        <v>0.45</v>
      </c>
      <c r="Y31" s="2">
        <v>0.45</v>
      </c>
      <c r="Z31" s="2">
        <v>0.45</v>
      </c>
      <c r="AA31" s="2">
        <v>0.45</v>
      </c>
      <c r="AB31" s="2">
        <v>0.4</v>
      </c>
      <c r="AC31" s="2">
        <v>0.4</v>
      </c>
      <c r="AD31" s="2">
        <v>0.4</v>
      </c>
      <c r="AE31" s="2">
        <v>0.4</v>
      </c>
      <c r="AF31" s="2">
        <v>0.4</v>
      </c>
      <c r="AG31" s="2">
        <v>0.4</v>
      </c>
      <c r="AH31" s="2">
        <v>0.4</v>
      </c>
      <c r="AI31" s="2">
        <v>0.4</v>
      </c>
      <c r="AJ31" s="2">
        <v>0.4</v>
      </c>
      <c r="AK31" s="2">
        <v>0.4</v>
      </c>
      <c r="AL31" s="2">
        <v>0.4</v>
      </c>
      <c r="AM31" s="2">
        <v>0.4</v>
      </c>
      <c r="AN31" s="2">
        <v>0.4</v>
      </c>
      <c r="AO31" s="2">
        <v>0.4</v>
      </c>
      <c r="AP31" s="2">
        <v>0.4</v>
      </c>
      <c r="AQ31" s="2">
        <v>0.4</v>
      </c>
      <c r="AR31" s="2">
        <v>0.4</v>
      </c>
      <c r="AS31" s="2">
        <v>0.4</v>
      </c>
      <c r="AT31" s="2">
        <v>0.4</v>
      </c>
      <c r="AU31" s="2">
        <v>0.4</v>
      </c>
      <c r="AV31" s="2">
        <v>0.4</v>
      </c>
      <c r="AW31" s="2">
        <v>0.4</v>
      </c>
      <c r="AX31" s="2">
        <v>0.4</v>
      </c>
      <c r="AY31" s="2">
        <v>0.4</v>
      </c>
      <c r="AZ31" s="2">
        <v>0.4</v>
      </c>
      <c r="BA31" s="2">
        <v>0.4</v>
      </c>
      <c r="BB31" s="2">
        <v>0.4</v>
      </c>
      <c r="BC31" s="2">
        <v>0.4</v>
      </c>
      <c r="BD31" s="2">
        <v>0.4</v>
      </c>
      <c r="BE31" s="2">
        <v>0.4</v>
      </c>
      <c r="BF31" s="2">
        <v>0.4</v>
      </c>
      <c r="BI31">
        <v>1</v>
      </c>
      <c r="BJ31">
        <f t="shared" si="3"/>
        <v>1</v>
      </c>
      <c r="BK31">
        <v>1</v>
      </c>
      <c r="BL31">
        <f t="shared" si="4"/>
        <v>1</v>
      </c>
      <c r="BM31">
        <v>1</v>
      </c>
      <c r="BN31">
        <f t="shared" si="5"/>
        <v>1</v>
      </c>
      <c r="BO31">
        <f t="shared" si="6"/>
        <v>1</v>
      </c>
      <c r="BP31">
        <v>1</v>
      </c>
      <c r="BQ31">
        <f t="shared" si="7"/>
        <v>1</v>
      </c>
      <c r="BR31">
        <f t="shared" si="7"/>
        <v>1</v>
      </c>
      <c r="BS31">
        <f t="shared" si="7"/>
        <v>1</v>
      </c>
      <c r="BT31">
        <f t="shared" si="7"/>
        <v>1</v>
      </c>
    </row>
    <row r="32" spans="1:72">
      <c r="B32" t="s">
        <v>22</v>
      </c>
      <c r="C32" s="2">
        <v>0.28499999999999998</v>
      </c>
      <c r="D32" s="2">
        <v>0.25</v>
      </c>
      <c r="E32" s="2">
        <v>0.25</v>
      </c>
      <c r="F32" s="2">
        <v>0.15</v>
      </c>
      <c r="G32" s="2">
        <v>0.15</v>
      </c>
      <c r="H32" s="2">
        <v>0.15</v>
      </c>
      <c r="I32" s="2">
        <v>0.15</v>
      </c>
      <c r="J32" s="2">
        <v>0.15</v>
      </c>
      <c r="K32" s="2">
        <v>0.1</v>
      </c>
      <c r="L32" s="2">
        <v>0.1</v>
      </c>
      <c r="M32" s="2">
        <v>0.1</v>
      </c>
      <c r="N32" s="2">
        <v>0.1</v>
      </c>
      <c r="O32" s="2">
        <v>0.1</v>
      </c>
      <c r="P32" s="2">
        <v>0.35</v>
      </c>
      <c r="Q32" s="2">
        <v>0.35</v>
      </c>
      <c r="R32" s="2">
        <v>0.35</v>
      </c>
      <c r="S32" s="2">
        <v>0.35</v>
      </c>
      <c r="T32" s="2">
        <v>0.35</v>
      </c>
      <c r="U32" s="2">
        <v>0.4</v>
      </c>
      <c r="V32" s="2">
        <v>0.4</v>
      </c>
      <c r="W32" s="2">
        <v>0.3</v>
      </c>
      <c r="X32" s="2">
        <v>0.3</v>
      </c>
      <c r="Y32" s="2">
        <v>0.3</v>
      </c>
      <c r="Z32" s="2">
        <v>0.3</v>
      </c>
      <c r="AA32" s="2">
        <v>0.3</v>
      </c>
      <c r="AB32" s="2">
        <v>0.3</v>
      </c>
      <c r="AC32" s="2">
        <v>0.3</v>
      </c>
      <c r="AD32" s="2">
        <v>0.3</v>
      </c>
      <c r="AE32" s="2">
        <v>0.3</v>
      </c>
      <c r="AF32" s="2">
        <v>0.3</v>
      </c>
      <c r="AG32" s="2">
        <v>0.3</v>
      </c>
      <c r="AH32" s="2">
        <v>0.3</v>
      </c>
      <c r="AI32" s="2">
        <v>0.3</v>
      </c>
      <c r="AJ32" s="2">
        <v>0.3</v>
      </c>
      <c r="AK32" s="2">
        <v>0.3</v>
      </c>
      <c r="AL32" s="2">
        <v>0.3</v>
      </c>
      <c r="AM32" s="2">
        <v>0.3</v>
      </c>
      <c r="AN32" s="2">
        <v>0.3</v>
      </c>
      <c r="AO32" s="2">
        <v>0.3</v>
      </c>
      <c r="AP32" s="2">
        <v>0.3</v>
      </c>
      <c r="AQ32" s="2">
        <v>0.3</v>
      </c>
      <c r="AR32" s="2">
        <v>0.3</v>
      </c>
      <c r="AS32" s="2">
        <v>0.3</v>
      </c>
      <c r="AT32" s="2">
        <v>0.3</v>
      </c>
      <c r="AU32" s="2">
        <v>0.3</v>
      </c>
      <c r="AV32" s="2">
        <v>0.3</v>
      </c>
      <c r="AW32" s="2">
        <v>0.3</v>
      </c>
      <c r="AX32" s="2">
        <v>0.3</v>
      </c>
      <c r="AY32" s="2">
        <v>0.3</v>
      </c>
      <c r="AZ32" s="2">
        <v>0.3</v>
      </c>
      <c r="BA32" s="2">
        <v>0.3</v>
      </c>
      <c r="BB32" s="2">
        <v>0.3</v>
      </c>
      <c r="BC32" s="2">
        <v>0.3</v>
      </c>
      <c r="BD32" s="2">
        <v>0.3</v>
      </c>
      <c r="BE32" s="2">
        <v>0.3</v>
      </c>
      <c r="BF32" s="2">
        <v>0.3</v>
      </c>
      <c r="BI32">
        <v>0.5</v>
      </c>
      <c r="BJ32">
        <v>0.5</v>
      </c>
      <c r="BK32">
        <v>0.5</v>
      </c>
      <c r="BL32">
        <v>0.5</v>
      </c>
      <c r="BM32">
        <v>0.5</v>
      </c>
      <c r="BN32">
        <v>0.5</v>
      </c>
      <c r="BO32">
        <v>0.5</v>
      </c>
      <c r="BP32">
        <v>0.5</v>
      </c>
      <c r="BQ32">
        <v>0.5</v>
      </c>
      <c r="BR32">
        <v>0.5</v>
      </c>
      <c r="BS32">
        <v>0.5</v>
      </c>
      <c r="BT32">
        <v>0.5</v>
      </c>
    </row>
    <row r="33" spans="2:72">
      <c r="B33" t="s">
        <v>23</v>
      </c>
      <c r="C33" s="2">
        <v>0.28499999999999998</v>
      </c>
      <c r="D33" s="2">
        <v>0.25</v>
      </c>
      <c r="E33" s="2">
        <v>0.25</v>
      </c>
      <c r="F33" s="2">
        <v>0.1</v>
      </c>
      <c r="G33" s="2">
        <v>0.1</v>
      </c>
      <c r="H33" s="2">
        <v>0.1</v>
      </c>
      <c r="I33" s="2">
        <v>0.1</v>
      </c>
      <c r="J33" s="2">
        <v>0.1</v>
      </c>
      <c r="K33" s="2">
        <v>0.1</v>
      </c>
      <c r="L33" s="2">
        <v>0.1</v>
      </c>
      <c r="M33" s="2">
        <v>0.1</v>
      </c>
      <c r="N33" s="2">
        <v>0.1</v>
      </c>
      <c r="O33" s="2">
        <v>0.1</v>
      </c>
      <c r="P33" s="2">
        <v>0.35</v>
      </c>
      <c r="Q33" s="2">
        <v>0.35</v>
      </c>
      <c r="R33" s="2">
        <v>0.35</v>
      </c>
      <c r="S33" s="2">
        <v>0.35</v>
      </c>
      <c r="T33" s="2">
        <v>0.35</v>
      </c>
      <c r="U33" s="2">
        <v>0.4</v>
      </c>
      <c r="V33" s="2">
        <v>0.4</v>
      </c>
      <c r="W33" s="2">
        <v>0.3</v>
      </c>
      <c r="X33" s="2">
        <v>0.3</v>
      </c>
      <c r="Y33" s="2">
        <v>0.3</v>
      </c>
      <c r="Z33" s="2">
        <v>0.3</v>
      </c>
      <c r="AA33" s="2">
        <v>0.3</v>
      </c>
      <c r="AB33" s="2">
        <v>0.3</v>
      </c>
      <c r="AC33" s="2">
        <v>0.3</v>
      </c>
      <c r="AD33" s="2">
        <v>0.3</v>
      </c>
      <c r="AE33" s="2">
        <v>0.3</v>
      </c>
      <c r="AF33" s="2">
        <v>0.3</v>
      </c>
      <c r="AG33" s="2">
        <v>0.3</v>
      </c>
      <c r="AH33" s="2">
        <v>0.3</v>
      </c>
      <c r="AI33" s="2">
        <v>0.3</v>
      </c>
      <c r="AJ33" s="2">
        <v>0.3</v>
      </c>
      <c r="AK33" s="2">
        <v>0.3</v>
      </c>
      <c r="AL33" s="2">
        <v>0.3</v>
      </c>
      <c r="AM33" s="2">
        <v>0.3</v>
      </c>
      <c r="AN33" s="2">
        <v>0.3</v>
      </c>
      <c r="AO33" s="2">
        <v>0.3</v>
      </c>
      <c r="AP33" s="2">
        <v>0.3</v>
      </c>
      <c r="AQ33" s="2">
        <v>0.3</v>
      </c>
      <c r="AR33" s="2">
        <v>0.3</v>
      </c>
      <c r="AS33" s="2">
        <v>0.3</v>
      </c>
      <c r="AT33" s="2">
        <v>0.3</v>
      </c>
      <c r="AU33" s="2">
        <v>0.3</v>
      </c>
      <c r="AV33" s="2">
        <v>0.3</v>
      </c>
      <c r="AW33" s="2">
        <v>0.3</v>
      </c>
      <c r="AX33" s="2">
        <v>0.3</v>
      </c>
      <c r="AY33" s="2">
        <v>0.3</v>
      </c>
      <c r="AZ33" s="2">
        <v>0.3</v>
      </c>
      <c r="BA33" s="2">
        <v>0.3</v>
      </c>
      <c r="BB33" s="2">
        <v>0.3</v>
      </c>
      <c r="BC33" s="2">
        <v>0.3</v>
      </c>
      <c r="BD33" s="2">
        <v>0.3</v>
      </c>
      <c r="BE33" s="2">
        <v>0.3</v>
      </c>
      <c r="BF33" s="2">
        <v>0.3</v>
      </c>
      <c r="BI33">
        <v>0.5</v>
      </c>
      <c r="BJ33">
        <v>0.5</v>
      </c>
      <c r="BK33">
        <v>0.5</v>
      </c>
      <c r="BL33">
        <v>0.5</v>
      </c>
      <c r="BM33">
        <v>0.5</v>
      </c>
      <c r="BN33">
        <v>0.5</v>
      </c>
      <c r="BO33">
        <v>0.5</v>
      </c>
      <c r="BP33">
        <v>0.5</v>
      </c>
      <c r="BQ33">
        <v>0.5</v>
      </c>
      <c r="BR33">
        <v>0.5</v>
      </c>
      <c r="BS33">
        <v>0.5</v>
      </c>
      <c r="BT33">
        <v>0.5</v>
      </c>
    </row>
    <row r="34" spans="2:72">
      <c r="B34" t="s">
        <v>46</v>
      </c>
      <c r="C34" s="2">
        <v>1.5</v>
      </c>
      <c r="D34" s="2">
        <f t="shared" ref="D34:D59" si="8">($C34-$H34)/5*4+$H34</f>
        <v>1.3599999999999999</v>
      </c>
      <c r="E34" s="2">
        <f t="shared" ref="E34:E59" si="9">($C34-$H34)/5*3+$H34</f>
        <v>1.22</v>
      </c>
      <c r="F34" s="2">
        <f t="shared" ref="F34:F59" si="10">($C34-$H34)/5*2+$H34</f>
        <v>1.08</v>
      </c>
      <c r="G34" s="2">
        <f t="shared" ref="G34:G59" si="11">($C34-$H34)/5*1+$H34</f>
        <v>0.94000000000000006</v>
      </c>
      <c r="H34" s="2">
        <v>0.8</v>
      </c>
      <c r="I34" s="2">
        <f t="shared" ref="I34:I59" si="12">($H34-$R34)/10*9+$R34</f>
        <v>0.74500000000000011</v>
      </c>
      <c r="J34" s="2">
        <f t="shared" ref="J34:J59" si="13">($H34-$R34)/10*8+$R34</f>
        <v>0.69000000000000006</v>
      </c>
      <c r="K34" s="2">
        <f t="shared" ref="K34:K59" si="14">($H34-$R34)/10*7+$R34</f>
        <v>0.63500000000000001</v>
      </c>
      <c r="L34" s="2">
        <f t="shared" ref="L34:L59" si="15">($H34-$R34)/10*6+$R34</f>
        <v>0.58000000000000007</v>
      </c>
      <c r="M34" s="2">
        <f t="shared" ref="M34:M59" si="16">($H34-$R34)/10*5+$R34</f>
        <v>0.52500000000000002</v>
      </c>
      <c r="N34" s="2">
        <f t="shared" ref="N34:N59" si="17">($H34-$R34)/10*4+$R34</f>
        <v>0.47000000000000003</v>
      </c>
      <c r="O34" s="2">
        <f t="shared" ref="O34:O59" si="18">($H34-$R34)/10*3+$R34</f>
        <v>0.41500000000000004</v>
      </c>
      <c r="P34" s="2">
        <f t="shared" ref="P34:P59" si="19">($H34-$R34)/10*2+$R34</f>
        <v>0.36</v>
      </c>
      <c r="Q34" s="2">
        <f t="shared" ref="Q34:Q59" si="20">($H34-$R34)/10*1+$R34</f>
        <v>0.30499999999999999</v>
      </c>
      <c r="R34" s="2">
        <v>0.25</v>
      </c>
      <c r="S34" s="2">
        <f t="shared" ref="S34:S59" si="21">($R34-$AG34)/15*14+$AG34</f>
        <v>0.24000000000000002</v>
      </c>
      <c r="T34" s="2">
        <f t="shared" ref="T34:T59" si="22">($R34-$AG34)/15*13+$AG34</f>
        <v>0.23</v>
      </c>
      <c r="U34" s="2">
        <f t="shared" ref="U34:U59" si="23">($R34-$AG34)/15*12+$AG34</f>
        <v>0.22</v>
      </c>
      <c r="V34" s="2">
        <f t="shared" ref="V34:V59" si="24">($R34-$AG34)/15*11+$AG34</f>
        <v>0.21000000000000002</v>
      </c>
      <c r="W34" s="2">
        <f t="shared" ref="W34:W59" si="25">($R34-$AG34)/15*10+$AG34</f>
        <v>0.2</v>
      </c>
      <c r="X34" s="2">
        <f t="shared" ref="X34:X59" si="26">($R34-$AG34)/15*9+$AG34</f>
        <v>0.19</v>
      </c>
      <c r="Y34" s="2">
        <f t="shared" ref="Y34:Y59" si="27">($R34-$AG34)/15*8+$AG34</f>
        <v>0.18</v>
      </c>
      <c r="Z34" s="2">
        <f t="shared" ref="Z34:Z59" si="28">($R34-$AG34)/15*7+$AG34</f>
        <v>0.17</v>
      </c>
      <c r="AA34" s="2">
        <f t="shared" ref="AA34:AA59" si="29">($R34-$AG34)/15*6+$AG34</f>
        <v>0.16</v>
      </c>
      <c r="AB34" s="2">
        <f t="shared" ref="AB34:AB59" si="30">($R34-$AG34)/15*5+$AG34</f>
        <v>0.15000000000000002</v>
      </c>
      <c r="AC34" s="2">
        <f t="shared" ref="AC34:AC59" si="31">($R34-$AG34)/15*4+$AG34</f>
        <v>0.14000000000000001</v>
      </c>
      <c r="AD34" s="2">
        <f t="shared" ref="AD34:AD59" si="32">($R34-$AG34)/15*3+$AG34</f>
        <v>0.13</v>
      </c>
      <c r="AE34" s="2">
        <f t="shared" ref="AE34:AE59" si="33">($R34-$AG34)/15*2+$AG34</f>
        <v>0.12000000000000001</v>
      </c>
      <c r="AF34" s="2">
        <f t="shared" ref="AF34:AF59" si="34">($R34-$AG34)/15*1+$AG34</f>
        <v>0.11</v>
      </c>
      <c r="AG34" s="2">
        <v>0.1</v>
      </c>
      <c r="AH34" s="2">
        <f t="shared" ref="AH34:BF34" si="35">AG34</f>
        <v>0.1</v>
      </c>
      <c r="AI34" s="2">
        <f t="shared" si="35"/>
        <v>0.1</v>
      </c>
      <c r="AJ34" s="2">
        <f t="shared" si="35"/>
        <v>0.1</v>
      </c>
      <c r="AK34" s="2">
        <f t="shared" si="35"/>
        <v>0.1</v>
      </c>
      <c r="AL34" s="2">
        <f t="shared" si="35"/>
        <v>0.1</v>
      </c>
      <c r="AM34" s="2">
        <f t="shared" si="35"/>
        <v>0.1</v>
      </c>
      <c r="AN34" s="2">
        <f t="shared" si="35"/>
        <v>0.1</v>
      </c>
      <c r="AO34" s="2">
        <f t="shared" si="35"/>
        <v>0.1</v>
      </c>
      <c r="AP34" s="2">
        <f t="shared" si="35"/>
        <v>0.1</v>
      </c>
      <c r="AQ34" s="2">
        <f t="shared" si="35"/>
        <v>0.1</v>
      </c>
      <c r="AR34" s="2">
        <f t="shared" si="35"/>
        <v>0.1</v>
      </c>
      <c r="AS34" s="2">
        <f t="shared" si="35"/>
        <v>0.1</v>
      </c>
      <c r="AT34" s="2">
        <f t="shared" si="35"/>
        <v>0.1</v>
      </c>
      <c r="AU34" s="2">
        <f t="shared" si="35"/>
        <v>0.1</v>
      </c>
      <c r="AV34" s="2">
        <f t="shared" si="35"/>
        <v>0.1</v>
      </c>
      <c r="AW34" s="2">
        <f t="shared" si="35"/>
        <v>0.1</v>
      </c>
      <c r="AX34" s="2">
        <f t="shared" si="35"/>
        <v>0.1</v>
      </c>
      <c r="AY34" s="2">
        <f t="shared" si="35"/>
        <v>0.1</v>
      </c>
      <c r="AZ34" s="2">
        <f t="shared" si="35"/>
        <v>0.1</v>
      </c>
      <c r="BA34" s="2">
        <f t="shared" si="35"/>
        <v>0.1</v>
      </c>
      <c r="BB34" s="2">
        <f t="shared" si="35"/>
        <v>0.1</v>
      </c>
      <c r="BC34" s="2">
        <f t="shared" si="35"/>
        <v>0.1</v>
      </c>
      <c r="BD34" s="2">
        <f t="shared" si="35"/>
        <v>0.1</v>
      </c>
      <c r="BE34" s="2">
        <f t="shared" si="35"/>
        <v>0.1</v>
      </c>
      <c r="BF34" s="2">
        <f t="shared" si="35"/>
        <v>0.1</v>
      </c>
    </row>
    <row r="35" spans="2:72">
      <c r="B35" t="s">
        <v>29</v>
      </c>
      <c r="C35" s="2">
        <v>0.8</v>
      </c>
      <c r="D35" s="2">
        <f t="shared" si="8"/>
        <v>0.8</v>
      </c>
      <c r="E35" s="2">
        <f t="shared" si="9"/>
        <v>0.8</v>
      </c>
      <c r="F35" s="2">
        <f t="shared" si="10"/>
        <v>0.8</v>
      </c>
      <c r="G35" s="2">
        <f t="shared" si="11"/>
        <v>0.8</v>
      </c>
      <c r="H35" s="2">
        <v>0.8</v>
      </c>
      <c r="I35" s="2">
        <f t="shared" si="12"/>
        <v>0.75</v>
      </c>
      <c r="J35" s="2">
        <f t="shared" si="13"/>
        <v>0.7</v>
      </c>
      <c r="K35" s="2">
        <f t="shared" si="14"/>
        <v>0.65</v>
      </c>
      <c r="L35" s="2">
        <f t="shared" si="15"/>
        <v>0.60000000000000009</v>
      </c>
      <c r="M35" s="2">
        <f t="shared" si="16"/>
        <v>0.55000000000000004</v>
      </c>
      <c r="N35" s="2">
        <f t="shared" si="17"/>
        <v>0.5</v>
      </c>
      <c r="O35" s="2">
        <f t="shared" si="18"/>
        <v>0.45</v>
      </c>
      <c r="P35" s="2">
        <f t="shared" si="19"/>
        <v>0.4</v>
      </c>
      <c r="Q35" s="2">
        <f t="shared" si="20"/>
        <v>0.35</v>
      </c>
      <c r="R35" s="2">
        <v>0.3</v>
      </c>
      <c r="S35" s="2">
        <f t="shared" si="21"/>
        <v>0.3</v>
      </c>
      <c r="T35" s="2">
        <f t="shared" si="22"/>
        <v>0.3</v>
      </c>
      <c r="U35" s="2">
        <f t="shared" si="23"/>
        <v>0.3</v>
      </c>
      <c r="V35" s="2">
        <f t="shared" si="24"/>
        <v>0.3</v>
      </c>
      <c r="W35" s="2">
        <f t="shared" si="25"/>
        <v>0.3</v>
      </c>
      <c r="X35" s="2">
        <f t="shared" si="26"/>
        <v>0.3</v>
      </c>
      <c r="Y35" s="2">
        <f t="shared" si="27"/>
        <v>0.3</v>
      </c>
      <c r="Z35" s="2">
        <f t="shared" si="28"/>
        <v>0.3</v>
      </c>
      <c r="AA35" s="2">
        <f t="shared" si="29"/>
        <v>0.3</v>
      </c>
      <c r="AB35" s="2">
        <f t="shared" si="30"/>
        <v>0.3</v>
      </c>
      <c r="AC35" s="2">
        <f t="shared" si="31"/>
        <v>0.3</v>
      </c>
      <c r="AD35" s="2">
        <f t="shared" si="32"/>
        <v>0.3</v>
      </c>
      <c r="AE35" s="2">
        <f t="shared" si="33"/>
        <v>0.3</v>
      </c>
      <c r="AF35" s="2">
        <f t="shared" si="34"/>
        <v>0.3</v>
      </c>
      <c r="AG35" s="2">
        <v>0.3</v>
      </c>
      <c r="AH35" s="2">
        <f t="shared" ref="AH35:BF35" si="36">AG35</f>
        <v>0.3</v>
      </c>
      <c r="AI35" s="2">
        <f t="shared" si="36"/>
        <v>0.3</v>
      </c>
      <c r="AJ35" s="2">
        <f t="shared" si="36"/>
        <v>0.3</v>
      </c>
      <c r="AK35" s="2">
        <f t="shared" si="36"/>
        <v>0.3</v>
      </c>
      <c r="AL35" s="2">
        <f t="shared" si="36"/>
        <v>0.3</v>
      </c>
      <c r="AM35" s="2">
        <f t="shared" si="36"/>
        <v>0.3</v>
      </c>
      <c r="AN35" s="2">
        <f t="shared" si="36"/>
        <v>0.3</v>
      </c>
      <c r="AO35" s="2">
        <f t="shared" si="36"/>
        <v>0.3</v>
      </c>
      <c r="AP35" s="2">
        <f t="shared" si="36"/>
        <v>0.3</v>
      </c>
      <c r="AQ35" s="2">
        <f t="shared" si="36"/>
        <v>0.3</v>
      </c>
      <c r="AR35" s="2">
        <f t="shared" si="36"/>
        <v>0.3</v>
      </c>
      <c r="AS35" s="2">
        <f t="shared" si="36"/>
        <v>0.3</v>
      </c>
      <c r="AT35" s="2">
        <f t="shared" si="36"/>
        <v>0.3</v>
      </c>
      <c r="AU35" s="2">
        <f t="shared" si="36"/>
        <v>0.3</v>
      </c>
      <c r="AV35" s="2">
        <f t="shared" si="36"/>
        <v>0.3</v>
      </c>
      <c r="AW35" s="2">
        <f t="shared" si="36"/>
        <v>0.3</v>
      </c>
      <c r="AX35" s="2">
        <f t="shared" si="36"/>
        <v>0.3</v>
      </c>
      <c r="AY35" s="2">
        <f t="shared" si="36"/>
        <v>0.3</v>
      </c>
      <c r="AZ35" s="2">
        <f t="shared" si="36"/>
        <v>0.3</v>
      </c>
      <c r="BA35" s="2">
        <f t="shared" si="36"/>
        <v>0.3</v>
      </c>
      <c r="BB35" s="2">
        <f t="shared" si="36"/>
        <v>0.3</v>
      </c>
      <c r="BC35" s="2">
        <f t="shared" si="36"/>
        <v>0.3</v>
      </c>
      <c r="BD35" s="2">
        <f t="shared" si="36"/>
        <v>0.3</v>
      </c>
      <c r="BE35" s="2">
        <f t="shared" si="36"/>
        <v>0.3</v>
      </c>
      <c r="BF35" s="2">
        <f t="shared" si="36"/>
        <v>0.3</v>
      </c>
    </row>
    <row r="36" spans="2:72">
      <c r="B36" t="s">
        <v>38</v>
      </c>
      <c r="C36" s="2">
        <v>0.8</v>
      </c>
      <c r="D36" s="2">
        <f t="shared" si="8"/>
        <v>0.8</v>
      </c>
      <c r="E36" s="2">
        <f t="shared" si="9"/>
        <v>0.8</v>
      </c>
      <c r="F36" s="2">
        <f t="shared" si="10"/>
        <v>0.8</v>
      </c>
      <c r="G36" s="2">
        <f t="shared" si="11"/>
        <v>0.8</v>
      </c>
      <c r="H36" s="2">
        <v>0.8</v>
      </c>
      <c r="I36" s="2">
        <f t="shared" si="12"/>
        <v>0.75</v>
      </c>
      <c r="J36" s="2">
        <f t="shared" si="13"/>
        <v>0.7</v>
      </c>
      <c r="K36" s="2">
        <f t="shared" si="14"/>
        <v>0.65</v>
      </c>
      <c r="L36" s="2">
        <f t="shared" si="15"/>
        <v>0.60000000000000009</v>
      </c>
      <c r="M36" s="2">
        <f t="shared" si="16"/>
        <v>0.55000000000000004</v>
      </c>
      <c r="N36" s="2">
        <f t="shared" si="17"/>
        <v>0.5</v>
      </c>
      <c r="O36" s="2">
        <f t="shared" si="18"/>
        <v>0.45</v>
      </c>
      <c r="P36" s="2">
        <f t="shared" si="19"/>
        <v>0.4</v>
      </c>
      <c r="Q36" s="2">
        <f t="shared" si="20"/>
        <v>0.35</v>
      </c>
      <c r="R36" s="2">
        <v>0.3</v>
      </c>
      <c r="S36" s="2">
        <f t="shared" si="21"/>
        <v>0.3</v>
      </c>
      <c r="T36" s="2">
        <f t="shared" si="22"/>
        <v>0.3</v>
      </c>
      <c r="U36" s="2">
        <f t="shared" si="23"/>
        <v>0.3</v>
      </c>
      <c r="V36" s="2">
        <f t="shared" si="24"/>
        <v>0.3</v>
      </c>
      <c r="W36" s="2">
        <f t="shared" si="25"/>
        <v>0.3</v>
      </c>
      <c r="X36" s="2">
        <f t="shared" si="26"/>
        <v>0.3</v>
      </c>
      <c r="Y36" s="2">
        <f t="shared" si="27"/>
        <v>0.3</v>
      </c>
      <c r="Z36" s="2">
        <f t="shared" si="28"/>
        <v>0.3</v>
      </c>
      <c r="AA36" s="2">
        <f t="shared" si="29"/>
        <v>0.3</v>
      </c>
      <c r="AB36" s="2">
        <f t="shared" si="30"/>
        <v>0.3</v>
      </c>
      <c r="AC36" s="2">
        <f t="shared" si="31"/>
        <v>0.3</v>
      </c>
      <c r="AD36" s="2">
        <f t="shared" si="32"/>
        <v>0.3</v>
      </c>
      <c r="AE36" s="2">
        <f t="shared" si="33"/>
        <v>0.3</v>
      </c>
      <c r="AF36" s="2">
        <f t="shared" si="34"/>
        <v>0.3</v>
      </c>
      <c r="AG36" s="2">
        <v>0.3</v>
      </c>
      <c r="AH36" s="2">
        <f t="shared" ref="AH36:BF36" si="37">AG36</f>
        <v>0.3</v>
      </c>
      <c r="AI36" s="2">
        <f t="shared" si="37"/>
        <v>0.3</v>
      </c>
      <c r="AJ36" s="2">
        <f t="shared" si="37"/>
        <v>0.3</v>
      </c>
      <c r="AK36" s="2">
        <f t="shared" si="37"/>
        <v>0.3</v>
      </c>
      <c r="AL36" s="2">
        <f t="shared" si="37"/>
        <v>0.3</v>
      </c>
      <c r="AM36" s="2">
        <f t="shared" si="37"/>
        <v>0.3</v>
      </c>
      <c r="AN36" s="2">
        <f t="shared" si="37"/>
        <v>0.3</v>
      </c>
      <c r="AO36" s="2">
        <f t="shared" si="37"/>
        <v>0.3</v>
      </c>
      <c r="AP36" s="2">
        <f t="shared" si="37"/>
        <v>0.3</v>
      </c>
      <c r="AQ36" s="2">
        <f t="shared" si="37"/>
        <v>0.3</v>
      </c>
      <c r="AR36" s="2">
        <f t="shared" si="37"/>
        <v>0.3</v>
      </c>
      <c r="AS36" s="2">
        <f t="shared" si="37"/>
        <v>0.3</v>
      </c>
      <c r="AT36" s="2">
        <f t="shared" si="37"/>
        <v>0.3</v>
      </c>
      <c r="AU36" s="2">
        <f t="shared" si="37"/>
        <v>0.3</v>
      </c>
      <c r="AV36" s="2">
        <f t="shared" si="37"/>
        <v>0.3</v>
      </c>
      <c r="AW36" s="2">
        <f t="shared" si="37"/>
        <v>0.3</v>
      </c>
      <c r="AX36" s="2">
        <f t="shared" si="37"/>
        <v>0.3</v>
      </c>
      <c r="AY36" s="2">
        <f t="shared" si="37"/>
        <v>0.3</v>
      </c>
      <c r="AZ36" s="2">
        <f t="shared" si="37"/>
        <v>0.3</v>
      </c>
      <c r="BA36" s="2">
        <f t="shared" si="37"/>
        <v>0.3</v>
      </c>
      <c r="BB36" s="2">
        <f t="shared" si="37"/>
        <v>0.3</v>
      </c>
      <c r="BC36" s="2">
        <f t="shared" si="37"/>
        <v>0.3</v>
      </c>
      <c r="BD36" s="2">
        <f t="shared" si="37"/>
        <v>0.3</v>
      </c>
      <c r="BE36" s="2">
        <f t="shared" si="37"/>
        <v>0.3</v>
      </c>
      <c r="BF36" s="2">
        <f t="shared" si="37"/>
        <v>0.3</v>
      </c>
    </row>
    <row r="37" spans="2:72">
      <c r="B37" t="s">
        <v>43</v>
      </c>
      <c r="C37" s="2">
        <v>0.4</v>
      </c>
      <c r="D37" s="2">
        <f t="shared" si="8"/>
        <v>0.4</v>
      </c>
      <c r="E37" s="2">
        <f t="shared" si="9"/>
        <v>0.4</v>
      </c>
      <c r="F37" s="2">
        <f t="shared" si="10"/>
        <v>0.4</v>
      </c>
      <c r="G37" s="2">
        <f t="shared" si="11"/>
        <v>0.4</v>
      </c>
      <c r="H37" s="2">
        <v>0.4</v>
      </c>
      <c r="I37" s="2">
        <f t="shared" si="12"/>
        <v>0.375</v>
      </c>
      <c r="J37" s="2">
        <f t="shared" si="13"/>
        <v>0.35</v>
      </c>
      <c r="K37" s="2">
        <f t="shared" si="14"/>
        <v>0.32500000000000001</v>
      </c>
      <c r="L37" s="2">
        <f t="shared" si="15"/>
        <v>0.30000000000000004</v>
      </c>
      <c r="M37" s="2">
        <f t="shared" si="16"/>
        <v>0.27500000000000002</v>
      </c>
      <c r="N37" s="2">
        <f t="shared" si="17"/>
        <v>0.25</v>
      </c>
      <c r="O37" s="2">
        <f t="shared" si="18"/>
        <v>0.22500000000000001</v>
      </c>
      <c r="P37" s="2">
        <f t="shared" si="19"/>
        <v>0.2</v>
      </c>
      <c r="Q37" s="2">
        <f t="shared" si="20"/>
        <v>0.17499999999999999</v>
      </c>
      <c r="R37" s="2">
        <v>0.15</v>
      </c>
      <c r="S37" s="2">
        <f t="shared" si="21"/>
        <v>0.14666666666666667</v>
      </c>
      <c r="T37" s="2">
        <f t="shared" si="22"/>
        <v>0.14333333333333334</v>
      </c>
      <c r="U37" s="2">
        <f t="shared" si="23"/>
        <v>0.14000000000000001</v>
      </c>
      <c r="V37" s="2">
        <f t="shared" si="24"/>
        <v>0.13666666666666666</v>
      </c>
      <c r="W37" s="2">
        <f t="shared" si="25"/>
        <v>0.13333333333333333</v>
      </c>
      <c r="X37" s="2">
        <f t="shared" si="26"/>
        <v>0.13</v>
      </c>
      <c r="Y37" s="2">
        <f t="shared" si="27"/>
        <v>0.12666666666666668</v>
      </c>
      <c r="Z37" s="2">
        <f t="shared" si="28"/>
        <v>0.12333333333333334</v>
      </c>
      <c r="AA37" s="2">
        <f t="shared" si="29"/>
        <v>0.12</v>
      </c>
      <c r="AB37" s="2">
        <f t="shared" si="30"/>
        <v>0.11666666666666667</v>
      </c>
      <c r="AC37" s="2">
        <f t="shared" si="31"/>
        <v>0.11333333333333334</v>
      </c>
      <c r="AD37" s="2">
        <f t="shared" si="32"/>
        <v>0.11</v>
      </c>
      <c r="AE37" s="2">
        <f t="shared" si="33"/>
        <v>0.10666666666666667</v>
      </c>
      <c r="AF37" s="2">
        <f t="shared" si="34"/>
        <v>0.10333333333333333</v>
      </c>
      <c r="AG37" s="2">
        <v>0.1</v>
      </c>
      <c r="AH37" s="2">
        <f t="shared" ref="AH37:BF37" si="38">AG37</f>
        <v>0.1</v>
      </c>
      <c r="AI37" s="2">
        <f t="shared" si="38"/>
        <v>0.1</v>
      </c>
      <c r="AJ37" s="2">
        <f t="shared" si="38"/>
        <v>0.1</v>
      </c>
      <c r="AK37" s="2">
        <f t="shared" si="38"/>
        <v>0.1</v>
      </c>
      <c r="AL37" s="2">
        <f t="shared" si="38"/>
        <v>0.1</v>
      </c>
      <c r="AM37" s="2">
        <f t="shared" si="38"/>
        <v>0.1</v>
      </c>
      <c r="AN37" s="2">
        <f t="shared" si="38"/>
        <v>0.1</v>
      </c>
      <c r="AO37" s="2">
        <f t="shared" si="38"/>
        <v>0.1</v>
      </c>
      <c r="AP37" s="2">
        <f t="shared" si="38"/>
        <v>0.1</v>
      </c>
      <c r="AQ37" s="2">
        <f t="shared" si="38"/>
        <v>0.1</v>
      </c>
      <c r="AR37" s="2">
        <f t="shared" si="38"/>
        <v>0.1</v>
      </c>
      <c r="AS37" s="2">
        <f t="shared" si="38"/>
        <v>0.1</v>
      </c>
      <c r="AT37" s="2">
        <f t="shared" si="38"/>
        <v>0.1</v>
      </c>
      <c r="AU37" s="2">
        <f t="shared" si="38"/>
        <v>0.1</v>
      </c>
      <c r="AV37" s="2">
        <f t="shared" si="38"/>
        <v>0.1</v>
      </c>
      <c r="AW37" s="2">
        <f t="shared" si="38"/>
        <v>0.1</v>
      </c>
      <c r="AX37" s="2">
        <f t="shared" si="38"/>
        <v>0.1</v>
      </c>
      <c r="AY37" s="2">
        <f t="shared" si="38"/>
        <v>0.1</v>
      </c>
      <c r="AZ37" s="2">
        <f t="shared" si="38"/>
        <v>0.1</v>
      </c>
      <c r="BA37" s="2">
        <f t="shared" si="38"/>
        <v>0.1</v>
      </c>
      <c r="BB37" s="2">
        <f t="shared" si="38"/>
        <v>0.1</v>
      </c>
      <c r="BC37" s="2">
        <f t="shared" si="38"/>
        <v>0.1</v>
      </c>
      <c r="BD37" s="2">
        <f t="shared" si="38"/>
        <v>0.1</v>
      </c>
      <c r="BE37" s="2">
        <f t="shared" si="38"/>
        <v>0.1</v>
      </c>
      <c r="BF37" s="2">
        <f t="shared" si="38"/>
        <v>0.1</v>
      </c>
    </row>
    <row r="38" spans="2:72">
      <c r="B38" t="s">
        <v>27</v>
      </c>
      <c r="C38" s="2">
        <v>0.8</v>
      </c>
      <c r="D38" s="2">
        <f t="shared" si="8"/>
        <v>0.8</v>
      </c>
      <c r="E38" s="2">
        <f t="shared" si="9"/>
        <v>0.8</v>
      </c>
      <c r="F38" s="2">
        <f t="shared" si="10"/>
        <v>0.8</v>
      </c>
      <c r="G38" s="2">
        <f t="shared" si="11"/>
        <v>0.8</v>
      </c>
      <c r="H38" s="2">
        <v>0.8</v>
      </c>
      <c r="I38" s="2">
        <f t="shared" si="12"/>
        <v>0.75</v>
      </c>
      <c r="J38" s="2">
        <f t="shared" si="13"/>
        <v>0.7</v>
      </c>
      <c r="K38" s="2">
        <f t="shared" si="14"/>
        <v>0.65</v>
      </c>
      <c r="L38" s="2">
        <f t="shared" si="15"/>
        <v>0.60000000000000009</v>
      </c>
      <c r="M38" s="2">
        <f t="shared" si="16"/>
        <v>0.55000000000000004</v>
      </c>
      <c r="N38" s="2">
        <f t="shared" si="17"/>
        <v>0.5</v>
      </c>
      <c r="O38" s="2">
        <f t="shared" si="18"/>
        <v>0.45</v>
      </c>
      <c r="P38" s="2">
        <f t="shared" si="19"/>
        <v>0.4</v>
      </c>
      <c r="Q38" s="2">
        <f t="shared" si="20"/>
        <v>0.35</v>
      </c>
      <c r="R38" s="2">
        <v>0.3</v>
      </c>
      <c r="S38" s="2">
        <f t="shared" si="21"/>
        <v>0.3</v>
      </c>
      <c r="T38" s="2">
        <f t="shared" si="22"/>
        <v>0.3</v>
      </c>
      <c r="U38" s="2">
        <f t="shared" si="23"/>
        <v>0.3</v>
      </c>
      <c r="V38" s="2">
        <f t="shared" si="24"/>
        <v>0.3</v>
      </c>
      <c r="W38" s="2">
        <f t="shared" si="25"/>
        <v>0.3</v>
      </c>
      <c r="X38" s="2">
        <f t="shared" si="26"/>
        <v>0.3</v>
      </c>
      <c r="Y38" s="2">
        <f t="shared" si="27"/>
        <v>0.3</v>
      </c>
      <c r="Z38" s="2">
        <f t="shared" si="28"/>
        <v>0.3</v>
      </c>
      <c r="AA38" s="2">
        <f t="shared" si="29"/>
        <v>0.3</v>
      </c>
      <c r="AB38" s="2">
        <f t="shared" si="30"/>
        <v>0.3</v>
      </c>
      <c r="AC38" s="2">
        <f t="shared" si="31"/>
        <v>0.3</v>
      </c>
      <c r="AD38" s="2">
        <f t="shared" si="32"/>
        <v>0.3</v>
      </c>
      <c r="AE38" s="2">
        <f t="shared" si="33"/>
        <v>0.3</v>
      </c>
      <c r="AF38" s="2">
        <f t="shared" si="34"/>
        <v>0.3</v>
      </c>
      <c r="AG38" s="2">
        <v>0.3</v>
      </c>
      <c r="AH38" s="2">
        <f t="shared" ref="AH38:BF38" si="39">AG38</f>
        <v>0.3</v>
      </c>
      <c r="AI38" s="2">
        <f t="shared" si="39"/>
        <v>0.3</v>
      </c>
      <c r="AJ38" s="2">
        <f t="shared" si="39"/>
        <v>0.3</v>
      </c>
      <c r="AK38" s="2">
        <f t="shared" si="39"/>
        <v>0.3</v>
      </c>
      <c r="AL38" s="2">
        <f t="shared" si="39"/>
        <v>0.3</v>
      </c>
      <c r="AM38" s="2">
        <f t="shared" si="39"/>
        <v>0.3</v>
      </c>
      <c r="AN38" s="2">
        <f t="shared" si="39"/>
        <v>0.3</v>
      </c>
      <c r="AO38" s="2">
        <f t="shared" si="39"/>
        <v>0.3</v>
      </c>
      <c r="AP38" s="2">
        <f t="shared" si="39"/>
        <v>0.3</v>
      </c>
      <c r="AQ38" s="2">
        <f t="shared" si="39"/>
        <v>0.3</v>
      </c>
      <c r="AR38" s="2">
        <f t="shared" si="39"/>
        <v>0.3</v>
      </c>
      <c r="AS38" s="2">
        <f t="shared" si="39"/>
        <v>0.3</v>
      </c>
      <c r="AT38" s="2">
        <f t="shared" si="39"/>
        <v>0.3</v>
      </c>
      <c r="AU38" s="2">
        <f t="shared" si="39"/>
        <v>0.3</v>
      </c>
      <c r="AV38" s="2">
        <f t="shared" si="39"/>
        <v>0.3</v>
      </c>
      <c r="AW38" s="2">
        <f t="shared" si="39"/>
        <v>0.3</v>
      </c>
      <c r="AX38" s="2">
        <f t="shared" si="39"/>
        <v>0.3</v>
      </c>
      <c r="AY38" s="2">
        <f t="shared" si="39"/>
        <v>0.3</v>
      </c>
      <c r="AZ38" s="2">
        <f t="shared" si="39"/>
        <v>0.3</v>
      </c>
      <c r="BA38" s="2">
        <f t="shared" si="39"/>
        <v>0.3</v>
      </c>
      <c r="BB38" s="2">
        <f t="shared" si="39"/>
        <v>0.3</v>
      </c>
      <c r="BC38" s="2">
        <f t="shared" si="39"/>
        <v>0.3</v>
      </c>
      <c r="BD38" s="2">
        <f t="shared" si="39"/>
        <v>0.3</v>
      </c>
      <c r="BE38" s="2">
        <f t="shared" si="39"/>
        <v>0.3</v>
      </c>
      <c r="BF38" s="2">
        <f t="shared" si="39"/>
        <v>0.3</v>
      </c>
    </row>
    <row r="39" spans="2:72">
      <c r="B39" t="s">
        <v>36</v>
      </c>
      <c r="C39" s="2">
        <v>0.8</v>
      </c>
      <c r="D39" s="2">
        <f t="shared" si="8"/>
        <v>0.8</v>
      </c>
      <c r="E39" s="2">
        <f t="shared" si="9"/>
        <v>0.8</v>
      </c>
      <c r="F39" s="2">
        <f t="shared" si="10"/>
        <v>0.8</v>
      </c>
      <c r="G39" s="2">
        <f t="shared" si="11"/>
        <v>0.8</v>
      </c>
      <c r="H39" s="2">
        <v>0.8</v>
      </c>
      <c r="I39" s="2">
        <f t="shared" si="12"/>
        <v>0.75</v>
      </c>
      <c r="J39" s="2">
        <f t="shared" si="13"/>
        <v>0.7</v>
      </c>
      <c r="K39" s="2">
        <f t="shared" si="14"/>
        <v>0.65</v>
      </c>
      <c r="L39" s="2">
        <f t="shared" si="15"/>
        <v>0.60000000000000009</v>
      </c>
      <c r="M39" s="2">
        <f t="shared" si="16"/>
        <v>0.55000000000000004</v>
      </c>
      <c r="N39" s="2">
        <f t="shared" si="17"/>
        <v>0.5</v>
      </c>
      <c r="O39" s="2">
        <f t="shared" si="18"/>
        <v>0.45</v>
      </c>
      <c r="P39" s="2">
        <f t="shared" si="19"/>
        <v>0.4</v>
      </c>
      <c r="Q39" s="2">
        <f t="shared" si="20"/>
        <v>0.35</v>
      </c>
      <c r="R39" s="2">
        <v>0.3</v>
      </c>
      <c r="S39" s="2">
        <f t="shared" si="21"/>
        <v>0.3</v>
      </c>
      <c r="T39" s="2">
        <f t="shared" si="22"/>
        <v>0.3</v>
      </c>
      <c r="U39" s="2">
        <f t="shared" si="23"/>
        <v>0.3</v>
      </c>
      <c r="V39" s="2">
        <f t="shared" si="24"/>
        <v>0.3</v>
      </c>
      <c r="W39" s="2">
        <f t="shared" si="25"/>
        <v>0.3</v>
      </c>
      <c r="X39" s="2">
        <f t="shared" si="26"/>
        <v>0.3</v>
      </c>
      <c r="Y39" s="2">
        <f t="shared" si="27"/>
        <v>0.3</v>
      </c>
      <c r="Z39" s="2">
        <f t="shared" si="28"/>
        <v>0.3</v>
      </c>
      <c r="AA39" s="2">
        <f t="shared" si="29"/>
        <v>0.3</v>
      </c>
      <c r="AB39" s="2">
        <f t="shared" si="30"/>
        <v>0.3</v>
      </c>
      <c r="AC39" s="2">
        <f t="shared" si="31"/>
        <v>0.3</v>
      </c>
      <c r="AD39" s="2">
        <f t="shared" si="32"/>
        <v>0.3</v>
      </c>
      <c r="AE39" s="2">
        <f t="shared" si="33"/>
        <v>0.3</v>
      </c>
      <c r="AF39" s="2">
        <f t="shared" si="34"/>
        <v>0.3</v>
      </c>
      <c r="AG39" s="2">
        <v>0.3</v>
      </c>
      <c r="AH39" s="2">
        <f t="shared" ref="AH39:BF39" si="40">AG39</f>
        <v>0.3</v>
      </c>
      <c r="AI39" s="2">
        <f t="shared" si="40"/>
        <v>0.3</v>
      </c>
      <c r="AJ39" s="2">
        <f t="shared" si="40"/>
        <v>0.3</v>
      </c>
      <c r="AK39" s="2">
        <f t="shared" si="40"/>
        <v>0.3</v>
      </c>
      <c r="AL39" s="2">
        <f t="shared" si="40"/>
        <v>0.3</v>
      </c>
      <c r="AM39" s="2">
        <f t="shared" si="40"/>
        <v>0.3</v>
      </c>
      <c r="AN39" s="2">
        <f t="shared" si="40"/>
        <v>0.3</v>
      </c>
      <c r="AO39" s="2">
        <f t="shared" si="40"/>
        <v>0.3</v>
      </c>
      <c r="AP39" s="2">
        <f t="shared" si="40"/>
        <v>0.3</v>
      </c>
      <c r="AQ39" s="2">
        <f t="shared" si="40"/>
        <v>0.3</v>
      </c>
      <c r="AR39" s="2">
        <f t="shared" si="40"/>
        <v>0.3</v>
      </c>
      <c r="AS39" s="2">
        <f t="shared" si="40"/>
        <v>0.3</v>
      </c>
      <c r="AT39" s="2">
        <f t="shared" si="40"/>
        <v>0.3</v>
      </c>
      <c r="AU39" s="2">
        <f t="shared" si="40"/>
        <v>0.3</v>
      </c>
      <c r="AV39" s="2">
        <f t="shared" si="40"/>
        <v>0.3</v>
      </c>
      <c r="AW39" s="2">
        <f t="shared" si="40"/>
        <v>0.3</v>
      </c>
      <c r="AX39" s="2">
        <f t="shared" si="40"/>
        <v>0.3</v>
      </c>
      <c r="AY39" s="2">
        <f t="shared" si="40"/>
        <v>0.3</v>
      </c>
      <c r="AZ39" s="2">
        <f t="shared" si="40"/>
        <v>0.3</v>
      </c>
      <c r="BA39" s="2">
        <f t="shared" si="40"/>
        <v>0.3</v>
      </c>
      <c r="BB39" s="2">
        <f t="shared" si="40"/>
        <v>0.3</v>
      </c>
      <c r="BC39" s="2">
        <f t="shared" si="40"/>
        <v>0.3</v>
      </c>
      <c r="BD39" s="2">
        <f t="shared" si="40"/>
        <v>0.3</v>
      </c>
      <c r="BE39" s="2">
        <f t="shared" si="40"/>
        <v>0.3</v>
      </c>
      <c r="BF39" s="2">
        <f t="shared" si="40"/>
        <v>0.3</v>
      </c>
    </row>
    <row r="40" spans="2:72">
      <c r="B40" t="s">
        <v>28</v>
      </c>
      <c r="C40" s="2">
        <v>0.8</v>
      </c>
      <c r="D40" s="2">
        <f t="shared" si="8"/>
        <v>0.8</v>
      </c>
      <c r="E40" s="2">
        <f t="shared" si="9"/>
        <v>0.8</v>
      </c>
      <c r="F40" s="2">
        <f t="shared" si="10"/>
        <v>0.8</v>
      </c>
      <c r="G40" s="2">
        <f t="shared" si="11"/>
        <v>0.8</v>
      </c>
      <c r="H40" s="2">
        <v>0.8</v>
      </c>
      <c r="I40" s="2">
        <f t="shared" si="12"/>
        <v>0.75</v>
      </c>
      <c r="J40" s="2">
        <f t="shared" si="13"/>
        <v>0.7</v>
      </c>
      <c r="K40" s="2">
        <f t="shared" si="14"/>
        <v>0.65</v>
      </c>
      <c r="L40" s="2">
        <f t="shared" si="15"/>
        <v>0.60000000000000009</v>
      </c>
      <c r="M40" s="2">
        <f t="shared" si="16"/>
        <v>0.55000000000000004</v>
      </c>
      <c r="N40" s="2">
        <f t="shared" si="17"/>
        <v>0.5</v>
      </c>
      <c r="O40" s="2">
        <f t="shared" si="18"/>
        <v>0.45</v>
      </c>
      <c r="P40" s="2">
        <f t="shared" si="19"/>
        <v>0.4</v>
      </c>
      <c r="Q40" s="2">
        <f t="shared" si="20"/>
        <v>0.35</v>
      </c>
      <c r="R40" s="2">
        <v>0.3</v>
      </c>
      <c r="S40" s="2">
        <f t="shared" si="21"/>
        <v>0.3</v>
      </c>
      <c r="T40" s="2">
        <f t="shared" si="22"/>
        <v>0.3</v>
      </c>
      <c r="U40" s="2">
        <f t="shared" si="23"/>
        <v>0.3</v>
      </c>
      <c r="V40" s="2">
        <f t="shared" si="24"/>
        <v>0.3</v>
      </c>
      <c r="W40" s="2">
        <f t="shared" si="25"/>
        <v>0.3</v>
      </c>
      <c r="X40" s="2">
        <f t="shared" si="26"/>
        <v>0.3</v>
      </c>
      <c r="Y40" s="2">
        <f t="shared" si="27"/>
        <v>0.3</v>
      </c>
      <c r="Z40" s="2">
        <f t="shared" si="28"/>
        <v>0.3</v>
      </c>
      <c r="AA40" s="2">
        <f t="shared" si="29"/>
        <v>0.3</v>
      </c>
      <c r="AB40" s="2">
        <f t="shared" si="30"/>
        <v>0.3</v>
      </c>
      <c r="AC40" s="2">
        <f t="shared" si="31"/>
        <v>0.3</v>
      </c>
      <c r="AD40" s="2">
        <f t="shared" si="32"/>
        <v>0.3</v>
      </c>
      <c r="AE40" s="2">
        <f t="shared" si="33"/>
        <v>0.3</v>
      </c>
      <c r="AF40" s="2">
        <f t="shared" si="34"/>
        <v>0.3</v>
      </c>
      <c r="AG40" s="2">
        <v>0.3</v>
      </c>
      <c r="AH40" s="2">
        <f t="shared" ref="AH40:BF40" si="41">AG40</f>
        <v>0.3</v>
      </c>
      <c r="AI40" s="2">
        <f t="shared" si="41"/>
        <v>0.3</v>
      </c>
      <c r="AJ40" s="2">
        <f t="shared" si="41"/>
        <v>0.3</v>
      </c>
      <c r="AK40" s="2">
        <f t="shared" si="41"/>
        <v>0.3</v>
      </c>
      <c r="AL40" s="2">
        <f t="shared" si="41"/>
        <v>0.3</v>
      </c>
      <c r="AM40" s="2">
        <f t="shared" si="41"/>
        <v>0.3</v>
      </c>
      <c r="AN40" s="2">
        <f t="shared" si="41"/>
        <v>0.3</v>
      </c>
      <c r="AO40" s="2">
        <f t="shared" si="41"/>
        <v>0.3</v>
      </c>
      <c r="AP40" s="2">
        <f t="shared" si="41"/>
        <v>0.3</v>
      </c>
      <c r="AQ40" s="2">
        <f t="shared" si="41"/>
        <v>0.3</v>
      </c>
      <c r="AR40" s="2">
        <f t="shared" si="41"/>
        <v>0.3</v>
      </c>
      <c r="AS40" s="2">
        <f t="shared" si="41"/>
        <v>0.3</v>
      </c>
      <c r="AT40" s="2">
        <f t="shared" si="41"/>
        <v>0.3</v>
      </c>
      <c r="AU40" s="2">
        <f t="shared" si="41"/>
        <v>0.3</v>
      </c>
      <c r="AV40" s="2">
        <f t="shared" si="41"/>
        <v>0.3</v>
      </c>
      <c r="AW40" s="2">
        <f t="shared" si="41"/>
        <v>0.3</v>
      </c>
      <c r="AX40" s="2">
        <f t="shared" si="41"/>
        <v>0.3</v>
      </c>
      <c r="AY40" s="2">
        <f t="shared" si="41"/>
        <v>0.3</v>
      </c>
      <c r="AZ40" s="2">
        <f t="shared" si="41"/>
        <v>0.3</v>
      </c>
      <c r="BA40" s="2">
        <f t="shared" si="41"/>
        <v>0.3</v>
      </c>
      <c r="BB40" s="2">
        <f t="shared" si="41"/>
        <v>0.3</v>
      </c>
      <c r="BC40" s="2">
        <f t="shared" si="41"/>
        <v>0.3</v>
      </c>
      <c r="BD40" s="2">
        <f t="shared" si="41"/>
        <v>0.3</v>
      </c>
      <c r="BE40" s="2">
        <f t="shared" si="41"/>
        <v>0.3</v>
      </c>
      <c r="BF40" s="2">
        <f t="shared" si="41"/>
        <v>0.3</v>
      </c>
    </row>
    <row r="41" spans="2:72">
      <c r="B41" t="s">
        <v>37</v>
      </c>
      <c r="C41" s="2">
        <v>0.8</v>
      </c>
      <c r="D41" s="2">
        <f t="shared" si="8"/>
        <v>0.8</v>
      </c>
      <c r="E41" s="2">
        <f t="shared" si="9"/>
        <v>0.8</v>
      </c>
      <c r="F41" s="2">
        <f t="shared" si="10"/>
        <v>0.8</v>
      </c>
      <c r="G41" s="2">
        <f t="shared" si="11"/>
        <v>0.8</v>
      </c>
      <c r="H41" s="2">
        <v>0.8</v>
      </c>
      <c r="I41" s="2">
        <f t="shared" si="12"/>
        <v>0.75</v>
      </c>
      <c r="J41" s="2">
        <f t="shared" si="13"/>
        <v>0.7</v>
      </c>
      <c r="K41" s="2">
        <f t="shared" si="14"/>
        <v>0.65</v>
      </c>
      <c r="L41" s="2">
        <f t="shared" si="15"/>
        <v>0.60000000000000009</v>
      </c>
      <c r="M41" s="2">
        <f t="shared" si="16"/>
        <v>0.55000000000000004</v>
      </c>
      <c r="N41" s="2">
        <f t="shared" si="17"/>
        <v>0.5</v>
      </c>
      <c r="O41" s="2">
        <f t="shared" si="18"/>
        <v>0.45</v>
      </c>
      <c r="P41" s="2">
        <f t="shared" si="19"/>
        <v>0.4</v>
      </c>
      <c r="Q41" s="2">
        <f t="shared" si="20"/>
        <v>0.35</v>
      </c>
      <c r="R41" s="2">
        <v>0.3</v>
      </c>
      <c r="S41" s="2">
        <f t="shared" si="21"/>
        <v>0.3</v>
      </c>
      <c r="T41" s="2">
        <f t="shared" si="22"/>
        <v>0.3</v>
      </c>
      <c r="U41" s="2">
        <f t="shared" si="23"/>
        <v>0.3</v>
      </c>
      <c r="V41" s="2">
        <f t="shared" si="24"/>
        <v>0.3</v>
      </c>
      <c r="W41" s="2">
        <f t="shared" si="25"/>
        <v>0.3</v>
      </c>
      <c r="X41" s="2">
        <f t="shared" si="26"/>
        <v>0.3</v>
      </c>
      <c r="Y41" s="2">
        <f t="shared" si="27"/>
        <v>0.3</v>
      </c>
      <c r="Z41" s="2">
        <f t="shared" si="28"/>
        <v>0.3</v>
      </c>
      <c r="AA41" s="2">
        <f t="shared" si="29"/>
        <v>0.3</v>
      </c>
      <c r="AB41" s="2">
        <f t="shared" si="30"/>
        <v>0.3</v>
      </c>
      <c r="AC41" s="2">
        <f t="shared" si="31"/>
        <v>0.3</v>
      </c>
      <c r="AD41" s="2">
        <f t="shared" si="32"/>
        <v>0.3</v>
      </c>
      <c r="AE41" s="2">
        <f t="shared" si="33"/>
        <v>0.3</v>
      </c>
      <c r="AF41" s="2">
        <f t="shared" si="34"/>
        <v>0.3</v>
      </c>
      <c r="AG41" s="2">
        <v>0.3</v>
      </c>
      <c r="AH41" s="2">
        <f t="shared" ref="AH41:BF41" si="42">AG41</f>
        <v>0.3</v>
      </c>
      <c r="AI41" s="2">
        <f t="shared" si="42"/>
        <v>0.3</v>
      </c>
      <c r="AJ41" s="2">
        <f t="shared" si="42"/>
        <v>0.3</v>
      </c>
      <c r="AK41" s="2">
        <f t="shared" si="42"/>
        <v>0.3</v>
      </c>
      <c r="AL41" s="2">
        <f t="shared" si="42"/>
        <v>0.3</v>
      </c>
      <c r="AM41" s="2">
        <f t="shared" si="42"/>
        <v>0.3</v>
      </c>
      <c r="AN41" s="2">
        <f t="shared" si="42"/>
        <v>0.3</v>
      </c>
      <c r="AO41" s="2">
        <f t="shared" si="42"/>
        <v>0.3</v>
      </c>
      <c r="AP41" s="2">
        <f t="shared" si="42"/>
        <v>0.3</v>
      </c>
      <c r="AQ41" s="2">
        <f t="shared" si="42"/>
        <v>0.3</v>
      </c>
      <c r="AR41" s="2">
        <f t="shared" si="42"/>
        <v>0.3</v>
      </c>
      <c r="AS41" s="2">
        <f t="shared" si="42"/>
        <v>0.3</v>
      </c>
      <c r="AT41" s="2">
        <f t="shared" si="42"/>
        <v>0.3</v>
      </c>
      <c r="AU41" s="2">
        <f t="shared" si="42"/>
        <v>0.3</v>
      </c>
      <c r="AV41" s="2">
        <f t="shared" si="42"/>
        <v>0.3</v>
      </c>
      <c r="AW41" s="2">
        <f t="shared" si="42"/>
        <v>0.3</v>
      </c>
      <c r="AX41" s="2">
        <f t="shared" si="42"/>
        <v>0.3</v>
      </c>
      <c r="AY41" s="2">
        <f t="shared" si="42"/>
        <v>0.3</v>
      </c>
      <c r="AZ41" s="2">
        <f t="shared" si="42"/>
        <v>0.3</v>
      </c>
      <c r="BA41" s="2">
        <f t="shared" si="42"/>
        <v>0.3</v>
      </c>
      <c r="BB41" s="2">
        <f t="shared" si="42"/>
        <v>0.3</v>
      </c>
      <c r="BC41" s="2">
        <f t="shared" si="42"/>
        <v>0.3</v>
      </c>
      <c r="BD41" s="2">
        <f t="shared" si="42"/>
        <v>0.3</v>
      </c>
      <c r="BE41" s="2">
        <f t="shared" si="42"/>
        <v>0.3</v>
      </c>
      <c r="BF41" s="2">
        <f t="shared" si="42"/>
        <v>0.3</v>
      </c>
    </row>
    <row r="42" spans="2:72">
      <c r="B42" t="s">
        <v>45</v>
      </c>
      <c r="C42" s="2">
        <v>0.3</v>
      </c>
      <c r="D42" s="2">
        <f t="shared" si="8"/>
        <v>0.28000000000000003</v>
      </c>
      <c r="E42" s="2">
        <f t="shared" si="9"/>
        <v>0.26</v>
      </c>
      <c r="F42" s="2">
        <f t="shared" si="10"/>
        <v>0.24</v>
      </c>
      <c r="G42" s="2">
        <f t="shared" si="11"/>
        <v>0.22</v>
      </c>
      <c r="H42" s="2">
        <v>0.2</v>
      </c>
      <c r="I42" s="2">
        <f t="shared" si="12"/>
        <v>0.19500000000000001</v>
      </c>
      <c r="J42" s="2">
        <f t="shared" si="13"/>
        <v>0.19</v>
      </c>
      <c r="K42" s="2">
        <f t="shared" si="14"/>
        <v>0.185</v>
      </c>
      <c r="L42" s="2">
        <f t="shared" si="15"/>
        <v>0.18</v>
      </c>
      <c r="M42" s="2">
        <f t="shared" si="16"/>
        <v>0.17499999999999999</v>
      </c>
      <c r="N42" s="2">
        <f t="shared" si="17"/>
        <v>0.17</v>
      </c>
      <c r="O42" s="2">
        <f t="shared" si="18"/>
        <v>0.16500000000000001</v>
      </c>
      <c r="P42" s="2">
        <f t="shared" si="19"/>
        <v>0.16</v>
      </c>
      <c r="Q42" s="2">
        <f t="shared" si="20"/>
        <v>0.155</v>
      </c>
      <c r="R42" s="2">
        <v>0.15</v>
      </c>
      <c r="S42" s="2">
        <f t="shared" si="21"/>
        <v>0.14666666666666667</v>
      </c>
      <c r="T42" s="2">
        <f t="shared" si="22"/>
        <v>0.14333333333333334</v>
      </c>
      <c r="U42" s="2">
        <f t="shared" si="23"/>
        <v>0.14000000000000001</v>
      </c>
      <c r="V42" s="2">
        <f t="shared" si="24"/>
        <v>0.13666666666666666</v>
      </c>
      <c r="W42" s="2">
        <f t="shared" si="25"/>
        <v>0.13333333333333333</v>
      </c>
      <c r="X42" s="2">
        <f t="shared" si="26"/>
        <v>0.13</v>
      </c>
      <c r="Y42" s="2">
        <f t="shared" si="27"/>
        <v>0.12666666666666668</v>
      </c>
      <c r="Z42" s="2">
        <f t="shared" si="28"/>
        <v>0.12333333333333334</v>
      </c>
      <c r="AA42" s="2">
        <f t="shared" si="29"/>
        <v>0.12</v>
      </c>
      <c r="AB42" s="2">
        <f t="shared" si="30"/>
        <v>0.11666666666666667</v>
      </c>
      <c r="AC42" s="2">
        <f t="shared" si="31"/>
        <v>0.11333333333333334</v>
      </c>
      <c r="AD42" s="2">
        <f t="shared" si="32"/>
        <v>0.11</v>
      </c>
      <c r="AE42" s="2">
        <f t="shared" si="33"/>
        <v>0.10666666666666667</v>
      </c>
      <c r="AF42" s="2">
        <f t="shared" si="34"/>
        <v>0.10333333333333333</v>
      </c>
      <c r="AG42" s="2">
        <v>0.1</v>
      </c>
      <c r="AH42" s="2">
        <f t="shared" ref="AH42:BF42" si="43">AG42</f>
        <v>0.1</v>
      </c>
      <c r="AI42" s="2">
        <f t="shared" si="43"/>
        <v>0.1</v>
      </c>
      <c r="AJ42" s="2">
        <f t="shared" si="43"/>
        <v>0.1</v>
      </c>
      <c r="AK42" s="2">
        <f t="shared" si="43"/>
        <v>0.1</v>
      </c>
      <c r="AL42" s="2">
        <f t="shared" si="43"/>
        <v>0.1</v>
      </c>
      <c r="AM42" s="2">
        <f t="shared" si="43"/>
        <v>0.1</v>
      </c>
      <c r="AN42" s="2">
        <f t="shared" si="43"/>
        <v>0.1</v>
      </c>
      <c r="AO42" s="2">
        <f t="shared" si="43"/>
        <v>0.1</v>
      </c>
      <c r="AP42" s="2">
        <f t="shared" si="43"/>
        <v>0.1</v>
      </c>
      <c r="AQ42" s="2">
        <f t="shared" si="43"/>
        <v>0.1</v>
      </c>
      <c r="AR42" s="2">
        <f t="shared" si="43"/>
        <v>0.1</v>
      </c>
      <c r="AS42" s="2">
        <f t="shared" si="43"/>
        <v>0.1</v>
      </c>
      <c r="AT42" s="2">
        <f t="shared" si="43"/>
        <v>0.1</v>
      </c>
      <c r="AU42" s="2">
        <f t="shared" si="43"/>
        <v>0.1</v>
      </c>
      <c r="AV42" s="2">
        <f t="shared" si="43"/>
        <v>0.1</v>
      </c>
      <c r="AW42" s="2">
        <f t="shared" si="43"/>
        <v>0.1</v>
      </c>
      <c r="AX42" s="2">
        <f t="shared" si="43"/>
        <v>0.1</v>
      </c>
      <c r="AY42" s="2">
        <f t="shared" si="43"/>
        <v>0.1</v>
      </c>
      <c r="AZ42" s="2">
        <f t="shared" si="43"/>
        <v>0.1</v>
      </c>
      <c r="BA42" s="2">
        <f t="shared" si="43"/>
        <v>0.1</v>
      </c>
      <c r="BB42" s="2">
        <f t="shared" si="43"/>
        <v>0.1</v>
      </c>
      <c r="BC42" s="2">
        <f t="shared" si="43"/>
        <v>0.1</v>
      </c>
      <c r="BD42" s="2">
        <f t="shared" si="43"/>
        <v>0.1</v>
      </c>
      <c r="BE42" s="2">
        <f t="shared" si="43"/>
        <v>0.1</v>
      </c>
      <c r="BF42" s="2">
        <f t="shared" si="43"/>
        <v>0.1</v>
      </c>
    </row>
    <row r="43" spans="2:72">
      <c r="B43" t="s">
        <v>47</v>
      </c>
      <c r="C43" s="2">
        <v>2.2000000000000002</v>
      </c>
      <c r="D43" s="2">
        <f t="shared" si="8"/>
        <v>1.9200000000000002</v>
      </c>
      <c r="E43" s="2">
        <f t="shared" si="9"/>
        <v>1.6400000000000001</v>
      </c>
      <c r="F43" s="2">
        <f t="shared" si="10"/>
        <v>1.36</v>
      </c>
      <c r="G43" s="2">
        <f t="shared" si="11"/>
        <v>1.08</v>
      </c>
      <c r="H43" s="2">
        <v>0.8</v>
      </c>
      <c r="I43" s="2">
        <f t="shared" si="12"/>
        <v>0.74500000000000011</v>
      </c>
      <c r="J43" s="2">
        <f t="shared" si="13"/>
        <v>0.69000000000000006</v>
      </c>
      <c r="K43" s="2">
        <f t="shared" si="14"/>
        <v>0.63500000000000001</v>
      </c>
      <c r="L43" s="2">
        <f t="shared" si="15"/>
        <v>0.58000000000000007</v>
      </c>
      <c r="M43" s="2">
        <f t="shared" si="16"/>
        <v>0.52500000000000002</v>
      </c>
      <c r="N43" s="2">
        <f t="shared" si="17"/>
        <v>0.47000000000000003</v>
      </c>
      <c r="O43" s="2">
        <f t="shared" si="18"/>
        <v>0.41500000000000004</v>
      </c>
      <c r="P43" s="2">
        <f t="shared" si="19"/>
        <v>0.36</v>
      </c>
      <c r="Q43" s="2">
        <f t="shared" si="20"/>
        <v>0.30499999999999999</v>
      </c>
      <c r="R43" s="2">
        <v>0.25</v>
      </c>
      <c r="S43" s="2">
        <f t="shared" si="21"/>
        <v>0.24000000000000002</v>
      </c>
      <c r="T43" s="2">
        <f t="shared" si="22"/>
        <v>0.23</v>
      </c>
      <c r="U43" s="2">
        <f t="shared" si="23"/>
        <v>0.22</v>
      </c>
      <c r="V43" s="2">
        <f t="shared" si="24"/>
        <v>0.21000000000000002</v>
      </c>
      <c r="W43" s="2">
        <f t="shared" si="25"/>
        <v>0.2</v>
      </c>
      <c r="X43" s="2">
        <f t="shared" si="26"/>
        <v>0.19</v>
      </c>
      <c r="Y43" s="2">
        <f t="shared" si="27"/>
        <v>0.18</v>
      </c>
      <c r="Z43" s="2">
        <f t="shared" si="28"/>
        <v>0.17</v>
      </c>
      <c r="AA43" s="2">
        <f t="shared" si="29"/>
        <v>0.16</v>
      </c>
      <c r="AB43" s="2">
        <f t="shared" si="30"/>
        <v>0.15000000000000002</v>
      </c>
      <c r="AC43" s="2">
        <f t="shared" si="31"/>
        <v>0.14000000000000001</v>
      </c>
      <c r="AD43" s="2">
        <f t="shared" si="32"/>
        <v>0.13</v>
      </c>
      <c r="AE43" s="2">
        <f t="shared" si="33"/>
        <v>0.12000000000000001</v>
      </c>
      <c r="AF43" s="2">
        <f t="shared" si="34"/>
        <v>0.11</v>
      </c>
      <c r="AG43" s="2">
        <v>0.1</v>
      </c>
      <c r="AH43" s="2">
        <f t="shared" ref="AH43:BF43" si="44">AG43</f>
        <v>0.1</v>
      </c>
      <c r="AI43" s="2">
        <f t="shared" si="44"/>
        <v>0.1</v>
      </c>
      <c r="AJ43" s="2">
        <f t="shared" si="44"/>
        <v>0.1</v>
      </c>
      <c r="AK43" s="2">
        <f t="shared" si="44"/>
        <v>0.1</v>
      </c>
      <c r="AL43" s="2">
        <f t="shared" si="44"/>
        <v>0.1</v>
      </c>
      <c r="AM43" s="2">
        <f t="shared" si="44"/>
        <v>0.1</v>
      </c>
      <c r="AN43" s="2">
        <f t="shared" si="44"/>
        <v>0.1</v>
      </c>
      <c r="AO43" s="2">
        <f t="shared" si="44"/>
        <v>0.1</v>
      </c>
      <c r="AP43" s="2">
        <f t="shared" si="44"/>
        <v>0.1</v>
      </c>
      <c r="AQ43" s="2">
        <f t="shared" si="44"/>
        <v>0.1</v>
      </c>
      <c r="AR43" s="2">
        <f t="shared" si="44"/>
        <v>0.1</v>
      </c>
      <c r="AS43" s="2">
        <f t="shared" si="44"/>
        <v>0.1</v>
      </c>
      <c r="AT43" s="2">
        <f t="shared" si="44"/>
        <v>0.1</v>
      </c>
      <c r="AU43" s="2">
        <f t="shared" si="44"/>
        <v>0.1</v>
      </c>
      <c r="AV43" s="2">
        <f t="shared" si="44"/>
        <v>0.1</v>
      </c>
      <c r="AW43" s="2">
        <f t="shared" si="44"/>
        <v>0.1</v>
      </c>
      <c r="AX43" s="2">
        <f t="shared" si="44"/>
        <v>0.1</v>
      </c>
      <c r="AY43" s="2">
        <f t="shared" si="44"/>
        <v>0.1</v>
      </c>
      <c r="AZ43" s="2">
        <f t="shared" si="44"/>
        <v>0.1</v>
      </c>
      <c r="BA43" s="2">
        <f t="shared" si="44"/>
        <v>0.1</v>
      </c>
      <c r="BB43" s="2">
        <f t="shared" si="44"/>
        <v>0.1</v>
      </c>
      <c r="BC43" s="2">
        <f t="shared" si="44"/>
        <v>0.1</v>
      </c>
      <c r="BD43" s="2">
        <f t="shared" si="44"/>
        <v>0.1</v>
      </c>
      <c r="BE43" s="2">
        <f t="shared" si="44"/>
        <v>0.1</v>
      </c>
      <c r="BF43" s="2">
        <f t="shared" si="44"/>
        <v>0.1</v>
      </c>
    </row>
    <row r="44" spans="2:72">
      <c r="B44" t="s">
        <v>26</v>
      </c>
      <c r="C44" s="2">
        <v>0.5</v>
      </c>
      <c r="D44" s="2">
        <f t="shared" si="8"/>
        <v>0.45999999999999996</v>
      </c>
      <c r="E44" s="2">
        <f t="shared" si="9"/>
        <v>0.42</v>
      </c>
      <c r="F44" s="2">
        <f t="shared" si="10"/>
        <v>0.38</v>
      </c>
      <c r="G44" s="2">
        <f t="shared" si="11"/>
        <v>0.33999999999999997</v>
      </c>
      <c r="H44" s="2">
        <v>0.3</v>
      </c>
      <c r="I44" s="2">
        <f t="shared" si="12"/>
        <v>0.28999999999999998</v>
      </c>
      <c r="J44" s="2">
        <f t="shared" si="13"/>
        <v>0.28000000000000003</v>
      </c>
      <c r="K44" s="2">
        <f t="shared" si="14"/>
        <v>0.27</v>
      </c>
      <c r="L44" s="2">
        <f t="shared" si="15"/>
        <v>0.26</v>
      </c>
      <c r="M44" s="2">
        <f t="shared" si="16"/>
        <v>0.25</v>
      </c>
      <c r="N44" s="2">
        <f t="shared" si="17"/>
        <v>0.24</v>
      </c>
      <c r="O44" s="2">
        <f t="shared" si="18"/>
        <v>0.23</v>
      </c>
      <c r="P44" s="2">
        <f t="shared" si="19"/>
        <v>0.22</v>
      </c>
      <c r="Q44" s="2">
        <f t="shared" si="20"/>
        <v>0.21000000000000002</v>
      </c>
      <c r="R44" s="2">
        <v>0.2</v>
      </c>
      <c r="S44" s="2">
        <f t="shared" si="21"/>
        <v>0.2</v>
      </c>
      <c r="T44" s="2">
        <f t="shared" si="22"/>
        <v>0.2</v>
      </c>
      <c r="U44" s="2">
        <f t="shared" si="23"/>
        <v>0.2</v>
      </c>
      <c r="V44" s="2">
        <f t="shared" si="24"/>
        <v>0.2</v>
      </c>
      <c r="W44" s="2">
        <f t="shared" si="25"/>
        <v>0.2</v>
      </c>
      <c r="X44" s="2">
        <f t="shared" si="26"/>
        <v>0.2</v>
      </c>
      <c r="Y44" s="2">
        <f t="shared" si="27"/>
        <v>0.2</v>
      </c>
      <c r="Z44" s="2">
        <f t="shared" si="28"/>
        <v>0.2</v>
      </c>
      <c r="AA44" s="2">
        <f t="shared" si="29"/>
        <v>0.2</v>
      </c>
      <c r="AB44" s="2">
        <f t="shared" si="30"/>
        <v>0.2</v>
      </c>
      <c r="AC44" s="2">
        <f t="shared" si="31"/>
        <v>0.2</v>
      </c>
      <c r="AD44" s="2">
        <f t="shared" si="32"/>
        <v>0.2</v>
      </c>
      <c r="AE44" s="2">
        <f t="shared" si="33"/>
        <v>0.2</v>
      </c>
      <c r="AF44" s="2">
        <f t="shared" si="34"/>
        <v>0.2</v>
      </c>
      <c r="AG44" s="2">
        <v>0.2</v>
      </c>
      <c r="AH44" s="2">
        <f t="shared" ref="AH44:BF44" si="45">AG44</f>
        <v>0.2</v>
      </c>
      <c r="AI44" s="2">
        <f t="shared" si="45"/>
        <v>0.2</v>
      </c>
      <c r="AJ44" s="2">
        <f t="shared" si="45"/>
        <v>0.2</v>
      </c>
      <c r="AK44" s="2">
        <f t="shared" si="45"/>
        <v>0.2</v>
      </c>
      <c r="AL44" s="2">
        <f t="shared" si="45"/>
        <v>0.2</v>
      </c>
      <c r="AM44" s="2">
        <f t="shared" si="45"/>
        <v>0.2</v>
      </c>
      <c r="AN44" s="2">
        <f t="shared" si="45"/>
        <v>0.2</v>
      </c>
      <c r="AO44" s="2">
        <f t="shared" si="45"/>
        <v>0.2</v>
      </c>
      <c r="AP44" s="2">
        <f t="shared" si="45"/>
        <v>0.2</v>
      </c>
      <c r="AQ44" s="2">
        <f t="shared" si="45"/>
        <v>0.2</v>
      </c>
      <c r="AR44" s="2">
        <f t="shared" si="45"/>
        <v>0.2</v>
      </c>
      <c r="AS44" s="2">
        <f t="shared" si="45"/>
        <v>0.2</v>
      </c>
      <c r="AT44" s="2">
        <f t="shared" si="45"/>
        <v>0.2</v>
      </c>
      <c r="AU44" s="2">
        <f t="shared" si="45"/>
        <v>0.2</v>
      </c>
      <c r="AV44" s="2">
        <f t="shared" si="45"/>
        <v>0.2</v>
      </c>
      <c r="AW44" s="2">
        <f t="shared" si="45"/>
        <v>0.2</v>
      </c>
      <c r="AX44" s="2">
        <f t="shared" si="45"/>
        <v>0.2</v>
      </c>
      <c r="AY44" s="2">
        <f t="shared" si="45"/>
        <v>0.2</v>
      </c>
      <c r="AZ44" s="2">
        <f t="shared" si="45"/>
        <v>0.2</v>
      </c>
      <c r="BA44" s="2">
        <f t="shared" si="45"/>
        <v>0.2</v>
      </c>
      <c r="BB44" s="2">
        <f t="shared" si="45"/>
        <v>0.2</v>
      </c>
      <c r="BC44" s="2">
        <f t="shared" si="45"/>
        <v>0.2</v>
      </c>
      <c r="BD44" s="2">
        <f t="shared" si="45"/>
        <v>0.2</v>
      </c>
      <c r="BE44" s="2">
        <f t="shared" si="45"/>
        <v>0.2</v>
      </c>
      <c r="BF44" s="2">
        <f t="shared" si="45"/>
        <v>0.2</v>
      </c>
    </row>
    <row r="45" spans="2:72">
      <c r="B45" t="s">
        <v>35</v>
      </c>
      <c r="C45" s="2">
        <v>0.5</v>
      </c>
      <c r="D45" s="2">
        <f t="shared" si="8"/>
        <v>0.45999999999999996</v>
      </c>
      <c r="E45" s="2">
        <f t="shared" si="9"/>
        <v>0.42</v>
      </c>
      <c r="F45" s="2">
        <f t="shared" si="10"/>
        <v>0.38</v>
      </c>
      <c r="G45" s="2">
        <f t="shared" si="11"/>
        <v>0.33999999999999997</v>
      </c>
      <c r="H45" s="2">
        <v>0.3</v>
      </c>
      <c r="I45" s="2">
        <f t="shared" si="12"/>
        <v>0.28999999999999998</v>
      </c>
      <c r="J45" s="2">
        <f t="shared" si="13"/>
        <v>0.28000000000000003</v>
      </c>
      <c r="K45" s="2">
        <f t="shared" si="14"/>
        <v>0.27</v>
      </c>
      <c r="L45" s="2">
        <f t="shared" si="15"/>
        <v>0.26</v>
      </c>
      <c r="M45" s="2">
        <f t="shared" si="16"/>
        <v>0.25</v>
      </c>
      <c r="N45" s="2">
        <f t="shared" si="17"/>
        <v>0.24</v>
      </c>
      <c r="O45" s="2">
        <f t="shared" si="18"/>
        <v>0.23</v>
      </c>
      <c r="P45" s="2">
        <f t="shared" si="19"/>
        <v>0.22</v>
      </c>
      <c r="Q45" s="2">
        <f t="shared" si="20"/>
        <v>0.21000000000000002</v>
      </c>
      <c r="R45" s="2">
        <v>0.2</v>
      </c>
      <c r="S45" s="2">
        <f t="shared" si="21"/>
        <v>0.2</v>
      </c>
      <c r="T45" s="2">
        <f t="shared" si="22"/>
        <v>0.2</v>
      </c>
      <c r="U45" s="2">
        <f t="shared" si="23"/>
        <v>0.2</v>
      </c>
      <c r="V45" s="2">
        <f t="shared" si="24"/>
        <v>0.2</v>
      </c>
      <c r="W45" s="2">
        <f t="shared" si="25"/>
        <v>0.2</v>
      </c>
      <c r="X45" s="2">
        <f t="shared" si="26"/>
        <v>0.2</v>
      </c>
      <c r="Y45" s="2">
        <f t="shared" si="27"/>
        <v>0.2</v>
      </c>
      <c r="Z45" s="2">
        <f t="shared" si="28"/>
        <v>0.2</v>
      </c>
      <c r="AA45" s="2">
        <f t="shared" si="29"/>
        <v>0.2</v>
      </c>
      <c r="AB45" s="2">
        <f t="shared" si="30"/>
        <v>0.2</v>
      </c>
      <c r="AC45" s="2">
        <f t="shared" si="31"/>
        <v>0.2</v>
      </c>
      <c r="AD45" s="2">
        <f t="shared" si="32"/>
        <v>0.2</v>
      </c>
      <c r="AE45" s="2">
        <f t="shared" si="33"/>
        <v>0.2</v>
      </c>
      <c r="AF45" s="2">
        <f t="shared" si="34"/>
        <v>0.2</v>
      </c>
      <c r="AG45" s="2">
        <v>0.2</v>
      </c>
      <c r="AH45" s="2">
        <f t="shared" ref="AH45:BF45" si="46">AG45</f>
        <v>0.2</v>
      </c>
      <c r="AI45" s="2">
        <f t="shared" si="46"/>
        <v>0.2</v>
      </c>
      <c r="AJ45" s="2">
        <f t="shared" si="46"/>
        <v>0.2</v>
      </c>
      <c r="AK45" s="2">
        <f t="shared" si="46"/>
        <v>0.2</v>
      </c>
      <c r="AL45" s="2">
        <f t="shared" si="46"/>
        <v>0.2</v>
      </c>
      <c r="AM45" s="2">
        <f t="shared" si="46"/>
        <v>0.2</v>
      </c>
      <c r="AN45" s="2">
        <f t="shared" si="46"/>
        <v>0.2</v>
      </c>
      <c r="AO45" s="2">
        <f t="shared" si="46"/>
        <v>0.2</v>
      </c>
      <c r="AP45" s="2">
        <f t="shared" si="46"/>
        <v>0.2</v>
      </c>
      <c r="AQ45" s="2">
        <f t="shared" si="46"/>
        <v>0.2</v>
      </c>
      <c r="AR45" s="2">
        <f t="shared" si="46"/>
        <v>0.2</v>
      </c>
      <c r="AS45" s="2">
        <f t="shared" si="46"/>
        <v>0.2</v>
      </c>
      <c r="AT45" s="2">
        <f t="shared" si="46"/>
        <v>0.2</v>
      </c>
      <c r="AU45" s="2">
        <f t="shared" si="46"/>
        <v>0.2</v>
      </c>
      <c r="AV45" s="2">
        <f t="shared" si="46"/>
        <v>0.2</v>
      </c>
      <c r="AW45" s="2">
        <f t="shared" si="46"/>
        <v>0.2</v>
      </c>
      <c r="AX45" s="2">
        <f t="shared" si="46"/>
        <v>0.2</v>
      </c>
      <c r="AY45" s="2">
        <f t="shared" si="46"/>
        <v>0.2</v>
      </c>
      <c r="AZ45" s="2">
        <f t="shared" si="46"/>
        <v>0.2</v>
      </c>
      <c r="BA45" s="2">
        <f t="shared" si="46"/>
        <v>0.2</v>
      </c>
      <c r="BB45" s="2">
        <f t="shared" si="46"/>
        <v>0.2</v>
      </c>
      <c r="BC45" s="2">
        <f t="shared" si="46"/>
        <v>0.2</v>
      </c>
      <c r="BD45" s="2">
        <f t="shared" si="46"/>
        <v>0.2</v>
      </c>
      <c r="BE45" s="2">
        <f t="shared" si="46"/>
        <v>0.2</v>
      </c>
      <c r="BF45" s="2">
        <f t="shared" si="46"/>
        <v>0.2</v>
      </c>
    </row>
    <row r="46" spans="2:72">
      <c r="B46" t="s">
        <v>24</v>
      </c>
      <c r="C46" s="2">
        <v>0.5</v>
      </c>
      <c r="D46" s="2">
        <f t="shared" si="8"/>
        <v>0.45999999999999996</v>
      </c>
      <c r="E46" s="2">
        <f t="shared" si="9"/>
        <v>0.42</v>
      </c>
      <c r="F46" s="2">
        <f t="shared" si="10"/>
        <v>0.38</v>
      </c>
      <c r="G46" s="2">
        <f t="shared" si="11"/>
        <v>0.33999999999999997</v>
      </c>
      <c r="H46" s="2">
        <v>0.3</v>
      </c>
      <c r="I46" s="2">
        <f t="shared" si="12"/>
        <v>0.28999999999999998</v>
      </c>
      <c r="J46" s="2">
        <f t="shared" si="13"/>
        <v>0.28000000000000003</v>
      </c>
      <c r="K46" s="2">
        <f t="shared" si="14"/>
        <v>0.27</v>
      </c>
      <c r="L46" s="2">
        <f t="shared" si="15"/>
        <v>0.26</v>
      </c>
      <c r="M46" s="2">
        <f t="shared" si="16"/>
        <v>0.25</v>
      </c>
      <c r="N46" s="2">
        <f t="shared" si="17"/>
        <v>0.24</v>
      </c>
      <c r="O46" s="2">
        <f t="shared" si="18"/>
        <v>0.23</v>
      </c>
      <c r="P46" s="2">
        <f t="shared" si="19"/>
        <v>0.22</v>
      </c>
      <c r="Q46" s="2">
        <f t="shared" si="20"/>
        <v>0.21000000000000002</v>
      </c>
      <c r="R46" s="2">
        <v>0.2</v>
      </c>
      <c r="S46" s="2">
        <f t="shared" si="21"/>
        <v>0.2</v>
      </c>
      <c r="T46" s="2">
        <f t="shared" si="22"/>
        <v>0.2</v>
      </c>
      <c r="U46" s="2">
        <f t="shared" si="23"/>
        <v>0.2</v>
      </c>
      <c r="V46" s="2">
        <f t="shared" si="24"/>
        <v>0.2</v>
      </c>
      <c r="W46" s="2">
        <f t="shared" si="25"/>
        <v>0.2</v>
      </c>
      <c r="X46" s="2">
        <f t="shared" si="26"/>
        <v>0.2</v>
      </c>
      <c r="Y46" s="2">
        <f t="shared" si="27"/>
        <v>0.2</v>
      </c>
      <c r="Z46" s="2">
        <f t="shared" si="28"/>
        <v>0.2</v>
      </c>
      <c r="AA46" s="2">
        <f t="shared" si="29"/>
        <v>0.2</v>
      </c>
      <c r="AB46" s="2">
        <f t="shared" si="30"/>
        <v>0.2</v>
      </c>
      <c r="AC46" s="2">
        <f t="shared" si="31"/>
        <v>0.2</v>
      </c>
      <c r="AD46" s="2">
        <f t="shared" si="32"/>
        <v>0.2</v>
      </c>
      <c r="AE46" s="2">
        <f t="shared" si="33"/>
        <v>0.2</v>
      </c>
      <c r="AF46" s="2">
        <f t="shared" si="34"/>
        <v>0.2</v>
      </c>
      <c r="AG46" s="2">
        <v>0.2</v>
      </c>
      <c r="AH46" s="2">
        <f t="shared" ref="AH46:BF46" si="47">AG46</f>
        <v>0.2</v>
      </c>
      <c r="AI46" s="2">
        <f t="shared" si="47"/>
        <v>0.2</v>
      </c>
      <c r="AJ46" s="2">
        <f t="shared" si="47"/>
        <v>0.2</v>
      </c>
      <c r="AK46" s="2">
        <f t="shared" si="47"/>
        <v>0.2</v>
      </c>
      <c r="AL46" s="2">
        <f t="shared" si="47"/>
        <v>0.2</v>
      </c>
      <c r="AM46" s="2">
        <f t="shared" si="47"/>
        <v>0.2</v>
      </c>
      <c r="AN46" s="2">
        <f t="shared" si="47"/>
        <v>0.2</v>
      </c>
      <c r="AO46" s="2">
        <f t="shared" si="47"/>
        <v>0.2</v>
      </c>
      <c r="AP46" s="2">
        <f t="shared" si="47"/>
        <v>0.2</v>
      </c>
      <c r="AQ46" s="2">
        <f t="shared" si="47"/>
        <v>0.2</v>
      </c>
      <c r="AR46" s="2">
        <f t="shared" si="47"/>
        <v>0.2</v>
      </c>
      <c r="AS46" s="2">
        <f t="shared" si="47"/>
        <v>0.2</v>
      </c>
      <c r="AT46" s="2">
        <f t="shared" si="47"/>
        <v>0.2</v>
      </c>
      <c r="AU46" s="2">
        <f t="shared" si="47"/>
        <v>0.2</v>
      </c>
      <c r="AV46" s="2">
        <f t="shared" si="47"/>
        <v>0.2</v>
      </c>
      <c r="AW46" s="2">
        <f t="shared" si="47"/>
        <v>0.2</v>
      </c>
      <c r="AX46" s="2">
        <f t="shared" si="47"/>
        <v>0.2</v>
      </c>
      <c r="AY46" s="2">
        <f t="shared" si="47"/>
        <v>0.2</v>
      </c>
      <c r="AZ46" s="2">
        <f t="shared" si="47"/>
        <v>0.2</v>
      </c>
      <c r="BA46" s="2">
        <f t="shared" si="47"/>
        <v>0.2</v>
      </c>
      <c r="BB46" s="2">
        <f t="shared" si="47"/>
        <v>0.2</v>
      </c>
      <c r="BC46" s="2">
        <f t="shared" si="47"/>
        <v>0.2</v>
      </c>
      <c r="BD46" s="2">
        <f t="shared" si="47"/>
        <v>0.2</v>
      </c>
      <c r="BE46" s="2">
        <f t="shared" si="47"/>
        <v>0.2</v>
      </c>
      <c r="BF46" s="2">
        <f t="shared" si="47"/>
        <v>0.2</v>
      </c>
    </row>
    <row r="47" spans="2:72">
      <c r="B47" t="s">
        <v>33</v>
      </c>
      <c r="C47" s="2">
        <v>0.5</v>
      </c>
      <c r="D47" s="2">
        <f t="shared" si="8"/>
        <v>0.45999999999999996</v>
      </c>
      <c r="E47" s="2">
        <f t="shared" si="9"/>
        <v>0.42</v>
      </c>
      <c r="F47" s="2">
        <f t="shared" si="10"/>
        <v>0.38</v>
      </c>
      <c r="G47" s="2">
        <f t="shared" si="11"/>
        <v>0.33999999999999997</v>
      </c>
      <c r="H47" s="2">
        <v>0.3</v>
      </c>
      <c r="I47" s="2">
        <f t="shared" si="12"/>
        <v>0.28999999999999998</v>
      </c>
      <c r="J47" s="2">
        <f t="shared" si="13"/>
        <v>0.28000000000000003</v>
      </c>
      <c r="K47" s="2">
        <f t="shared" si="14"/>
        <v>0.27</v>
      </c>
      <c r="L47" s="2">
        <f t="shared" si="15"/>
        <v>0.26</v>
      </c>
      <c r="M47" s="2">
        <f t="shared" si="16"/>
        <v>0.25</v>
      </c>
      <c r="N47" s="2">
        <f t="shared" si="17"/>
        <v>0.24</v>
      </c>
      <c r="O47" s="2">
        <f t="shared" si="18"/>
        <v>0.23</v>
      </c>
      <c r="P47" s="2">
        <f t="shared" si="19"/>
        <v>0.22</v>
      </c>
      <c r="Q47" s="2">
        <f t="shared" si="20"/>
        <v>0.21000000000000002</v>
      </c>
      <c r="R47" s="2">
        <v>0.2</v>
      </c>
      <c r="S47" s="2">
        <f t="shared" si="21"/>
        <v>0.2</v>
      </c>
      <c r="T47" s="2">
        <f t="shared" si="22"/>
        <v>0.2</v>
      </c>
      <c r="U47" s="2">
        <f t="shared" si="23"/>
        <v>0.2</v>
      </c>
      <c r="V47" s="2">
        <f t="shared" si="24"/>
        <v>0.2</v>
      </c>
      <c r="W47" s="2">
        <f t="shared" si="25"/>
        <v>0.2</v>
      </c>
      <c r="X47" s="2">
        <f t="shared" si="26"/>
        <v>0.2</v>
      </c>
      <c r="Y47" s="2">
        <f t="shared" si="27"/>
        <v>0.2</v>
      </c>
      <c r="Z47" s="2">
        <f t="shared" si="28"/>
        <v>0.2</v>
      </c>
      <c r="AA47" s="2">
        <f t="shared" si="29"/>
        <v>0.2</v>
      </c>
      <c r="AB47" s="2">
        <f t="shared" si="30"/>
        <v>0.2</v>
      </c>
      <c r="AC47" s="2">
        <f t="shared" si="31"/>
        <v>0.2</v>
      </c>
      <c r="AD47" s="2">
        <f t="shared" si="32"/>
        <v>0.2</v>
      </c>
      <c r="AE47" s="2">
        <f t="shared" si="33"/>
        <v>0.2</v>
      </c>
      <c r="AF47" s="2">
        <f t="shared" si="34"/>
        <v>0.2</v>
      </c>
      <c r="AG47" s="2">
        <v>0.2</v>
      </c>
      <c r="AH47" s="2">
        <f t="shared" ref="AH47:BF47" si="48">AG47</f>
        <v>0.2</v>
      </c>
      <c r="AI47" s="2">
        <f t="shared" si="48"/>
        <v>0.2</v>
      </c>
      <c r="AJ47" s="2">
        <f t="shared" si="48"/>
        <v>0.2</v>
      </c>
      <c r="AK47" s="2">
        <f t="shared" si="48"/>
        <v>0.2</v>
      </c>
      <c r="AL47" s="2">
        <f t="shared" si="48"/>
        <v>0.2</v>
      </c>
      <c r="AM47" s="2">
        <f t="shared" si="48"/>
        <v>0.2</v>
      </c>
      <c r="AN47" s="2">
        <f t="shared" si="48"/>
        <v>0.2</v>
      </c>
      <c r="AO47" s="2">
        <f t="shared" si="48"/>
        <v>0.2</v>
      </c>
      <c r="AP47" s="2">
        <f t="shared" si="48"/>
        <v>0.2</v>
      </c>
      <c r="AQ47" s="2">
        <f t="shared" si="48"/>
        <v>0.2</v>
      </c>
      <c r="AR47" s="2">
        <f t="shared" si="48"/>
        <v>0.2</v>
      </c>
      <c r="AS47" s="2">
        <f t="shared" si="48"/>
        <v>0.2</v>
      </c>
      <c r="AT47" s="2">
        <f t="shared" si="48"/>
        <v>0.2</v>
      </c>
      <c r="AU47" s="2">
        <f t="shared" si="48"/>
        <v>0.2</v>
      </c>
      <c r="AV47" s="2">
        <f t="shared" si="48"/>
        <v>0.2</v>
      </c>
      <c r="AW47" s="2">
        <f t="shared" si="48"/>
        <v>0.2</v>
      </c>
      <c r="AX47" s="2">
        <f t="shared" si="48"/>
        <v>0.2</v>
      </c>
      <c r="AY47" s="2">
        <f t="shared" si="48"/>
        <v>0.2</v>
      </c>
      <c r="AZ47" s="2">
        <f t="shared" si="48"/>
        <v>0.2</v>
      </c>
      <c r="BA47" s="2">
        <f t="shared" si="48"/>
        <v>0.2</v>
      </c>
      <c r="BB47" s="2">
        <f t="shared" si="48"/>
        <v>0.2</v>
      </c>
      <c r="BC47" s="2">
        <f t="shared" si="48"/>
        <v>0.2</v>
      </c>
      <c r="BD47" s="2">
        <f t="shared" si="48"/>
        <v>0.2</v>
      </c>
      <c r="BE47" s="2">
        <f t="shared" si="48"/>
        <v>0.2</v>
      </c>
      <c r="BF47" s="2">
        <f t="shared" si="48"/>
        <v>0.2</v>
      </c>
    </row>
    <row r="48" spans="2:72">
      <c r="B48" t="s">
        <v>25</v>
      </c>
      <c r="C48" s="2">
        <v>0.5</v>
      </c>
      <c r="D48" s="2">
        <f t="shared" si="8"/>
        <v>0.45999999999999996</v>
      </c>
      <c r="E48" s="2">
        <f t="shared" si="9"/>
        <v>0.42</v>
      </c>
      <c r="F48" s="2">
        <f t="shared" si="10"/>
        <v>0.38</v>
      </c>
      <c r="G48" s="2">
        <f t="shared" si="11"/>
        <v>0.33999999999999997</v>
      </c>
      <c r="H48" s="2">
        <v>0.3</v>
      </c>
      <c r="I48" s="2">
        <f t="shared" si="12"/>
        <v>0.28999999999999998</v>
      </c>
      <c r="J48" s="2">
        <f t="shared" si="13"/>
        <v>0.28000000000000003</v>
      </c>
      <c r="K48" s="2">
        <f t="shared" si="14"/>
        <v>0.27</v>
      </c>
      <c r="L48" s="2">
        <f t="shared" si="15"/>
        <v>0.26</v>
      </c>
      <c r="M48" s="2">
        <f t="shared" si="16"/>
        <v>0.25</v>
      </c>
      <c r="N48" s="2">
        <f t="shared" si="17"/>
        <v>0.24</v>
      </c>
      <c r="O48" s="2">
        <f t="shared" si="18"/>
        <v>0.23</v>
      </c>
      <c r="P48" s="2">
        <f t="shared" si="19"/>
        <v>0.22</v>
      </c>
      <c r="Q48" s="2">
        <f t="shared" si="20"/>
        <v>0.21000000000000002</v>
      </c>
      <c r="R48" s="2">
        <v>0.2</v>
      </c>
      <c r="S48" s="2">
        <f t="shared" si="21"/>
        <v>0.2</v>
      </c>
      <c r="T48" s="2">
        <f t="shared" si="22"/>
        <v>0.2</v>
      </c>
      <c r="U48" s="2">
        <f t="shared" si="23"/>
        <v>0.2</v>
      </c>
      <c r="V48" s="2">
        <f t="shared" si="24"/>
        <v>0.2</v>
      </c>
      <c r="W48" s="2">
        <f t="shared" si="25"/>
        <v>0.2</v>
      </c>
      <c r="X48" s="2">
        <f t="shared" si="26"/>
        <v>0.2</v>
      </c>
      <c r="Y48" s="2">
        <f t="shared" si="27"/>
        <v>0.2</v>
      </c>
      <c r="Z48" s="2">
        <f t="shared" si="28"/>
        <v>0.2</v>
      </c>
      <c r="AA48" s="2">
        <f t="shared" si="29"/>
        <v>0.2</v>
      </c>
      <c r="AB48" s="2">
        <f t="shared" si="30"/>
        <v>0.2</v>
      </c>
      <c r="AC48" s="2">
        <f t="shared" si="31"/>
        <v>0.2</v>
      </c>
      <c r="AD48" s="2">
        <f t="shared" si="32"/>
        <v>0.2</v>
      </c>
      <c r="AE48" s="2">
        <f t="shared" si="33"/>
        <v>0.2</v>
      </c>
      <c r="AF48" s="2">
        <f t="shared" si="34"/>
        <v>0.2</v>
      </c>
      <c r="AG48" s="2">
        <v>0.2</v>
      </c>
      <c r="AH48" s="2">
        <f t="shared" ref="AH48:BF48" si="49">AG48</f>
        <v>0.2</v>
      </c>
      <c r="AI48" s="2">
        <f t="shared" si="49"/>
        <v>0.2</v>
      </c>
      <c r="AJ48" s="2">
        <f t="shared" si="49"/>
        <v>0.2</v>
      </c>
      <c r="AK48" s="2">
        <f t="shared" si="49"/>
        <v>0.2</v>
      </c>
      <c r="AL48" s="2">
        <f t="shared" si="49"/>
        <v>0.2</v>
      </c>
      <c r="AM48" s="2">
        <f t="shared" si="49"/>
        <v>0.2</v>
      </c>
      <c r="AN48" s="2">
        <f t="shared" si="49"/>
        <v>0.2</v>
      </c>
      <c r="AO48" s="2">
        <f t="shared" si="49"/>
        <v>0.2</v>
      </c>
      <c r="AP48" s="2">
        <f t="shared" si="49"/>
        <v>0.2</v>
      </c>
      <c r="AQ48" s="2">
        <f t="shared" si="49"/>
        <v>0.2</v>
      </c>
      <c r="AR48" s="2">
        <f t="shared" si="49"/>
        <v>0.2</v>
      </c>
      <c r="AS48" s="2">
        <f t="shared" si="49"/>
        <v>0.2</v>
      </c>
      <c r="AT48" s="2">
        <f t="shared" si="49"/>
        <v>0.2</v>
      </c>
      <c r="AU48" s="2">
        <f t="shared" si="49"/>
        <v>0.2</v>
      </c>
      <c r="AV48" s="2">
        <f t="shared" si="49"/>
        <v>0.2</v>
      </c>
      <c r="AW48" s="2">
        <f t="shared" si="49"/>
        <v>0.2</v>
      </c>
      <c r="AX48" s="2">
        <f t="shared" si="49"/>
        <v>0.2</v>
      </c>
      <c r="AY48" s="2">
        <f t="shared" si="49"/>
        <v>0.2</v>
      </c>
      <c r="AZ48" s="2">
        <f t="shared" si="49"/>
        <v>0.2</v>
      </c>
      <c r="BA48" s="2">
        <f t="shared" si="49"/>
        <v>0.2</v>
      </c>
      <c r="BB48" s="2">
        <f t="shared" si="49"/>
        <v>0.2</v>
      </c>
      <c r="BC48" s="2">
        <f t="shared" si="49"/>
        <v>0.2</v>
      </c>
      <c r="BD48" s="2">
        <f t="shared" si="49"/>
        <v>0.2</v>
      </c>
      <c r="BE48" s="2">
        <f t="shared" si="49"/>
        <v>0.2</v>
      </c>
      <c r="BF48" s="2">
        <f t="shared" si="49"/>
        <v>0.2</v>
      </c>
    </row>
    <row r="49" spans="1:58">
      <c r="B49" t="s">
        <v>34</v>
      </c>
      <c r="C49" s="2">
        <v>0.5</v>
      </c>
      <c r="D49" s="2">
        <f t="shared" si="8"/>
        <v>0.45999999999999996</v>
      </c>
      <c r="E49" s="2">
        <f t="shared" si="9"/>
        <v>0.42</v>
      </c>
      <c r="F49" s="2">
        <f t="shared" si="10"/>
        <v>0.38</v>
      </c>
      <c r="G49" s="2">
        <f t="shared" si="11"/>
        <v>0.33999999999999997</v>
      </c>
      <c r="H49" s="2">
        <v>0.3</v>
      </c>
      <c r="I49" s="2">
        <f t="shared" si="12"/>
        <v>0.28999999999999998</v>
      </c>
      <c r="J49" s="2">
        <f t="shared" si="13"/>
        <v>0.28000000000000003</v>
      </c>
      <c r="K49" s="2">
        <f t="shared" si="14"/>
        <v>0.27</v>
      </c>
      <c r="L49" s="2">
        <f t="shared" si="15"/>
        <v>0.26</v>
      </c>
      <c r="M49" s="2">
        <f t="shared" si="16"/>
        <v>0.25</v>
      </c>
      <c r="N49" s="2">
        <f t="shared" si="17"/>
        <v>0.24</v>
      </c>
      <c r="O49" s="2">
        <f t="shared" si="18"/>
        <v>0.23</v>
      </c>
      <c r="P49" s="2">
        <f t="shared" si="19"/>
        <v>0.22</v>
      </c>
      <c r="Q49" s="2">
        <f t="shared" si="20"/>
        <v>0.21000000000000002</v>
      </c>
      <c r="R49" s="2">
        <v>0.2</v>
      </c>
      <c r="S49" s="2">
        <f t="shared" si="21"/>
        <v>0.2</v>
      </c>
      <c r="T49" s="2">
        <f t="shared" si="22"/>
        <v>0.2</v>
      </c>
      <c r="U49" s="2">
        <f t="shared" si="23"/>
        <v>0.2</v>
      </c>
      <c r="V49" s="2">
        <f t="shared" si="24"/>
        <v>0.2</v>
      </c>
      <c r="W49" s="2">
        <f t="shared" si="25"/>
        <v>0.2</v>
      </c>
      <c r="X49" s="2">
        <f t="shared" si="26"/>
        <v>0.2</v>
      </c>
      <c r="Y49" s="2">
        <f t="shared" si="27"/>
        <v>0.2</v>
      </c>
      <c r="Z49" s="2">
        <f t="shared" si="28"/>
        <v>0.2</v>
      </c>
      <c r="AA49" s="2">
        <f t="shared" si="29"/>
        <v>0.2</v>
      </c>
      <c r="AB49" s="2">
        <f t="shared" si="30"/>
        <v>0.2</v>
      </c>
      <c r="AC49" s="2">
        <f t="shared" si="31"/>
        <v>0.2</v>
      </c>
      <c r="AD49" s="2">
        <f t="shared" si="32"/>
        <v>0.2</v>
      </c>
      <c r="AE49" s="2">
        <f t="shared" si="33"/>
        <v>0.2</v>
      </c>
      <c r="AF49" s="2">
        <f t="shared" si="34"/>
        <v>0.2</v>
      </c>
      <c r="AG49" s="2">
        <v>0.2</v>
      </c>
      <c r="AH49" s="2">
        <f t="shared" ref="AH49:BF49" si="50">AG49</f>
        <v>0.2</v>
      </c>
      <c r="AI49" s="2">
        <f t="shared" si="50"/>
        <v>0.2</v>
      </c>
      <c r="AJ49" s="2">
        <f t="shared" si="50"/>
        <v>0.2</v>
      </c>
      <c r="AK49" s="2">
        <f t="shared" si="50"/>
        <v>0.2</v>
      </c>
      <c r="AL49" s="2">
        <f t="shared" si="50"/>
        <v>0.2</v>
      </c>
      <c r="AM49" s="2">
        <f t="shared" si="50"/>
        <v>0.2</v>
      </c>
      <c r="AN49" s="2">
        <f t="shared" si="50"/>
        <v>0.2</v>
      </c>
      <c r="AO49" s="2">
        <f t="shared" si="50"/>
        <v>0.2</v>
      </c>
      <c r="AP49" s="2">
        <f t="shared" si="50"/>
        <v>0.2</v>
      </c>
      <c r="AQ49" s="2">
        <f t="shared" si="50"/>
        <v>0.2</v>
      </c>
      <c r="AR49" s="2">
        <f t="shared" si="50"/>
        <v>0.2</v>
      </c>
      <c r="AS49" s="2">
        <f t="shared" si="50"/>
        <v>0.2</v>
      </c>
      <c r="AT49" s="2">
        <f t="shared" si="50"/>
        <v>0.2</v>
      </c>
      <c r="AU49" s="2">
        <f t="shared" si="50"/>
        <v>0.2</v>
      </c>
      <c r="AV49" s="2">
        <f t="shared" si="50"/>
        <v>0.2</v>
      </c>
      <c r="AW49" s="2">
        <f t="shared" si="50"/>
        <v>0.2</v>
      </c>
      <c r="AX49" s="2">
        <f t="shared" si="50"/>
        <v>0.2</v>
      </c>
      <c r="AY49" s="2">
        <f t="shared" si="50"/>
        <v>0.2</v>
      </c>
      <c r="AZ49" s="2">
        <f t="shared" si="50"/>
        <v>0.2</v>
      </c>
      <c r="BA49" s="2">
        <f t="shared" si="50"/>
        <v>0.2</v>
      </c>
      <c r="BB49" s="2">
        <f t="shared" si="50"/>
        <v>0.2</v>
      </c>
      <c r="BC49" s="2">
        <f t="shared" si="50"/>
        <v>0.2</v>
      </c>
      <c r="BD49" s="2">
        <f t="shared" si="50"/>
        <v>0.2</v>
      </c>
      <c r="BE49" s="2">
        <f t="shared" si="50"/>
        <v>0.2</v>
      </c>
      <c r="BF49" s="2">
        <f t="shared" si="50"/>
        <v>0.2</v>
      </c>
    </row>
    <row r="50" spans="1:58">
      <c r="B50" t="s">
        <v>42</v>
      </c>
      <c r="C50" s="2">
        <v>0.8</v>
      </c>
      <c r="D50" s="2">
        <f t="shared" si="8"/>
        <v>0.8</v>
      </c>
      <c r="E50" s="2">
        <f t="shared" si="9"/>
        <v>0.8</v>
      </c>
      <c r="F50" s="2">
        <f t="shared" si="10"/>
        <v>0.8</v>
      </c>
      <c r="G50" s="2">
        <f t="shared" si="11"/>
        <v>0.8</v>
      </c>
      <c r="H50" s="2">
        <v>0.8</v>
      </c>
      <c r="I50" s="2">
        <f t="shared" si="12"/>
        <v>0.74500000000000011</v>
      </c>
      <c r="J50" s="2">
        <f t="shared" si="13"/>
        <v>0.69000000000000006</v>
      </c>
      <c r="K50" s="2">
        <f t="shared" si="14"/>
        <v>0.63500000000000001</v>
      </c>
      <c r="L50" s="2">
        <f t="shared" si="15"/>
        <v>0.58000000000000007</v>
      </c>
      <c r="M50" s="2">
        <f t="shared" si="16"/>
        <v>0.52500000000000002</v>
      </c>
      <c r="N50" s="2">
        <f t="shared" si="17"/>
        <v>0.47000000000000003</v>
      </c>
      <c r="O50" s="2">
        <f t="shared" si="18"/>
        <v>0.41500000000000004</v>
      </c>
      <c r="P50" s="2">
        <f t="shared" si="19"/>
        <v>0.36</v>
      </c>
      <c r="Q50" s="2">
        <f t="shared" si="20"/>
        <v>0.30499999999999999</v>
      </c>
      <c r="R50" s="2">
        <v>0.25</v>
      </c>
      <c r="S50" s="2">
        <f t="shared" si="21"/>
        <v>0.25</v>
      </c>
      <c r="T50" s="2">
        <f t="shared" si="22"/>
        <v>0.25</v>
      </c>
      <c r="U50" s="2">
        <f t="shared" si="23"/>
        <v>0.25</v>
      </c>
      <c r="V50" s="2">
        <f t="shared" si="24"/>
        <v>0.25</v>
      </c>
      <c r="W50" s="2">
        <f t="shared" si="25"/>
        <v>0.25</v>
      </c>
      <c r="X50" s="2">
        <f t="shared" si="26"/>
        <v>0.25</v>
      </c>
      <c r="Y50" s="2">
        <f t="shared" si="27"/>
        <v>0.25</v>
      </c>
      <c r="Z50" s="2">
        <f t="shared" si="28"/>
        <v>0.25</v>
      </c>
      <c r="AA50" s="2">
        <f t="shared" si="29"/>
        <v>0.25</v>
      </c>
      <c r="AB50" s="2">
        <f t="shared" si="30"/>
        <v>0.25</v>
      </c>
      <c r="AC50" s="2">
        <f t="shared" si="31"/>
        <v>0.25</v>
      </c>
      <c r="AD50" s="2">
        <f t="shared" si="32"/>
        <v>0.25</v>
      </c>
      <c r="AE50" s="2">
        <f t="shared" si="33"/>
        <v>0.25</v>
      </c>
      <c r="AF50" s="2">
        <f t="shared" si="34"/>
        <v>0.25</v>
      </c>
      <c r="AG50" s="2">
        <v>0.25</v>
      </c>
      <c r="AH50" s="2">
        <f t="shared" ref="AH50:BF50" si="51">AG50</f>
        <v>0.25</v>
      </c>
      <c r="AI50" s="2">
        <f t="shared" si="51"/>
        <v>0.25</v>
      </c>
      <c r="AJ50" s="2">
        <f t="shared" si="51"/>
        <v>0.25</v>
      </c>
      <c r="AK50" s="2">
        <f t="shared" si="51"/>
        <v>0.25</v>
      </c>
      <c r="AL50" s="2">
        <f t="shared" si="51"/>
        <v>0.25</v>
      </c>
      <c r="AM50" s="2">
        <f t="shared" si="51"/>
        <v>0.25</v>
      </c>
      <c r="AN50" s="2">
        <f t="shared" si="51"/>
        <v>0.25</v>
      </c>
      <c r="AO50" s="2">
        <f t="shared" si="51"/>
        <v>0.25</v>
      </c>
      <c r="AP50" s="2">
        <f t="shared" si="51"/>
        <v>0.25</v>
      </c>
      <c r="AQ50" s="2">
        <f t="shared" si="51"/>
        <v>0.25</v>
      </c>
      <c r="AR50" s="2">
        <f t="shared" si="51"/>
        <v>0.25</v>
      </c>
      <c r="AS50" s="2">
        <f t="shared" si="51"/>
        <v>0.25</v>
      </c>
      <c r="AT50" s="2">
        <f t="shared" si="51"/>
        <v>0.25</v>
      </c>
      <c r="AU50" s="2">
        <f t="shared" si="51"/>
        <v>0.25</v>
      </c>
      <c r="AV50" s="2">
        <f t="shared" si="51"/>
        <v>0.25</v>
      </c>
      <c r="AW50" s="2">
        <f t="shared" si="51"/>
        <v>0.25</v>
      </c>
      <c r="AX50" s="2">
        <f t="shared" si="51"/>
        <v>0.25</v>
      </c>
      <c r="AY50" s="2">
        <f t="shared" si="51"/>
        <v>0.25</v>
      </c>
      <c r="AZ50" s="2">
        <f t="shared" si="51"/>
        <v>0.25</v>
      </c>
      <c r="BA50" s="2">
        <f t="shared" si="51"/>
        <v>0.25</v>
      </c>
      <c r="BB50" s="2">
        <f t="shared" si="51"/>
        <v>0.25</v>
      </c>
      <c r="BC50" s="2">
        <f t="shared" si="51"/>
        <v>0.25</v>
      </c>
      <c r="BD50" s="2">
        <f t="shared" si="51"/>
        <v>0.25</v>
      </c>
      <c r="BE50" s="2">
        <f t="shared" si="51"/>
        <v>0.25</v>
      </c>
      <c r="BF50" s="2">
        <f t="shared" si="51"/>
        <v>0.25</v>
      </c>
    </row>
    <row r="51" spans="1:58">
      <c r="B51" t="s">
        <v>48</v>
      </c>
      <c r="C51" s="2">
        <v>1.4</v>
      </c>
      <c r="D51" s="2">
        <f t="shared" si="8"/>
        <v>1.2799999999999998</v>
      </c>
      <c r="E51" s="2">
        <f t="shared" si="9"/>
        <v>1.1599999999999999</v>
      </c>
      <c r="F51" s="2">
        <f t="shared" si="10"/>
        <v>1.04</v>
      </c>
      <c r="G51" s="2">
        <f t="shared" si="11"/>
        <v>0.92</v>
      </c>
      <c r="H51" s="2">
        <v>0.8</v>
      </c>
      <c r="I51" s="2">
        <f t="shared" si="12"/>
        <v>0.77</v>
      </c>
      <c r="J51" s="2">
        <f t="shared" si="13"/>
        <v>0.74</v>
      </c>
      <c r="K51" s="2">
        <f t="shared" si="14"/>
        <v>0.71000000000000008</v>
      </c>
      <c r="L51" s="2">
        <f t="shared" si="15"/>
        <v>0.68</v>
      </c>
      <c r="M51" s="2">
        <f t="shared" si="16"/>
        <v>0.65</v>
      </c>
      <c r="N51" s="2">
        <f t="shared" si="17"/>
        <v>0.62</v>
      </c>
      <c r="O51" s="2">
        <f t="shared" si="18"/>
        <v>0.59000000000000008</v>
      </c>
      <c r="P51" s="2">
        <f t="shared" si="19"/>
        <v>0.56000000000000005</v>
      </c>
      <c r="Q51" s="2">
        <f t="shared" si="20"/>
        <v>0.53</v>
      </c>
      <c r="R51" s="2">
        <v>0.5</v>
      </c>
      <c r="S51" s="2">
        <f t="shared" si="21"/>
        <v>0.48333333333333334</v>
      </c>
      <c r="T51" s="2">
        <f t="shared" si="22"/>
        <v>0.46666666666666667</v>
      </c>
      <c r="U51" s="2">
        <f t="shared" si="23"/>
        <v>0.45</v>
      </c>
      <c r="V51" s="2">
        <f t="shared" si="24"/>
        <v>0.43333333333333335</v>
      </c>
      <c r="W51" s="2">
        <f t="shared" si="25"/>
        <v>0.41666666666666663</v>
      </c>
      <c r="X51" s="2">
        <f t="shared" si="26"/>
        <v>0.4</v>
      </c>
      <c r="Y51" s="2">
        <f t="shared" si="27"/>
        <v>0.3833333333333333</v>
      </c>
      <c r="Z51" s="2">
        <f t="shared" si="28"/>
        <v>0.3666666666666667</v>
      </c>
      <c r="AA51" s="2">
        <f t="shared" si="29"/>
        <v>0.35</v>
      </c>
      <c r="AB51" s="2">
        <f t="shared" si="30"/>
        <v>0.33333333333333331</v>
      </c>
      <c r="AC51" s="2">
        <f t="shared" si="31"/>
        <v>0.31666666666666665</v>
      </c>
      <c r="AD51" s="2">
        <f t="shared" si="32"/>
        <v>0.3</v>
      </c>
      <c r="AE51" s="2">
        <f t="shared" si="33"/>
        <v>0.28333333333333333</v>
      </c>
      <c r="AF51" s="2">
        <f t="shared" si="34"/>
        <v>0.26666666666666666</v>
      </c>
      <c r="AG51" s="2">
        <v>0.25</v>
      </c>
      <c r="AH51" s="2">
        <f t="shared" ref="AH51:BF51" si="52">AG51</f>
        <v>0.25</v>
      </c>
      <c r="AI51" s="2">
        <f t="shared" si="52"/>
        <v>0.25</v>
      </c>
      <c r="AJ51" s="2">
        <f t="shared" si="52"/>
        <v>0.25</v>
      </c>
      <c r="AK51" s="2">
        <f t="shared" si="52"/>
        <v>0.25</v>
      </c>
      <c r="AL51" s="2">
        <f t="shared" si="52"/>
        <v>0.25</v>
      </c>
      <c r="AM51" s="2">
        <f t="shared" si="52"/>
        <v>0.25</v>
      </c>
      <c r="AN51" s="2">
        <f t="shared" si="52"/>
        <v>0.25</v>
      </c>
      <c r="AO51" s="2">
        <f t="shared" si="52"/>
        <v>0.25</v>
      </c>
      <c r="AP51" s="2">
        <f t="shared" si="52"/>
        <v>0.25</v>
      </c>
      <c r="AQ51" s="2">
        <f t="shared" si="52"/>
        <v>0.25</v>
      </c>
      <c r="AR51" s="2">
        <f t="shared" si="52"/>
        <v>0.25</v>
      </c>
      <c r="AS51" s="2">
        <f t="shared" si="52"/>
        <v>0.25</v>
      </c>
      <c r="AT51" s="2">
        <f t="shared" si="52"/>
        <v>0.25</v>
      </c>
      <c r="AU51" s="2">
        <f t="shared" si="52"/>
        <v>0.25</v>
      </c>
      <c r="AV51" s="2">
        <f t="shared" si="52"/>
        <v>0.25</v>
      </c>
      <c r="AW51" s="2">
        <f t="shared" si="52"/>
        <v>0.25</v>
      </c>
      <c r="AX51" s="2">
        <f t="shared" si="52"/>
        <v>0.25</v>
      </c>
      <c r="AY51" s="2">
        <f t="shared" si="52"/>
        <v>0.25</v>
      </c>
      <c r="AZ51" s="2">
        <f t="shared" si="52"/>
        <v>0.25</v>
      </c>
      <c r="BA51" s="2">
        <f t="shared" si="52"/>
        <v>0.25</v>
      </c>
      <c r="BB51" s="2">
        <f t="shared" si="52"/>
        <v>0.25</v>
      </c>
      <c r="BC51" s="2">
        <f t="shared" si="52"/>
        <v>0.25</v>
      </c>
      <c r="BD51" s="2">
        <f t="shared" si="52"/>
        <v>0.25</v>
      </c>
      <c r="BE51" s="2">
        <f t="shared" si="52"/>
        <v>0.25</v>
      </c>
      <c r="BF51" s="2">
        <f t="shared" si="52"/>
        <v>0.25</v>
      </c>
    </row>
    <row r="52" spans="1:58">
      <c r="B52" t="s">
        <v>49</v>
      </c>
      <c r="C52" s="2">
        <v>0.3</v>
      </c>
      <c r="D52" s="2">
        <f t="shared" si="8"/>
        <v>0.3</v>
      </c>
      <c r="E52" s="2">
        <f t="shared" si="9"/>
        <v>0.3</v>
      </c>
      <c r="F52" s="2">
        <f t="shared" si="10"/>
        <v>0.3</v>
      </c>
      <c r="G52" s="2">
        <f t="shared" si="11"/>
        <v>0.3</v>
      </c>
      <c r="H52" s="2">
        <v>0.3</v>
      </c>
      <c r="I52" s="2">
        <f t="shared" si="12"/>
        <v>0.29499999999999998</v>
      </c>
      <c r="J52" s="2">
        <f t="shared" si="13"/>
        <v>0.28999999999999998</v>
      </c>
      <c r="K52" s="2">
        <f t="shared" si="14"/>
        <v>0.28499999999999998</v>
      </c>
      <c r="L52" s="2">
        <f t="shared" si="15"/>
        <v>0.27999999999999997</v>
      </c>
      <c r="M52" s="2">
        <f t="shared" si="16"/>
        <v>0.27500000000000002</v>
      </c>
      <c r="N52" s="2">
        <f t="shared" si="17"/>
        <v>0.27</v>
      </c>
      <c r="O52" s="2">
        <f t="shared" si="18"/>
        <v>0.26500000000000001</v>
      </c>
      <c r="P52" s="2">
        <f t="shared" si="19"/>
        <v>0.26</v>
      </c>
      <c r="Q52" s="2">
        <f t="shared" si="20"/>
        <v>0.255</v>
      </c>
      <c r="R52" s="2">
        <v>0.25</v>
      </c>
      <c r="S52" s="2">
        <f t="shared" si="21"/>
        <v>0.25</v>
      </c>
      <c r="T52" s="2">
        <f t="shared" si="22"/>
        <v>0.25</v>
      </c>
      <c r="U52" s="2">
        <f t="shared" si="23"/>
        <v>0.25</v>
      </c>
      <c r="V52" s="2">
        <f t="shared" si="24"/>
        <v>0.25</v>
      </c>
      <c r="W52" s="2">
        <f t="shared" si="25"/>
        <v>0.25</v>
      </c>
      <c r="X52" s="2">
        <f t="shared" si="26"/>
        <v>0.25</v>
      </c>
      <c r="Y52" s="2">
        <f t="shared" si="27"/>
        <v>0.25</v>
      </c>
      <c r="Z52" s="2">
        <f t="shared" si="28"/>
        <v>0.25</v>
      </c>
      <c r="AA52" s="2">
        <f t="shared" si="29"/>
        <v>0.25</v>
      </c>
      <c r="AB52" s="2">
        <f t="shared" si="30"/>
        <v>0.25</v>
      </c>
      <c r="AC52" s="2">
        <f t="shared" si="31"/>
        <v>0.25</v>
      </c>
      <c r="AD52" s="2">
        <f t="shared" si="32"/>
        <v>0.25</v>
      </c>
      <c r="AE52" s="2">
        <f t="shared" si="33"/>
        <v>0.25</v>
      </c>
      <c r="AF52" s="2">
        <f t="shared" si="34"/>
        <v>0.25</v>
      </c>
      <c r="AG52" s="2">
        <v>0.25</v>
      </c>
      <c r="AH52" s="2">
        <f t="shared" ref="AH52:BF52" si="53">AG52</f>
        <v>0.25</v>
      </c>
      <c r="AI52" s="2">
        <f t="shared" si="53"/>
        <v>0.25</v>
      </c>
      <c r="AJ52" s="2">
        <f t="shared" si="53"/>
        <v>0.25</v>
      </c>
      <c r="AK52" s="2">
        <f t="shared" si="53"/>
        <v>0.25</v>
      </c>
      <c r="AL52" s="2">
        <f t="shared" si="53"/>
        <v>0.25</v>
      </c>
      <c r="AM52" s="2">
        <f t="shared" si="53"/>
        <v>0.25</v>
      </c>
      <c r="AN52" s="2">
        <f t="shared" si="53"/>
        <v>0.25</v>
      </c>
      <c r="AO52" s="2">
        <f t="shared" si="53"/>
        <v>0.25</v>
      </c>
      <c r="AP52" s="2">
        <f t="shared" si="53"/>
        <v>0.25</v>
      </c>
      <c r="AQ52" s="2">
        <f t="shared" si="53"/>
        <v>0.25</v>
      </c>
      <c r="AR52" s="2">
        <f t="shared" si="53"/>
        <v>0.25</v>
      </c>
      <c r="AS52" s="2">
        <f t="shared" si="53"/>
        <v>0.25</v>
      </c>
      <c r="AT52" s="2">
        <f t="shared" si="53"/>
        <v>0.25</v>
      </c>
      <c r="AU52" s="2">
        <f t="shared" si="53"/>
        <v>0.25</v>
      </c>
      <c r="AV52" s="2">
        <f t="shared" si="53"/>
        <v>0.25</v>
      </c>
      <c r="AW52" s="2">
        <f t="shared" si="53"/>
        <v>0.25</v>
      </c>
      <c r="AX52" s="2">
        <f t="shared" si="53"/>
        <v>0.25</v>
      </c>
      <c r="AY52" s="2">
        <f t="shared" si="53"/>
        <v>0.25</v>
      </c>
      <c r="AZ52" s="2">
        <f t="shared" si="53"/>
        <v>0.25</v>
      </c>
      <c r="BA52" s="2">
        <f t="shared" si="53"/>
        <v>0.25</v>
      </c>
      <c r="BB52" s="2">
        <f t="shared" si="53"/>
        <v>0.25</v>
      </c>
      <c r="BC52" s="2">
        <f t="shared" si="53"/>
        <v>0.25</v>
      </c>
      <c r="BD52" s="2">
        <f t="shared" si="53"/>
        <v>0.25</v>
      </c>
      <c r="BE52" s="2">
        <f t="shared" si="53"/>
        <v>0.25</v>
      </c>
      <c r="BF52" s="2">
        <f t="shared" si="53"/>
        <v>0.25</v>
      </c>
    </row>
    <row r="53" spans="1:58">
      <c r="B53" t="s">
        <v>44</v>
      </c>
      <c r="C53" s="2">
        <v>0.2</v>
      </c>
      <c r="D53" s="2">
        <f t="shared" si="8"/>
        <v>0.2</v>
      </c>
      <c r="E53" s="2">
        <f t="shared" si="9"/>
        <v>0.2</v>
      </c>
      <c r="F53" s="2">
        <f t="shared" si="10"/>
        <v>0.2</v>
      </c>
      <c r="G53" s="2">
        <f t="shared" si="11"/>
        <v>0.2</v>
      </c>
      <c r="H53" s="2">
        <v>0.2</v>
      </c>
      <c r="I53" s="2">
        <f t="shared" si="12"/>
        <v>0.19500000000000001</v>
      </c>
      <c r="J53" s="2">
        <f t="shared" si="13"/>
        <v>0.19</v>
      </c>
      <c r="K53" s="2">
        <f t="shared" si="14"/>
        <v>0.185</v>
      </c>
      <c r="L53" s="2">
        <f t="shared" si="15"/>
        <v>0.18</v>
      </c>
      <c r="M53" s="2">
        <f t="shared" si="16"/>
        <v>0.17499999999999999</v>
      </c>
      <c r="N53" s="2">
        <f t="shared" si="17"/>
        <v>0.17</v>
      </c>
      <c r="O53" s="2">
        <f t="shared" si="18"/>
        <v>0.16500000000000001</v>
      </c>
      <c r="P53" s="2">
        <f t="shared" si="19"/>
        <v>0.16</v>
      </c>
      <c r="Q53" s="2">
        <f t="shared" si="20"/>
        <v>0.155</v>
      </c>
      <c r="R53" s="2">
        <v>0.15</v>
      </c>
      <c r="S53" s="2">
        <f t="shared" si="21"/>
        <v>0.14666666666666667</v>
      </c>
      <c r="T53" s="2">
        <f t="shared" si="22"/>
        <v>0.14333333333333334</v>
      </c>
      <c r="U53" s="2">
        <f t="shared" si="23"/>
        <v>0.14000000000000001</v>
      </c>
      <c r="V53" s="2">
        <f t="shared" si="24"/>
        <v>0.13666666666666666</v>
      </c>
      <c r="W53" s="2">
        <f t="shared" si="25"/>
        <v>0.13333333333333333</v>
      </c>
      <c r="X53" s="2">
        <f t="shared" si="26"/>
        <v>0.13</v>
      </c>
      <c r="Y53" s="2">
        <f t="shared" si="27"/>
        <v>0.12666666666666668</v>
      </c>
      <c r="Z53" s="2">
        <f t="shared" si="28"/>
        <v>0.12333333333333334</v>
      </c>
      <c r="AA53" s="2">
        <f t="shared" si="29"/>
        <v>0.12</v>
      </c>
      <c r="AB53" s="2">
        <f t="shared" si="30"/>
        <v>0.11666666666666667</v>
      </c>
      <c r="AC53" s="2">
        <f t="shared" si="31"/>
        <v>0.11333333333333334</v>
      </c>
      <c r="AD53" s="2">
        <f t="shared" si="32"/>
        <v>0.11</v>
      </c>
      <c r="AE53" s="2">
        <f t="shared" si="33"/>
        <v>0.10666666666666667</v>
      </c>
      <c r="AF53" s="2">
        <f t="shared" si="34"/>
        <v>0.10333333333333333</v>
      </c>
      <c r="AG53" s="2">
        <v>0.1</v>
      </c>
      <c r="AH53" s="2">
        <f t="shared" ref="AH53:BF53" si="54">AG53</f>
        <v>0.1</v>
      </c>
      <c r="AI53" s="2">
        <f t="shared" si="54"/>
        <v>0.1</v>
      </c>
      <c r="AJ53" s="2">
        <f t="shared" si="54"/>
        <v>0.1</v>
      </c>
      <c r="AK53" s="2">
        <f t="shared" si="54"/>
        <v>0.1</v>
      </c>
      <c r="AL53" s="2">
        <f t="shared" si="54"/>
        <v>0.1</v>
      </c>
      <c r="AM53" s="2">
        <f t="shared" si="54"/>
        <v>0.1</v>
      </c>
      <c r="AN53" s="2">
        <f t="shared" si="54"/>
        <v>0.1</v>
      </c>
      <c r="AO53" s="2">
        <f t="shared" si="54"/>
        <v>0.1</v>
      </c>
      <c r="AP53" s="2">
        <f t="shared" si="54"/>
        <v>0.1</v>
      </c>
      <c r="AQ53" s="2">
        <f t="shared" si="54"/>
        <v>0.1</v>
      </c>
      <c r="AR53" s="2">
        <f t="shared" si="54"/>
        <v>0.1</v>
      </c>
      <c r="AS53" s="2">
        <f t="shared" si="54"/>
        <v>0.1</v>
      </c>
      <c r="AT53" s="2">
        <f t="shared" si="54"/>
        <v>0.1</v>
      </c>
      <c r="AU53" s="2">
        <f t="shared" si="54"/>
        <v>0.1</v>
      </c>
      <c r="AV53" s="2">
        <f t="shared" si="54"/>
        <v>0.1</v>
      </c>
      <c r="AW53" s="2">
        <f t="shared" si="54"/>
        <v>0.1</v>
      </c>
      <c r="AX53" s="2">
        <f t="shared" si="54"/>
        <v>0.1</v>
      </c>
      <c r="AY53" s="2">
        <f t="shared" si="54"/>
        <v>0.1</v>
      </c>
      <c r="AZ53" s="2">
        <f t="shared" si="54"/>
        <v>0.1</v>
      </c>
      <c r="BA53" s="2">
        <f t="shared" si="54"/>
        <v>0.1</v>
      </c>
      <c r="BB53" s="2">
        <f t="shared" si="54"/>
        <v>0.1</v>
      </c>
      <c r="BC53" s="2">
        <f t="shared" si="54"/>
        <v>0.1</v>
      </c>
      <c r="BD53" s="2">
        <f t="shared" si="54"/>
        <v>0.1</v>
      </c>
      <c r="BE53" s="2">
        <f t="shared" si="54"/>
        <v>0.1</v>
      </c>
      <c r="BF53" s="2">
        <f t="shared" si="54"/>
        <v>0.1</v>
      </c>
    </row>
    <row r="54" spans="1:58">
      <c r="B54" t="s">
        <v>32</v>
      </c>
      <c r="C54" s="2">
        <v>0.8</v>
      </c>
      <c r="D54" s="2">
        <f t="shared" si="8"/>
        <v>0.74</v>
      </c>
      <c r="E54" s="2">
        <f t="shared" si="9"/>
        <v>0.68</v>
      </c>
      <c r="F54" s="2">
        <f t="shared" si="10"/>
        <v>0.62</v>
      </c>
      <c r="G54" s="2">
        <f t="shared" si="11"/>
        <v>0.56000000000000005</v>
      </c>
      <c r="H54" s="2">
        <v>0.5</v>
      </c>
      <c r="I54" s="2">
        <f t="shared" si="12"/>
        <v>0.47000000000000003</v>
      </c>
      <c r="J54" s="2">
        <f t="shared" si="13"/>
        <v>0.44</v>
      </c>
      <c r="K54" s="2">
        <f t="shared" si="14"/>
        <v>0.41000000000000003</v>
      </c>
      <c r="L54" s="2">
        <f t="shared" si="15"/>
        <v>0.38</v>
      </c>
      <c r="M54" s="2">
        <f t="shared" si="16"/>
        <v>0.35</v>
      </c>
      <c r="N54" s="2">
        <f t="shared" si="17"/>
        <v>0.32</v>
      </c>
      <c r="O54" s="2">
        <f t="shared" si="18"/>
        <v>0.29000000000000004</v>
      </c>
      <c r="P54" s="2">
        <f t="shared" si="19"/>
        <v>0.26</v>
      </c>
      <c r="Q54" s="2">
        <f t="shared" si="20"/>
        <v>0.23</v>
      </c>
      <c r="R54" s="2">
        <v>0.2</v>
      </c>
      <c r="S54" s="2">
        <f t="shared" si="21"/>
        <v>0.2</v>
      </c>
      <c r="T54" s="2">
        <f t="shared" si="22"/>
        <v>0.2</v>
      </c>
      <c r="U54" s="2">
        <f t="shared" si="23"/>
        <v>0.2</v>
      </c>
      <c r="V54" s="2">
        <f t="shared" si="24"/>
        <v>0.2</v>
      </c>
      <c r="W54" s="2">
        <f t="shared" si="25"/>
        <v>0.2</v>
      </c>
      <c r="X54" s="2">
        <f t="shared" si="26"/>
        <v>0.2</v>
      </c>
      <c r="Y54" s="2">
        <f t="shared" si="27"/>
        <v>0.2</v>
      </c>
      <c r="Z54" s="2">
        <f t="shared" si="28"/>
        <v>0.2</v>
      </c>
      <c r="AA54" s="2">
        <f t="shared" si="29"/>
        <v>0.2</v>
      </c>
      <c r="AB54" s="2">
        <f t="shared" si="30"/>
        <v>0.2</v>
      </c>
      <c r="AC54" s="2">
        <f t="shared" si="31"/>
        <v>0.2</v>
      </c>
      <c r="AD54" s="2">
        <f t="shared" si="32"/>
        <v>0.2</v>
      </c>
      <c r="AE54" s="2">
        <f t="shared" si="33"/>
        <v>0.2</v>
      </c>
      <c r="AF54" s="2">
        <f t="shared" si="34"/>
        <v>0.2</v>
      </c>
      <c r="AG54" s="2">
        <v>0.2</v>
      </c>
      <c r="AH54" s="2">
        <f t="shared" ref="AH54:BF54" si="55">AG54</f>
        <v>0.2</v>
      </c>
      <c r="AI54" s="2">
        <f t="shared" si="55"/>
        <v>0.2</v>
      </c>
      <c r="AJ54" s="2">
        <f t="shared" si="55"/>
        <v>0.2</v>
      </c>
      <c r="AK54" s="2">
        <f t="shared" si="55"/>
        <v>0.2</v>
      </c>
      <c r="AL54" s="2">
        <f t="shared" si="55"/>
        <v>0.2</v>
      </c>
      <c r="AM54" s="2">
        <f t="shared" si="55"/>
        <v>0.2</v>
      </c>
      <c r="AN54" s="2">
        <f t="shared" si="55"/>
        <v>0.2</v>
      </c>
      <c r="AO54" s="2">
        <f t="shared" si="55"/>
        <v>0.2</v>
      </c>
      <c r="AP54" s="2">
        <f t="shared" si="55"/>
        <v>0.2</v>
      </c>
      <c r="AQ54" s="2">
        <f t="shared" si="55"/>
        <v>0.2</v>
      </c>
      <c r="AR54" s="2">
        <f t="shared" si="55"/>
        <v>0.2</v>
      </c>
      <c r="AS54" s="2">
        <f t="shared" si="55"/>
        <v>0.2</v>
      </c>
      <c r="AT54" s="2">
        <f t="shared" si="55"/>
        <v>0.2</v>
      </c>
      <c r="AU54" s="2">
        <f t="shared" si="55"/>
        <v>0.2</v>
      </c>
      <c r="AV54" s="2">
        <f t="shared" si="55"/>
        <v>0.2</v>
      </c>
      <c r="AW54" s="2">
        <f t="shared" si="55"/>
        <v>0.2</v>
      </c>
      <c r="AX54" s="2">
        <f t="shared" si="55"/>
        <v>0.2</v>
      </c>
      <c r="AY54" s="2">
        <f t="shared" si="55"/>
        <v>0.2</v>
      </c>
      <c r="AZ54" s="2">
        <f t="shared" si="55"/>
        <v>0.2</v>
      </c>
      <c r="BA54" s="2">
        <f t="shared" si="55"/>
        <v>0.2</v>
      </c>
      <c r="BB54" s="2">
        <f t="shared" si="55"/>
        <v>0.2</v>
      </c>
      <c r="BC54" s="2">
        <f t="shared" si="55"/>
        <v>0.2</v>
      </c>
      <c r="BD54" s="2">
        <f t="shared" si="55"/>
        <v>0.2</v>
      </c>
      <c r="BE54" s="2">
        <f t="shared" si="55"/>
        <v>0.2</v>
      </c>
      <c r="BF54" s="2">
        <f t="shared" si="55"/>
        <v>0.2</v>
      </c>
    </row>
    <row r="55" spans="1:58">
      <c r="B55" t="s">
        <v>41</v>
      </c>
      <c r="C55" s="2">
        <v>0.8</v>
      </c>
      <c r="D55" s="2">
        <f t="shared" si="8"/>
        <v>0.74</v>
      </c>
      <c r="E55" s="2">
        <f t="shared" si="9"/>
        <v>0.68</v>
      </c>
      <c r="F55" s="2">
        <f t="shared" si="10"/>
        <v>0.62</v>
      </c>
      <c r="G55" s="2">
        <f t="shared" si="11"/>
        <v>0.56000000000000005</v>
      </c>
      <c r="H55" s="2">
        <v>0.5</v>
      </c>
      <c r="I55" s="2">
        <f t="shared" si="12"/>
        <v>0.47000000000000003</v>
      </c>
      <c r="J55" s="2">
        <f t="shared" si="13"/>
        <v>0.44</v>
      </c>
      <c r="K55" s="2">
        <f t="shared" si="14"/>
        <v>0.41000000000000003</v>
      </c>
      <c r="L55" s="2">
        <f t="shared" si="15"/>
        <v>0.38</v>
      </c>
      <c r="M55" s="2">
        <f t="shared" si="16"/>
        <v>0.35</v>
      </c>
      <c r="N55" s="2">
        <f t="shared" si="17"/>
        <v>0.32</v>
      </c>
      <c r="O55" s="2">
        <f t="shared" si="18"/>
        <v>0.29000000000000004</v>
      </c>
      <c r="P55" s="2">
        <f t="shared" si="19"/>
        <v>0.26</v>
      </c>
      <c r="Q55" s="2">
        <f t="shared" si="20"/>
        <v>0.23</v>
      </c>
      <c r="R55" s="2">
        <v>0.2</v>
      </c>
      <c r="S55" s="2">
        <f t="shared" si="21"/>
        <v>0.2</v>
      </c>
      <c r="T55" s="2">
        <f t="shared" si="22"/>
        <v>0.2</v>
      </c>
      <c r="U55" s="2">
        <f t="shared" si="23"/>
        <v>0.2</v>
      </c>
      <c r="V55" s="2">
        <f t="shared" si="24"/>
        <v>0.2</v>
      </c>
      <c r="W55" s="2">
        <f t="shared" si="25"/>
        <v>0.2</v>
      </c>
      <c r="X55" s="2">
        <f t="shared" si="26"/>
        <v>0.2</v>
      </c>
      <c r="Y55" s="2">
        <f t="shared" si="27"/>
        <v>0.2</v>
      </c>
      <c r="Z55" s="2">
        <f t="shared" si="28"/>
        <v>0.2</v>
      </c>
      <c r="AA55" s="2">
        <f t="shared" si="29"/>
        <v>0.2</v>
      </c>
      <c r="AB55" s="2">
        <f t="shared" si="30"/>
        <v>0.2</v>
      </c>
      <c r="AC55" s="2">
        <f t="shared" si="31"/>
        <v>0.2</v>
      </c>
      <c r="AD55" s="2">
        <f t="shared" si="32"/>
        <v>0.2</v>
      </c>
      <c r="AE55" s="2">
        <f t="shared" si="33"/>
        <v>0.2</v>
      </c>
      <c r="AF55" s="2">
        <f t="shared" si="34"/>
        <v>0.2</v>
      </c>
      <c r="AG55" s="2">
        <v>0.2</v>
      </c>
      <c r="AH55" s="2">
        <f t="shared" ref="AH55:BF55" si="56">AG55</f>
        <v>0.2</v>
      </c>
      <c r="AI55" s="2">
        <f t="shared" si="56"/>
        <v>0.2</v>
      </c>
      <c r="AJ55" s="2">
        <f t="shared" si="56"/>
        <v>0.2</v>
      </c>
      <c r="AK55" s="2">
        <f t="shared" si="56"/>
        <v>0.2</v>
      </c>
      <c r="AL55" s="2">
        <f t="shared" si="56"/>
        <v>0.2</v>
      </c>
      <c r="AM55" s="2">
        <f t="shared" si="56"/>
        <v>0.2</v>
      </c>
      <c r="AN55" s="2">
        <f t="shared" si="56"/>
        <v>0.2</v>
      </c>
      <c r="AO55" s="2">
        <f t="shared" si="56"/>
        <v>0.2</v>
      </c>
      <c r="AP55" s="2">
        <f t="shared" si="56"/>
        <v>0.2</v>
      </c>
      <c r="AQ55" s="2">
        <f t="shared" si="56"/>
        <v>0.2</v>
      </c>
      <c r="AR55" s="2">
        <f t="shared" si="56"/>
        <v>0.2</v>
      </c>
      <c r="AS55" s="2">
        <f t="shared" si="56"/>
        <v>0.2</v>
      </c>
      <c r="AT55" s="2">
        <f t="shared" si="56"/>
        <v>0.2</v>
      </c>
      <c r="AU55" s="2">
        <f t="shared" si="56"/>
        <v>0.2</v>
      </c>
      <c r="AV55" s="2">
        <f t="shared" si="56"/>
        <v>0.2</v>
      </c>
      <c r="AW55" s="2">
        <f t="shared" si="56"/>
        <v>0.2</v>
      </c>
      <c r="AX55" s="2">
        <f t="shared" si="56"/>
        <v>0.2</v>
      </c>
      <c r="AY55" s="2">
        <f t="shared" si="56"/>
        <v>0.2</v>
      </c>
      <c r="AZ55" s="2">
        <f t="shared" si="56"/>
        <v>0.2</v>
      </c>
      <c r="BA55" s="2">
        <f t="shared" si="56"/>
        <v>0.2</v>
      </c>
      <c r="BB55" s="2">
        <f t="shared" si="56"/>
        <v>0.2</v>
      </c>
      <c r="BC55" s="2">
        <f t="shared" si="56"/>
        <v>0.2</v>
      </c>
      <c r="BD55" s="2">
        <f t="shared" si="56"/>
        <v>0.2</v>
      </c>
      <c r="BE55" s="2">
        <f t="shared" si="56"/>
        <v>0.2</v>
      </c>
      <c r="BF55" s="2">
        <f t="shared" si="56"/>
        <v>0.2</v>
      </c>
    </row>
    <row r="56" spans="1:58">
      <c r="B56" t="s">
        <v>30</v>
      </c>
      <c r="C56" s="2">
        <v>0.8</v>
      </c>
      <c r="D56" s="2">
        <f t="shared" si="8"/>
        <v>0.74</v>
      </c>
      <c r="E56" s="2">
        <f t="shared" si="9"/>
        <v>0.68</v>
      </c>
      <c r="F56" s="2">
        <f t="shared" si="10"/>
        <v>0.62</v>
      </c>
      <c r="G56" s="2">
        <f t="shared" si="11"/>
        <v>0.56000000000000005</v>
      </c>
      <c r="H56" s="2">
        <v>0.5</v>
      </c>
      <c r="I56" s="2">
        <f t="shared" si="12"/>
        <v>0.47000000000000003</v>
      </c>
      <c r="J56" s="2">
        <f t="shared" si="13"/>
        <v>0.44</v>
      </c>
      <c r="K56" s="2">
        <f t="shared" si="14"/>
        <v>0.41000000000000003</v>
      </c>
      <c r="L56" s="2">
        <f t="shared" si="15"/>
        <v>0.38</v>
      </c>
      <c r="M56" s="2">
        <f t="shared" si="16"/>
        <v>0.35</v>
      </c>
      <c r="N56" s="2">
        <f t="shared" si="17"/>
        <v>0.32</v>
      </c>
      <c r="O56" s="2">
        <f t="shared" si="18"/>
        <v>0.29000000000000004</v>
      </c>
      <c r="P56" s="2">
        <f t="shared" si="19"/>
        <v>0.26</v>
      </c>
      <c r="Q56" s="2">
        <f t="shared" si="20"/>
        <v>0.23</v>
      </c>
      <c r="R56" s="2">
        <v>0.2</v>
      </c>
      <c r="S56" s="2">
        <f t="shared" si="21"/>
        <v>0.2</v>
      </c>
      <c r="T56" s="2">
        <f t="shared" si="22"/>
        <v>0.2</v>
      </c>
      <c r="U56" s="2">
        <f t="shared" si="23"/>
        <v>0.2</v>
      </c>
      <c r="V56" s="2">
        <f t="shared" si="24"/>
        <v>0.2</v>
      </c>
      <c r="W56" s="2">
        <f t="shared" si="25"/>
        <v>0.2</v>
      </c>
      <c r="X56" s="2">
        <f t="shared" si="26"/>
        <v>0.2</v>
      </c>
      <c r="Y56" s="2">
        <f t="shared" si="27"/>
        <v>0.2</v>
      </c>
      <c r="Z56" s="2">
        <f t="shared" si="28"/>
        <v>0.2</v>
      </c>
      <c r="AA56" s="2">
        <f t="shared" si="29"/>
        <v>0.2</v>
      </c>
      <c r="AB56" s="2">
        <f t="shared" si="30"/>
        <v>0.2</v>
      </c>
      <c r="AC56" s="2">
        <f t="shared" si="31"/>
        <v>0.2</v>
      </c>
      <c r="AD56" s="2">
        <f t="shared" si="32"/>
        <v>0.2</v>
      </c>
      <c r="AE56" s="2">
        <f t="shared" si="33"/>
        <v>0.2</v>
      </c>
      <c r="AF56" s="2">
        <f t="shared" si="34"/>
        <v>0.2</v>
      </c>
      <c r="AG56" s="2">
        <v>0.2</v>
      </c>
      <c r="AH56" s="2">
        <f t="shared" ref="AH56:BF56" si="57">AG56</f>
        <v>0.2</v>
      </c>
      <c r="AI56" s="2">
        <f t="shared" si="57"/>
        <v>0.2</v>
      </c>
      <c r="AJ56" s="2">
        <f t="shared" si="57"/>
        <v>0.2</v>
      </c>
      <c r="AK56" s="2">
        <f t="shared" si="57"/>
        <v>0.2</v>
      </c>
      <c r="AL56" s="2">
        <f t="shared" si="57"/>
        <v>0.2</v>
      </c>
      <c r="AM56" s="2">
        <f t="shared" si="57"/>
        <v>0.2</v>
      </c>
      <c r="AN56" s="2">
        <f t="shared" si="57"/>
        <v>0.2</v>
      </c>
      <c r="AO56" s="2">
        <f t="shared" si="57"/>
        <v>0.2</v>
      </c>
      <c r="AP56" s="2">
        <f t="shared" si="57"/>
        <v>0.2</v>
      </c>
      <c r="AQ56" s="2">
        <f t="shared" si="57"/>
        <v>0.2</v>
      </c>
      <c r="AR56" s="2">
        <f t="shared" si="57"/>
        <v>0.2</v>
      </c>
      <c r="AS56" s="2">
        <f t="shared" si="57"/>
        <v>0.2</v>
      </c>
      <c r="AT56" s="2">
        <f t="shared" si="57"/>
        <v>0.2</v>
      </c>
      <c r="AU56" s="2">
        <f t="shared" si="57"/>
        <v>0.2</v>
      </c>
      <c r="AV56" s="2">
        <f t="shared" si="57"/>
        <v>0.2</v>
      </c>
      <c r="AW56" s="2">
        <f t="shared" si="57"/>
        <v>0.2</v>
      </c>
      <c r="AX56" s="2">
        <f t="shared" si="57"/>
        <v>0.2</v>
      </c>
      <c r="AY56" s="2">
        <f t="shared" si="57"/>
        <v>0.2</v>
      </c>
      <c r="AZ56" s="2">
        <f t="shared" si="57"/>
        <v>0.2</v>
      </c>
      <c r="BA56" s="2">
        <f t="shared" si="57"/>
        <v>0.2</v>
      </c>
      <c r="BB56" s="2">
        <f t="shared" si="57"/>
        <v>0.2</v>
      </c>
      <c r="BC56" s="2">
        <f t="shared" si="57"/>
        <v>0.2</v>
      </c>
      <c r="BD56" s="2">
        <f t="shared" si="57"/>
        <v>0.2</v>
      </c>
      <c r="BE56" s="2">
        <f t="shared" si="57"/>
        <v>0.2</v>
      </c>
      <c r="BF56" s="2">
        <f t="shared" si="57"/>
        <v>0.2</v>
      </c>
    </row>
    <row r="57" spans="1:58">
      <c r="B57" t="s">
        <v>39</v>
      </c>
      <c r="C57" s="2">
        <v>0.8</v>
      </c>
      <c r="D57" s="2">
        <f t="shared" si="8"/>
        <v>0.74</v>
      </c>
      <c r="E57" s="2">
        <f t="shared" si="9"/>
        <v>0.68</v>
      </c>
      <c r="F57" s="2">
        <f t="shared" si="10"/>
        <v>0.62</v>
      </c>
      <c r="G57" s="2">
        <f t="shared" si="11"/>
        <v>0.56000000000000005</v>
      </c>
      <c r="H57" s="2">
        <v>0.5</v>
      </c>
      <c r="I57" s="2">
        <f t="shared" si="12"/>
        <v>0.47000000000000003</v>
      </c>
      <c r="J57" s="2">
        <f t="shared" si="13"/>
        <v>0.44</v>
      </c>
      <c r="K57" s="2">
        <f t="shared" si="14"/>
        <v>0.41000000000000003</v>
      </c>
      <c r="L57" s="2">
        <f t="shared" si="15"/>
        <v>0.38</v>
      </c>
      <c r="M57" s="2">
        <f t="shared" si="16"/>
        <v>0.35</v>
      </c>
      <c r="N57" s="2">
        <f t="shared" si="17"/>
        <v>0.32</v>
      </c>
      <c r="O57" s="2">
        <f t="shared" si="18"/>
        <v>0.29000000000000004</v>
      </c>
      <c r="P57" s="2">
        <f t="shared" si="19"/>
        <v>0.26</v>
      </c>
      <c r="Q57" s="2">
        <f t="shared" si="20"/>
        <v>0.23</v>
      </c>
      <c r="R57" s="2">
        <v>0.2</v>
      </c>
      <c r="S57" s="2">
        <f t="shared" si="21"/>
        <v>0.2</v>
      </c>
      <c r="T57" s="2">
        <f t="shared" si="22"/>
        <v>0.2</v>
      </c>
      <c r="U57" s="2">
        <f t="shared" si="23"/>
        <v>0.2</v>
      </c>
      <c r="V57" s="2">
        <f t="shared" si="24"/>
        <v>0.2</v>
      </c>
      <c r="W57" s="2">
        <f t="shared" si="25"/>
        <v>0.2</v>
      </c>
      <c r="X57" s="2">
        <f t="shared" si="26"/>
        <v>0.2</v>
      </c>
      <c r="Y57" s="2">
        <f t="shared" si="27"/>
        <v>0.2</v>
      </c>
      <c r="Z57" s="2">
        <f t="shared" si="28"/>
        <v>0.2</v>
      </c>
      <c r="AA57" s="2">
        <f t="shared" si="29"/>
        <v>0.2</v>
      </c>
      <c r="AB57" s="2">
        <f t="shared" si="30"/>
        <v>0.2</v>
      </c>
      <c r="AC57" s="2">
        <f t="shared" si="31"/>
        <v>0.2</v>
      </c>
      <c r="AD57" s="2">
        <f t="shared" si="32"/>
        <v>0.2</v>
      </c>
      <c r="AE57" s="2">
        <f t="shared" si="33"/>
        <v>0.2</v>
      </c>
      <c r="AF57" s="2">
        <f t="shared" si="34"/>
        <v>0.2</v>
      </c>
      <c r="AG57" s="2">
        <v>0.2</v>
      </c>
      <c r="AH57" s="2">
        <f t="shared" ref="AH57:BF57" si="58">AG57</f>
        <v>0.2</v>
      </c>
      <c r="AI57" s="2">
        <f t="shared" si="58"/>
        <v>0.2</v>
      </c>
      <c r="AJ57" s="2">
        <f t="shared" si="58"/>
        <v>0.2</v>
      </c>
      <c r="AK57" s="2">
        <f t="shared" si="58"/>
        <v>0.2</v>
      </c>
      <c r="AL57" s="2">
        <f t="shared" si="58"/>
        <v>0.2</v>
      </c>
      <c r="AM57" s="2">
        <f t="shared" si="58"/>
        <v>0.2</v>
      </c>
      <c r="AN57" s="2">
        <f t="shared" si="58"/>
        <v>0.2</v>
      </c>
      <c r="AO57" s="2">
        <f t="shared" si="58"/>
        <v>0.2</v>
      </c>
      <c r="AP57" s="2">
        <f t="shared" si="58"/>
        <v>0.2</v>
      </c>
      <c r="AQ57" s="2">
        <f t="shared" si="58"/>
        <v>0.2</v>
      </c>
      <c r="AR57" s="2">
        <f t="shared" si="58"/>
        <v>0.2</v>
      </c>
      <c r="AS57" s="2">
        <f t="shared" si="58"/>
        <v>0.2</v>
      </c>
      <c r="AT57" s="2">
        <f t="shared" si="58"/>
        <v>0.2</v>
      </c>
      <c r="AU57" s="2">
        <f t="shared" si="58"/>
        <v>0.2</v>
      </c>
      <c r="AV57" s="2">
        <f t="shared" si="58"/>
        <v>0.2</v>
      </c>
      <c r="AW57" s="2">
        <f t="shared" si="58"/>
        <v>0.2</v>
      </c>
      <c r="AX57" s="2">
        <f t="shared" si="58"/>
        <v>0.2</v>
      </c>
      <c r="AY57" s="2">
        <f t="shared" si="58"/>
        <v>0.2</v>
      </c>
      <c r="AZ57" s="2">
        <f t="shared" si="58"/>
        <v>0.2</v>
      </c>
      <c r="BA57" s="2">
        <f t="shared" si="58"/>
        <v>0.2</v>
      </c>
      <c r="BB57" s="2">
        <f t="shared" si="58"/>
        <v>0.2</v>
      </c>
      <c r="BC57" s="2">
        <f t="shared" si="58"/>
        <v>0.2</v>
      </c>
      <c r="BD57" s="2">
        <f t="shared" si="58"/>
        <v>0.2</v>
      </c>
      <c r="BE57" s="2">
        <f t="shared" si="58"/>
        <v>0.2</v>
      </c>
      <c r="BF57" s="2">
        <f t="shared" si="58"/>
        <v>0.2</v>
      </c>
    </row>
    <row r="58" spans="1:58">
      <c r="B58" t="s">
        <v>31</v>
      </c>
      <c r="C58" s="2">
        <v>0.8</v>
      </c>
      <c r="D58" s="2">
        <f t="shared" si="8"/>
        <v>0.74</v>
      </c>
      <c r="E58" s="2">
        <f t="shared" si="9"/>
        <v>0.68</v>
      </c>
      <c r="F58" s="2">
        <f t="shared" si="10"/>
        <v>0.62</v>
      </c>
      <c r="G58" s="2">
        <f t="shared" si="11"/>
        <v>0.56000000000000005</v>
      </c>
      <c r="H58" s="2">
        <v>0.5</v>
      </c>
      <c r="I58" s="2">
        <f t="shared" si="12"/>
        <v>0.47000000000000003</v>
      </c>
      <c r="J58" s="2">
        <f t="shared" si="13"/>
        <v>0.44</v>
      </c>
      <c r="K58" s="2">
        <f t="shared" si="14"/>
        <v>0.41000000000000003</v>
      </c>
      <c r="L58" s="2">
        <f t="shared" si="15"/>
        <v>0.38</v>
      </c>
      <c r="M58" s="2">
        <f t="shared" si="16"/>
        <v>0.35</v>
      </c>
      <c r="N58" s="2">
        <f t="shared" si="17"/>
        <v>0.32</v>
      </c>
      <c r="O58" s="2">
        <f t="shared" si="18"/>
        <v>0.29000000000000004</v>
      </c>
      <c r="P58" s="2">
        <f t="shared" si="19"/>
        <v>0.26</v>
      </c>
      <c r="Q58" s="2">
        <f t="shared" si="20"/>
        <v>0.23</v>
      </c>
      <c r="R58" s="2">
        <v>0.2</v>
      </c>
      <c r="S58" s="2">
        <f t="shared" si="21"/>
        <v>0.2</v>
      </c>
      <c r="T58" s="2">
        <f t="shared" si="22"/>
        <v>0.2</v>
      </c>
      <c r="U58" s="2">
        <f t="shared" si="23"/>
        <v>0.2</v>
      </c>
      <c r="V58" s="2">
        <f t="shared" si="24"/>
        <v>0.2</v>
      </c>
      <c r="W58" s="2">
        <f t="shared" si="25"/>
        <v>0.2</v>
      </c>
      <c r="X58" s="2">
        <f t="shared" si="26"/>
        <v>0.2</v>
      </c>
      <c r="Y58" s="2">
        <f t="shared" si="27"/>
        <v>0.2</v>
      </c>
      <c r="Z58" s="2">
        <f t="shared" si="28"/>
        <v>0.2</v>
      </c>
      <c r="AA58" s="2">
        <f t="shared" si="29"/>
        <v>0.2</v>
      </c>
      <c r="AB58" s="2">
        <f t="shared" si="30"/>
        <v>0.2</v>
      </c>
      <c r="AC58" s="2">
        <f t="shared" si="31"/>
        <v>0.2</v>
      </c>
      <c r="AD58" s="2">
        <f t="shared" si="32"/>
        <v>0.2</v>
      </c>
      <c r="AE58" s="2">
        <f t="shared" si="33"/>
        <v>0.2</v>
      </c>
      <c r="AF58" s="2">
        <f t="shared" si="34"/>
        <v>0.2</v>
      </c>
      <c r="AG58" s="2">
        <v>0.2</v>
      </c>
      <c r="AH58" s="2">
        <f t="shared" ref="AH58:BF58" si="59">AG58</f>
        <v>0.2</v>
      </c>
      <c r="AI58" s="2">
        <f t="shared" si="59"/>
        <v>0.2</v>
      </c>
      <c r="AJ58" s="2">
        <f t="shared" si="59"/>
        <v>0.2</v>
      </c>
      <c r="AK58" s="2">
        <f t="shared" si="59"/>
        <v>0.2</v>
      </c>
      <c r="AL58" s="2">
        <f t="shared" si="59"/>
        <v>0.2</v>
      </c>
      <c r="AM58" s="2">
        <f t="shared" si="59"/>
        <v>0.2</v>
      </c>
      <c r="AN58" s="2">
        <f t="shared" si="59"/>
        <v>0.2</v>
      </c>
      <c r="AO58" s="2">
        <f t="shared" si="59"/>
        <v>0.2</v>
      </c>
      <c r="AP58" s="2">
        <f t="shared" si="59"/>
        <v>0.2</v>
      </c>
      <c r="AQ58" s="2">
        <f t="shared" si="59"/>
        <v>0.2</v>
      </c>
      <c r="AR58" s="2">
        <f t="shared" si="59"/>
        <v>0.2</v>
      </c>
      <c r="AS58" s="2">
        <f t="shared" si="59"/>
        <v>0.2</v>
      </c>
      <c r="AT58" s="2">
        <f t="shared" si="59"/>
        <v>0.2</v>
      </c>
      <c r="AU58" s="2">
        <f t="shared" si="59"/>
        <v>0.2</v>
      </c>
      <c r="AV58" s="2">
        <f t="shared" si="59"/>
        <v>0.2</v>
      </c>
      <c r="AW58" s="2">
        <f t="shared" si="59"/>
        <v>0.2</v>
      </c>
      <c r="AX58" s="2">
        <f t="shared" si="59"/>
        <v>0.2</v>
      </c>
      <c r="AY58" s="2">
        <f t="shared" si="59"/>
        <v>0.2</v>
      </c>
      <c r="AZ58" s="2">
        <f t="shared" si="59"/>
        <v>0.2</v>
      </c>
      <c r="BA58" s="2">
        <f t="shared" si="59"/>
        <v>0.2</v>
      </c>
      <c r="BB58" s="2">
        <f t="shared" si="59"/>
        <v>0.2</v>
      </c>
      <c r="BC58" s="2">
        <f t="shared" si="59"/>
        <v>0.2</v>
      </c>
      <c r="BD58" s="2">
        <f t="shared" si="59"/>
        <v>0.2</v>
      </c>
      <c r="BE58" s="2">
        <f t="shared" si="59"/>
        <v>0.2</v>
      </c>
      <c r="BF58" s="2">
        <f t="shared" si="59"/>
        <v>0.2</v>
      </c>
    </row>
    <row r="59" spans="1:58">
      <c r="B59" t="s">
        <v>40</v>
      </c>
      <c r="C59" s="2">
        <v>0.8</v>
      </c>
      <c r="D59" s="2">
        <f t="shared" si="8"/>
        <v>0.74</v>
      </c>
      <c r="E59" s="2">
        <f t="shared" si="9"/>
        <v>0.68</v>
      </c>
      <c r="F59" s="2">
        <f t="shared" si="10"/>
        <v>0.62</v>
      </c>
      <c r="G59" s="2">
        <f t="shared" si="11"/>
        <v>0.56000000000000005</v>
      </c>
      <c r="H59" s="2">
        <v>0.5</v>
      </c>
      <c r="I59" s="2">
        <f t="shared" si="12"/>
        <v>0.47000000000000003</v>
      </c>
      <c r="J59" s="2">
        <f t="shared" si="13"/>
        <v>0.44</v>
      </c>
      <c r="K59" s="2">
        <f t="shared" si="14"/>
        <v>0.41000000000000003</v>
      </c>
      <c r="L59" s="2">
        <f t="shared" si="15"/>
        <v>0.38</v>
      </c>
      <c r="M59" s="2">
        <f t="shared" si="16"/>
        <v>0.35</v>
      </c>
      <c r="N59" s="2">
        <f t="shared" si="17"/>
        <v>0.32</v>
      </c>
      <c r="O59" s="2">
        <f t="shared" si="18"/>
        <v>0.29000000000000004</v>
      </c>
      <c r="P59" s="2">
        <f t="shared" si="19"/>
        <v>0.26</v>
      </c>
      <c r="Q59" s="2">
        <f t="shared" si="20"/>
        <v>0.23</v>
      </c>
      <c r="R59" s="2">
        <v>0.2</v>
      </c>
      <c r="S59" s="2">
        <f t="shared" si="21"/>
        <v>0.2</v>
      </c>
      <c r="T59" s="2">
        <f t="shared" si="22"/>
        <v>0.2</v>
      </c>
      <c r="U59" s="2">
        <f t="shared" si="23"/>
        <v>0.2</v>
      </c>
      <c r="V59" s="2">
        <f t="shared" si="24"/>
        <v>0.2</v>
      </c>
      <c r="W59" s="2">
        <f t="shared" si="25"/>
        <v>0.2</v>
      </c>
      <c r="X59" s="2">
        <f t="shared" si="26"/>
        <v>0.2</v>
      </c>
      <c r="Y59" s="2">
        <f t="shared" si="27"/>
        <v>0.2</v>
      </c>
      <c r="Z59" s="2">
        <f t="shared" si="28"/>
        <v>0.2</v>
      </c>
      <c r="AA59" s="2">
        <f t="shared" si="29"/>
        <v>0.2</v>
      </c>
      <c r="AB59" s="2">
        <f t="shared" si="30"/>
        <v>0.2</v>
      </c>
      <c r="AC59" s="2">
        <f t="shared" si="31"/>
        <v>0.2</v>
      </c>
      <c r="AD59" s="2">
        <f t="shared" si="32"/>
        <v>0.2</v>
      </c>
      <c r="AE59" s="2">
        <f t="shared" si="33"/>
        <v>0.2</v>
      </c>
      <c r="AF59" s="2">
        <f t="shared" si="34"/>
        <v>0.2</v>
      </c>
      <c r="AG59" s="2">
        <v>0.2</v>
      </c>
      <c r="AH59" s="2">
        <f t="shared" ref="AH59:BF59" si="60">AG59</f>
        <v>0.2</v>
      </c>
      <c r="AI59" s="2">
        <f t="shared" si="60"/>
        <v>0.2</v>
      </c>
      <c r="AJ59" s="2">
        <f t="shared" si="60"/>
        <v>0.2</v>
      </c>
      <c r="AK59" s="2">
        <f t="shared" si="60"/>
        <v>0.2</v>
      </c>
      <c r="AL59" s="2">
        <f t="shared" si="60"/>
        <v>0.2</v>
      </c>
      <c r="AM59" s="2">
        <f t="shared" si="60"/>
        <v>0.2</v>
      </c>
      <c r="AN59" s="2">
        <f t="shared" si="60"/>
        <v>0.2</v>
      </c>
      <c r="AO59" s="2">
        <f t="shared" si="60"/>
        <v>0.2</v>
      </c>
      <c r="AP59" s="2">
        <f t="shared" si="60"/>
        <v>0.2</v>
      </c>
      <c r="AQ59" s="2">
        <f t="shared" si="60"/>
        <v>0.2</v>
      </c>
      <c r="AR59" s="2">
        <f t="shared" si="60"/>
        <v>0.2</v>
      </c>
      <c r="AS59" s="2">
        <f t="shared" si="60"/>
        <v>0.2</v>
      </c>
      <c r="AT59" s="2">
        <f t="shared" si="60"/>
        <v>0.2</v>
      </c>
      <c r="AU59" s="2">
        <f t="shared" si="60"/>
        <v>0.2</v>
      </c>
      <c r="AV59" s="2">
        <f t="shared" si="60"/>
        <v>0.2</v>
      </c>
      <c r="AW59" s="2">
        <f t="shared" si="60"/>
        <v>0.2</v>
      </c>
      <c r="AX59" s="2">
        <f t="shared" si="60"/>
        <v>0.2</v>
      </c>
      <c r="AY59" s="2">
        <f t="shared" si="60"/>
        <v>0.2</v>
      </c>
      <c r="AZ59" s="2">
        <f t="shared" si="60"/>
        <v>0.2</v>
      </c>
      <c r="BA59" s="2">
        <f t="shared" si="60"/>
        <v>0.2</v>
      </c>
      <c r="BB59" s="2">
        <f t="shared" si="60"/>
        <v>0.2</v>
      </c>
      <c r="BC59" s="2">
        <f t="shared" si="60"/>
        <v>0.2</v>
      </c>
      <c r="BD59" s="2">
        <f t="shared" si="60"/>
        <v>0.2</v>
      </c>
      <c r="BE59" s="2">
        <f t="shared" si="60"/>
        <v>0.2</v>
      </c>
      <c r="BF59" s="2">
        <f t="shared" si="60"/>
        <v>0.2</v>
      </c>
    </row>
    <row r="60" spans="1:58">
      <c r="A60" t="s">
        <v>150</v>
      </c>
      <c r="B60" t="s">
        <v>72</v>
      </c>
      <c r="C60" s="2">
        <v>1</v>
      </c>
      <c r="D60" s="2">
        <v>1.2</v>
      </c>
      <c r="E60" s="2">
        <v>1.2</v>
      </c>
      <c r="F60" s="2">
        <v>0.8</v>
      </c>
      <c r="G60" s="2">
        <v>0.8</v>
      </c>
      <c r="H60" s="2">
        <v>1.2</v>
      </c>
      <c r="I60" s="2">
        <v>1.2</v>
      </c>
      <c r="J60" s="2">
        <v>1.2</v>
      </c>
      <c r="K60" s="2">
        <v>0.8</v>
      </c>
      <c r="L60" s="2">
        <v>0.8</v>
      </c>
      <c r="M60" s="2">
        <v>0.45</v>
      </c>
      <c r="N60" s="2">
        <f>($M60-$R60)/5*4+$R60</f>
        <v>0.42000000000000004</v>
      </c>
      <c r="O60" s="2">
        <f>($M60-$R60)/5*3+$R60</f>
        <v>0.39</v>
      </c>
      <c r="P60" s="2">
        <f>($M60-$R60)/5*2+$R60</f>
        <v>0.36</v>
      </c>
      <c r="Q60" s="2">
        <f>($M60-$R60)/5*1+$R60</f>
        <v>0.33</v>
      </c>
      <c r="R60" s="2">
        <v>0.3</v>
      </c>
      <c r="S60" s="2">
        <v>0.3</v>
      </c>
      <c r="T60" s="2">
        <v>0.3</v>
      </c>
      <c r="U60" s="2">
        <v>0.3</v>
      </c>
      <c r="V60" s="2">
        <v>0.3</v>
      </c>
      <c r="W60" s="2">
        <v>0.3</v>
      </c>
      <c r="X60" s="2">
        <v>0.3</v>
      </c>
      <c r="Y60" s="2">
        <v>0.3</v>
      </c>
      <c r="Z60" s="2">
        <v>0.3</v>
      </c>
      <c r="AA60" s="2">
        <v>0.3</v>
      </c>
      <c r="AB60" s="2">
        <v>0.3</v>
      </c>
      <c r="AC60" s="2">
        <v>0.3</v>
      </c>
      <c r="AD60" s="2">
        <v>0.3</v>
      </c>
      <c r="AE60" s="2">
        <v>0.3</v>
      </c>
      <c r="AF60" s="2">
        <v>0.3</v>
      </c>
      <c r="AG60" s="2">
        <v>0.3</v>
      </c>
      <c r="AH60" s="2">
        <v>0.3</v>
      </c>
      <c r="AI60" s="2">
        <v>0.3</v>
      </c>
      <c r="AJ60" s="2">
        <v>0.3</v>
      </c>
      <c r="AK60" s="2">
        <v>0.3</v>
      </c>
      <c r="AL60" s="2">
        <v>0.3</v>
      </c>
      <c r="AM60" s="2">
        <v>0.3</v>
      </c>
      <c r="AN60" s="2">
        <v>0.3</v>
      </c>
      <c r="AO60" s="2">
        <v>0.3</v>
      </c>
      <c r="AP60" s="2">
        <v>0.3</v>
      </c>
      <c r="AQ60" s="2">
        <v>0.3</v>
      </c>
      <c r="AR60" s="2">
        <v>0.3</v>
      </c>
      <c r="AS60" s="2">
        <v>0.3</v>
      </c>
      <c r="AT60" s="2">
        <v>0.3</v>
      </c>
      <c r="AU60" s="2">
        <v>0.3</v>
      </c>
      <c r="AV60" s="2">
        <v>0.3</v>
      </c>
      <c r="AW60" s="2">
        <v>0.3</v>
      </c>
      <c r="AX60" s="2">
        <v>0.3</v>
      </c>
      <c r="AY60" s="2">
        <v>0.3</v>
      </c>
      <c r="AZ60" s="2">
        <v>0.3</v>
      </c>
      <c r="BA60" s="2">
        <v>0.3</v>
      </c>
      <c r="BB60" s="2">
        <v>0.3</v>
      </c>
      <c r="BC60" s="2">
        <v>0.3</v>
      </c>
      <c r="BD60" s="2">
        <v>0.3</v>
      </c>
      <c r="BE60" s="2">
        <v>0.3</v>
      </c>
      <c r="BF60" s="2">
        <v>0.3</v>
      </c>
    </row>
    <row r="61" spans="1:58">
      <c r="A61" t="s">
        <v>150</v>
      </c>
      <c r="B61" t="s">
        <v>71</v>
      </c>
      <c r="C61" s="2">
        <v>1</v>
      </c>
      <c r="D61" s="2">
        <v>1.2</v>
      </c>
      <c r="E61" s="2">
        <v>1.2</v>
      </c>
      <c r="F61" s="2">
        <v>0.8</v>
      </c>
      <c r="G61" s="2">
        <v>0.8</v>
      </c>
      <c r="H61" s="2">
        <v>1.2</v>
      </c>
      <c r="I61" s="2">
        <v>1.2</v>
      </c>
      <c r="J61" s="2">
        <v>1.2</v>
      </c>
      <c r="K61" s="2">
        <v>0.8</v>
      </c>
      <c r="L61" s="2">
        <v>0.8</v>
      </c>
      <c r="M61" s="2">
        <v>0.8</v>
      </c>
      <c r="N61" s="2">
        <f>($M61-$R61)/5*4+$R61</f>
        <v>0.78</v>
      </c>
      <c r="O61" s="2">
        <f>($M61-$R61)/5*3+$R61</f>
        <v>0.76</v>
      </c>
      <c r="P61" s="2">
        <f>($M61-$R61)/5*2+$R61</f>
        <v>0.74</v>
      </c>
      <c r="Q61" s="2">
        <f>($M61-$R61)/5*1+$R61</f>
        <v>0.72</v>
      </c>
      <c r="R61" s="2">
        <v>0.7</v>
      </c>
      <c r="S61" s="2">
        <v>0.7</v>
      </c>
      <c r="T61" s="2">
        <v>0.7</v>
      </c>
      <c r="U61" s="2">
        <v>0.7</v>
      </c>
      <c r="V61" s="2">
        <v>0.7</v>
      </c>
      <c r="W61" s="2">
        <v>0.7</v>
      </c>
      <c r="X61" s="2">
        <v>0.7</v>
      </c>
      <c r="Y61" s="2">
        <v>0.7</v>
      </c>
      <c r="Z61" s="2">
        <v>0.7</v>
      </c>
      <c r="AA61" s="2">
        <v>0.7</v>
      </c>
      <c r="AB61" s="2">
        <v>0.7</v>
      </c>
      <c r="AC61" s="2">
        <v>0.7</v>
      </c>
      <c r="AD61" s="2">
        <v>0.7</v>
      </c>
      <c r="AE61" s="2">
        <v>0.7</v>
      </c>
      <c r="AF61" s="2">
        <v>0.7</v>
      </c>
      <c r="AG61" s="2">
        <v>0.7</v>
      </c>
      <c r="AH61" s="2">
        <v>0.7</v>
      </c>
      <c r="AI61" s="2">
        <v>0.7</v>
      </c>
      <c r="AJ61" s="2">
        <v>0.7</v>
      </c>
      <c r="AK61" s="2">
        <v>0.7</v>
      </c>
      <c r="AL61" s="2">
        <v>0.7</v>
      </c>
      <c r="AM61" s="2">
        <v>0.7</v>
      </c>
      <c r="AN61" s="2">
        <v>0.7</v>
      </c>
      <c r="AO61" s="2">
        <v>0.7</v>
      </c>
      <c r="AP61" s="2">
        <v>0.7</v>
      </c>
      <c r="AQ61" s="2">
        <v>0.7</v>
      </c>
      <c r="AR61" s="2">
        <v>0.7</v>
      </c>
      <c r="AS61" s="2">
        <v>0.7</v>
      </c>
      <c r="AT61" s="2">
        <v>0.7</v>
      </c>
      <c r="AU61" s="2">
        <v>0.7</v>
      </c>
      <c r="AV61" s="2">
        <v>0.7</v>
      </c>
      <c r="AW61" s="2">
        <v>0.7</v>
      </c>
      <c r="AX61" s="2">
        <v>0.7</v>
      </c>
      <c r="AY61" s="2">
        <v>0.7</v>
      </c>
      <c r="AZ61" s="2">
        <v>0.7</v>
      </c>
      <c r="BA61" s="2">
        <v>0.7</v>
      </c>
      <c r="BB61" s="2">
        <v>0.7</v>
      </c>
      <c r="BC61" s="2">
        <v>0.7</v>
      </c>
      <c r="BD61" s="2">
        <v>0.7</v>
      </c>
      <c r="BE61" s="2">
        <v>0.7</v>
      </c>
      <c r="BF61" s="2">
        <v>0.7</v>
      </c>
    </row>
    <row r="62" spans="1:58">
      <c r="A62" t="s">
        <v>151</v>
      </c>
      <c r="B62" t="s">
        <v>65</v>
      </c>
      <c r="C62" s="2">
        <v>0.9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0.9</v>
      </c>
      <c r="L62" s="2">
        <v>0.9</v>
      </c>
      <c r="M62" s="2">
        <v>0.9</v>
      </c>
      <c r="N62" s="2">
        <v>0.9</v>
      </c>
      <c r="O62" s="2">
        <v>0.9</v>
      </c>
      <c r="P62" s="2">
        <v>0.9</v>
      </c>
      <c r="Q62" s="2">
        <v>0.9</v>
      </c>
      <c r="R62" s="2">
        <v>0.9</v>
      </c>
      <c r="S62" s="2">
        <v>0.9</v>
      </c>
      <c r="T62" s="2">
        <v>0.9</v>
      </c>
      <c r="U62" s="2">
        <v>0.9</v>
      </c>
      <c r="V62" s="2">
        <v>0.9</v>
      </c>
      <c r="W62" s="2">
        <v>0.9</v>
      </c>
      <c r="X62" s="2">
        <v>0.9</v>
      </c>
      <c r="Y62" s="2">
        <v>0.9</v>
      </c>
      <c r="Z62" s="2">
        <v>0.9</v>
      </c>
      <c r="AA62" s="2">
        <v>0.9</v>
      </c>
      <c r="AB62" s="2">
        <v>0.9</v>
      </c>
      <c r="AC62" s="2">
        <v>0.9</v>
      </c>
      <c r="AD62" s="2">
        <v>0.9</v>
      </c>
      <c r="AE62" s="2">
        <v>0.9</v>
      </c>
      <c r="AF62" s="2">
        <v>0.9</v>
      </c>
      <c r="AG62" s="2">
        <v>0.9</v>
      </c>
      <c r="AH62" s="2">
        <v>0.9</v>
      </c>
      <c r="AI62" s="2">
        <v>0.9</v>
      </c>
      <c r="AJ62" s="2">
        <v>0.9</v>
      </c>
      <c r="AK62" s="2">
        <v>0.9</v>
      </c>
      <c r="AL62" s="2">
        <v>0.9</v>
      </c>
      <c r="AM62" s="2">
        <v>0.9</v>
      </c>
      <c r="AN62" s="2">
        <v>0.9</v>
      </c>
      <c r="AO62" s="2">
        <v>0.9</v>
      </c>
      <c r="AP62" s="2">
        <v>0.9</v>
      </c>
      <c r="AQ62" s="2">
        <v>0.9</v>
      </c>
      <c r="AR62" s="2">
        <v>0.9</v>
      </c>
      <c r="AS62" s="2">
        <v>0.9</v>
      </c>
      <c r="AT62" s="2">
        <v>0.9</v>
      </c>
      <c r="AU62" s="2">
        <v>0.9</v>
      </c>
      <c r="AV62" s="2">
        <v>0.9</v>
      </c>
      <c r="AW62" s="2">
        <v>0.9</v>
      </c>
      <c r="AX62" s="2">
        <v>0.9</v>
      </c>
      <c r="AY62" s="2">
        <v>0.9</v>
      </c>
      <c r="AZ62" s="2">
        <v>0.9</v>
      </c>
      <c r="BA62" s="2">
        <v>0.9</v>
      </c>
      <c r="BB62" s="2">
        <v>0.9</v>
      </c>
      <c r="BC62" s="2">
        <v>0.9</v>
      </c>
      <c r="BD62" s="2">
        <v>0.9</v>
      </c>
      <c r="BE62" s="2">
        <v>0.9</v>
      </c>
      <c r="BF62" s="2">
        <v>0.9</v>
      </c>
    </row>
    <row r="63" spans="1:58">
      <c r="A63" t="s">
        <v>151</v>
      </c>
      <c r="B63" t="s">
        <v>64</v>
      </c>
      <c r="C63" s="2">
        <v>0.9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1</v>
      </c>
      <c r="K63" s="2">
        <v>0.9</v>
      </c>
      <c r="L63" s="2">
        <v>0.9</v>
      </c>
      <c r="M63" s="2">
        <v>0.9</v>
      </c>
      <c r="N63" s="2">
        <v>0.9</v>
      </c>
      <c r="O63" s="2">
        <v>0.9</v>
      </c>
      <c r="P63" s="2">
        <v>0.9</v>
      </c>
      <c r="Q63" s="2">
        <v>0.9</v>
      </c>
      <c r="R63" s="2">
        <v>0.9</v>
      </c>
      <c r="S63" s="2">
        <v>0.9</v>
      </c>
      <c r="T63" s="2">
        <v>0.9</v>
      </c>
      <c r="U63" s="2">
        <v>0.9</v>
      </c>
      <c r="V63" s="2">
        <v>0.9</v>
      </c>
      <c r="W63" s="2">
        <v>0.9</v>
      </c>
      <c r="X63" s="2">
        <v>0.9</v>
      </c>
      <c r="Y63" s="2">
        <v>0.9</v>
      </c>
      <c r="Z63" s="2">
        <v>0.9</v>
      </c>
      <c r="AA63" s="2">
        <v>0.9</v>
      </c>
      <c r="AB63" s="2">
        <v>0.9</v>
      </c>
      <c r="AC63" s="2">
        <v>0.9</v>
      </c>
      <c r="AD63" s="2">
        <v>0.9</v>
      </c>
      <c r="AE63" s="2">
        <v>0.9</v>
      </c>
      <c r="AF63" s="2">
        <v>0.9</v>
      </c>
      <c r="AG63" s="2">
        <v>0.9</v>
      </c>
      <c r="AH63" s="2">
        <v>0.9</v>
      </c>
      <c r="AI63" s="2">
        <v>0.9</v>
      </c>
      <c r="AJ63" s="2">
        <v>0.9</v>
      </c>
      <c r="AK63" s="2">
        <v>0.9</v>
      </c>
      <c r="AL63" s="2">
        <v>0.9</v>
      </c>
      <c r="AM63" s="2">
        <v>0.9</v>
      </c>
      <c r="AN63" s="2">
        <v>0.9</v>
      </c>
      <c r="AO63" s="2">
        <v>0.9</v>
      </c>
      <c r="AP63" s="2">
        <v>0.9</v>
      </c>
      <c r="AQ63" s="2">
        <v>0.9</v>
      </c>
      <c r="AR63" s="2">
        <v>0.9</v>
      </c>
      <c r="AS63" s="2">
        <v>0.9</v>
      </c>
      <c r="AT63" s="2">
        <v>0.9</v>
      </c>
      <c r="AU63" s="2">
        <v>0.9</v>
      </c>
      <c r="AV63" s="2">
        <v>0.9</v>
      </c>
      <c r="AW63" s="2">
        <v>0.9</v>
      </c>
      <c r="AX63" s="2">
        <v>0.9</v>
      </c>
      <c r="AY63" s="2">
        <v>0.9</v>
      </c>
      <c r="AZ63" s="2">
        <v>0.9</v>
      </c>
      <c r="BA63" s="2">
        <v>0.9</v>
      </c>
      <c r="BB63" s="2">
        <v>0.9</v>
      </c>
      <c r="BC63" s="2">
        <v>0.9</v>
      </c>
      <c r="BD63" s="2">
        <v>0.9</v>
      </c>
      <c r="BE63" s="2">
        <v>0.9</v>
      </c>
      <c r="BF63" s="2">
        <v>0.9</v>
      </c>
    </row>
    <row r="64" spans="1:58">
      <c r="A64" t="s">
        <v>152</v>
      </c>
      <c r="B64" t="s">
        <v>63</v>
      </c>
      <c r="C64" s="2">
        <v>0.8</v>
      </c>
      <c r="D64" s="2">
        <v>0.95</v>
      </c>
      <c r="E64" s="2">
        <v>0.95</v>
      </c>
      <c r="F64" s="2">
        <v>0.2</v>
      </c>
      <c r="G64" s="2">
        <v>0.2</v>
      </c>
      <c r="H64" s="2">
        <v>0.2</v>
      </c>
      <c r="I64" s="2">
        <v>0.9</v>
      </c>
      <c r="J64" s="2">
        <v>0.9</v>
      </c>
      <c r="K64" s="2">
        <v>0.85</v>
      </c>
      <c r="L64" s="2">
        <v>0.8</v>
      </c>
      <c r="M64" s="2">
        <v>0.75</v>
      </c>
      <c r="N64" s="2">
        <f t="shared" ref="N64:N70" si="61">($M64-$R64)/5*4+$R64</f>
        <v>0.74</v>
      </c>
      <c r="O64" s="2">
        <f t="shared" ref="O64:O70" si="62">($M64-$R64)/5*3+$R64</f>
        <v>0.73</v>
      </c>
      <c r="P64" s="2">
        <f t="shared" ref="P64:P70" si="63">($M64-$R64)/5*2+$R64</f>
        <v>0.72</v>
      </c>
      <c r="Q64" s="2">
        <f t="shared" ref="Q64:Q70" si="64">($M64-$R64)/5*1+$R64</f>
        <v>0.71</v>
      </c>
      <c r="R64" s="2">
        <v>0.7</v>
      </c>
      <c r="S64" s="2">
        <v>0.7</v>
      </c>
      <c r="T64" s="2">
        <v>0.7</v>
      </c>
      <c r="U64" s="2">
        <v>0.7</v>
      </c>
      <c r="V64" s="2">
        <v>0.7</v>
      </c>
      <c r="W64" s="2">
        <v>0.7</v>
      </c>
      <c r="X64" s="2">
        <v>0.7</v>
      </c>
      <c r="Y64" s="2">
        <v>0.7</v>
      </c>
      <c r="Z64" s="2">
        <v>0.7</v>
      </c>
      <c r="AA64" s="2">
        <v>0.7</v>
      </c>
      <c r="AB64" s="2">
        <v>0.7</v>
      </c>
      <c r="AC64" s="2">
        <v>0.7</v>
      </c>
      <c r="AD64" s="2">
        <v>0.7</v>
      </c>
      <c r="AE64" s="2">
        <v>0.7</v>
      </c>
      <c r="AF64" s="2">
        <v>0.7</v>
      </c>
      <c r="AG64" s="2">
        <v>0.7</v>
      </c>
      <c r="AH64" s="2">
        <v>0.7</v>
      </c>
      <c r="AI64" s="2">
        <v>0.7</v>
      </c>
      <c r="AJ64" s="2">
        <v>0.7</v>
      </c>
      <c r="AK64" s="2">
        <v>0.7</v>
      </c>
      <c r="AL64" s="2">
        <v>0.7</v>
      </c>
      <c r="AM64" s="2">
        <v>0.7</v>
      </c>
      <c r="AN64" s="2">
        <v>0.7</v>
      </c>
      <c r="AO64" s="2">
        <v>0.7</v>
      </c>
      <c r="AP64" s="2">
        <v>0.7</v>
      </c>
      <c r="AQ64" s="2">
        <v>0.7</v>
      </c>
      <c r="AR64" s="2">
        <v>0.7</v>
      </c>
      <c r="AS64" s="2">
        <v>0.7</v>
      </c>
      <c r="AT64" s="2">
        <v>0.7</v>
      </c>
      <c r="AU64" s="2">
        <v>0.7</v>
      </c>
      <c r="AV64" s="2">
        <v>0.7</v>
      </c>
      <c r="AW64" s="2">
        <v>0.7</v>
      </c>
      <c r="AX64" s="2">
        <v>0.7</v>
      </c>
      <c r="AY64" s="2">
        <v>0.7</v>
      </c>
      <c r="AZ64" s="2">
        <v>0.7</v>
      </c>
      <c r="BA64" s="2">
        <v>0.7</v>
      </c>
      <c r="BB64" s="2">
        <v>0.7</v>
      </c>
      <c r="BC64" s="2">
        <v>0.7</v>
      </c>
      <c r="BD64" s="2">
        <v>0.7</v>
      </c>
      <c r="BE64" s="2">
        <v>0.7</v>
      </c>
      <c r="BF64" s="2">
        <v>0.7</v>
      </c>
    </row>
    <row r="65" spans="1:58">
      <c r="A65" t="s">
        <v>152</v>
      </c>
      <c r="B65" t="s">
        <v>62</v>
      </c>
      <c r="C65" s="2">
        <v>0.9</v>
      </c>
      <c r="D65" s="2">
        <v>1</v>
      </c>
      <c r="E65" s="2">
        <v>1</v>
      </c>
      <c r="F65" s="2">
        <v>0.2</v>
      </c>
      <c r="G65" s="2">
        <v>0.2</v>
      </c>
      <c r="H65" s="2">
        <v>0.2</v>
      </c>
      <c r="I65" s="2">
        <v>0.9</v>
      </c>
      <c r="J65" s="2">
        <v>0.9</v>
      </c>
      <c r="K65" s="2">
        <v>0.85</v>
      </c>
      <c r="L65" s="2">
        <v>0.8</v>
      </c>
      <c r="M65" s="2">
        <v>0.75</v>
      </c>
      <c r="N65" s="2">
        <f t="shared" si="61"/>
        <v>0.74</v>
      </c>
      <c r="O65" s="2">
        <f t="shared" si="62"/>
        <v>0.73</v>
      </c>
      <c r="P65" s="2">
        <f t="shared" si="63"/>
        <v>0.72</v>
      </c>
      <c r="Q65" s="2">
        <f t="shared" si="64"/>
        <v>0.71</v>
      </c>
      <c r="R65" s="2">
        <v>0.7</v>
      </c>
      <c r="S65" s="2">
        <v>0.7</v>
      </c>
      <c r="T65" s="2">
        <v>0.7</v>
      </c>
      <c r="U65" s="2">
        <v>0.7</v>
      </c>
      <c r="V65" s="2">
        <v>0.7</v>
      </c>
      <c r="W65" s="2">
        <v>0.7</v>
      </c>
      <c r="X65" s="2">
        <v>0.7</v>
      </c>
      <c r="Y65" s="2">
        <v>0.7</v>
      </c>
      <c r="Z65" s="2">
        <v>0.7</v>
      </c>
      <c r="AA65" s="2">
        <v>0.7</v>
      </c>
      <c r="AB65" s="2">
        <v>0.7</v>
      </c>
      <c r="AC65" s="2">
        <v>0.7</v>
      </c>
      <c r="AD65" s="2">
        <v>0.7</v>
      </c>
      <c r="AE65" s="2">
        <v>0.7</v>
      </c>
      <c r="AF65" s="2">
        <v>0.7</v>
      </c>
      <c r="AG65" s="2">
        <v>0.7</v>
      </c>
      <c r="AH65" s="2">
        <v>0.7</v>
      </c>
      <c r="AI65" s="2">
        <v>0.7</v>
      </c>
      <c r="AJ65" s="2">
        <v>0.7</v>
      </c>
      <c r="AK65" s="2">
        <v>0.7</v>
      </c>
      <c r="AL65" s="2">
        <v>0.7</v>
      </c>
      <c r="AM65" s="2">
        <v>0.7</v>
      </c>
      <c r="AN65" s="2">
        <v>0.7</v>
      </c>
      <c r="AO65" s="2">
        <v>0.7</v>
      </c>
      <c r="AP65" s="2">
        <v>0.7</v>
      </c>
      <c r="AQ65" s="2">
        <v>0.7</v>
      </c>
      <c r="AR65" s="2">
        <v>0.7</v>
      </c>
      <c r="AS65" s="2">
        <v>0.7</v>
      </c>
      <c r="AT65" s="2">
        <v>0.7</v>
      </c>
      <c r="AU65" s="2">
        <v>0.7</v>
      </c>
      <c r="AV65" s="2">
        <v>0.7</v>
      </c>
      <c r="AW65" s="2">
        <v>0.7</v>
      </c>
      <c r="AX65" s="2">
        <v>0.7</v>
      </c>
      <c r="AY65" s="2">
        <v>0.7</v>
      </c>
      <c r="AZ65" s="2">
        <v>0.7</v>
      </c>
      <c r="BA65" s="2">
        <v>0.7</v>
      </c>
      <c r="BB65" s="2">
        <v>0.7</v>
      </c>
      <c r="BC65" s="2">
        <v>0.7</v>
      </c>
      <c r="BD65" s="2">
        <v>0.7</v>
      </c>
      <c r="BE65" s="2">
        <v>0.7</v>
      </c>
      <c r="BF65" s="2">
        <v>0.7</v>
      </c>
    </row>
    <row r="66" spans="1:58">
      <c r="A66" t="s">
        <v>150</v>
      </c>
      <c r="B66" t="s">
        <v>66</v>
      </c>
      <c r="C66" s="2">
        <v>0.9</v>
      </c>
      <c r="D66" s="2">
        <v>1</v>
      </c>
      <c r="E66" s="2">
        <v>1</v>
      </c>
      <c r="F66" s="2">
        <v>0.6</v>
      </c>
      <c r="G66" s="2">
        <v>0.6</v>
      </c>
      <c r="H66" s="2">
        <v>1</v>
      </c>
      <c r="I66" s="2">
        <v>1</v>
      </c>
      <c r="J66" s="2">
        <v>1</v>
      </c>
      <c r="K66" s="2">
        <v>1</v>
      </c>
      <c r="L66" s="2">
        <v>0.8</v>
      </c>
      <c r="M66" s="2">
        <v>0.75</v>
      </c>
      <c r="N66" s="2">
        <f t="shared" si="61"/>
        <v>0.74</v>
      </c>
      <c r="O66" s="2">
        <f t="shared" si="62"/>
        <v>0.73</v>
      </c>
      <c r="P66" s="2">
        <f t="shared" si="63"/>
        <v>0.72</v>
      </c>
      <c r="Q66" s="2">
        <f t="shared" si="64"/>
        <v>0.71</v>
      </c>
      <c r="R66" s="2">
        <v>0.7</v>
      </c>
      <c r="S66" s="2">
        <v>0.7</v>
      </c>
      <c r="T66" s="2">
        <v>0.7</v>
      </c>
      <c r="U66" s="2">
        <v>0.7</v>
      </c>
      <c r="V66" s="2">
        <v>0.7</v>
      </c>
      <c r="W66" s="2">
        <v>0.7</v>
      </c>
      <c r="X66" s="2">
        <v>0.7</v>
      </c>
      <c r="Y66" s="2">
        <v>0.7</v>
      </c>
      <c r="Z66" s="2">
        <v>0.7</v>
      </c>
      <c r="AA66" s="2">
        <v>0.7</v>
      </c>
      <c r="AB66" s="2">
        <v>0.7</v>
      </c>
      <c r="AC66" s="2">
        <v>0.7</v>
      </c>
      <c r="AD66" s="2">
        <v>0.7</v>
      </c>
      <c r="AE66" s="2">
        <v>0.7</v>
      </c>
      <c r="AF66" s="2">
        <v>0.7</v>
      </c>
      <c r="AG66" s="2">
        <v>0.7</v>
      </c>
      <c r="AH66" s="2">
        <v>0.7</v>
      </c>
      <c r="AI66" s="2">
        <v>0.7</v>
      </c>
      <c r="AJ66" s="2">
        <v>0.7</v>
      </c>
      <c r="AK66" s="2">
        <v>0.7</v>
      </c>
      <c r="AL66" s="2">
        <v>0.7</v>
      </c>
      <c r="AM66" s="2">
        <v>0.7</v>
      </c>
      <c r="AN66" s="2">
        <v>0.7</v>
      </c>
      <c r="AO66" s="2">
        <v>0.7</v>
      </c>
      <c r="AP66" s="2">
        <v>0.7</v>
      </c>
      <c r="AQ66" s="2">
        <v>0.7</v>
      </c>
      <c r="AR66" s="2">
        <v>0.7</v>
      </c>
      <c r="AS66" s="2">
        <v>0.7</v>
      </c>
      <c r="AT66" s="2">
        <v>0.7</v>
      </c>
      <c r="AU66" s="2">
        <v>0.7</v>
      </c>
      <c r="AV66" s="2">
        <v>0.7</v>
      </c>
      <c r="AW66" s="2">
        <v>0.7</v>
      </c>
      <c r="AX66" s="2">
        <v>0.7</v>
      </c>
      <c r="AY66" s="2">
        <v>0.7</v>
      </c>
      <c r="AZ66" s="2">
        <v>0.7</v>
      </c>
      <c r="BA66" s="2">
        <v>0.7</v>
      </c>
      <c r="BB66" s="2">
        <v>0.7</v>
      </c>
      <c r="BC66" s="2">
        <v>0.7</v>
      </c>
      <c r="BD66" s="2">
        <v>0.7</v>
      </c>
      <c r="BE66" s="2">
        <v>0.7</v>
      </c>
      <c r="BF66" s="2">
        <v>0.7</v>
      </c>
    </row>
    <row r="67" spans="1:58">
      <c r="A67" t="s">
        <v>153</v>
      </c>
      <c r="B67" t="s">
        <v>67</v>
      </c>
      <c r="C67" s="2">
        <v>0.4</v>
      </c>
      <c r="D67" s="2">
        <v>0.5</v>
      </c>
      <c r="E67" s="2">
        <v>0.5</v>
      </c>
      <c r="F67" s="2">
        <v>0.3</v>
      </c>
      <c r="G67" s="2">
        <v>0.3</v>
      </c>
      <c r="H67" s="2">
        <v>0.3</v>
      </c>
      <c r="I67" s="2">
        <v>0.5</v>
      </c>
      <c r="J67" s="2">
        <v>0.5</v>
      </c>
      <c r="K67" s="2">
        <v>0.4</v>
      </c>
      <c r="L67" s="2">
        <v>0.3</v>
      </c>
      <c r="M67" s="2">
        <v>0.3</v>
      </c>
      <c r="N67" s="2">
        <f t="shared" si="61"/>
        <v>0.32</v>
      </c>
      <c r="O67" s="2">
        <f t="shared" si="62"/>
        <v>0.33999999999999997</v>
      </c>
      <c r="P67" s="2">
        <f t="shared" si="63"/>
        <v>0.36</v>
      </c>
      <c r="Q67" s="2">
        <f t="shared" si="64"/>
        <v>0.38</v>
      </c>
      <c r="R67" s="2">
        <v>0.4</v>
      </c>
      <c r="S67" s="2">
        <v>0.4</v>
      </c>
      <c r="T67" s="2">
        <v>0.4</v>
      </c>
      <c r="U67" s="2">
        <v>0.4</v>
      </c>
      <c r="V67" s="2">
        <v>0.4</v>
      </c>
      <c r="W67" s="2">
        <v>0.4</v>
      </c>
      <c r="X67" s="2">
        <v>0.4</v>
      </c>
      <c r="Y67" s="2">
        <v>0.4</v>
      </c>
      <c r="Z67" s="2">
        <v>0.4</v>
      </c>
      <c r="AA67" s="2">
        <v>0.4</v>
      </c>
      <c r="AB67" s="2">
        <v>0.4</v>
      </c>
      <c r="AC67" s="2">
        <v>0.4</v>
      </c>
      <c r="AD67" s="2">
        <v>0.4</v>
      </c>
      <c r="AE67" s="2">
        <v>0.4</v>
      </c>
      <c r="AF67" s="2">
        <v>0.4</v>
      </c>
      <c r="AG67" s="2">
        <v>0.4</v>
      </c>
      <c r="AH67" s="2">
        <v>0.4</v>
      </c>
      <c r="AI67" s="2">
        <v>0.4</v>
      </c>
      <c r="AJ67" s="2">
        <v>0.4</v>
      </c>
      <c r="AK67" s="2">
        <v>0.4</v>
      </c>
      <c r="AL67" s="2">
        <v>0.4</v>
      </c>
      <c r="AM67" s="2">
        <v>0.4</v>
      </c>
      <c r="AN67" s="2">
        <v>0.4</v>
      </c>
      <c r="AO67" s="2">
        <v>0.4</v>
      </c>
      <c r="AP67" s="2">
        <v>0.4</v>
      </c>
      <c r="AQ67" s="2">
        <v>0.4</v>
      </c>
      <c r="AR67" s="2">
        <v>0.4</v>
      </c>
      <c r="AS67" s="2">
        <v>0.4</v>
      </c>
      <c r="AT67" s="2">
        <v>0.4</v>
      </c>
      <c r="AU67" s="2">
        <v>0.4</v>
      </c>
      <c r="AV67" s="2">
        <v>0.4</v>
      </c>
      <c r="AW67" s="2">
        <v>0.4</v>
      </c>
      <c r="AX67" s="2">
        <v>0.4</v>
      </c>
      <c r="AY67" s="2">
        <v>0.4</v>
      </c>
      <c r="AZ67" s="2">
        <v>0.4</v>
      </c>
      <c r="BA67" s="2">
        <v>0.4</v>
      </c>
      <c r="BB67" s="2">
        <v>0.4</v>
      </c>
      <c r="BC67" s="2">
        <v>0.4</v>
      </c>
      <c r="BD67" s="2">
        <v>0.4</v>
      </c>
      <c r="BE67" s="2">
        <v>0.4</v>
      </c>
      <c r="BF67" s="2">
        <v>0.4</v>
      </c>
    </row>
    <row r="68" spans="1:58">
      <c r="A68" t="s">
        <v>150</v>
      </c>
      <c r="B68" t="s">
        <v>73</v>
      </c>
      <c r="C68" s="2">
        <v>0.8</v>
      </c>
      <c r="D68" s="2">
        <v>0.95</v>
      </c>
      <c r="E68" s="2">
        <v>0.95</v>
      </c>
      <c r="F68" s="2">
        <v>0.6</v>
      </c>
      <c r="G68" s="2">
        <v>0.6</v>
      </c>
      <c r="H68" s="2">
        <v>0.9</v>
      </c>
      <c r="I68" s="2">
        <v>0.9</v>
      </c>
      <c r="J68" s="2">
        <v>0.9</v>
      </c>
      <c r="K68" s="2">
        <v>0.75</v>
      </c>
      <c r="L68" s="2">
        <v>0.7</v>
      </c>
      <c r="M68" s="2">
        <v>0.65</v>
      </c>
      <c r="N68" s="2">
        <f t="shared" si="61"/>
        <v>0.66</v>
      </c>
      <c r="O68" s="2">
        <f t="shared" si="62"/>
        <v>0.67</v>
      </c>
      <c r="P68" s="2">
        <f t="shared" si="63"/>
        <v>0.67999999999999994</v>
      </c>
      <c r="Q68" s="2">
        <f t="shared" si="64"/>
        <v>0.69</v>
      </c>
      <c r="R68" s="2">
        <v>0.7</v>
      </c>
      <c r="S68" s="2">
        <v>0.7</v>
      </c>
      <c r="T68" s="2">
        <v>0.7</v>
      </c>
      <c r="U68" s="2">
        <v>0.7</v>
      </c>
      <c r="V68" s="2">
        <v>0.7</v>
      </c>
      <c r="W68" s="2">
        <v>0.7</v>
      </c>
      <c r="X68" s="2">
        <v>0.7</v>
      </c>
      <c r="Y68" s="2">
        <v>0.7</v>
      </c>
      <c r="Z68" s="2">
        <v>0.7</v>
      </c>
      <c r="AA68" s="2">
        <v>0.7</v>
      </c>
      <c r="AB68" s="2">
        <v>0.7</v>
      </c>
      <c r="AC68" s="2">
        <v>0.7</v>
      </c>
      <c r="AD68" s="2">
        <v>0.7</v>
      </c>
      <c r="AE68" s="2">
        <v>0.7</v>
      </c>
      <c r="AF68" s="2">
        <v>0.7</v>
      </c>
      <c r="AG68" s="2">
        <v>0.7</v>
      </c>
      <c r="AH68" s="2">
        <v>0.7</v>
      </c>
      <c r="AI68" s="2">
        <v>0.7</v>
      </c>
      <c r="AJ68" s="2">
        <v>0.7</v>
      </c>
      <c r="AK68" s="2">
        <v>0.7</v>
      </c>
      <c r="AL68" s="2">
        <v>0.7</v>
      </c>
      <c r="AM68" s="2">
        <v>0.7</v>
      </c>
      <c r="AN68" s="2">
        <v>0.7</v>
      </c>
      <c r="AO68" s="2">
        <v>0.7</v>
      </c>
      <c r="AP68" s="2">
        <v>0.7</v>
      </c>
      <c r="AQ68" s="2">
        <v>0.7</v>
      </c>
      <c r="AR68" s="2">
        <v>0.7</v>
      </c>
      <c r="AS68" s="2">
        <v>0.7</v>
      </c>
      <c r="AT68" s="2">
        <v>0.7</v>
      </c>
      <c r="AU68" s="2">
        <v>0.7</v>
      </c>
      <c r="AV68" s="2">
        <v>0.7</v>
      </c>
      <c r="AW68" s="2">
        <v>0.7</v>
      </c>
      <c r="AX68" s="2">
        <v>0.7</v>
      </c>
      <c r="AY68" s="2">
        <v>0.7</v>
      </c>
      <c r="AZ68" s="2">
        <v>0.7</v>
      </c>
      <c r="BA68" s="2">
        <v>0.7</v>
      </c>
      <c r="BB68" s="2">
        <v>0.7</v>
      </c>
      <c r="BC68" s="2">
        <v>0.7</v>
      </c>
      <c r="BD68" s="2">
        <v>0.7</v>
      </c>
      <c r="BE68" s="2">
        <v>0.7</v>
      </c>
      <c r="BF68" s="2">
        <v>0.7</v>
      </c>
    </row>
    <row r="69" spans="1:58">
      <c r="A69" t="s">
        <v>150</v>
      </c>
      <c r="B69" t="s">
        <v>74</v>
      </c>
      <c r="C69" s="2">
        <v>0.8</v>
      </c>
      <c r="D69" s="2">
        <v>0.95</v>
      </c>
      <c r="E69" s="2">
        <v>0.95</v>
      </c>
      <c r="F69" s="2">
        <v>0.6</v>
      </c>
      <c r="G69" s="2">
        <v>0.6</v>
      </c>
      <c r="H69" s="2">
        <v>0.9</v>
      </c>
      <c r="I69" s="2">
        <v>0.9</v>
      </c>
      <c r="J69" s="2">
        <v>0.9</v>
      </c>
      <c r="K69" s="2">
        <v>0.75</v>
      </c>
      <c r="L69" s="2">
        <v>0.7</v>
      </c>
      <c r="M69" s="2">
        <v>0.65</v>
      </c>
      <c r="N69" s="2">
        <f t="shared" si="61"/>
        <v>0.66</v>
      </c>
      <c r="O69" s="2">
        <f t="shared" si="62"/>
        <v>0.67</v>
      </c>
      <c r="P69" s="2">
        <f t="shared" si="63"/>
        <v>0.67999999999999994</v>
      </c>
      <c r="Q69" s="2">
        <f t="shared" si="64"/>
        <v>0.69</v>
      </c>
      <c r="R69" s="2">
        <v>0.7</v>
      </c>
      <c r="S69" s="2">
        <v>0.7</v>
      </c>
      <c r="T69" s="2">
        <v>0.7</v>
      </c>
      <c r="U69" s="2">
        <v>0.7</v>
      </c>
      <c r="V69" s="2">
        <v>0.7</v>
      </c>
      <c r="W69" s="2">
        <v>0.7</v>
      </c>
      <c r="X69" s="2">
        <v>0.7</v>
      </c>
      <c r="Y69" s="2">
        <v>0.7</v>
      </c>
      <c r="Z69" s="2">
        <v>0.7</v>
      </c>
      <c r="AA69" s="2">
        <v>0.7</v>
      </c>
      <c r="AB69" s="2">
        <v>0.7</v>
      </c>
      <c r="AC69" s="2">
        <v>0.7</v>
      </c>
      <c r="AD69" s="2">
        <v>0.7</v>
      </c>
      <c r="AE69" s="2">
        <v>0.7</v>
      </c>
      <c r="AF69" s="2">
        <v>0.7</v>
      </c>
      <c r="AG69" s="2">
        <v>0.7</v>
      </c>
      <c r="AH69" s="2">
        <v>0.7</v>
      </c>
      <c r="AI69" s="2">
        <v>0.7</v>
      </c>
      <c r="AJ69" s="2">
        <v>0.7</v>
      </c>
      <c r="AK69" s="2">
        <v>0.7</v>
      </c>
      <c r="AL69" s="2">
        <v>0.7</v>
      </c>
      <c r="AM69" s="2">
        <v>0.7</v>
      </c>
      <c r="AN69" s="2">
        <v>0.7</v>
      </c>
      <c r="AO69" s="2">
        <v>0.7</v>
      </c>
      <c r="AP69" s="2">
        <v>0.7</v>
      </c>
      <c r="AQ69" s="2">
        <v>0.7</v>
      </c>
      <c r="AR69" s="2">
        <v>0.7</v>
      </c>
      <c r="AS69" s="2">
        <v>0.7</v>
      </c>
      <c r="AT69" s="2">
        <v>0.7</v>
      </c>
      <c r="AU69" s="2">
        <v>0.7</v>
      </c>
      <c r="AV69" s="2">
        <v>0.7</v>
      </c>
      <c r="AW69" s="2">
        <v>0.7</v>
      </c>
      <c r="AX69" s="2">
        <v>0.7</v>
      </c>
      <c r="AY69" s="2">
        <v>0.7</v>
      </c>
      <c r="AZ69" s="2">
        <v>0.7</v>
      </c>
      <c r="BA69" s="2">
        <v>0.7</v>
      </c>
      <c r="BB69" s="2">
        <v>0.7</v>
      </c>
      <c r="BC69" s="2">
        <v>0.7</v>
      </c>
      <c r="BD69" s="2">
        <v>0.7</v>
      </c>
      <c r="BE69" s="2">
        <v>0.7</v>
      </c>
      <c r="BF69" s="2">
        <v>0.7</v>
      </c>
    </row>
    <row r="70" spans="1:58">
      <c r="A70" t="s">
        <v>150</v>
      </c>
      <c r="B70" t="s">
        <v>69</v>
      </c>
      <c r="C70" s="2">
        <v>0.8</v>
      </c>
      <c r="D70" s="2">
        <v>0.95</v>
      </c>
      <c r="E70" s="2">
        <v>0.95</v>
      </c>
      <c r="F70" s="2">
        <v>0.6</v>
      </c>
      <c r="G70" s="2">
        <v>0.6</v>
      </c>
      <c r="H70" s="2">
        <v>0.9</v>
      </c>
      <c r="I70" s="2">
        <v>0.9</v>
      </c>
      <c r="J70" s="2">
        <v>0.9</v>
      </c>
      <c r="K70" s="2">
        <v>0.75</v>
      </c>
      <c r="L70" s="2">
        <v>0.7</v>
      </c>
      <c r="M70" s="2">
        <v>0.65</v>
      </c>
      <c r="N70" s="2">
        <f t="shared" si="61"/>
        <v>0.66</v>
      </c>
      <c r="O70" s="2">
        <f t="shared" si="62"/>
        <v>0.67</v>
      </c>
      <c r="P70" s="2">
        <f t="shared" si="63"/>
        <v>0.67999999999999994</v>
      </c>
      <c r="Q70" s="2">
        <f t="shared" si="64"/>
        <v>0.69</v>
      </c>
      <c r="R70" s="2">
        <v>0.7</v>
      </c>
      <c r="S70" s="2">
        <v>0.7</v>
      </c>
      <c r="T70" s="2">
        <v>0.7</v>
      </c>
      <c r="U70" s="2">
        <v>0.7</v>
      </c>
      <c r="V70" s="2">
        <v>0.7</v>
      </c>
      <c r="W70" s="2">
        <v>0.7</v>
      </c>
      <c r="X70" s="2">
        <v>0.7</v>
      </c>
      <c r="Y70" s="2">
        <v>0.7</v>
      </c>
      <c r="Z70" s="2">
        <v>0.7</v>
      </c>
      <c r="AA70" s="2">
        <v>0.7</v>
      </c>
      <c r="AB70" s="2">
        <v>0.7</v>
      </c>
      <c r="AC70" s="2">
        <v>0.7</v>
      </c>
      <c r="AD70" s="2">
        <v>0.7</v>
      </c>
      <c r="AE70" s="2">
        <v>0.7</v>
      </c>
      <c r="AF70" s="2">
        <v>0.7</v>
      </c>
      <c r="AG70" s="2">
        <v>0.7</v>
      </c>
      <c r="AH70" s="2">
        <v>0.7</v>
      </c>
      <c r="AI70" s="2">
        <v>0.7</v>
      </c>
      <c r="AJ70" s="2">
        <v>0.7</v>
      </c>
      <c r="AK70" s="2">
        <v>0.7</v>
      </c>
      <c r="AL70" s="2">
        <v>0.7</v>
      </c>
      <c r="AM70" s="2">
        <v>0.7</v>
      </c>
      <c r="AN70" s="2">
        <v>0.7</v>
      </c>
      <c r="AO70" s="2">
        <v>0.7</v>
      </c>
      <c r="AP70" s="2">
        <v>0.7</v>
      </c>
      <c r="AQ70" s="2">
        <v>0.7</v>
      </c>
      <c r="AR70" s="2">
        <v>0.7</v>
      </c>
      <c r="AS70" s="2">
        <v>0.7</v>
      </c>
      <c r="AT70" s="2">
        <v>0.7</v>
      </c>
      <c r="AU70" s="2">
        <v>0.7</v>
      </c>
      <c r="AV70" s="2">
        <v>0.7</v>
      </c>
      <c r="AW70" s="2">
        <v>0.7</v>
      </c>
      <c r="AX70" s="2">
        <v>0.7</v>
      </c>
      <c r="AY70" s="2">
        <v>0.7</v>
      </c>
      <c r="AZ70" s="2">
        <v>0.7</v>
      </c>
      <c r="BA70" s="2">
        <v>0.7</v>
      </c>
      <c r="BB70" s="2">
        <v>0.7</v>
      </c>
      <c r="BC70" s="2">
        <v>0.7</v>
      </c>
      <c r="BD70" s="2">
        <v>0.7</v>
      </c>
      <c r="BE70" s="2">
        <v>0.7</v>
      </c>
      <c r="BF70" s="2">
        <v>0.7</v>
      </c>
    </row>
    <row r="71" spans="1:58">
      <c r="A71" t="s">
        <v>151</v>
      </c>
      <c r="B71" t="s">
        <v>70</v>
      </c>
      <c r="C71" s="2">
        <v>0.9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0.9</v>
      </c>
      <c r="L71" s="2">
        <v>0.9</v>
      </c>
      <c r="M71" s="2">
        <v>0.9</v>
      </c>
      <c r="N71" s="2">
        <v>0.9</v>
      </c>
      <c r="O71" s="2">
        <v>0.9</v>
      </c>
      <c r="P71" s="2">
        <v>0.9</v>
      </c>
      <c r="Q71" s="2">
        <v>0.9</v>
      </c>
      <c r="R71" s="2">
        <v>0.9</v>
      </c>
      <c r="S71" s="2">
        <v>0.9</v>
      </c>
      <c r="T71" s="2">
        <v>0.9</v>
      </c>
      <c r="U71" s="2">
        <v>0.9</v>
      </c>
      <c r="V71" s="2">
        <v>0.9</v>
      </c>
      <c r="W71" s="2">
        <v>0.9</v>
      </c>
      <c r="X71" s="2">
        <v>0.9</v>
      </c>
      <c r="Y71" s="2">
        <v>0.9</v>
      </c>
      <c r="Z71" s="2">
        <v>0.9</v>
      </c>
      <c r="AA71" s="2">
        <v>0.9</v>
      </c>
      <c r="AB71" s="2">
        <v>0.9</v>
      </c>
      <c r="AC71" s="2">
        <v>0.9</v>
      </c>
      <c r="AD71" s="2">
        <v>0.9</v>
      </c>
      <c r="AE71" s="2">
        <v>0.9</v>
      </c>
      <c r="AF71" s="2">
        <v>0.9</v>
      </c>
      <c r="AG71" s="2">
        <v>0.9</v>
      </c>
      <c r="AH71" s="2">
        <v>0.9</v>
      </c>
      <c r="AI71" s="2">
        <v>0.9</v>
      </c>
      <c r="AJ71" s="2">
        <v>0.9</v>
      </c>
      <c r="AK71" s="2">
        <v>0.9</v>
      </c>
      <c r="AL71" s="2">
        <v>0.9</v>
      </c>
      <c r="AM71" s="2">
        <v>0.9</v>
      </c>
      <c r="AN71" s="2">
        <v>0.9</v>
      </c>
      <c r="AO71" s="2">
        <v>0.9</v>
      </c>
      <c r="AP71" s="2">
        <v>0.9</v>
      </c>
      <c r="AQ71" s="2">
        <v>0.9</v>
      </c>
      <c r="AR71" s="2">
        <v>0.9</v>
      </c>
      <c r="AS71" s="2">
        <v>0.9</v>
      </c>
      <c r="AT71" s="2">
        <v>0.9</v>
      </c>
      <c r="AU71" s="2">
        <v>0.9</v>
      </c>
      <c r="AV71" s="2">
        <v>0.9</v>
      </c>
      <c r="AW71" s="2">
        <v>0.9</v>
      </c>
      <c r="AX71" s="2">
        <v>0.9</v>
      </c>
      <c r="AY71" s="2">
        <v>0.9</v>
      </c>
      <c r="AZ71" s="2">
        <v>0.9</v>
      </c>
      <c r="BA71" s="2">
        <v>0.9</v>
      </c>
      <c r="BB71" s="2">
        <v>0.9</v>
      </c>
      <c r="BC71" s="2">
        <v>0.9</v>
      </c>
      <c r="BD71" s="2">
        <v>0.9</v>
      </c>
      <c r="BE71" s="2">
        <v>0.9</v>
      </c>
      <c r="BF71" s="2">
        <v>0.9</v>
      </c>
    </row>
    <row r="72" spans="1:58">
      <c r="A72" t="s">
        <v>151</v>
      </c>
      <c r="B72" t="s">
        <v>68</v>
      </c>
      <c r="C72" s="2">
        <v>0.9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0.9</v>
      </c>
      <c r="L72" s="2">
        <v>0.9</v>
      </c>
      <c r="M72" s="2">
        <v>0.9</v>
      </c>
      <c r="N72" s="2">
        <v>0.9</v>
      </c>
      <c r="O72" s="2">
        <v>0.9</v>
      </c>
      <c r="P72" s="2">
        <v>0.9</v>
      </c>
      <c r="Q72" s="2">
        <v>0.9</v>
      </c>
      <c r="R72" s="2">
        <v>0.9</v>
      </c>
      <c r="S72" s="2">
        <v>0.9</v>
      </c>
      <c r="T72" s="2">
        <v>0.9</v>
      </c>
      <c r="U72" s="2">
        <v>0.9</v>
      </c>
      <c r="V72" s="2">
        <v>0.9</v>
      </c>
      <c r="W72" s="2">
        <v>0.9</v>
      </c>
      <c r="X72" s="2">
        <v>0.9</v>
      </c>
      <c r="Y72" s="2">
        <v>0.9</v>
      </c>
      <c r="Z72" s="2">
        <v>0.9</v>
      </c>
      <c r="AA72" s="2">
        <v>0.9</v>
      </c>
      <c r="AB72" s="2">
        <v>0.9</v>
      </c>
      <c r="AC72" s="2">
        <v>0.9</v>
      </c>
      <c r="AD72" s="2">
        <v>0.9</v>
      </c>
      <c r="AE72" s="2">
        <v>0.9</v>
      </c>
      <c r="AF72" s="2">
        <v>0.9</v>
      </c>
      <c r="AG72" s="2">
        <v>0.9</v>
      </c>
      <c r="AH72" s="2">
        <v>0.9</v>
      </c>
      <c r="AI72" s="2">
        <v>0.9</v>
      </c>
      <c r="AJ72" s="2">
        <v>0.9</v>
      </c>
      <c r="AK72" s="2">
        <v>0.9</v>
      </c>
      <c r="AL72" s="2">
        <v>0.9</v>
      </c>
      <c r="AM72" s="2">
        <v>0.9</v>
      </c>
      <c r="AN72" s="2">
        <v>0.9</v>
      </c>
      <c r="AO72" s="2">
        <v>0.9</v>
      </c>
      <c r="AP72" s="2">
        <v>0.9</v>
      </c>
      <c r="AQ72" s="2">
        <v>0.9</v>
      </c>
      <c r="AR72" s="2">
        <v>0.9</v>
      </c>
      <c r="AS72" s="2">
        <v>0.9</v>
      </c>
      <c r="AT72" s="2">
        <v>0.9</v>
      </c>
      <c r="AU72" s="2">
        <v>0.9</v>
      </c>
      <c r="AV72" s="2">
        <v>0.9</v>
      </c>
      <c r="AW72" s="2">
        <v>0.9</v>
      </c>
      <c r="AX72" s="2">
        <v>0.9</v>
      </c>
      <c r="AY72" s="2">
        <v>0.9</v>
      </c>
      <c r="AZ72" s="2">
        <v>0.9</v>
      </c>
      <c r="BA72" s="2">
        <v>0.9</v>
      </c>
      <c r="BB72" s="2">
        <v>0.9</v>
      </c>
      <c r="BC72" s="2">
        <v>0.9</v>
      </c>
      <c r="BD72" s="2">
        <v>0.9</v>
      </c>
      <c r="BE72" s="2">
        <v>0.9</v>
      </c>
      <c r="BF72" s="2">
        <v>0.9</v>
      </c>
    </row>
    <row r="75" spans="1:58" ht="14.25">
      <c r="B75" s="168" t="s">
        <v>97</v>
      </c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  <c r="AS75" s="168"/>
      <c r="AT75" s="168"/>
      <c r="AU75" s="168"/>
      <c r="AV75" s="168"/>
      <c r="AW75" s="168"/>
      <c r="AX75" s="168"/>
      <c r="AY75" s="168"/>
      <c r="AZ75" s="168"/>
      <c r="BA75" s="168"/>
      <c r="BB75" s="168"/>
      <c r="BC75" s="168"/>
      <c r="BD75" s="168"/>
      <c r="BE75" s="168"/>
    </row>
    <row r="76" spans="1:58">
      <c r="B76" s="170" t="s">
        <v>98</v>
      </c>
      <c r="C76" s="14">
        <f t="shared" ref="C76:BE76" si="65">C$84</f>
        <v>0.56999999999999995</v>
      </c>
      <c r="D76" s="14">
        <f t="shared" si="65"/>
        <v>0.56999999999999995</v>
      </c>
      <c r="E76" s="14">
        <f t="shared" si="65"/>
        <v>0.56999999999999995</v>
      </c>
      <c r="F76" s="14">
        <f t="shared" si="65"/>
        <v>0.56999999999999995</v>
      </c>
      <c r="G76" s="14">
        <f t="shared" si="65"/>
        <v>0.56999999999999995</v>
      </c>
      <c r="H76" s="14">
        <f t="shared" si="65"/>
        <v>0.56999999999999995</v>
      </c>
      <c r="I76" s="14">
        <f t="shared" si="65"/>
        <v>0.56999999999999995</v>
      </c>
      <c r="J76" s="14">
        <f t="shared" si="65"/>
        <v>0.56999999999999995</v>
      </c>
      <c r="K76" s="14">
        <f t="shared" si="65"/>
        <v>0.56999999999999995</v>
      </c>
      <c r="L76" s="14">
        <f t="shared" si="65"/>
        <v>0.56999999999999995</v>
      </c>
      <c r="M76" s="14">
        <f t="shared" si="65"/>
        <v>0.56999999999999995</v>
      </c>
      <c r="N76" s="14">
        <f t="shared" si="65"/>
        <v>0.56999999999999995</v>
      </c>
      <c r="O76" s="14">
        <f t="shared" si="65"/>
        <v>0.56999999999999995</v>
      </c>
      <c r="P76" s="14">
        <f t="shared" si="65"/>
        <v>0.56999999999999995</v>
      </c>
      <c r="Q76" s="14">
        <f t="shared" si="65"/>
        <v>0.56999999999999995</v>
      </c>
      <c r="R76" s="14">
        <f t="shared" si="65"/>
        <v>0.56999999999999995</v>
      </c>
      <c r="S76" s="14">
        <f t="shared" si="65"/>
        <v>0.56999999999999995</v>
      </c>
      <c r="T76" s="14">
        <f t="shared" si="65"/>
        <v>0.56999999999999995</v>
      </c>
      <c r="U76" s="14">
        <f t="shared" si="65"/>
        <v>0.56999999999999995</v>
      </c>
      <c r="V76" s="14">
        <f t="shared" si="65"/>
        <v>0.56999999999999995</v>
      </c>
      <c r="W76" s="14">
        <f t="shared" si="65"/>
        <v>0.56999999999999995</v>
      </c>
      <c r="X76" s="14">
        <f t="shared" si="65"/>
        <v>0.56999999999999995</v>
      </c>
      <c r="Y76" s="14">
        <f t="shared" si="65"/>
        <v>0.56999999999999995</v>
      </c>
      <c r="Z76" s="14">
        <f t="shared" si="65"/>
        <v>0.56999999999999995</v>
      </c>
      <c r="AA76" s="14">
        <f t="shared" si="65"/>
        <v>0.56999999999999995</v>
      </c>
      <c r="AB76" s="14">
        <f t="shared" si="65"/>
        <v>0.56999999999999995</v>
      </c>
      <c r="AC76" s="14">
        <f t="shared" si="65"/>
        <v>0.56999999999999995</v>
      </c>
      <c r="AD76" s="14">
        <f t="shared" si="65"/>
        <v>0.56999999999999995</v>
      </c>
      <c r="AE76" s="14">
        <f t="shared" si="65"/>
        <v>0.56999999999999995</v>
      </c>
      <c r="AF76" s="14">
        <f t="shared" si="65"/>
        <v>0.56999999999999995</v>
      </c>
      <c r="AG76" s="14">
        <f t="shared" si="65"/>
        <v>0.56999999999999995</v>
      </c>
      <c r="AH76" s="14">
        <f t="shared" si="65"/>
        <v>0.56999999999999995</v>
      </c>
      <c r="AI76" s="14">
        <f t="shared" si="65"/>
        <v>0.56999999999999995</v>
      </c>
      <c r="AJ76" s="14">
        <f t="shared" si="65"/>
        <v>0.56999999999999995</v>
      </c>
      <c r="AK76" s="14">
        <f t="shared" si="65"/>
        <v>0.56999999999999995</v>
      </c>
      <c r="AL76" s="14">
        <f t="shared" si="65"/>
        <v>0.56999999999999995</v>
      </c>
      <c r="AM76" s="14">
        <f t="shared" si="65"/>
        <v>0.56999999999999995</v>
      </c>
      <c r="AN76" s="14">
        <f t="shared" si="65"/>
        <v>0.56999999999999995</v>
      </c>
      <c r="AO76" s="14">
        <f t="shared" si="65"/>
        <v>0.56999999999999995</v>
      </c>
      <c r="AP76" s="14">
        <f t="shared" si="65"/>
        <v>0.56999999999999995</v>
      </c>
      <c r="AQ76" s="14">
        <f t="shared" si="65"/>
        <v>0.56999999999999995</v>
      </c>
      <c r="AR76" s="14">
        <f t="shared" si="65"/>
        <v>0.56999999999999995</v>
      </c>
      <c r="AS76" s="14">
        <f t="shared" si="65"/>
        <v>0.56999999999999995</v>
      </c>
      <c r="AT76" s="14">
        <f t="shared" si="65"/>
        <v>0.56999999999999995</v>
      </c>
      <c r="AU76" s="14">
        <f t="shared" si="65"/>
        <v>0.56999999999999995</v>
      </c>
      <c r="AV76" s="14">
        <f t="shared" si="65"/>
        <v>0.56999999999999995</v>
      </c>
      <c r="AW76" s="14">
        <f t="shared" si="65"/>
        <v>0.56999999999999995</v>
      </c>
      <c r="AX76" s="14">
        <f t="shared" si="65"/>
        <v>0.56999999999999995</v>
      </c>
      <c r="AY76" s="14">
        <f t="shared" si="65"/>
        <v>0.56999999999999995</v>
      </c>
      <c r="AZ76" s="14">
        <f t="shared" si="65"/>
        <v>0.56999999999999995</v>
      </c>
      <c r="BA76" s="14">
        <f t="shared" si="65"/>
        <v>0.56999999999999995</v>
      </c>
      <c r="BB76" s="14">
        <f t="shared" si="65"/>
        <v>0.56999999999999995</v>
      </c>
      <c r="BC76" s="14">
        <f t="shared" si="65"/>
        <v>0.56999999999999995</v>
      </c>
      <c r="BD76" s="14">
        <f t="shared" si="65"/>
        <v>0.56999999999999995</v>
      </c>
      <c r="BE76" s="14">
        <f t="shared" si="65"/>
        <v>0.56999999999999995</v>
      </c>
    </row>
    <row r="83" spans="2:57">
      <c r="B83" s="171" t="s">
        <v>88</v>
      </c>
      <c r="C83" s="171"/>
      <c r="D83" s="171"/>
      <c r="E83" s="171"/>
      <c r="F83" s="171"/>
      <c r="G83" s="171"/>
      <c r="H83" s="171"/>
      <c r="I83" s="171"/>
      <c r="J83" s="171"/>
      <c r="K83" s="171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  <c r="AA83" s="171"/>
      <c r="AB83" s="171"/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  <c r="AS83" s="171"/>
      <c r="AT83" s="171"/>
      <c r="AU83" s="171"/>
      <c r="AV83" s="171"/>
      <c r="AW83" s="171"/>
      <c r="AX83" s="171"/>
      <c r="AY83" s="171"/>
      <c r="AZ83" s="171"/>
      <c r="BA83" s="171"/>
      <c r="BB83" s="171"/>
      <c r="BC83" s="171"/>
      <c r="BD83" s="171"/>
      <c r="BE83" s="171"/>
    </row>
    <row r="84" spans="2:57">
      <c r="B84" s="171" t="s">
        <v>6</v>
      </c>
      <c r="C84" s="171">
        <v>0.56999999999999995</v>
      </c>
      <c r="D84" s="171">
        <v>0.56999999999999995</v>
      </c>
      <c r="E84" s="171">
        <v>0.56999999999999995</v>
      </c>
      <c r="F84" s="171">
        <v>0.56999999999999995</v>
      </c>
      <c r="G84" s="171">
        <v>0.56999999999999995</v>
      </c>
      <c r="H84" s="171">
        <v>0.56999999999999995</v>
      </c>
      <c r="I84" s="171">
        <v>0.56999999999999995</v>
      </c>
      <c r="J84" s="171">
        <v>0.56999999999999995</v>
      </c>
      <c r="K84" s="171">
        <v>0.56999999999999995</v>
      </c>
      <c r="L84" s="171">
        <v>0.56999999999999995</v>
      </c>
      <c r="M84" s="171">
        <v>0.56999999999999995</v>
      </c>
      <c r="N84" s="171">
        <v>0.56999999999999995</v>
      </c>
      <c r="O84" s="171">
        <v>0.56999999999999995</v>
      </c>
      <c r="P84" s="171">
        <v>0.56999999999999995</v>
      </c>
      <c r="Q84" s="171">
        <v>0.56999999999999995</v>
      </c>
      <c r="R84" s="171">
        <v>0.56999999999999995</v>
      </c>
      <c r="S84" s="171">
        <v>0.56999999999999995</v>
      </c>
      <c r="T84" s="171">
        <v>0.56999999999999995</v>
      </c>
      <c r="U84" s="171">
        <v>0.56999999999999995</v>
      </c>
      <c r="V84" s="171">
        <v>0.56999999999999995</v>
      </c>
      <c r="W84" s="171">
        <v>0.56999999999999995</v>
      </c>
      <c r="X84" s="171">
        <v>0.56999999999999995</v>
      </c>
      <c r="Y84" s="171">
        <v>0.56999999999999995</v>
      </c>
      <c r="Z84" s="171">
        <v>0.56999999999999995</v>
      </c>
      <c r="AA84" s="171">
        <v>0.56999999999999995</v>
      </c>
      <c r="AB84" s="171">
        <v>0.56999999999999995</v>
      </c>
      <c r="AC84" s="171">
        <v>0.56999999999999995</v>
      </c>
      <c r="AD84" s="171">
        <v>0.56999999999999995</v>
      </c>
      <c r="AE84" s="171">
        <v>0.56999999999999995</v>
      </c>
      <c r="AF84" s="171">
        <v>0.56999999999999995</v>
      </c>
      <c r="AG84" s="171">
        <v>0.56999999999999995</v>
      </c>
      <c r="AH84" s="171">
        <v>0.56999999999999995</v>
      </c>
      <c r="AI84" s="171">
        <v>0.56999999999999995</v>
      </c>
      <c r="AJ84" s="171">
        <v>0.56999999999999995</v>
      </c>
      <c r="AK84" s="171">
        <v>0.56999999999999995</v>
      </c>
      <c r="AL84" s="171">
        <v>0.56999999999999995</v>
      </c>
      <c r="AM84" s="171">
        <v>0.56999999999999995</v>
      </c>
      <c r="AN84" s="171">
        <v>0.56999999999999995</v>
      </c>
      <c r="AO84" s="171">
        <v>0.56999999999999995</v>
      </c>
      <c r="AP84" s="171">
        <v>0.56999999999999995</v>
      </c>
      <c r="AQ84" s="171">
        <v>0.56999999999999995</v>
      </c>
      <c r="AR84" s="171">
        <v>0.56999999999999995</v>
      </c>
      <c r="AS84" s="171">
        <v>0.56999999999999995</v>
      </c>
      <c r="AT84" s="171">
        <v>0.56999999999999995</v>
      </c>
      <c r="AU84" s="171">
        <v>0.56999999999999995</v>
      </c>
      <c r="AV84" s="171">
        <v>0.56999999999999995</v>
      </c>
      <c r="AW84" s="171">
        <v>0.56999999999999995</v>
      </c>
      <c r="AX84" s="171">
        <v>0.56999999999999995</v>
      </c>
      <c r="AY84" s="171">
        <v>0.56999999999999995</v>
      </c>
      <c r="AZ84" s="171">
        <v>0.56999999999999995</v>
      </c>
      <c r="BA84" s="171">
        <v>0.56999999999999995</v>
      </c>
      <c r="BB84" s="171">
        <v>0.56999999999999995</v>
      </c>
      <c r="BC84" s="171">
        <v>0.56999999999999995</v>
      </c>
      <c r="BD84" s="171">
        <v>0.56999999999999995</v>
      </c>
      <c r="BE84" s="171">
        <v>0.56999999999999995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7030A0"/>
  </sheetPr>
  <dimension ref="B3:G136"/>
  <sheetViews>
    <sheetView topLeftCell="A52" workbookViewId="0">
      <selection activeCell="G46" sqref="G46"/>
    </sheetView>
  </sheetViews>
  <sheetFormatPr defaultRowHeight="12.75"/>
  <cols>
    <col min="2" max="2" width="11.265625" customWidth="1"/>
    <col min="4" max="4" width="12.796875" customWidth="1"/>
  </cols>
  <sheetData>
    <row r="3" spans="2:7" ht="14.25">
      <c r="B3" s="21" t="s">
        <v>86</v>
      </c>
      <c r="C3" s="22"/>
      <c r="D3" s="22"/>
      <c r="E3" s="22"/>
      <c r="F3" s="22"/>
      <c r="G3" s="23"/>
    </row>
    <row r="4" spans="2:7" ht="13.5" thickBot="1">
      <c r="B4" s="24" t="s">
        <v>78</v>
      </c>
      <c r="C4" s="24" t="s">
        <v>79</v>
      </c>
      <c r="D4" s="24" t="s">
        <v>80</v>
      </c>
      <c r="E4" s="24" t="s">
        <v>81</v>
      </c>
      <c r="F4" s="25" t="s">
        <v>1</v>
      </c>
      <c r="G4" s="26" t="s">
        <v>82</v>
      </c>
    </row>
    <row r="5" spans="2:7">
      <c r="D5" s="1" t="s">
        <v>87</v>
      </c>
      <c r="E5">
        <v>2006</v>
      </c>
      <c r="F5" s="2">
        <f>'Drivers_Elaboration-IND-COM-AGR'!F$101</f>
        <v>7.5208841864466578</v>
      </c>
      <c r="G5" s="1" t="s">
        <v>50</v>
      </c>
    </row>
    <row r="6" spans="2:7">
      <c r="D6" s="1" t="s">
        <v>87</v>
      </c>
      <c r="E6">
        <v>2010</v>
      </c>
      <c r="F6" s="2">
        <f>'Drivers_Elaboration-IND-COM-AGR'!G$101</f>
        <v>7.4989013441944135</v>
      </c>
      <c r="G6" s="1" t="s">
        <v>50</v>
      </c>
    </row>
    <row r="7" spans="2:7">
      <c r="D7" s="1" t="s">
        <v>87</v>
      </c>
      <c r="E7">
        <v>2015</v>
      </c>
      <c r="F7" s="2">
        <f>'Drivers_Elaboration-IND-COM-AGR'!H$101</f>
        <v>7.5960644213983715</v>
      </c>
      <c r="G7" s="1" t="s">
        <v>50</v>
      </c>
    </row>
    <row r="8" spans="2:7">
      <c r="D8" s="1" t="s">
        <v>87</v>
      </c>
      <c r="E8">
        <v>2020</v>
      </c>
      <c r="F8" s="2">
        <f>'Drivers_Elaboration-IND-COM-AGR'!I$101</f>
        <v>7.8283825938980218</v>
      </c>
      <c r="G8" s="1" t="s">
        <v>50</v>
      </c>
    </row>
    <row r="9" spans="2:7">
      <c r="D9" s="1" t="s">
        <v>87</v>
      </c>
      <c r="E9">
        <v>2025</v>
      </c>
      <c r="F9" s="2">
        <f>'Drivers_Elaboration-IND-COM-AGR'!J$101</f>
        <v>7.9668603805174429</v>
      </c>
      <c r="G9" s="1" t="s">
        <v>50</v>
      </c>
    </row>
    <row r="10" spans="2:7">
      <c r="D10" s="1" t="s">
        <v>87</v>
      </c>
      <c r="E10">
        <v>2030</v>
      </c>
      <c r="F10" s="2">
        <f>'Drivers_Elaboration-IND-COM-AGR'!K$101</f>
        <v>8.1167237343010843</v>
      </c>
      <c r="G10" s="1" t="s">
        <v>50</v>
      </c>
    </row>
    <row r="11" spans="2:7">
      <c r="D11" s="1" t="s">
        <v>87</v>
      </c>
      <c r="E11">
        <v>2035</v>
      </c>
      <c r="F11" s="2">
        <f>'Drivers_Elaboration-IND-COM-AGR'!L$101</f>
        <v>8.2252468647810666</v>
      </c>
      <c r="G11" s="1" t="s">
        <v>50</v>
      </c>
    </row>
    <row r="12" spans="2:7">
      <c r="D12" s="1" t="s">
        <v>87</v>
      </c>
      <c r="E12">
        <v>2040</v>
      </c>
      <c r="F12" s="2">
        <f>'Drivers_Elaboration-IND-COM-AGR'!M$101</f>
        <v>8.3250227849149905</v>
      </c>
      <c r="G12" s="1" t="s">
        <v>50</v>
      </c>
    </row>
    <row r="13" spans="2:7">
      <c r="D13" s="1" t="s">
        <v>87</v>
      </c>
      <c r="E13">
        <v>2045</v>
      </c>
      <c r="F13" s="2">
        <f>'Drivers_Elaboration-IND-COM-AGR'!N$101</f>
        <v>8.4260090315475846</v>
      </c>
      <c r="G13" s="1" t="s">
        <v>50</v>
      </c>
    </row>
    <row r="14" spans="2:7">
      <c r="D14" s="1" t="s">
        <v>87</v>
      </c>
      <c r="E14">
        <v>2050</v>
      </c>
      <c r="F14" s="2">
        <f>'Drivers_Elaboration-IND-COM-AGR'!O$101</f>
        <v>8.5282202864801455</v>
      </c>
      <c r="G14" s="1" t="s">
        <v>50</v>
      </c>
    </row>
    <row r="15" spans="2:7">
      <c r="D15" s="1" t="s">
        <v>87</v>
      </c>
      <c r="E15">
        <v>2055</v>
      </c>
      <c r="F15" s="2">
        <f>'Drivers_Elaboration-IND-COM-AGR'!P$101</f>
        <v>8.6316714096107781</v>
      </c>
      <c r="G15" s="1" t="s">
        <v>50</v>
      </c>
    </row>
    <row r="16" spans="2:7">
      <c r="B16" s="59"/>
      <c r="C16" s="59"/>
      <c r="D16" s="53" t="s">
        <v>87</v>
      </c>
      <c r="E16" s="59">
        <v>2006</v>
      </c>
      <c r="F16" s="60">
        <f>'Drivers_Elaboration-IND-COM-AGR'!F$102</f>
        <v>17.983819608202261</v>
      </c>
      <c r="G16" s="53" t="s">
        <v>51</v>
      </c>
    </row>
    <row r="17" spans="2:7">
      <c r="B17" s="59"/>
      <c r="C17" s="59"/>
      <c r="D17" s="53" t="s">
        <v>87</v>
      </c>
      <c r="E17" s="59">
        <v>2010</v>
      </c>
      <c r="F17" s="60">
        <f>'Drivers_Elaboration-IND-COM-AGR'!G$102</f>
        <v>17.9312545826362</v>
      </c>
      <c r="G17" s="53" t="s">
        <v>51</v>
      </c>
    </row>
    <row r="18" spans="2:7">
      <c r="B18" s="59"/>
      <c r="C18" s="59"/>
      <c r="D18" s="53" t="s">
        <v>87</v>
      </c>
      <c r="E18" s="59">
        <v>2015</v>
      </c>
      <c r="F18" s="60">
        <f>'Drivers_Elaboration-IND-COM-AGR'!H$102</f>
        <v>18.16358939988584</v>
      </c>
      <c r="G18" s="53" t="s">
        <v>51</v>
      </c>
    </row>
    <row r="19" spans="2:7">
      <c r="B19" s="59"/>
      <c r="C19" s="59"/>
      <c r="D19" s="53" t="s">
        <v>87</v>
      </c>
      <c r="E19" s="59">
        <v>2020</v>
      </c>
      <c r="F19" s="60">
        <f>'Drivers_Elaboration-IND-COM-AGR'!I$102</f>
        <v>18.719104948638741</v>
      </c>
      <c r="G19" s="53" t="s">
        <v>51</v>
      </c>
    </row>
    <row r="20" spans="2:7">
      <c r="B20" s="59"/>
      <c r="C20" s="59"/>
      <c r="D20" s="53" t="s">
        <v>87</v>
      </c>
      <c r="E20" s="59">
        <v>2025</v>
      </c>
      <c r="F20" s="60">
        <f>'Drivers_Elaboration-IND-COM-AGR'!J$102</f>
        <v>19.050230847212564</v>
      </c>
      <c r="G20" s="53" t="s">
        <v>51</v>
      </c>
    </row>
    <row r="21" spans="2:7">
      <c r="B21" s="59"/>
      <c r="C21" s="59"/>
      <c r="D21" s="53" t="s">
        <v>87</v>
      </c>
      <c r="E21" s="59">
        <v>2030</v>
      </c>
      <c r="F21" s="60">
        <f>'Drivers_Elaboration-IND-COM-AGR'!K$102</f>
        <v>19.408581734357202</v>
      </c>
      <c r="G21" s="53" t="s">
        <v>51</v>
      </c>
    </row>
    <row r="22" spans="2:7">
      <c r="B22" s="59"/>
      <c r="C22" s="59"/>
      <c r="D22" s="53" t="s">
        <v>87</v>
      </c>
      <c r="E22" s="59">
        <v>2035</v>
      </c>
      <c r="F22" s="60">
        <f>'Drivers_Elaboration-IND-COM-AGR'!L$102</f>
        <v>19.668080531770745</v>
      </c>
      <c r="G22" s="53" t="s">
        <v>51</v>
      </c>
    </row>
    <row r="23" spans="2:7">
      <c r="B23" s="59"/>
      <c r="C23" s="59"/>
      <c r="D23" s="53" t="s">
        <v>87</v>
      </c>
      <c r="E23" s="59">
        <v>2040</v>
      </c>
      <c r="F23" s="60">
        <f>'Drivers_Elaboration-IND-COM-AGR'!M$102</f>
        <v>19.906663137811186</v>
      </c>
      <c r="G23" s="53" t="s">
        <v>51</v>
      </c>
    </row>
    <row r="24" spans="2:7">
      <c r="B24" s="59"/>
      <c r="C24" s="59"/>
      <c r="D24" s="53" t="s">
        <v>87</v>
      </c>
      <c r="E24" s="59">
        <v>2045</v>
      </c>
      <c r="F24" s="60">
        <f>'Drivers_Elaboration-IND-COM-AGR'!N$102</f>
        <v>20.148139857479716</v>
      </c>
      <c r="G24" s="53" t="s">
        <v>51</v>
      </c>
    </row>
    <row r="25" spans="2:7">
      <c r="B25" s="59"/>
      <c r="C25" s="59"/>
      <c r="D25" s="53" t="s">
        <v>87</v>
      </c>
      <c r="E25" s="59">
        <v>2050</v>
      </c>
      <c r="F25" s="60">
        <f>'Drivers_Elaboration-IND-COM-AGR'!O$102</f>
        <v>20.392545797667928</v>
      </c>
      <c r="G25" s="53" t="s">
        <v>51</v>
      </c>
    </row>
    <row r="26" spans="2:7">
      <c r="B26" s="59"/>
      <c r="C26" s="59"/>
      <c r="D26" s="53" t="s">
        <v>87</v>
      </c>
      <c r="E26" s="59">
        <v>2055</v>
      </c>
      <c r="F26" s="60">
        <f>'Drivers_Elaboration-IND-COM-AGR'!P$102</f>
        <v>20.639916491129739</v>
      </c>
      <c r="G26" s="53" t="s">
        <v>51</v>
      </c>
    </row>
    <row r="27" spans="2:7">
      <c r="D27" s="1" t="s">
        <v>87</v>
      </c>
      <c r="E27">
        <v>2006</v>
      </c>
      <c r="F27" s="2">
        <f>'Drivers_Elaboration-IND-COM-AGR'!F$103</f>
        <v>1.4940141054879192</v>
      </c>
      <c r="G27" s="1" t="s">
        <v>52</v>
      </c>
    </row>
    <row r="28" spans="2:7">
      <c r="D28" s="1" t="s">
        <v>87</v>
      </c>
      <c r="E28">
        <v>2010</v>
      </c>
      <c r="F28" s="2">
        <f>'Drivers_Elaboration-IND-COM-AGR'!G$103</f>
        <v>1.4885141495854817</v>
      </c>
      <c r="G28" s="1" t="s">
        <v>52</v>
      </c>
    </row>
    <row r="29" spans="2:7">
      <c r="D29" s="1" t="s">
        <v>87</v>
      </c>
      <c r="E29">
        <v>2015</v>
      </c>
      <c r="F29" s="2">
        <f>'Drivers_Elaboration-IND-COM-AGR'!H$103</f>
        <v>1.5126518362251251</v>
      </c>
      <c r="G29" s="1" t="s">
        <v>52</v>
      </c>
    </row>
    <row r="30" spans="2:7">
      <c r="D30" s="1" t="s">
        <v>87</v>
      </c>
      <c r="E30">
        <v>2020</v>
      </c>
      <c r="F30" s="2">
        <f>'Drivers_Elaboration-IND-COM-AGR'!I$103</f>
        <v>1.5706502736799941</v>
      </c>
      <c r="G30" s="1" t="s">
        <v>52</v>
      </c>
    </row>
    <row r="31" spans="2:7">
      <c r="D31" s="1" t="s">
        <v>87</v>
      </c>
      <c r="E31">
        <v>2025</v>
      </c>
      <c r="F31" s="2">
        <f>'Drivers_Elaboration-IND-COM-AGR'!J$103</f>
        <v>1.6054312485123219</v>
      </c>
      <c r="G31" s="1" t="s">
        <v>52</v>
      </c>
    </row>
    <row r="32" spans="2:7">
      <c r="D32" s="1" t="s">
        <v>87</v>
      </c>
      <c r="E32">
        <v>2030</v>
      </c>
      <c r="F32" s="2">
        <f>'Drivers_Elaboration-IND-COM-AGR'!K$103</f>
        <v>1.6432511866120652</v>
      </c>
      <c r="G32" s="1" t="s">
        <v>52</v>
      </c>
    </row>
    <row r="33" spans="2:7">
      <c r="D33" s="1" t="s">
        <v>87</v>
      </c>
      <c r="E33">
        <v>2035</v>
      </c>
      <c r="F33" s="2">
        <f>'Drivers_Elaboration-IND-COM-AGR'!L$103</f>
        <v>1.6707474044714115</v>
      </c>
      <c r="G33" s="1" t="s">
        <v>52</v>
      </c>
    </row>
    <row r="34" spans="2:7">
      <c r="D34" s="1" t="s">
        <v>87</v>
      </c>
      <c r="E34">
        <v>2040</v>
      </c>
      <c r="F34" s="2">
        <f>'Drivers_Elaboration-IND-COM-AGR'!M$103</f>
        <v>1.6961116464195882</v>
      </c>
      <c r="G34" s="1" t="s">
        <v>52</v>
      </c>
    </row>
    <row r="35" spans="2:7">
      <c r="D35" s="1" t="s">
        <v>87</v>
      </c>
      <c r="E35">
        <v>2045</v>
      </c>
      <c r="F35" s="2">
        <f>'Drivers_Elaboration-IND-COM-AGR'!N$103</f>
        <v>1.7218609524222619</v>
      </c>
      <c r="G35" s="1" t="s">
        <v>52</v>
      </c>
    </row>
    <row r="36" spans="2:7">
      <c r="D36" s="1" t="s">
        <v>87</v>
      </c>
      <c r="E36">
        <v>2050</v>
      </c>
      <c r="F36" s="2">
        <f>'Drivers_Elaboration-IND-COM-AGR'!O$103</f>
        <v>1.7480011682810281</v>
      </c>
      <c r="G36" s="1" t="s">
        <v>52</v>
      </c>
    </row>
    <row r="37" spans="2:7">
      <c r="D37" s="1" t="s">
        <v>87</v>
      </c>
      <c r="E37">
        <v>2055</v>
      </c>
      <c r="F37" s="2">
        <f>'Drivers_Elaboration-IND-COM-AGR'!P$103</f>
        <v>1.7745382285447868</v>
      </c>
      <c r="G37" s="1" t="s">
        <v>52</v>
      </c>
    </row>
    <row r="38" spans="2:7">
      <c r="B38" s="59"/>
      <c r="C38" s="59"/>
      <c r="D38" s="53" t="s">
        <v>87</v>
      </c>
      <c r="E38" s="59">
        <v>2006</v>
      </c>
      <c r="F38" s="60">
        <f>'Drivers_Elaboration-IND-COM-AGR'!F$104</f>
        <v>3.4860329128051442</v>
      </c>
      <c r="G38" s="53" t="s">
        <v>53</v>
      </c>
    </row>
    <row r="39" spans="2:7">
      <c r="B39" s="59"/>
      <c r="C39" s="59"/>
      <c r="D39" s="53" t="s">
        <v>87</v>
      </c>
      <c r="E39" s="59">
        <v>2010</v>
      </c>
      <c r="F39" s="60">
        <f>'Drivers_Elaboration-IND-COM-AGR'!G$104</f>
        <v>3.4731996823661233</v>
      </c>
      <c r="G39" s="53" t="s">
        <v>53</v>
      </c>
    </row>
    <row r="40" spans="2:7">
      <c r="B40" s="59"/>
      <c r="C40" s="59"/>
      <c r="D40" s="53" t="s">
        <v>87</v>
      </c>
      <c r="E40" s="59">
        <v>2015</v>
      </c>
      <c r="F40" s="60">
        <f>'Drivers_Elaboration-IND-COM-AGR'!H$104</f>
        <v>3.5295209511919587</v>
      </c>
      <c r="G40" s="53" t="s">
        <v>53</v>
      </c>
    </row>
    <row r="41" spans="2:7">
      <c r="B41" s="59"/>
      <c r="C41" s="59"/>
      <c r="D41" s="53" t="s">
        <v>87</v>
      </c>
      <c r="E41" s="59">
        <v>2020</v>
      </c>
      <c r="F41" s="60">
        <f>'Drivers_Elaboration-IND-COM-AGR'!I$104</f>
        <v>3.6648506385866533</v>
      </c>
      <c r="G41" s="53" t="s">
        <v>53</v>
      </c>
    </row>
    <row r="42" spans="2:7">
      <c r="B42" s="59"/>
      <c r="C42" s="59"/>
      <c r="D42" s="53" t="s">
        <v>87</v>
      </c>
      <c r="E42" s="59">
        <v>2025</v>
      </c>
      <c r="F42" s="60">
        <f>'Drivers_Elaboration-IND-COM-AGR'!J$104</f>
        <v>3.746006246528752</v>
      </c>
      <c r="G42" s="53" t="s">
        <v>53</v>
      </c>
    </row>
    <row r="43" spans="2:7">
      <c r="B43" s="59"/>
      <c r="C43" s="59"/>
      <c r="D43" s="53" t="s">
        <v>87</v>
      </c>
      <c r="E43" s="59">
        <v>2030</v>
      </c>
      <c r="F43" s="60">
        <f>'Drivers_Elaboration-IND-COM-AGR'!K$104</f>
        <v>3.8342527687614867</v>
      </c>
      <c r="G43" s="53" t="s">
        <v>53</v>
      </c>
    </row>
    <row r="44" spans="2:7">
      <c r="B44" s="59"/>
      <c r="C44" s="59"/>
      <c r="D44" s="53" t="s">
        <v>87</v>
      </c>
      <c r="E44" s="59">
        <v>2035</v>
      </c>
      <c r="F44" s="60">
        <f>'Drivers_Elaboration-IND-COM-AGR'!L$104</f>
        <v>3.8984106104332943</v>
      </c>
      <c r="G44" s="53" t="s">
        <v>53</v>
      </c>
    </row>
    <row r="45" spans="2:7">
      <c r="B45" s="59"/>
      <c r="C45" s="59"/>
      <c r="D45" s="53" t="s">
        <v>87</v>
      </c>
      <c r="E45" s="59">
        <v>2040</v>
      </c>
      <c r="F45" s="60">
        <f>'Drivers_Elaboration-IND-COM-AGR'!M$104</f>
        <v>3.9575938416457079</v>
      </c>
      <c r="G45" s="53" t="s">
        <v>53</v>
      </c>
    </row>
    <row r="46" spans="2:7">
      <c r="B46" s="59"/>
      <c r="C46" s="59"/>
      <c r="D46" s="53" t="s">
        <v>87</v>
      </c>
      <c r="E46" s="59">
        <v>2045</v>
      </c>
      <c r="F46" s="60">
        <f>'Drivers_Elaboration-IND-COM-AGR'!N$104</f>
        <v>4.0176755556519455</v>
      </c>
      <c r="G46" s="53" t="s">
        <v>53</v>
      </c>
    </row>
    <row r="47" spans="2:7">
      <c r="B47" s="59"/>
      <c r="C47" s="59"/>
      <c r="D47" s="53" t="s">
        <v>87</v>
      </c>
      <c r="E47" s="59">
        <v>2050</v>
      </c>
      <c r="F47" s="60">
        <f>'Drivers_Elaboration-IND-COM-AGR'!O$104</f>
        <v>4.0786693926557325</v>
      </c>
      <c r="G47" s="53" t="s">
        <v>53</v>
      </c>
    </row>
    <row r="48" spans="2:7">
      <c r="B48" s="59"/>
      <c r="C48" s="59"/>
      <c r="D48" s="53" t="s">
        <v>87</v>
      </c>
      <c r="E48" s="59">
        <v>2055</v>
      </c>
      <c r="F48" s="60">
        <f>'Drivers_Elaboration-IND-COM-AGR'!P$104</f>
        <v>4.1405891999378373</v>
      </c>
      <c r="G48" s="53" t="s">
        <v>53</v>
      </c>
    </row>
    <row r="49" spans="2:7">
      <c r="D49" s="1" t="s">
        <v>87</v>
      </c>
      <c r="E49">
        <v>2006</v>
      </c>
      <c r="F49" s="2">
        <f>'Drivers_Elaboration-IND-COM-AGR'!F$105</f>
        <v>2.1402099563130239</v>
      </c>
      <c r="G49" s="1" t="s">
        <v>54</v>
      </c>
    </row>
    <row r="50" spans="2:7">
      <c r="D50" s="1" t="s">
        <v>87</v>
      </c>
      <c r="E50">
        <v>2010</v>
      </c>
      <c r="F50" s="2">
        <f>'Drivers_Elaboration-IND-COM-AGR'!G$105</f>
        <v>2.1339543224420621</v>
      </c>
      <c r="G50" s="1" t="s">
        <v>54</v>
      </c>
    </row>
    <row r="51" spans="2:7">
      <c r="D51" s="1" t="s">
        <v>87</v>
      </c>
      <c r="E51">
        <v>2015</v>
      </c>
      <c r="F51" s="2">
        <f>'Drivers_Elaboration-IND-COM-AGR'!H$105</f>
        <v>2.1616039152376354</v>
      </c>
      <c r="G51" s="1" t="s">
        <v>54</v>
      </c>
    </row>
    <row r="52" spans="2:7">
      <c r="D52" s="1" t="s">
        <v>87</v>
      </c>
      <c r="E52">
        <v>2020</v>
      </c>
      <c r="F52" s="2">
        <f>'Drivers_Elaboration-IND-COM-AGR'!I$105</f>
        <v>2.2277144487188205</v>
      </c>
      <c r="G52" s="1" t="s">
        <v>54</v>
      </c>
    </row>
    <row r="53" spans="2:7">
      <c r="D53" s="1" t="s">
        <v>87</v>
      </c>
      <c r="E53">
        <v>2025</v>
      </c>
      <c r="F53" s="2">
        <f>'Drivers_Elaboration-IND-COM-AGR'!J$105</f>
        <v>2.2671209241150461</v>
      </c>
      <c r="G53" s="1" t="s">
        <v>54</v>
      </c>
    </row>
    <row r="54" spans="2:7">
      <c r="D54" s="1" t="s">
        <v>87</v>
      </c>
      <c r="E54">
        <v>2030</v>
      </c>
      <c r="F54" s="2">
        <f>'Drivers_Elaboration-IND-COM-AGR'!K$105</f>
        <v>2.3097673781625927</v>
      </c>
      <c r="G54" s="1" t="s">
        <v>54</v>
      </c>
    </row>
    <row r="55" spans="2:7">
      <c r="D55" s="1" t="s">
        <v>87</v>
      </c>
      <c r="E55">
        <v>2035</v>
      </c>
      <c r="F55" s="2">
        <f>'Drivers_Elaboration-IND-COM-AGR'!L$105</f>
        <v>2.3406496891496542</v>
      </c>
      <c r="G55" s="1" t="s">
        <v>54</v>
      </c>
    </row>
    <row r="56" spans="2:7">
      <c r="D56" s="1" t="s">
        <v>87</v>
      </c>
      <c r="E56">
        <v>2040</v>
      </c>
      <c r="F56" s="2">
        <f>'Drivers_Elaboration-IND-COM-AGR'!M$105</f>
        <v>2.3690428158588426</v>
      </c>
      <c r="G56" s="1" t="s">
        <v>54</v>
      </c>
    </row>
    <row r="57" spans="2:7">
      <c r="D57" s="1" t="s">
        <v>87</v>
      </c>
      <c r="E57">
        <v>2045</v>
      </c>
      <c r="F57" s="2">
        <f>'Drivers_Elaboration-IND-COM-AGR'!N$105</f>
        <v>2.3977803638832156</v>
      </c>
      <c r="G57" s="1" t="s">
        <v>54</v>
      </c>
    </row>
    <row r="58" spans="2:7">
      <c r="D58" s="1" t="s">
        <v>87</v>
      </c>
      <c r="E58">
        <v>2050</v>
      </c>
      <c r="F58" s="2">
        <f>'Drivers_Elaboration-IND-COM-AGR'!O$105</f>
        <v>2.4268665112072405</v>
      </c>
      <c r="G58" s="1" t="s">
        <v>54</v>
      </c>
    </row>
    <row r="59" spans="2:7">
      <c r="D59" s="1" t="s">
        <v>87</v>
      </c>
      <c r="E59">
        <v>2055</v>
      </c>
      <c r="F59" s="2">
        <f>'Drivers_Elaboration-IND-COM-AGR'!P$105</f>
        <v>2.4563054864962028</v>
      </c>
      <c r="G59" s="1" t="s">
        <v>54</v>
      </c>
    </row>
    <row r="60" spans="2:7">
      <c r="B60" s="59"/>
      <c r="C60" s="59"/>
      <c r="D60" s="53" t="s">
        <v>87</v>
      </c>
      <c r="E60" s="59">
        <v>2006</v>
      </c>
      <c r="F60" s="60">
        <f>'Drivers_Elaboration-IND-COM-AGR'!F$106</f>
        <v>4.9938232313970463</v>
      </c>
      <c r="G60" s="53" t="s">
        <v>55</v>
      </c>
    </row>
    <row r="61" spans="2:7">
      <c r="B61" s="59"/>
      <c r="C61" s="59"/>
      <c r="D61" s="53" t="s">
        <v>87</v>
      </c>
      <c r="E61" s="59">
        <v>2010</v>
      </c>
      <c r="F61" s="60">
        <f>'Drivers_Elaboration-IND-COM-AGR'!G$106</f>
        <v>4.9792267523648013</v>
      </c>
      <c r="G61" s="53" t="s">
        <v>55</v>
      </c>
    </row>
    <row r="62" spans="2:7">
      <c r="B62" s="59"/>
      <c r="C62" s="59"/>
      <c r="D62" s="53" t="s">
        <v>87</v>
      </c>
      <c r="E62" s="59">
        <v>2015</v>
      </c>
      <c r="F62" s="60">
        <f>'Drivers_Elaboration-IND-COM-AGR'!H$106</f>
        <v>5.0437424688878068</v>
      </c>
      <c r="G62" s="53" t="s">
        <v>55</v>
      </c>
    </row>
    <row r="63" spans="2:7">
      <c r="B63" s="59"/>
      <c r="C63" s="59"/>
      <c r="D63" s="53" t="s">
        <v>87</v>
      </c>
      <c r="E63" s="59">
        <v>2020</v>
      </c>
      <c r="F63" s="60">
        <f>'Drivers_Elaboration-IND-COM-AGR'!I$106</f>
        <v>5.1980003803439043</v>
      </c>
      <c r="G63" s="53" t="s">
        <v>55</v>
      </c>
    </row>
    <row r="64" spans="2:7">
      <c r="B64" s="59"/>
      <c r="C64" s="59"/>
      <c r="D64" s="53" t="s">
        <v>87</v>
      </c>
      <c r="E64" s="59">
        <v>2025</v>
      </c>
      <c r="F64" s="60">
        <f>'Drivers_Elaboration-IND-COM-AGR'!J$106</f>
        <v>5.2899488229350977</v>
      </c>
      <c r="G64" s="53" t="s">
        <v>55</v>
      </c>
    </row>
    <row r="65" spans="2:7">
      <c r="B65" s="59"/>
      <c r="C65" s="59"/>
      <c r="D65" s="53" t="s">
        <v>87</v>
      </c>
      <c r="E65" s="59">
        <v>2030</v>
      </c>
      <c r="F65" s="60">
        <f>'Drivers_Elaboration-IND-COM-AGR'!K$106</f>
        <v>5.3894572157127056</v>
      </c>
      <c r="G65" s="53" t="s">
        <v>55</v>
      </c>
    </row>
    <row r="66" spans="2:7">
      <c r="B66" s="59"/>
      <c r="C66" s="59"/>
      <c r="D66" s="53" t="s">
        <v>87</v>
      </c>
      <c r="E66" s="59">
        <v>2035</v>
      </c>
      <c r="F66" s="60">
        <f>'Drivers_Elaboration-IND-COM-AGR'!L$106</f>
        <v>5.4615159413491838</v>
      </c>
      <c r="G66" s="53" t="s">
        <v>55</v>
      </c>
    </row>
    <row r="67" spans="2:7">
      <c r="B67" s="59"/>
      <c r="C67" s="59"/>
      <c r="D67" s="53" t="s">
        <v>87</v>
      </c>
      <c r="E67" s="59">
        <v>2040</v>
      </c>
      <c r="F67" s="60">
        <f>'Drivers_Elaboration-IND-COM-AGR'!M$106</f>
        <v>5.52776657033729</v>
      </c>
      <c r="G67" s="53" t="s">
        <v>55</v>
      </c>
    </row>
    <row r="68" spans="2:7">
      <c r="B68" s="59"/>
      <c r="C68" s="59"/>
      <c r="D68" s="53" t="s">
        <v>87</v>
      </c>
      <c r="E68" s="59">
        <v>2045</v>
      </c>
      <c r="F68" s="60">
        <f>'Drivers_Elaboration-IND-COM-AGR'!N$106</f>
        <v>5.5948208490608264</v>
      </c>
      <c r="G68" s="53" t="s">
        <v>55</v>
      </c>
    </row>
    <row r="69" spans="2:7">
      <c r="B69" s="59"/>
      <c r="C69" s="59"/>
      <c r="D69" s="53" t="s">
        <v>87</v>
      </c>
      <c r="E69" s="59">
        <v>2050</v>
      </c>
      <c r="F69" s="60">
        <f>'Drivers_Elaboration-IND-COM-AGR'!O$106</f>
        <v>5.6626885261502187</v>
      </c>
      <c r="G69" s="53" t="s">
        <v>55</v>
      </c>
    </row>
    <row r="70" spans="2:7">
      <c r="B70" s="59"/>
      <c r="C70" s="59"/>
      <c r="D70" s="53" t="s">
        <v>87</v>
      </c>
      <c r="E70" s="59">
        <v>2055</v>
      </c>
      <c r="F70" s="60">
        <f>'Drivers_Elaboration-IND-COM-AGR'!P$106</f>
        <v>5.7313794684911308</v>
      </c>
      <c r="G70" s="53" t="s">
        <v>55</v>
      </c>
    </row>
    <row r="71" spans="2:7">
      <c r="D71" s="1" t="s">
        <v>87</v>
      </c>
      <c r="E71">
        <v>2006</v>
      </c>
      <c r="F71" s="2">
        <f>'Drivers_Elaboration-IND-COM-AGR'!F$107</f>
        <v>11.722201126967022</v>
      </c>
      <c r="G71" s="1" t="s">
        <v>56</v>
      </c>
    </row>
    <row r="72" spans="2:7">
      <c r="D72" s="1" t="s">
        <v>87</v>
      </c>
      <c r="E72">
        <v>2010</v>
      </c>
      <c r="F72" s="2">
        <f>'Drivers_Elaboration-IND-COM-AGR'!G$107</f>
        <v>11.583268241652183</v>
      </c>
      <c r="G72" s="1" t="s">
        <v>56</v>
      </c>
    </row>
    <row r="73" spans="2:7">
      <c r="D73" s="1" t="s">
        <v>87</v>
      </c>
      <c r="E73">
        <v>2015</v>
      </c>
      <c r="F73" s="2">
        <f>'Drivers_Elaboration-IND-COM-AGR'!H$107</f>
        <v>12.153625962518577</v>
      </c>
      <c r="G73" s="1" t="s">
        <v>56</v>
      </c>
    </row>
    <row r="74" spans="2:7">
      <c r="D74" s="1" t="s">
        <v>87</v>
      </c>
      <c r="E74">
        <v>2020</v>
      </c>
      <c r="F74" s="2">
        <f>'Drivers_Elaboration-IND-COM-AGR'!I$107</f>
        <v>13.59313947165584</v>
      </c>
      <c r="G74" s="1" t="s">
        <v>56</v>
      </c>
    </row>
    <row r="75" spans="2:7">
      <c r="D75" s="1" t="s">
        <v>87</v>
      </c>
      <c r="E75">
        <v>2025</v>
      </c>
      <c r="F75" s="2">
        <f>'Drivers_Elaboration-IND-COM-AGR'!J$107</f>
        <v>14.509650645066845</v>
      </c>
      <c r="G75" s="1" t="s">
        <v>56</v>
      </c>
    </row>
    <row r="76" spans="2:7">
      <c r="D76" s="1" t="s">
        <v>87</v>
      </c>
      <c r="E76">
        <v>2030</v>
      </c>
      <c r="F76" s="2">
        <f>'Drivers_Elaboration-IND-COM-AGR'!K$107</f>
        <v>15.554403713323333</v>
      </c>
      <c r="G76" s="1" t="s">
        <v>56</v>
      </c>
    </row>
    <row r="77" spans="2:7">
      <c r="D77" s="1" t="s">
        <v>87</v>
      </c>
      <c r="E77">
        <v>2035</v>
      </c>
      <c r="F77" s="2">
        <f>'Drivers_Elaboration-IND-COM-AGR'!L$107</f>
        <v>16.344563149670186</v>
      </c>
      <c r="G77" s="1" t="s">
        <v>56</v>
      </c>
    </row>
    <row r="78" spans="2:7">
      <c r="D78" s="1" t="s">
        <v>87</v>
      </c>
      <c r="E78">
        <v>2040</v>
      </c>
      <c r="F78" s="2">
        <f>'Drivers_Elaboration-IND-COM-AGR'!M$107</f>
        <v>17.098002623569251</v>
      </c>
      <c r="G78" s="1" t="s">
        <v>56</v>
      </c>
    </row>
    <row r="79" spans="2:7">
      <c r="D79" s="1" t="s">
        <v>87</v>
      </c>
      <c r="E79">
        <v>2045</v>
      </c>
      <c r="F79" s="2">
        <f>'Drivers_Elaboration-IND-COM-AGR'!N$107</f>
        <v>17.886173588033778</v>
      </c>
      <c r="G79" s="1" t="s">
        <v>56</v>
      </c>
    </row>
    <row r="80" spans="2:7">
      <c r="D80" s="1" t="s">
        <v>87</v>
      </c>
      <c r="E80">
        <v>2050</v>
      </c>
      <c r="F80" s="2">
        <f>'Drivers_Elaboration-IND-COM-AGR'!O$107</f>
        <v>18.710677069395256</v>
      </c>
      <c r="G80" s="1" t="s">
        <v>56</v>
      </c>
    </row>
    <row r="81" spans="2:7">
      <c r="D81" s="1" t="s">
        <v>87</v>
      </c>
      <c r="E81">
        <v>2055</v>
      </c>
      <c r="F81" s="2">
        <f>'Drivers_Elaboration-IND-COM-AGR'!P$107</f>
        <v>19.573187896902134</v>
      </c>
      <c r="G81" s="1" t="s">
        <v>56</v>
      </c>
    </row>
    <row r="82" spans="2:7">
      <c r="B82" s="59"/>
      <c r="C82" s="59"/>
      <c r="D82" s="53" t="s">
        <v>87</v>
      </c>
      <c r="E82" s="59">
        <v>2006</v>
      </c>
      <c r="F82" s="60">
        <f>'Drivers_Elaboration-IND-COM-AGR'!F$108</f>
        <v>4.099115538953999</v>
      </c>
      <c r="G82" s="53" t="s">
        <v>57</v>
      </c>
    </row>
    <row r="83" spans="2:7">
      <c r="B83" s="59"/>
      <c r="C83" s="59"/>
      <c r="D83" s="53" t="s">
        <v>87</v>
      </c>
      <c r="E83" s="59">
        <v>2010</v>
      </c>
      <c r="F83" s="60">
        <f>'Drivers_Elaboration-IND-COM-AGR'!G$108</f>
        <v>4.0840253503002053</v>
      </c>
      <c r="G83" s="53" t="s">
        <v>57</v>
      </c>
    </row>
    <row r="84" spans="2:7">
      <c r="B84" s="59"/>
      <c r="C84" s="59"/>
      <c r="D84" s="53" t="s">
        <v>87</v>
      </c>
      <c r="E84" s="59">
        <v>2015</v>
      </c>
      <c r="F84" s="60">
        <f>'Drivers_Elaboration-IND-COM-AGR'!H$108</f>
        <v>4.1502517440240139</v>
      </c>
      <c r="G84" s="53" t="s">
        <v>57</v>
      </c>
    </row>
    <row r="85" spans="2:7">
      <c r="B85" s="59"/>
      <c r="C85" s="59"/>
      <c r="D85" s="53" t="s">
        <v>87</v>
      </c>
      <c r="E85" s="59">
        <v>2020</v>
      </c>
      <c r="F85" s="60">
        <f>'Drivers_Elaboration-IND-COM-AGR'!I$108</f>
        <v>4.3093816313075495</v>
      </c>
      <c r="G85" s="53" t="s">
        <v>57</v>
      </c>
    </row>
    <row r="86" spans="2:7">
      <c r="B86" s="59"/>
      <c r="C86" s="59"/>
      <c r="D86" s="53" t="s">
        <v>87</v>
      </c>
      <c r="E86" s="59">
        <v>2025</v>
      </c>
      <c r="F86" s="60">
        <f>'Drivers_Elaboration-IND-COM-AGR'!J$108</f>
        <v>4.4048099367508922</v>
      </c>
      <c r="G86" s="53" t="s">
        <v>57</v>
      </c>
    </row>
    <row r="87" spans="2:7">
      <c r="B87" s="59"/>
      <c r="C87" s="59"/>
      <c r="D87" s="53" t="s">
        <v>87</v>
      </c>
      <c r="E87" s="59">
        <v>2030</v>
      </c>
      <c r="F87" s="60">
        <f>'Drivers_Elaboration-IND-COM-AGR'!K$108</f>
        <v>4.5085762234127618</v>
      </c>
      <c r="G87" s="53" t="s">
        <v>57</v>
      </c>
    </row>
    <row r="88" spans="2:7">
      <c r="B88" s="59"/>
      <c r="C88" s="59"/>
      <c r="D88" s="53" t="s">
        <v>87</v>
      </c>
      <c r="E88" s="59">
        <v>2035</v>
      </c>
      <c r="F88" s="60">
        <f>'Drivers_Elaboration-IND-COM-AGR'!L$108</f>
        <v>4.584017394600969</v>
      </c>
      <c r="G88" s="53" t="s">
        <v>57</v>
      </c>
    </row>
    <row r="89" spans="2:7">
      <c r="B89" s="59"/>
      <c r="C89" s="59"/>
      <c r="D89" s="53" t="s">
        <v>87</v>
      </c>
      <c r="E89" s="59">
        <v>2040</v>
      </c>
      <c r="F89" s="60">
        <f>'Drivers_Elaboration-IND-COM-AGR'!M$108</f>
        <v>4.6536090791249958</v>
      </c>
      <c r="G89" s="53" t="s">
        <v>57</v>
      </c>
    </row>
    <row r="90" spans="2:7">
      <c r="B90" s="59"/>
      <c r="C90" s="59"/>
      <c r="D90" s="53" t="s">
        <v>87</v>
      </c>
      <c r="E90" s="59">
        <v>2045</v>
      </c>
      <c r="F90" s="60">
        <f>'Drivers_Elaboration-IND-COM-AGR'!N$108</f>
        <v>4.724257261069952</v>
      </c>
      <c r="G90" s="53" t="s">
        <v>57</v>
      </c>
    </row>
    <row r="91" spans="2:7">
      <c r="B91" s="59"/>
      <c r="C91" s="59"/>
      <c r="D91" s="53" t="s">
        <v>87</v>
      </c>
      <c r="E91" s="59">
        <v>2050</v>
      </c>
      <c r="F91" s="60">
        <f>'Drivers_Elaboration-IND-COM-AGR'!O$108</f>
        <v>4.7959779795187814</v>
      </c>
      <c r="G91" s="53" t="s">
        <v>57</v>
      </c>
    </row>
    <row r="92" spans="2:7">
      <c r="B92" s="59"/>
      <c r="C92" s="59"/>
      <c r="D92" s="53" t="s">
        <v>87</v>
      </c>
      <c r="E92" s="59">
        <v>2055</v>
      </c>
      <c r="F92" s="60">
        <f>'Drivers_Elaboration-IND-COM-AGR'!P$108</f>
        <v>4.8687875170497579</v>
      </c>
      <c r="G92" s="53" t="s">
        <v>57</v>
      </c>
    </row>
    <row r="93" spans="2:7">
      <c r="D93" s="1" t="s">
        <v>87</v>
      </c>
      <c r="E93">
        <v>2006</v>
      </c>
      <c r="F93" s="2">
        <f>'Drivers_Elaboration-IND-COM-AGR'!F$109</f>
        <v>1.7470502632930325</v>
      </c>
      <c r="G93" s="1" t="s">
        <v>58</v>
      </c>
    </row>
    <row r="94" spans="2:7">
      <c r="D94" s="1" t="s">
        <v>87</v>
      </c>
      <c r="E94">
        <v>2010</v>
      </c>
      <c r="F94" s="2">
        <f>'Drivers_Elaboration-IND-COM-AGR'!G$109</f>
        <v>1.7365300096938345</v>
      </c>
      <c r="G94" s="1" t="s">
        <v>58</v>
      </c>
    </row>
    <row r="95" spans="2:7">
      <c r="D95" s="1" t="s">
        <v>87</v>
      </c>
      <c r="E95">
        <v>2015</v>
      </c>
      <c r="F95" s="2">
        <f>'Drivers_Elaboration-IND-COM-AGR'!H$109</f>
        <v>1.7817497425118027</v>
      </c>
      <c r="G95" s="1" t="s">
        <v>58</v>
      </c>
    </row>
    <row r="96" spans="2:7">
      <c r="D96" s="1" t="s">
        <v>87</v>
      </c>
      <c r="E96">
        <v>2020</v>
      </c>
      <c r="F96" s="2">
        <f>'Drivers_Elaboration-IND-COM-AGR'!I$109</f>
        <v>1.892020546401761</v>
      </c>
      <c r="G96" s="1" t="s">
        <v>58</v>
      </c>
    </row>
    <row r="97" spans="2:7">
      <c r="D97" s="1" t="s">
        <v>87</v>
      </c>
      <c r="E97">
        <v>2025</v>
      </c>
      <c r="F97" s="2">
        <f>'Drivers_Elaboration-IND-COM-AGR'!J$109</f>
        <v>1.9593553826270633</v>
      </c>
      <c r="G97" s="1" t="s">
        <v>58</v>
      </c>
    </row>
    <row r="98" spans="2:7">
      <c r="D98" s="1" t="s">
        <v>87</v>
      </c>
      <c r="E98">
        <v>2030</v>
      </c>
      <c r="F98" s="2">
        <f>'Drivers_Elaboration-IND-COM-AGR'!K$109</f>
        <v>2.0336221669706598</v>
      </c>
      <c r="G98" s="1" t="s">
        <v>58</v>
      </c>
    </row>
    <row r="99" spans="2:7">
      <c r="D99" s="1" t="s">
        <v>87</v>
      </c>
      <c r="E99">
        <v>2035</v>
      </c>
      <c r="F99" s="2">
        <f>'Drivers_Elaboration-IND-COM-AGR'!L$109</f>
        <v>2.0882622339724444</v>
      </c>
      <c r="G99" s="1" t="s">
        <v>58</v>
      </c>
    </row>
    <row r="100" spans="2:7">
      <c r="D100" s="1" t="s">
        <v>87</v>
      </c>
      <c r="E100">
        <v>2040</v>
      </c>
      <c r="F100" s="2">
        <f>'Drivers_Elaboration-IND-COM-AGR'!M$109</f>
        <v>2.1391705743781335</v>
      </c>
      <c r="G100" s="1" t="s">
        <v>58</v>
      </c>
    </row>
    <row r="101" spans="2:7">
      <c r="D101" s="1" t="s">
        <v>87</v>
      </c>
      <c r="E101">
        <v>2045</v>
      </c>
      <c r="F101" s="2">
        <f>'Drivers_Elaboration-IND-COM-AGR'!N$109</f>
        <v>2.1913199749728633</v>
      </c>
      <c r="G101" s="1" t="s">
        <v>58</v>
      </c>
    </row>
    <row r="102" spans="2:7">
      <c r="D102" s="1" t="s">
        <v>87</v>
      </c>
      <c r="E102">
        <v>2050</v>
      </c>
      <c r="F102" s="2">
        <f>'Drivers_Elaboration-IND-COM-AGR'!O$109</f>
        <v>2.2447406907282286</v>
      </c>
      <c r="G102" s="1" t="s">
        <v>58</v>
      </c>
    </row>
    <row r="103" spans="2:7">
      <c r="D103" s="1" t="s">
        <v>87</v>
      </c>
      <c r="E103">
        <v>2055</v>
      </c>
      <c r="F103" s="2">
        <f>'Drivers_Elaboration-IND-COM-AGR'!P$109</f>
        <v>2.2994637141814227</v>
      </c>
      <c r="G103" s="1" t="s">
        <v>58</v>
      </c>
    </row>
    <row r="104" spans="2:7">
      <c r="B104" s="59"/>
      <c r="C104" s="59"/>
      <c r="D104" s="53" t="s">
        <v>87</v>
      </c>
      <c r="E104" s="59">
        <v>2006</v>
      </c>
      <c r="F104" s="60">
        <f>'Drivers_Elaboration-IND-COM-AGR'!F$110</f>
        <v>3.1515648247013388</v>
      </c>
      <c r="G104" s="53" t="s">
        <v>59</v>
      </c>
    </row>
    <row r="105" spans="2:7">
      <c r="B105" s="59"/>
      <c r="C105" s="59"/>
      <c r="D105" s="53" t="s">
        <v>87</v>
      </c>
      <c r="E105" s="59">
        <v>2010</v>
      </c>
      <c r="F105" s="60">
        <f>'Drivers_Elaboration-IND-COM-AGR'!G$110</f>
        <v>3.1325869727832858</v>
      </c>
      <c r="G105" s="53" t="s">
        <v>59</v>
      </c>
    </row>
    <row r="106" spans="2:7">
      <c r="B106" s="59"/>
      <c r="C106" s="59"/>
      <c r="D106" s="53" t="s">
        <v>87</v>
      </c>
      <c r="E106" s="59">
        <v>2015</v>
      </c>
      <c r="F106" s="60">
        <f>'Drivers_Elaboration-IND-COM-AGR'!H$110</f>
        <v>3.214160423945978</v>
      </c>
      <c r="G106" s="53" t="s">
        <v>59</v>
      </c>
    </row>
    <row r="107" spans="2:7">
      <c r="B107" s="59"/>
      <c r="C107" s="59"/>
      <c r="D107" s="53" t="s">
        <v>87</v>
      </c>
      <c r="E107" s="59">
        <v>2020</v>
      </c>
      <c r="F107" s="60">
        <f>'Drivers_Elaboration-IND-COM-AGR'!I$110</f>
        <v>3.4130817681299037</v>
      </c>
      <c r="G107" s="53" t="s">
        <v>59</v>
      </c>
    </row>
    <row r="108" spans="2:7">
      <c r="B108" s="59"/>
      <c r="C108" s="59"/>
      <c r="D108" s="53" t="s">
        <v>87</v>
      </c>
      <c r="E108" s="59">
        <v>2025</v>
      </c>
      <c r="F108" s="60">
        <f>'Drivers_Elaboration-IND-COM-AGR'!J$110</f>
        <v>3.5345494246612565</v>
      </c>
      <c r="G108" s="53" t="s">
        <v>59</v>
      </c>
    </row>
    <row r="109" spans="2:7">
      <c r="B109" s="59"/>
      <c r="C109" s="59"/>
      <c r="D109" s="53" t="s">
        <v>87</v>
      </c>
      <c r="E109" s="59">
        <v>2030</v>
      </c>
      <c r="F109" s="60">
        <f>'Drivers_Elaboration-IND-COM-AGR'!K$110</f>
        <v>3.6685218638627388</v>
      </c>
      <c r="G109" s="53" t="s">
        <v>59</v>
      </c>
    </row>
    <row r="110" spans="2:7">
      <c r="B110" s="59"/>
      <c r="C110" s="59"/>
      <c r="D110" s="53" t="s">
        <v>87</v>
      </c>
      <c r="E110" s="59">
        <v>2035</v>
      </c>
      <c r="F110" s="60">
        <f>'Drivers_Elaboration-IND-COM-AGR'!L$110</f>
        <v>3.767088983996743</v>
      </c>
      <c r="G110" s="53" t="s">
        <v>59</v>
      </c>
    </row>
    <row r="111" spans="2:7">
      <c r="B111" s="59"/>
      <c r="C111" s="59"/>
      <c r="D111" s="53" t="s">
        <v>87</v>
      </c>
      <c r="E111" s="59">
        <v>2040</v>
      </c>
      <c r="F111" s="60">
        <f>'Drivers_Elaboration-IND-COM-AGR'!M$110</f>
        <v>3.8589243125373627</v>
      </c>
      <c r="G111" s="53" t="s">
        <v>59</v>
      </c>
    </row>
    <row r="112" spans="2:7">
      <c r="B112" s="59"/>
      <c r="C112" s="59"/>
      <c r="D112" s="53" t="s">
        <v>87</v>
      </c>
      <c r="E112" s="59">
        <v>2045</v>
      </c>
      <c r="F112" s="60">
        <f>'Drivers_Elaboration-IND-COM-AGR'!N$110</f>
        <v>3.9529984327826617</v>
      </c>
      <c r="G112" s="53" t="s">
        <v>59</v>
      </c>
    </row>
    <row r="113" spans="2:7">
      <c r="B113" s="59"/>
      <c r="C113" s="59"/>
      <c r="D113" s="53" t="s">
        <v>87</v>
      </c>
      <c r="E113" s="59">
        <v>2050</v>
      </c>
      <c r="F113" s="60">
        <f>'Drivers_Elaboration-IND-COM-AGR'!O$110</f>
        <v>4.0493659227297645</v>
      </c>
      <c r="G113" s="53" t="s">
        <v>59</v>
      </c>
    </row>
    <row r="114" spans="2:7">
      <c r="B114" s="59"/>
      <c r="C114" s="59"/>
      <c r="D114" s="53" t="s">
        <v>87</v>
      </c>
      <c r="E114" s="59">
        <v>2055</v>
      </c>
      <c r="F114" s="60">
        <f>'Drivers_Elaboration-IND-COM-AGR'!P$110</f>
        <v>4.1480826908960768</v>
      </c>
      <c r="G114" s="53" t="s">
        <v>59</v>
      </c>
    </row>
    <row r="115" spans="2:7">
      <c r="D115" s="1" t="s">
        <v>87</v>
      </c>
      <c r="E115">
        <v>2006</v>
      </c>
      <c r="F115" s="2">
        <f>'Drivers_Elaboration-IND-COM-AGR'!F$111</f>
        <v>13.36429314958443</v>
      </c>
      <c r="G115" s="1" t="s">
        <v>60</v>
      </c>
    </row>
    <row r="116" spans="2:7">
      <c r="D116" s="1" t="s">
        <v>87</v>
      </c>
      <c r="E116">
        <v>2010</v>
      </c>
      <c r="F116" s="2">
        <f>'Drivers_Elaboration-IND-COM-AGR'!G$111</f>
        <v>13.194218081663067</v>
      </c>
      <c r="G116" s="1" t="s">
        <v>60</v>
      </c>
    </row>
    <row r="117" spans="2:7">
      <c r="D117" s="1" t="s">
        <v>87</v>
      </c>
      <c r="E117">
        <v>2015</v>
      </c>
      <c r="F117" s="2">
        <f>'Drivers_Elaboration-IND-COM-AGR'!H$111</f>
        <v>13.888043000708539</v>
      </c>
      <c r="G117" s="1" t="s">
        <v>60</v>
      </c>
    </row>
    <row r="118" spans="2:7">
      <c r="D118" s="1" t="s">
        <v>87</v>
      </c>
      <c r="E118">
        <v>2020</v>
      </c>
      <c r="F118" s="2">
        <f>'Drivers_Elaboration-IND-COM-AGR'!I$111</f>
        <v>15.647785393448009</v>
      </c>
      <c r="G118" s="1" t="s">
        <v>60</v>
      </c>
    </row>
    <row r="119" spans="2:7">
      <c r="D119" s="1" t="s">
        <v>87</v>
      </c>
      <c r="E119">
        <v>2025</v>
      </c>
      <c r="F119" s="2">
        <f>'Drivers_Elaboration-IND-COM-AGR'!J$111</f>
        <v>16.774833172805931</v>
      </c>
      <c r="G119" s="1" t="s">
        <v>60</v>
      </c>
    </row>
    <row r="120" spans="2:7">
      <c r="D120" s="1" t="s">
        <v>87</v>
      </c>
      <c r="E120">
        <v>2030</v>
      </c>
      <c r="F120" s="2">
        <f>'Drivers_Elaboration-IND-COM-AGR'!K$111</f>
        <v>18.065618548326675</v>
      </c>
      <c r="G120" s="1" t="s">
        <v>60</v>
      </c>
    </row>
    <row r="121" spans="2:7">
      <c r="D121" s="1" t="s">
        <v>87</v>
      </c>
      <c r="E121">
        <v>2035</v>
      </c>
      <c r="F121" s="2">
        <f>'Drivers_Elaboration-IND-COM-AGR'!L$111</f>
        <v>19.045694426952828</v>
      </c>
      <c r="G121" s="1" t="s">
        <v>60</v>
      </c>
    </row>
    <row r="122" spans="2:7">
      <c r="D122" s="1" t="s">
        <v>87</v>
      </c>
      <c r="E122">
        <v>2040</v>
      </c>
      <c r="F122" s="2">
        <f>'Drivers_Elaboration-IND-COM-AGR'!M$111</f>
        <v>19.98331007381627</v>
      </c>
      <c r="G122" s="1" t="s">
        <v>60</v>
      </c>
    </row>
    <row r="123" spans="2:7">
      <c r="D123" s="1" t="s">
        <v>87</v>
      </c>
      <c r="E123">
        <v>2045</v>
      </c>
      <c r="F123" s="2">
        <f>'Drivers_Elaboration-IND-COM-AGR'!N$111</f>
        <v>20.967084347481947</v>
      </c>
      <c r="G123" s="1" t="s">
        <v>60</v>
      </c>
    </row>
    <row r="124" spans="2:7">
      <c r="D124" s="1" t="s">
        <v>87</v>
      </c>
      <c r="E124">
        <v>2050</v>
      </c>
      <c r="F124" s="2">
        <f>'Drivers_Elaboration-IND-COM-AGR'!O$111</f>
        <v>21.999289627720181</v>
      </c>
      <c r="G124" s="1" t="s">
        <v>60</v>
      </c>
    </row>
    <row r="125" spans="2:7">
      <c r="D125" s="1" t="s">
        <v>87</v>
      </c>
      <c r="E125">
        <v>2055</v>
      </c>
      <c r="F125" s="2">
        <f>'Drivers_Elaboration-IND-COM-AGR'!P$111</f>
        <v>23.08231016309329</v>
      </c>
      <c r="G125" s="1" t="s">
        <v>60</v>
      </c>
    </row>
    <row r="126" spans="2:7">
      <c r="B126" s="59"/>
      <c r="C126" s="59"/>
      <c r="D126" s="53" t="s">
        <v>87</v>
      </c>
      <c r="E126" s="59">
        <v>2006</v>
      </c>
      <c r="F126" s="60">
        <f>'Drivers_Elaboration-IND-COM-AGR'!F$112</f>
        <v>0</v>
      </c>
      <c r="G126" s="53" t="s">
        <v>61</v>
      </c>
    </row>
    <row r="127" spans="2:7">
      <c r="B127" s="59"/>
      <c r="C127" s="59"/>
      <c r="D127" s="53" t="s">
        <v>87</v>
      </c>
      <c r="E127" s="59">
        <v>2010</v>
      </c>
      <c r="F127" s="60">
        <f>'Drivers_Elaboration-IND-COM-AGR'!G$112</f>
        <v>0</v>
      </c>
      <c r="G127" s="53" t="s">
        <v>61</v>
      </c>
    </row>
    <row r="128" spans="2:7">
      <c r="B128" s="59"/>
      <c r="C128" s="59"/>
      <c r="D128" s="53" t="s">
        <v>87</v>
      </c>
      <c r="E128" s="59">
        <v>2015</v>
      </c>
      <c r="F128" s="60">
        <f>'Drivers_Elaboration-IND-COM-AGR'!H$112</f>
        <v>0</v>
      </c>
      <c r="G128" s="53" t="s">
        <v>61</v>
      </c>
    </row>
    <row r="129" spans="2:7">
      <c r="B129" s="59"/>
      <c r="C129" s="59"/>
      <c r="D129" s="53" t="s">
        <v>87</v>
      </c>
      <c r="E129" s="59">
        <v>2020</v>
      </c>
      <c r="F129" s="60">
        <f>'Drivers_Elaboration-IND-COM-AGR'!I$112</f>
        <v>0</v>
      </c>
      <c r="G129" s="53" t="s">
        <v>61</v>
      </c>
    </row>
    <row r="130" spans="2:7">
      <c r="B130" s="59"/>
      <c r="C130" s="59"/>
      <c r="D130" s="53" t="s">
        <v>87</v>
      </c>
      <c r="E130" s="59">
        <v>2025</v>
      </c>
      <c r="F130" s="60">
        <f>'Drivers_Elaboration-IND-COM-AGR'!J$112</f>
        <v>0</v>
      </c>
      <c r="G130" s="53" t="s">
        <v>61</v>
      </c>
    </row>
    <row r="131" spans="2:7">
      <c r="B131" s="59"/>
      <c r="C131" s="59"/>
      <c r="D131" s="53" t="s">
        <v>87</v>
      </c>
      <c r="E131" s="59">
        <v>2030</v>
      </c>
      <c r="F131" s="60">
        <f>'Drivers_Elaboration-IND-COM-AGR'!K$112</f>
        <v>0</v>
      </c>
      <c r="G131" s="53" t="s">
        <v>61</v>
      </c>
    </row>
    <row r="132" spans="2:7">
      <c r="B132" s="59"/>
      <c r="C132" s="59"/>
      <c r="D132" s="53" t="s">
        <v>87</v>
      </c>
      <c r="E132" s="59">
        <v>2035</v>
      </c>
      <c r="F132" s="60">
        <f>'Drivers_Elaboration-IND-COM-AGR'!L$112</f>
        <v>0</v>
      </c>
      <c r="G132" s="53" t="s">
        <v>61</v>
      </c>
    </row>
    <row r="133" spans="2:7">
      <c r="B133" s="59"/>
      <c r="C133" s="59"/>
      <c r="D133" s="53" t="s">
        <v>87</v>
      </c>
      <c r="E133" s="59">
        <v>2040</v>
      </c>
      <c r="F133" s="60">
        <f>'Drivers_Elaboration-IND-COM-AGR'!M$112</f>
        <v>0</v>
      </c>
      <c r="G133" s="53" t="s">
        <v>61</v>
      </c>
    </row>
    <row r="134" spans="2:7">
      <c r="B134" s="59"/>
      <c r="C134" s="59"/>
      <c r="D134" s="53" t="s">
        <v>87</v>
      </c>
      <c r="E134" s="59">
        <v>2045</v>
      </c>
      <c r="F134" s="60">
        <f>'Drivers_Elaboration-IND-COM-AGR'!N$112</f>
        <v>0</v>
      </c>
      <c r="G134" s="53" t="s">
        <v>61</v>
      </c>
    </row>
    <row r="135" spans="2:7">
      <c r="B135" s="59"/>
      <c r="C135" s="59"/>
      <c r="D135" s="53" t="s">
        <v>87</v>
      </c>
      <c r="E135" s="59">
        <v>2050</v>
      </c>
      <c r="F135" s="60">
        <f>'Drivers_Elaboration-IND-COM-AGR'!O$112</f>
        <v>0</v>
      </c>
      <c r="G135" s="53" t="s">
        <v>61</v>
      </c>
    </row>
    <row r="136" spans="2:7">
      <c r="B136" s="59"/>
      <c r="C136" s="59"/>
      <c r="D136" s="53" t="s">
        <v>87</v>
      </c>
      <c r="E136" s="59">
        <v>2055</v>
      </c>
      <c r="F136" s="60">
        <f>'Drivers_Elaboration-IND-COM-AGR'!P$112</f>
        <v>0</v>
      </c>
      <c r="G136" s="5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7030A0"/>
  </sheetPr>
  <dimension ref="B3:K116"/>
  <sheetViews>
    <sheetView workbookViewId="0">
      <selection activeCell="F95" sqref="F95"/>
    </sheetView>
  </sheetViews>
  <sheetFormatPr defaultRowHeight="12.75"/>
  <cols>
    <col min="4" max="4" width="11.1328125" bestFit="1" customWidth="1"/>
  </cols>
  <sheetData>
    <row r="3" spans="2:7" ht="14.25">
      <c r="B3" s="21" t="s">
        <v>86</v>
      </c>
      <c r="C3" s="22"/>
      <c r="D3" s="22"/>
      <c r="E3" s="22"/>
      <c r="F3" s="22"/>
      <c r="G3" s="23"/>
    </row>
    <row r="4" spans="2:7" ht="13.5" thickBot="1">
      <c r="B4" s="24" t="s">
        <v>78</v>
      </c>
      <c r="C4" s="24" t="s">
        <v>79</v>
      </c>
      <c r="D4" s="24" t="s">
        <v>80</v>
      </c>
      <c r="E4" s="24" t="s">
        <v>81</v>
      </c>
      <c r="F4" s="25" t="s">
        <v>1</v>
      </c>
      <c r="G4" s="26" t="s">
        <v>82</v>
      </c>
    </row>
    <row r="5" spans="2:7">
      <c r="D5" s="1" t="s">
        <v>87</v>
      </c>
      <c r="E5">
        <v>2006</v>
      </c>
      <c r="F5" s="51">
        <f>'Drivers_Elaboration-IND-COM-AGR'!F$113</f>
        <v>13.95874369141978</v>
      </c>
      <c r="G5" s="1" t="s">
        <v>12</v>
      </c>
    </row>
    <row r="6" spans="2:7">
      <c r="D6" s="1" t="s">
        <v>87</v>
      </c>
      <c r="E6">
        <v>2010</v>
      </c>
      <c r="F6" s="51">
        <f>'Drivers_Elaboration-IND-COM-AGR'!G$113</f>
        <v>13.951853034196423</v>
      </c>
      <c r="G6" s="1" t="s">
        <v>12</v>
      </c>
    </row>
    <row r="7" spans="2:7">
      <c r="D7" s="1" t="s">
        <v>87</v>
      </c>
      <c r="E7">
        <v>2015</v>
      </c>
      <c r="F7" s="51">
        <f>'Drivers_Elaboration-IND-COM-AGR'!H$113</f>
        <v>14.147557282790434</v>
      </c>
      <c r="G7" s="1" t="s">
        <v>12</v>
      </c>
    </row>
    <row r="8" spans="2:7">
      <c r="D8" s="1" t="s">
        <v>87</v>
      </c>
      <c r="E8">
        <v>2020</v>
      </c>
      <c r="F8" s="51">
        <f>'Drivers_Elaboration-IND-COM-AGR'!I$113</f>
        <v>15.880746664532566</v>
      </c>
      <c r="G8" s="1" t="s">
        <v>12</v>
      </c>
    </row>
    <row r="9" spans="2:7">
      <c r="D9" s="1" t="s">
        <v>87</v>
      </c>
      <c r="E9">
        <v>2025</v>
      </c>
      <c r="F9" s="51">
        <f>'Drivers_Elaboration-IND-COM-AGR'!J$113</f>
        <v>17.293338320992508</v>
      </c>
      <c r="G9" s="1" t="s">
        <v>12</v>
      </c>
    </row>
    <row r="10" spans="2:7">
      <c r="D10" s="1" t="s">
        <v>87</v>
      </c>
      <c r="E10">
        <v>2030</v>
      </c>
      <c r="F10" s="51">
        <f>'Drivers_Elaboration-IND-COM-AGR'!K$113</f>
        <v>17.571805650750427</v>
      </c>
      <c r="G10" s="1" t="s">
        <v>12</v>
      </c>
    </row>
    <row r="11" spans="2:7">
      <c r="D11" s="1" t="s">
        <v>87</v>
      </c>
      <c r="E11">
        <v>2035</v>
      </c>
      <c r="F11" s="51">
        <f>'Drivers_Elaboration-IND-COM-AGR'!L$113</f>
        <v>17.790084908878008</v>
      </c>
      <c r="G11" s="1" t="s">
        <v>12</v>
      </c>
    </row>
    <row r="12" spans="2:7">
      <c r="D12" s="1" t="s">
        <v>87</v>
      </c>
      <c r="E12">
        <v>2040</v>
      </c>
      <c r="F12" s="51">
        <f>'Drivers_Elaboration-IND-COM-AGR'!M$113</f>
        <v>17.997116347388925</v>
      </c>
      <c r="G12" s="1" t="s">
        <v>12</v>
      </c>
    </row>
    <row r="13" spans="2:7">
      <c r="D13" s="1" t="s">
        <v>87</v>
      </c>
      <c r="E13">
        <v>2045</v>
      </c>
      <c r="F13" s="51">
        <f>'Drivers_Elaboration-IND-COM-AGR'!N$113</f>
        <v>18.206557106414692</v>
      </c>
      <c r="G13" s="1" t="s">
        <v>12</v>
      </c>
    </row>
    <row r="14" spans="2:7">
      <c r="D14" s="1" t="s">
        <v>87</v>
      </c>
      <c r="E14">
        <v>2050</v>
      </c>
      <c r="F14" s="51">
        <f>'Drivers_Elaboration-IND-COM-AGR'!O$113</f>
        <v>18.418435224331446</v>
      </c>
      <c r="G14" s="1" t="s">
        <v>12</v>
      </c>
    </row>
    <row r="15" spans="2:7">
      <c r="D15" s="1" t="s">
        <v>87</v>
      </c>
      <c r="E15">
        <v>2055</v>
      </c>
      <c r="F15" s="51">
        <f>'Drivers_Elaboration-IND-COM-AGR'!P$113</f>
        <v>18.632779065810844</v>
      </c>
      <c r="G15" s="1" t="s">
        <v>12</v>
      </c>
    </row>
    <row r="16" spans="2:7" ht="13.15">
      <c r="B16" s="58"/>
      <c r="C16" s="58"/>
      <c r="D16" s="53" t="s">
        <v>87</v>
      </c>
      <c r="E16" s="59">
        <v>2006</v>
      </c>
      <c r="F16" s="60">
        <f>'Drivers_Elaboration-IND-COM-AGR'!F$114</f>
        <v>10.57160214474718</v>
      </c>
      <c r="G16" s="59" t="s">
        <v>4</v>
      </c>
    </row>
    <row r="17" spans="2:7" ht="13.15">
      <c r="B17" s="58"/>
      <c r="C17" s="58"/>
      <c r="D17" s="53" t="s">
        <v>87</v>
      </c>
      <c r="E17" s="59">
        <v>2010</v>
      </c>
      <c r="F17" s="60">
        <f>'Drivers_Elaboration-IND-COM-AGR'!G$114</f>
        <v>10.56638353136108</v>
      </c>
      <c r="G17" s="59" t="s">
        <v>4</v>
      </c>
    </row>
    <row r="18" spans="2:7">
      <c r="B18" s="59"/>
      <c r="C18" s="59"/>
      <c r="D18" s="53" t="s">
        <v>87</v>
      </c>
      <c r="E18" s="59">
        <v>2015</v>
      </c>
      <c r="F18" s="60">
        <f>'Drivers_Elaboration-IND-COM-AGR'!H$114</f>
        <v>10.714599409516666</v>
      </c>
      <c r="G18" s="59" t="s">
        <v>4</v>
      </c>
    </row>
    <row r="19" spans="2:7">
      <c r="B19" s="59"/>
      <c r="C19" s="59"/>
      <c r="D19" s="53" t="s">
        <v>87</v>
      </c>
      <c r="E19" s="59">
        <v>2020</v>
      </c>
      <c r="F19" s="60">
        <f>'Drivers_Elaboration-IND-COM-AGR'!I$114</f>
        <v>12.02722388277358</v>
      </c>
      <c r="G19" s="59" t="s">
        <v>4</v>
      </c>
    </row>
    <row r="20" spans="2:7">
      <c r="B20" s="59"/>
      <c r="C20" s="59"/>
      <c r="D20" s="53" t="s">
        <v>87</v>
      </c>
      <c r="E20" s="59">
        <v>2025</v>
      </c>
      <c r="F20" s="60">
        <f>'Drivers_Elaboration-IND-COM-AGR'!J$114</f>
        <v>13.097044872055241</v>
      </c>
      <c r="G20" s="59" t="s">
        <v>4</v>
      </c>
    </row>
    <row r="21" spans="2:7">
      <c r="B21" s="59"/>
      <c r="C21" s="59"/>
      <c r="D21" s="53" t="s">
        <v>87</v>
      </c>
      <c r="E21" s="59">
        <v>2030</v>
      </c>
      <c r="F21" s="60">
        <f>'Drivers_Elaboration-IND-COM-AGR'!K$114</f>
        <v>13.307941059103962</v>
      </c>
      <c r="G21" s="59" t="s">
        <v>4</v>
      </c>
    </row>
    <row r="22" spans="2:7">
      <c r="B22" s="59"/>
      <c r="C22" s="59"/>
      <c r="D22" s="53" t="s">
        <v>87</v>
      </c>
      <c r="E22" s="59">
        <v>2035</v>
      </c>
      <c r="F22" s="60">
        <f>'Drivers_Elaboration-IND-COM-AGR'!L$114</f>
        <v>13.473254036001288</v>
      </c>
      <c r="G22" s="59" t="s">
        <v>4</v>
      </c>
    </row>
    <row r="23" spans="2:7">
      <c r="B23" s="59"/>
      <c r="C23" s="59"/>
      <c r="D23" s="53" t="s">
        <v>87</v>
      </c>
      <c r="E23" s="59">
        <v>2040</v>
      </c>
      <c r="F23" s="60">
        <f>'Drivers_Elaboration-IND-COM-AGR'!M$114</f>
        <v>13.630048518927245</v>
      </c>
      <c r="G23" s="59" t="s">
        <v>4</v>
      </c>
    </row>
    <row r="24" spans="2:7">
      <c r="B24" s="59"/>
      <c r="C24" s="59"/>
      <c r="D24" s="53" t="s">
        <v>87</v>
      </c>
      <c r="E24" s="59">
        <v>2045</v>
      </c>
      <c r="F24" s="60">
        <f>'Drivers_Elaboration-IND-COM-AGR'!N$114</f>
        <v>13.788667691702463</v>
      </c>
      <c r="G24" s="59" t="s">
        <v>4</v>
      </c>
    </row>
    <row r="25" spans="2:7">
      <c r="B25" s="59"/>
      <c r="C25" s="59"/>
      <c r="D25" s="53" t="s">
        <v>87</v>
      </c>
      <c r="E25" s="59">
        <v>2050</v>
      </c>
      <c r="F25" s="60">
        <f>'Drivers_Elaboration-IND-COM-AGR'!O$114</f>
        <v>13.949132789085871</v>
      </c>
      <c r="G25" s="59" t="s">
        <v>4</v>
      </c>
    </row>
    <row r="26" spans="2:7">
      <c r="B26" s="59"/>
      <c r="C26" s="59"/>
      <c r="D26" s="53" t="s">
        <v>87</v>
      </c>
      <c r="E26" s="59">
        <v>2055</v>
      </c>
      <c r="F26" s="60">
        <f>'Drivers_Elaboration-IND-COM-AGR'!P$114</f>
        <v>14.111465292955094</v>
      </c>
      <c r="G26" s="59" t="s">
        <v>4</v>
      </c>
    </row>
    <row r="27" spans="2:7">
      <c r="D27" s="1" t="s">
        <v>87</v>
      </c>
      <c r="E27" s="8">
        <v>2006</v>
      </c>
      <c r="F27" s="51">
        <f>'Drivers_Elaboration-IND-COM-AGR'!F$115</f>
        <v>4.0621804182669878</v>
      </c>
      <c r="G27" t="s">
        <v>15</v>
      </c>
    </row>
    <row r="28" spans="2:7">
      <c r="D28" s="1" t="s">
        <v>87</v>
      </c>
      <c r="E28">
        <v>2010</v>
      </c>
      <c r="F28" s="51">
        <f>'Drivers_Elaboration-IND-COM-AGR'!G$115</f>
        <v>3.8520419619426414</v>
      </c>
      <c r="G28" t="s">
        <v>15</v>
      </c>
    </row>
    <row r="29" spans="2:7">
      <c r="D29" s="1" t="s">
        <v>87</v>
      </c>
      <c r="E29">
        <v>2015</v>
      </c>
      <c r="F29" s="51">
        <f>'Drivers_Elaboration-IND-COM-AGR'!H$115</f>
        <v>3.9671579461183755</v>
      </c>
      <c r="G29" t="s">
        <v>15</v>
      </c>
    </row>
    <row r="30" spans="2:7">
      <c r="D30" s="1" t="s">
        <v>87</v>
      </c>
      <c r="E30">
        <v>2020</v>
      </c>
      <c r="F30" s="51">
        <f>'Drivers_Elaboration-IND-COM-AGR'!I$115</f>
        <v>4.5942272692529542</v>
      </c>
      <c r="G30" t="s">
        <v>15</v>
      </c>
    </row>
    <row r="31" spans="2:7">
      <c r="D31" s="1" t="s">
        <v>87</v>
      </c>
      <c r="E31">
        <v>2025</v>
      </c>
      <c r="F31" s="51">
        <f>'Drivers_Elaboration-IND-COM-AGR'!J$115</f>
        <v>5.012600004553323</v>
      </c>
      <c r="G31" t="s">
        <v>15</v>
      </c>
    </row>
    <row r="32" spans="2:7">
      <c r="D32" s="1" t="s">
        <v>87</v>
      </c>
      <c r="E32">
        <v>2030</v>
      </c>
      <c r="F32" s="51">
        <f>'Drivers_Elaboration-IND-COM-AGR'!K$115</f>
        <v>5.3743782829109836</v>
      </c>
      <c r="G32" t="s">
        <v>15</v>
      </c>
    </row>
    <row r="33" spans="2:11">
      <c r="D33" s="1" t="s">
        <v>87</v>
      </c>
      <c r="E33">
        <v>2035</v>
      </c>
      <c r="F33" s="51">
        <f>'Drivers_Elaboration-IND-COM-AGR'!L$115</f>
        <v>5.5346186222266001</v>
      </c>
      <c r="G33" t="s">
        <v>15</v>
      </c>
    </row>
    <row r="34" spans="2:11">
      <c r="D34" s="1" t="s">
        <v>87</v>
      </c>
      <c r="E34">
        <v>2040</v>
      </c>
      <c r="F34" s="51">
        <f>'Drivers_Elaboration-IND-COM-AGR'!M$115</f>
        <v>5.6695433669508262</v>
      </c>
      <c r="G34" t="s">
        <v>15</v>
      </c>
    </row>
    <row r="35" spans="2:11">
      <c r="D35" s="1" t="s">
        <v>87</v>
      </c>
      <c r="E35">
        <v>2045</v>
      </c>
      <c r="F35" s="51">
        <f>'Drivers_Elaboration-IND-COM-AGR'!N$115</f>
        <v>5.8077573512742902</v>
      </c>
      <c r="G35" t="s">
        <v>15</v>
      </c>
    </row>
    <row r="36" spans="2:11">
      <c r="D36" s="1" t="s">
        <v>87</v>
      </c>
      <c r="E36">
        <v>2050</v>
      </c>
      <c r="F36" s="51">
        <f>'Drivers_Elaboration-IND-COM-AGR'!O$115</f>
        <v>5.9493407613567886</v>
      </c>
      <c r="G36" t="s">
        <v>15</v>
      </c>
    </row>
    <row r="37" spans="2:11">
      <c r="D37" s="1" t="s">
        <v>87</v>
      </c>
      <c r="E37">
        <v>2055</v>
      </c>
      <c r="F37" s="51">
        <f>'Drivers_Elaboration-IND-COM-AGR'!P$115</f>
        <v>6.0943757381625723</v>
      </c>
      <c r="G37" t="s">
        <v>15</v>
      </c>
    </row>
    <row r="38" spans="2:11" ht="13.15">
      <c r="B38" s="58"/>
      <c r="C38" s="58"/>
      <c r="D38" s="53" t="s">
        <v>87</v>
      </c>
      <c r="E38" s="59">
        <v>2006</v>
      </c>
      <c r="F38" s="60">
        <f>'Drivers_Elaboration-IND-COM-AGR'!F$116</f>
        <v>0.30466353137002411</v>
      </c>
      <c r="G38" s="53" t="s">
        <v>16</v>
      </c>
    </row>
    <row r="39" spans="2:11" ht="13.15">
      <c r="B39" s="58"/>
      <c r="C39" s="58"/>
      <c r="D39" s="53" t="s">
        <v>87</v>
      </c>
      <c r="E39" s="59">
        <v>2010</v>
      </c>
      <c r="F39" s="60">
        <f>'Drivers_Elaboration-IND-COM-AGR'!G$116</f>
        <v>0.28890314714569809</v>
      </c>
      <c r="G39" s="53" t="s">
        <v>16</v>
      </c>
    </row>
    <row r="40" spans="2:11">
      <c r="B40" s="59"/>
      <c r="C40" s="59"/>
      <c r="D40" s="53" t="s">
        <v>87</v>
      </c>
      <c r="E40" s="59">
        <v>2015</v>
      </c>
      <c r="F40" s="60">
        <f>'Drivers_Elaboration-IND-COM-AGR'!H$116</f>
        <v>0.29753684595887819</v>
      </c>
      <c r="G40" s="53" t="s">
        <v>16</v>
      </c>
    </row>
    <row r="41" spans="2:11">
      <c r="B41" s="59"/>
      <c r="C41" s="59"/>
      <c r="D41" s="53" t="s">
        <v>87</v>
      </c>
      <c r="E41" s="59">
        <v>2020</v>
      </c>
      <c r="F41" s="60">
        <f>'Drivers_Elaboration-IND-COM-AGR'!I$116</f>
        <v>0.34456704519397152</v>
      </c>
      <c r="G41" s="53" t="s">
        <v>16</v>
      </c>
    </row>
    <row r="42" spans="2:11">
      <c r="B42" s="59"/>
      <c r="C42" s="59"/>
      <c r="D42" s="53" t="s">
        <v>87</v>
      </c>
      <c r="E42" s="59">
        <v>2025</v>
      </c>
      <c r="F42" s="60">
        <f>'Drivers_Elaboration-IND-COM-AGR'!J$116</f>
        <v>0.3759450003414993</v>
      </c>
      <c r="G42" s="53" t="s">
        <v>16</v>
      </c>
    </row>
    <row r="43" spans="2:11">
      <c r="B43" s="59"/>
      <c r="C43" s="59"/>
      <c r="D43" s="53" t="s">
        <v>87</v>
      </c>
      <c r="E43" s="59">
        <v>2030</v>
      </c>
      <c r="F43" s="60">
        <f>'Drivers_Elaboration-IND-COM-AGR'!K$116</f>
        <v>0.40307837121832374</v>
      </c>
      <c r="G43" s="53" t="s">
        <v>16</v>
      </c>
    </row>
    <row r="44" spans="2:11">
      <c r="B44" s="59"/>
      <c r="C44" s="59"/>
      <c r="D44" s="53" t="s">
        <v>87</v>
      </c>
      <c r="E44" s="59">
        <v>2035</v>
      </c>
      <c r="F44" s="60">
        <f>'Drivers_Elaboration-IND-COM-AGR'!L$116</f>
        <v>0.41509639666699483</v>
      </c>
      <c r="G44" s="53" t="s">
        <v>16</v>
      </c>
    </row>
    <row r="45" spans="2:11">
      <c r="B45" s="59"/>
      <c r="C45" s="59"/>
      <c r="D45" s="53" t="s">
        <v>87</v>
      </c>
      <c r="E45" s="59">
        <v>2040</v>
      </c>
      <c r="F45" s="60">
        <f>'Drivers_Elaboration-IND-COM-AGR'!M$116</f>
        <v>0.42521575252131188</v>
      </c>
      <c r="G45" s="53" t="s">
        <v>16</v>
      </c>
      <c r="K45" s="1"/>
    </row>
    <row r="46" spans="2:11">
      <c r="B46" s="59"/>
      <c r="C46" s="59"/>
      <c r="D46" s="53" t="s">
        <v>87</v>
      </c>
      <c r="E46" s="59">
        <v>2045</v>
      </c>
      <c r="F46" s="60">
        <f>'Drivers_Elaboration-IND-COM-AGR'!N$116</f>
        <v>0.43558180134557167</v>
      </c>
      <c r="G46" s="53" t="s">
        <v>16</v>
      </c>
    </row>
    <row r="47" spans="2:11">
      <c r="B47" s="59"/>
      <c r="C47" s="59"/>
      <c r="D47" s="53" t="s">
        <v>87</v>
      </c>
      <c r="E47" s="59">
        <v>2050</v>
      </c>
      <c r="F47" s="60">
        <f>'Drivers_Elaboration-IND-COM-AGR'!O$116</f>
        <v>0.44620055710175893</v>
      </c>
      <c r="G47" s="53" t="s">
        <v>16</v>
      </c>
    </row>
    <row r="48" spans="2:11">
      <c r="B48" s="59"/>
      <c r="C48" s="59"/>
      <c r="D48" s="53" t="s">
        <v>87</v>
      </c>
      <c r="E48" s="59">
        <v>2055</v>
      </c>
      <c r="F48" s="60">
        <f>'Drivers_Elaboration-IND-COM-AGR'!P$116</f>
        <v>0.45707818036219283</v>
      </c>
      <c r="G48" s="53" t="s">
        <v>16</v>
      </c>
    </row>
    <row r="49" spans="2:7">
      <c r="D49" s="1" t="s">
        <v>87</v>
      </c>
      <c r="E49">
        <v>2006</v>
      </c>
      <c r="F49" s="51">
        <f>'Drivers_Elaboration-IND-COM-AGR'!F$117</f>
        <v>3.8662857637334427</v>
      </c>
      <c r="G49" s="1" t="s">
        <v>19</v>
      </c>
    </row>
    <row r="50" spans="2:7">
      <c r="D50" s="1" t="s">
        <v>87</v>
      </c>
      <c r="E50">
        <v>2010</v>
      </c>
      <c r="F50" s="51">
        <f>'Drivers_Elaboration-IND-COM-AGR'!G$117</f>
        <v>3.572269509200884</v>
      </c>
      <c r="G50" s="1" t="s">
        <v>19</v>
      </c>
    </row>
    <row r="51" spans="2:7">
      <c r="D51" s="1" t="s">
        <v>87</v>
      </c>
      <c r="E51">
        <v>2015</v>
      </c>
      <c r="F51" s="51">
        <f>'Drivers_Elaboration-IND-COM-AGR'!H$117</f>
        <v>3.5379655486507788</v>
      </c>
      <c r="G51" s="1" t="s">
        <v>19</v>
      </c>
    </row>
    <row r="52" spans="2:7">
      <c r="D52" s="1" t="s">
        <v>87</v>
      </c>
      <c r="E52">
        <v>2020</v>
      </c>
      <c r="F52" s="51">
        <f>'Drivers_Elaboration-IND-COM-AGR'!I$117</f>
        <v>3.946144113424559</v>
      </c>
      <c r="G52" s="1" t="s">
        <v>19</v>
      </c>
    </row>
    <row r="53" spans="2:7">
      <c r="D53" s="1" t="s">
        <v>87</v>
      </c>
      <c r="E53">
        <v>2025</v>
      </c>
      <c r="F53" s="51">
        <f>'Drivers_Elaboration-IND-COM-AGR'!J$117</f>
        <v>4.1475695480894617</v>
      </c>
      <c r="G53" s="1" t="s">
        <v>19</v>
      </c>
    </row>
    <row r="54" spans="2:7">
      <c r="D54" s="1" t="s">
        <v>87</v>
      </c>
      <c r="E54">
        <v>2030</v>
      </c>
      <c r="F54" s="51">
        <f>'Drivers_Elaboration-IND-COM-AGR'!K$117</f>
        <v>4.3154707392162086</v>
      </c>
      <c r="G54" s="1" t="s">
        <v>19</v>
      </c>
    </row>
    <row r="55" spans="2:7">
      <c r="D55" s="1" t="s">
        <v>87</v>
      </c>
      <c r="E55">
        <v>2035</v>
      </c>
      <c r="F55" s="51">
        <f>'Drivers_Elaboration-IND-COM-AGR'!L$117</f>
        <v>4.3343354964596266</v>
      </c>
      <c r="G55" s="1" t="s">
        <v>19</v>
      </c>
    </row>
    <row r="56" spans="2:7">
      <c r="D56" s="1" t="s">
        <v>87</v>
      </c>
      <c r="E56">
        <v>2040</v>
      </c>
      <c r="F56" s="51">
        <f>'Drivers_Elaboration-IND-COM-AGR'!M$117</f>
        <v>4.3301038262328735</v>
      </c>
      <c r="G56" s="1" t="s">
        <v>19</v>
      </c>
    </row>
    <row r="57" spans="2:7">
      <c r="D57" s="1" t="s">
        <v>87</v>
      </c>
      <c r="E57">
        <v>2045</v>
      </c>
      <c r="F57" s="51">
        <f>'Drivers_Elaboration-IND-COM-AGR'!N$117</f>
        <v>4.3258762874428598</v>
      </c>
      <c r="G57" s="1" t="s">
        <v>19</v>
      </c>
    </row>
    <row r="58" spans="2:7">
      <c r="D58" s="1" t="s">
        <v>87</v>
      </c>
      <c r="E58">
        <v>2050</v>
      </c>
      <c r="F58" s="51">
        <f>'Drivers_Elaboration-IND-COM-AGR'!O$117</f>
        <v>4.3216528760560076</v>
      </c>
      <c r="G58" s="1" t="s">
        <v>19</v>
      </c>
    </row>
    <row r="59" spans="2:7">
      <c r="D59" s="1" t="s">
        <v>87</v>
      </c>
      <c r="E59">
        <v>2055</v>
      </c>
      <c r="F59" s="51">
        <f>'Drivers_Elaboration-IND-COM-AGR'!P$117</f>
        <v>4.3174335880426771</v>
      </c>
      <c r="G59" s="1" t="s">
        <v>19</v>
      </c>
    </row>
    <row r="60" spans="2:7">
      <c r="B60" s="59"/>
      <c r="C60" s="59"/>
      <c r="D60" s="59" t="s">
        <v>87</v>
      </c>
      <c r="E60" s="59">
        <v>2006</v>
      </c>
      <c r="F60" s="60">
        <f>'Drivers_Elaboration-IND-COM-AGR'!F$118</f>
        <v>0</v>
      </c>
      <c r="G60" s="53" t="s">
        <v>20</v>
      </c>
    </row>
    <row r="61" spans="2:7">
      <c r="B61" s="59"/>
      <c r="C61" s="59"/>
      <c r="D61" s="59" t="s">
        <v>87</v>
      </c>
      <c r="E61" s="59">
        <v>2010</v>
      </c>
      <c r="F61" s="60">
        <f>'Drivers_Elaboration-IND-COM-AGR'!G$118</f>
        <v>0</v>
      </c>
      <c r="G61" s="53" t="s">
        <v>20</v>
      </c>
    </row>
    <row r="62" spans="2:7">
      <c r="B62" s="59"/>
      <c r="C62" s="59"/>
      <c r="D62" s="59" t="s">
        <v>87</v>
      </c>
      <c r="E62" s="59">
        <v>2015</v>
      </c>
      <c r="F62" s="60">
        <f>'Drivers_Elaboration-IND-COM-AGR'!H$118</f>
        <v>0</v>
      </c>
      <c r="G62" s="53" t="s">
        <v>20</v>
      </c>
    </row>
    <row r="63" spans="2:7">
      <c r="B63" s="59"/>
      <c r="C63" s="59"/>
      <c r="D63" s="59" t="s">
        <v>87</v>
      </c>
      <c r="E63" s="59">
        <v>2020</v>
      </c>
      <c r="F63" s="60">
        <f>'Drivers_Elaboration-IND-COM-AGR'!I$118</f>
        <v>0</v>
      </c>
      <c r="G63" s="53" t="s">
        <v>20</v>
      </c>
    </row>
    <row r="64" spans="2:7">
      <c r="B64" s="59"/>
      <c r="C64" s="59"/>
      <c r="D64" s="59" t="s">
        <v>87</v>
      </c>
      <c r="E64" s="59">
        <v>2025</v>
      </c>
      <c r="F64" s="60">
        <f>'Drivers_Elaboration-IND-COM-AGR'!J$118</f>
        <v>0</v>
      </c>
      <c r="G64" s="53" t="s">
        <v>20</v>
      </c>
    </row>
    <row r="65" spans="2:7">
      <c r="B65" s="59"/>
      <c r="C65" s="59"/>
      <c r="D65" s="59" t="s">
        <v>87</v>
      </c>
      <c r="E65" s="59">
        <v>2030</v>
      </c>
      <c r="F65" s="60">
        <f>'Drivers_Elaboration-IND-COM-AGR'!K$118</f>
        <v>0</v>
      </c>
      <c r="G65" s="53" t="s">
        <v>20</v>
      </c>
    </row>
    <row r="66" spans="2:7">
      <c r="B66" s="59"/>
      <c r="C66" s="59"/>
      <c r="D66" s="59" t="s">
        <v>87</v>
      </c>
      <c r="E66" s="59">
        <v>2035</v>
      </c>
      <c r="F66" s="60">
        <f>'Drivers_Elaboration-IND-COM-AGR'!L$118</f>
        <v>0</v>
      </c>
      <c r="G66" s="53" t="s">
        <v>20</v>
      </c>
    </row>
    <row r="67" spans="2:7">
      <c r="B67" s="59"/>
      <c r="C67" s="59"/>
      <c r="D67" s="59" t="s">
        <v>87</v>
      </c>
      <c r="E67" s="59">
        <v>2040</v>
      </c>
      <c r="F67" s="60">
        <f>'Drivers_Elaboration-IND-COM-AGR'!M$118</f>
        <v>0</v>
      </c>
      <c r="G67" s="53" t="s">
        <v>20</v>
      </c>
    </row>
    <row r="68" spans="2:7">
      <c r="B68" s="59"/>
      <c r="C68" s="59"/>
      <c r="D68" s="59" t="s">
        <v>87</v>
      </c>
      <c r="E68" s="59">
        <v>2045</v>
      </c>
      <c r="F68" s="60">
        <f>'Drivers_Elaboration-IND-COM-AGR'!N$118</f>
        <v>0</v>
      </c>
      <c r="G68" s="53" t="s">
        <v>20</v>
      </c>
    </row>
    <row r="69" spans="2:7">
      <c r="B69" s="59"/>
      <c r="C69" s="59"/>
      <c r="D69" s="59" t="s">
        <v>87</v>
      </c>
      <c r="E69" s="59">
        <v>2050</v>
      </c>
      <c r="F69" s="60">
        <f>'Drivers_Elaboration-IND-COM-AGR'!O$118</f>
        <v>0</v>
      </c>
      <c r="G69" s="53" t="s">
        <v>20</v>
      </c>
    </row>
    <row r="70" spans="2:7">
      <c r="B70" s="59"/>
      <c r="C70" s="59"/>
      <c r="D70" s="59" t="s">
        <v>87</v>
      </c>
      <c r="E70" s="59">
        <v>2055</v>
      </c>
      <c r="F70" s="60">
        <f>'Drivers_Elaboration-IND-COM-AGR'!P$118</f>
        <v>0</v>
      </c>
      <c r="G70" s="53" t="s">
        <v>20</v>
      </c>
    </row>
    <row r="71" spans="2:7">
      <c r="D71" s="1" t="s">
        <v>87</v>
      </c>
      <c r="E71">
        <v>2006</v>
      </c>
      <c r="F71" s="51">
        <f>'Drivers_Elaboration-IND-COM-AGR'!F$119</f>
        <v>27.97164445791293</v>
      </c>
      <c r="G71" s="1" t="s">
        <v>6</v>
      </c>
    </row>
    <row r="72" spans="2:7">
      <c r="D72" s="1" t="s">
        <v>87</v>
      </c>
      <c r="E72">
        <v>2010</v>
      </c>
      <c r="F72" s="51">
        <f>'Drivers_Elaboration-IND-COM-AGR'!G$119</f>
        <v>26.789167017623754</v>
      </c>
      <c r="G72" s="1" t="s">
        <v>6</v>
      </c>
    </row>
    <row r="73" spans="2:7">
      <c r="D73" s="1" t="s">
        <v>87</v>
      </c>
      <c r="E73">
        <v>2015</v>
      </c>
      <c r="F73" s="51">
        <f>'Drivers_Elaboration-IND-COM-AGR'!H$119</f>
        <v>27.080928785594928</v>
      </c>
      <c r="G73" s="1" t="s">
        <v>6</v>
      </c>
    </row>
    <row r="74" spans="2:7">
      <c r="D74" s="1" t="s">
        <v>87</v>
      </c>
      <c r="E74">
        <v>2020</v>
      </c>
      <c r="F74" s="51">
        <f>'Drivers_Elaboration-IND-COM-AGR'!I$119</f>
        <v>29.758036917934344</v>
      </c>
      <c r="G74" s="1" t="s">
        <v>6</v>
      </c>
    </row>
    <row r="75" spans="2:7">
      <c r="D75" s="1" t="s">
        <v>87</v>
      </c>
      <c r="E75">
        <v>2025</v>
      </c>
      <c r="F75" s="51">
        <f>'Drivers_Elaboration-IND-COM-AGR'!J$119</f>
        <v>31.766228236404125</v>
      </c>
      <c r="G75" s="1" t="s">
        <v>6</v>
      </c>
    </row>
    <row r="76" spans="2:7">
      <c r="D76" s="1" t="s">
        <v>87</v>
      </c>
      <c r="E76">
        <v>2030</v>
      </c>
      <c r="F76" s="51">
        <f>'Drivers_Elaboration-IND-COM-AGR'!K$119</f>
        <v>31.992327726653297</v>
      </c>
      <c r="G76" s="1" t="s">
        <v>6</v>
      </c>
    </row>
    <row r="77" spans="2:7">
      <c r="D77" s="1" t="s">
        <v>87</v>
      </c>
      <c r="E77">
        <v>2035</v>
      </c>
      <c r="F77" s="51">
        <f>'Drivers_Elaboration-IND-COM-AGR'!L$119</f>
        <v>32.006144392357712</v>
      </c>
      <c r="G77" s="1" t="s">
        <v>6</v>
      </c>
    </row>
    <row r="78" spans="2:7">
      <c r="D78" s="1" t="s">
        <v>87</v>
      </c>
      <c r="E78">
        <v>2040</v>
      </c>
      <c r="F78" s="51">
        <f>'Drivers_Elaboration-IND-COM-AGR'!M$119</f>
        <v>31.974896361740576</v>
      </c>
      <c r="G78" s="1" t="s">
        <v>6</v>
      </c>
    </row>
    <row r="79" spans="2:7">
      <c r="D79" s="1" t="s">
        <v>87</v>
      </c>
      <c r="E79">
        <v>2045</v>
      </c>
      <c r="F79" s="51">
        <f>'Drivers_Elaboration-IND-COM-AGR'!N$119</f>
        <v>31.943678838997357</v>
      </c>
      <c r="G79" s="1" t="s">
        <v>6</v>
      </c>
    </row>
    <row r="80" spans="2:7">
      <c r="D80" s="1" t="s">
        <v>87</v>
      </c>
      <c r="E80">
        <v>2050</v>
      </c>
      <c r="F80" s="51">
        <f>'Drivers_Elaboration-IND-COM-AGR'!O$119</f>
        <v>31.912491794342792</v>
      </c>
      <c r="G80" s="1" t="s">
        <v>6</v>
      </c>
    </row>
    <row r="81" spans="2:11">
      <c r="D81" s="1" t="s">
        <v>87</v>
      </c>
      <c r="E81">
        <v>2055</v>
      </c>
      <c r="F81" s="51">
        <f>'Drivers_Elaboration-IND-COM-AGR'!P$119</f>
        <v>31.881335198020729</v>
      </c>
      <c r="G81" s="1" t="s">
        <v>6</v>
      </c>
    </row>
    <row r="82" spans="2:11">
      <c r="B82" s="67"/>
      <c r="C82" s="67"/>
      <c r="D82" s="68" t="s">
        <v>87</v>
      </c>
      <c r="E82" s="67">
        <v>2005</v>
      </c>
      <c r="F82" s="74">
        <f>22.004422956803*0.7568</f>
        <v>16.652947293708511</v>
      </c>
      <c r="G82" s="68" t="s">
        <v>136</v>
      </c>
      <c r="I82" s="13"/>
    </row>
    <row r="83" spans="2:11">
      <c r="B83" s="67"/>
      <c r="C83" s="67"/>
      <c r="D83" s="68" t="s">
        <v>87</v>
      </c>
      <c r="E83" s="67">
        <v>2006</v>
      </c>
      <c r="F83" s="74">
        <f>'Drivers_Elaboration-IND-COM-AGR'!F$120*0.7568</f>
        <v>16.720130932695422</v>
      </c>
      <c r="G83" s="68" t="s">
        <v>136</v>
      </c>
      <c r="H83" s="1" t="s">
        <v>134</v>
      </c>
      <c r="I83" s="13"/>
      <c r="K83" s="13"/>
    </row>
    <row r="84" spans="2:11">
      <c r="B84" s="67"/>
      <c r="C84" s="67"/>
      <c r="D84" s="68" t="s">
        <v>87</v>
      </c>
      <c r="E84" s="67">
        <v>2010</v>
      </c>
      <c r="F84" s="74">
        <f>'Drivers_Elaboration-IND-COM-AGR'!G$120*0.7568</f>
        <v>16.013301641470093</v>
      </c>
      <c r="G84" s="68" t="s">
        <v>136</v>
      </c>
      <c r="I84" s="13"/>
      <c r="K84" s="13"/>
    </row>
    <row r="85" spans="2:11">
      <c r="B85" s="67"/>
      <c r="C85" s="67"/>
      <c r="D85" s="68" t="s">
        <v>87</v>
      </c>
      <c r="E85" s="67">
        <v>2015</v>
      </c>
      <c r="F85" s="74">
        <f>'Drivers_Elaboration-IND-COM-AGR'!H$120*0.7568</f>
        <v>16.187703077501954</v>
      </c>
      <c r="G85" s="68" t="s">
        <v>136</v>
      </c>
      <c r="I85" s="13"/>
      <c r="K85" s="13"/>
    </row>
    <row r="86" spans="2:11">
      <c r="B86" s="67"/>
      <c r="C86" s="67"/>
      <c r="D86" s="68" t="s">
        <v>87</v>
      </c>
      <c r="E86" s="67">
        <v>2020</v>
      </c>
      <c r="F86" s="74">
        <f>'Drivers_Elaboration-IND-COM-AGR'!I$120*0.7568</f>
        <v>17.787952164074202</v>
      </c>
      <c r="G86" s="68" t="s">
        <v>136</v>
      </c>
      <c r="I86" s="13"/>
      <c r="K86" s="13"/>
    </row>
    <row r="87" spans="2:11">
      <c r="B87" s="67"/>
      <c r="C87" s="67"/>
      <c r="D87" s="68" t="s">
        <v>87</v>
      </c>
      <c r="E87" s="67">
        <v>2025</v>
      </c>
      <c r="F87" s="74">
        <f>'Drivers_Elaboration-IND-COM-AGR'!J$120*0.7568</f>
        <v>18.988354301075422</v>
      </c>
      <c r="G87" s="68" t="s">
        <v>136</v>
      </c>
      <c r="I87" s="13"/>
      <c r="K87" s="13"/>
    </row>
    <row r="88" spans="2:11">
      <c r="B88" s="67"/>
      <c r="C88" s="67"/>
      <c r="D88" s="68" t="s">
        <v>87</v>
      </c>
      <c r="E88" s="67">
        <v>2030</v>
      </c>
      <c r="F88" s="74">
        <f>'Drivers_Elaboration-IND-COM-AGR'!K$120*0.7568</f>
        <v>19.123505921727183</v>
      </c>
      <c r="G88" s="68" t="s">
        <v>136</v>
      </c>
      <c r="I88" s="13"/>
      <c r="K88" s="13"/>
    </row>
    <row r="89" spans="2:11">
      <c r="B89" s="67"/>
      <c r="C89" s="67"/>
      <c r="D89" s="68" t="s">
        <v>87</v>
      </c>
      <c r="E89" s="67">
        <v>2035</v>
      </c>
      <c r="F89" s="74">
        <f>'Drivers_Elaboration-IND-COM-AGR'!L$120*0.7568</f>
        <v>19.131764873394427</v>
      </c>
      <c r="G89" s="68" t="s">
        <v>136</v>
      </c>
      <c r="I89" s="13"/>
      <c r="K89" s="13"/>
    </row>
    <row r="90" spans="2:11">
      <c r="B90" s="67"/>
      <c r="C90" s="67"/>
      <c r="D90" s="68" t="s">
        <v>87</v>
      </c>
      <c r="E90" s="67">
        <v>2040</v>
      </c>
      <c r="F90" s="74">
        <f>'Drivers_Elaboration-IND-COM-AGR'!M$120*0.7568</f>
        <v>19.113086273210818</v>
      </c>
      <c r="G90" s="68" t="s">
        <v>136</v>
      </c>
      <c r="I90" s="13"/>
      <c r="K90" s="13"/>
    </row>
    <row r="91" spans="2:11">
      <c r="B91" s="67"/>
      <c r="C91" s="67"/>
      <c r="D91" s="68" t="s">
        <v>87</v>
      </c>
      <c r="E91" s="67">
        <v>2045</v>
      </c>
      <c r="F91" s="74">
        <f>'Drivers_Elaboration-IND-COM-AGR'!N$120*0.7568</f>
        <v>19.094425909196598</v>
      </c>
      <c r="G91" s="68" t="s">
        <v>136</v>
      </c>
      <c r="I91" s="13"/>
      <c r="K91" s="13"/>
    </row>
    <row r="92" spans="2:11">
      <c r="B92" s="67"/>
      <c r="C92" s="67"/>
      <c r="D92" s="68" t="s">
        <v>87</v>
      </c>
      <c r="E92" s="67">
        <v>2050</v>
      </c>
      <c r="F92" s="74">
        <f>'Drivers_Elaboration-IND-COM-AGR'!O$120*0.7568</f>
        <v>19.075783763547541</v>
      </c>
      <c r="G92" s="68" t="s">
        <v>136</v>
      </c>
      <c r="I92" s="13"/>
      <c r="K92" s="13"/>
    </row>
    <row r="93" spans="2:11">
      <c r="B93" s="67"/>
      <c r="C93" s="67"/>
      <c r="D93" s="68" t="s">
        <v>87</v>
      </c>
      <c r="E93" s="67">
        <v>2055</v>
      </c>
      <c r="F93" s="74">
        <f>'Drivers_Elaboration-IND-COM-AGR'!P$120*0.7568</f>
        <v>19.057159818476809</v>
      </c>
      <c r="G93" s="68" t="s">
        <v>136</v>
      </c>
      <c r="I93" s="13"/>
      <c r="K93" s="13"/>
    </row>
    <row r="94" spans="2:11">
      <c r="B94" s="67"/>
      <c r="C94" s="67"/>
      <c r="D94" s="68" t="s">
        <v>87</v>
      </c>
      <c r="E94" s="67">
        <v>2005</v>
      </c>
      <c r="F94" s="74">
        <f>22.0044229568032*0.2432</f>
        <v>5.3514756630945381</v>
      </c>
      <c r="G94" s="68" t="s">
        <v>137</v>
      </c>
      <c r="I94" s="13"/>
      <c r="K94" s="13"/>
    </row>
    <row r="95" spans="2:11">
      <c r="B95" s="67"/>
      <c r="C95" s="67"/>
      <c r="D95" s="68" t="s">
        <v>87</v>
      </c>
      <c r="E95" s="67">
        <v>2006</v>
      </c>
      <c r="F95" s="74">
        <f>'Drivers_Elaboration-IND-COM-AGR'!F$120*0.2432</f>
        <v>5.3730653314370072</v>
      </c>
      <c r="G95" s="68" t="s">
        <v>137</v>
      </c>
      <c r="I95" s="13"/>
      <c r="K95" s="13"/>
    </row>
    <row r="96" spans="2:11">
      <c r="B96" s="67"/>
      <c r="C96" s="67"/>
      <c r="D96" s="68" t="s">
        <v>87</v>
      </c>
      <c r="E96" s="67">
        <v>2010</v>
      </c>
      <c r="F96" s="74">
        <f>'Drivers_Elaboration-IND-COM-AGR'!G$120*0.2432</f>
        <v>5.1459235718889094</v>
      </c>
      <c r="G96" s="68" t="s">
        <v>137</v>
      </c>
      <c r="I96" s="13"/>
      <c r="K96" s="13"/>
    </row>
    <row r="97" spans="2:11">
      <c r="B97" s="67"/>
      <c r="C97" s="67"/>
      <c r="D97" s="68" t="s">
        <v>87</v>
      </c>
      <c r="E97" s="67">
        <v>2015</v>
      </c>
      <c r="F97" s="74">
        <f>'Drivers_Elaboration-IND-COM-AGR'!H$120*0.2432</f>
        <v>5.2019680079921713</v>
      </c>
      <c r="G97" s="68" t="s">
        <v>137</v>
      </c>
      <c r="I97" s="13"/>
      <c r="K97" s="13"/>
    </row>
    <row r="98" spans="2:11">
      <c r="B98" s="67"/>
      <c r="C98" s="67"/>
      <c r="D98" s="68" t="s">
        <v>87</v>
      </c>
      <c r="E98" s="67">
        <v>2020</v>
      </c>
      <c r="F98" s="74">
        <f>'Drivers_Elaboration-IND-COM-AGR'!I$120*0.2432</f>
        <v>5.7162129575883265</v>
      </c>
      <c r="G98" s="68" t="s">
        <v>137</v>
      </c>
      <c r="I98" s="13"/>
      <c r="K98" s="13"/>
    </row>
    <row r="99" spans="2:11">
      <c r="B99" s="67"/>
      <c r="C99" s="67"/>
      <c r="D99" s="68" t="s">
        <v>87</v>
      </c>
      <c r="E99" s="67">
        <v>2025</v>
      </c>
      <c r="F99" s="74">
        <f>'Drivers_Elaboration-IND-COM-AGR'!J$120*0.2432</f>
        <v>6.1019658641933692</v>
      </c>
      <c r="G99" s="68" t="s">
        <v>137</v>
      </c>
      <c r="I99" s="13"/>
      <c r="K99" s="13"/>
    </row>
    <row r="100" spans="2:11">
      <c r="B100" s="67"/>
      <c r="C100" s="67"/>
      <c r="D100" s="68" t="s">
        <v>87</v>
      </c>
      <c r="E100" s="67">
        <v>2030</v>
      </c>
      <c r="F100" s="74">
        <f>'Drivers_Elaboration-IND-COM-AGR'!K$120*0.2432</f>
        <v>6.1453972518023932</v>
      </c>
      <c r="G100" s="68" t="s">
        <v>137</v>
      </c>
      <c r="I100" s="13"/>
      <c r="K100" s="13"/>
    </row>
    <row r="101" spans="2:11">
      <c r="B101" s="67"/>
      <c r="C101" s="67"/>
      <c r="D101" s="68" t="s">
        <v>87</v>
      </c>
      <c r="E101" s="67">
        <v>2035</v>
      </c>
      <c r="F101" s="74">
        <f>'Drivers_Elaboration-IND-COM-AGR'!L$120*0.2432</f>
        <v>6.1480512912388008</v>
      </c>
      <c r="G101" s="68" t="s">
        <v>137</v>
      </c>
      <c r="I101" s="13"/>
      <c r="K101" s="13"/>
    </row>
    <row r="102" spans="2:11">
      <c r="B102" s="67"/>
      <c r="C102" s="67"/>
      <c r="D102" s="68" t="s">
        <v>87</v>
      </c>
      <c r="E102" s="67">
        <v>2040</v>
      </c>
      <c r="F102" s="74">
        <f>'Drivers_Elaboration-IND-COM-AGR'!M$120*0.2432</f>
        <v>6.1420488658098193</v>
      </c>
      <c r="G102" s="68" t="s">
        <v>137</v>
      </c>
      <c r="I102" s="13"/>
      <c r="K102" s="13"/>
    </row>
    <row r="103" spans="2:11">
      <c r="B103" s="67"/>
      <c r="C103" s="67"/>
      <c r="D103" s="68" t="s">
        <v>87</v>
      </c>
      <c r="E103" s="67">
        <v>2045</v>
      </c>
      <c r="F103" s="74">
        <f>'Drivers_Elaboration-IND-COM-AGR'!N$120*0.2432</f>
        <v>6.1360523006297738</v>
      </c>
      <c r="G103" s="68" t="s">
        <v>137</v>
      </c>
      <c r="I103" s="13"/>
      <c r="K103" s="13"/>
    </row>
    <row r="104" spans="2:11">
      <c r="B104" s="67"/>
      <c r="C104" s="67"/>
      <c r="D104" s="68" t="s">
        <v>87</v>
      </c>
      <c r="E104" s="67">
        <v>2050</v>
      </c>
      <c r="F104" s="74">
        <f>'Drivers_Elaboration-IND-COM-AGR'!O$120*0.2432</f>
        <v>6.1300615899772222</v>
      </c>
      <c r="G104" s="68" t="s">
        <v>137</v>
      </c>
      <c r="I104" s="13"/>
      <c r="K104" s="13"/>
    </row>
    <row r="105" spans="2:11">
      <c r="B105" s="67"/>
      <c r="C105" s="67"/>
      <c r="D105" s="68" t="s">
        <v>87</v>
      </c>
      <c r="E105" s="67">
        <v>2055</v>
      </c>
      <c r="F105" s="74">
        <f>'Drivers_Elaboration-IND-COM-AGR'!P$120*0.2432</f>
        <v>6.12407672813631</v>
      </c>
      <c r="G105" s="68" t="s">
        <v>137</v>
      </c>
      <c r="I105" s="13"/>
      <c r="K105" s="13"/>
    </row>
    <row r="106" spans="2:11">
      <c r="B106" s="59"/>
      <c r="C106" s="59"/>
      <c r="D106" s="59" t="s">
        <v>87</v>
      </c>
      <c r="E106" s="59">
        <v>2006</v>
      </c>
      <c r="F106" s="60">
        <f>'Drivers_Elaboration-IND-COM-AGR'!F$121</f>
        <v>19.673287940954975</v>
      </c>
      <c r="G106" s="53" t="s">
        <v>23</v>
      </c>
    </row>
    <row r="107" spans="2:11">
      <c r="B107" s="59"/>
      <c r="C107" s="59"/>
      <c r="D107" s="59" t="s">
        <v>87</v>
      </c>
      <c r="E107" s="59">
        <v>2010</v>
      </c>
      <c r="F107" s="60">
        <f>'Drivers_Elaboration-IND-COM-AGR'!G$121</f>
        <v>19.712984066280846</v>
      </c>
      <c r="G107" s="53" t="s">
        <v>23</v>
      </c>
    </row>
    <row r="108" spans="2:11">
      <c r="B108" s="59"/>
      <c r="C108" s="59"/>
      <c r="D108" s="59" t="s">
        <v>87</v>
      </c>
      <c r="E108" s="59">
        <v>2015</v>
      </c>
      <c r="F108" s="60">
        <f>'Drivers_Elaboration-IND-COM-AGR'!H$121</f>
        <v>20.048483881147476</v>
      </c>
      <c r="G108" s="53" t="s">
        <v>23</v>
      </c>
    </row>
    <row r="109" spans="2:11">
      <c r="B109" s="59"/>
      <c r="C109" s="59"/>
      <c r="D109" s="59" t="s">
        <v>87</v>
      </c>
      <c r="E109" s="59">
        <v>2020</v>
      </c>
      <c r="F109" s="60">
        <f>'Drivers_Elaboration-IND-COM-AGR'!I$121</f>
        <v>21.347732456007599</v>
      </c>
      <c r="G109" s="53" t="s">
        <v>23</v>
      </c>
    </row>
    <row r="110" spans="2:11">
      <c r="B110" s="59"/>
      <c r="C110" s="59"/>
      <c r="D110" s="59" t="s">
        <v>87</v>
      </c>
      <c r="E110" s="59">
        <v>2025</v>
      </c>
      <c r="F110" s="60">
        <f>'Drivers_Elaboration-IND-COM-AGR'!J$121</f>
        <v>22.596404484704248</v>
      </c>
      <c r="G110" s="53" t="s">
        <v>23</v>
      </c>
    </row>
    <row r="111" spans="2:11">
      <c r="B111" s="59"/>
      <c r="C111" s="59"/>
      <c r="D111" s="59" t="s">
        <v>87</v>
      </c>
      <c r="E111" s="59">
        <v>2030</v>
      </c>
      <c r="F111" s="60">
        <f>'Drivers_Elaboration-IND-COM-AGR'!K$121</f>
        <v>23.164710574965724</v>
      </c>
      <c r="G111" s="53" t="s">
        <v>23</v>
      </c>
    </row>
    <row r="112" spans="2:11">
      <c r="B112" s="59"/>
      <c r="C112" s="59"/>
      <c r="D112" s="59" t="s">
        <v>87</v>
      </c>
      <c r="E112" s="59">
        <v>2035</v>
      </c>
      <c r="F112" s="60">
        <f>'Drivers_Elaboration-IND-COM-AGR'!L$121</f>
        <v>23.609099316314346</v>
      </c>
      <c r="G112" s="53" t="s">
        <v>23</v>
      </c>
    </row>
    <row r="113" spans="2:7">
      <c r="B113" s="59"/>
      <c r="C113" s="59"/>
      <c r="D113" s="59" t="s">
        <v>87</v>
      </c>
      <c r="E113" s="59">
        <v>2040</v>
      </c>
      <c r="F113" s="60">
        <f>'Drivers_Elaboration-IND-COM-AGR'!M$121</f>
        <v>24.039721139405412</v>
      </c>
      <c r="G113" s="53" t="s">
        <v>23</v>
      </c>
    </row>
    <row r="114" spans="2:7">
      <c r="B114" s="59"/>
      <c r="C114" s="59"/>
      <c r="D114" s="59" t="s">
        <v>87</v>
      </c>
      <c r="E114" s="59">
        <v>2045</v>
      </c>
      <c r="F114" s="60">
        <f>'Drivers_Elaboration-IND-COM-AGR'!N$121</f>
        <v>24.478197355924948</v>
      </c>
      <c r="G114" s="53" t="s">
        <v>23</v>
      </c>
    </row>
    <row r="115" spans="2:7">
      <c r="B115" s="59"/>
      <c r="C115" s="59"/>
      <c r="D115" s="59" t="s">
        <v>87</v>
      </c>
      <c r="E115" s="59">
        <v>2050</v>
      </c>
      <c r="F115" s="60">
        <f>'Drivers_Elaboration-IND-COM-AGR'!O$121</f>
        <v>24.924671227298234</v>
      </c>
      <c r="G115" s="53" t="s">
        <v>23</v>
      </c>
    </row>
    <row r="116" spans="2:7">
      <c r="B116" s="59"/>
      <c r="C116" s="59"/>
      <c r="D116" s="59" t="s">
        <v>87</v>
      </c>
      <c r="E116" s="59">
        <v>2055</v>
      </c>
      <c r="F116" s="60">
        <f>'Drivers_Elaboration-IND-COM-AGR'!P$121</f>
        <v>25.379288627989489</v>
      </c>
      <c r="G116" s="5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rgb="FF7030A0"/>
  </sheetPr>
  <dimension ref="B1:K112"/>
  <sheetViews>
    <sheetView workbookViewId="0">
      <selection activeCell="G46" sqref="G46"/>
    </sheetView>
  </sheetViews>
  <sheetFormatPr defaultRowHeight="12.75"/>
  <cols>
    <col min="2" max="3" width="9.1328125" style="8" customWidth="1"/>
    <col min="4" max="4" width="11.1328125" style="8" bestFit="1" customWidth="1"/>
    <col min="5" max="7" width="9.1328125" style="8" customWidth="1"/>
  </cols>
  <sheetData>
    <row r="1" spans="2:7">
      <c r="B1"/>
      <c r="C1"/>
      <c r="D1"/>
      <c r="E1"/>
      <c r="F1"/>
      <c r="G1"/>
    </row>
    <row r="2" spans="2:7">
      <c r="B2"/>
      <c r="C2"/>
      <c r="D2"/>
      <c r="E2"/>
      <c r="F2"/>
      <c r="G2"/>
    </row>
    <row r="3" spans="2:7" ht="14.25">
      <c r="B3" s="21" t="s">
        <v>86</v>
      </c>
      <c r="C3" s="22"/>
      <c r="D3" s="22"/>
      <c r="E3" s="22"/>
      <c r="F3" s="22"/>
      <c r="G3" s="23"/>
    </row>
    <row r="4" spans="2:7" ht="13.5" thickBot="1">
      <c r="B4" s="24" t="s">
        <v>78</v>
      </c>
      <c r="C4" s="24" t="s">
        <v>79</v>
      </c>
      <c r="D4" s="24" t="s">
        <v>80</v>
      </c>
      <c r="E4" s="24" t="s">
        <v>81</v>
      </c>
      <c r="F4" s="25" t="s">
        <v>1</v>
      </c>
      <c r="G4" s="26" t="s">
        <v>82</v>
      </c>
    </row>
    <row r="5" spans="2:7">
      <c r="B5"/>
      <c r="C5"/>
      <c r="D5" s="1" t="s">
        <v>87</v>
      </c>
      <c r="E5">
        <v>2006</v>
      </c>
      <c r="F5" s="51">
        <f>'Drivers_Elaboration-IND-COM-AGR'!F100</f>
        <v>13.582008104213754</v>
      </c>
      <c r="G5" s="1" t="s">
        <v>2</v>
      </c>
    </row>
    <row r="6" spans="2:7">
      <c r="B6"/>
      <c r="C6"/>
      <c r="D6" s="1" t="s">
        <v>87</v>
      </c>
      <c r="E6">
        <v>2010</v>
      </c>
      <c r="F6" s="51">
        <f>'Drivers_Elaboration-IND-COM-AGR'!G100</f>
        <v>13.931960809727631</v>
      </c>
      <c r="G6" s="1" t="s">
        <v>2</v>
      </c>
    </row>
    <row r="7" spans="2:7">
      <c r="B7"/>
      <c r="C7"/>
      <c r="D7" s="1" t="s">
        <v>87</v>
      </c>
      <c r="E7">
        <v>2015</v>
      </c>
      <c r="F7" s="51">
        <f>'Drivers_Elaboration-IND-COM-AGR'!H100</f>
        <v>14.440888987713516</v>
      </c>
      <c r="G7" s="1" t="s">
        <v>2</v>
      </c>
    </row>
    <row r="8" spans="2:7">
      <c r="B8"/>
      <c r="C8"/>
      <c r="D8" s="1" t="s">
        <v>87</v>
      </c>
      <c r="E8">
        <v>2020</v>
      </c>
      <c r="F8" s="51">
        <f>'Drivers_Elaboration-IND-COM-AGR'!I100</f>
        <v>14.994944910953468</v>
      </c>
      <c r="G8" s="1" t="s">
        <v>2</v>
      </c>
    </row>
    <row r="9" spans="2:7">
      <c r="B9"/>
      <c r="C9"/>
      <c r="D9" s="1" t="s">
        <v>87</v>
      </c>
      <c r="E9">
        <v>2025</v>
      </c>
      <c r="F9" s="51">
        <f>'Drivers_Elaboration-IND-COM-AGR'!J100</f>
        <v>15.38917155532271</v>
      </c>
      <c r="G9" s="1" t="s">
        <v>2</v>
      </c>
    </row>
    <row r="10" spans="2:7">
      <c r="B10"/>
      <c r="C10"/>
      <c r="D10" s="1" t="s">
        <v>87</v>
      </c>
      <c r="E10">
        <v>2030</v>
      </c>
      <c r="F10" s="51">
        <f>'Drivers_Elaboration-IND-COM-AGR'!K100</f>
        <v>15.731331768653243</v>
      </c>
      <c r="G10" s="1" t="s">
        <v>2</v>
      </c>
    </row>
    <row r="11" spans="2:7">
      <c r="B11"/>
      <c r="C11"/>
      <c r="D11" s="1" t="s">
        <v>87</v>
      </c>
      <c r="E11">
        <v>2035</v>
      </c>
      <c r="F11" s="51">
        <f>'Drivers_Elaboration-IND-COM-AGR'!L100</f>
        <v>16.026383725429248</v>
      </c>
      <c r="G11" s="1" t="s">
        <v>2</v>
      </c>
    </row>
    <row r="12" spans="2:7">
      <c r="B12"/>
      <c r="C12"/>
      <c r="D12" s="1" t="s">
        <v>87</v>
      </c>
      <c r="E12">
        <v>2040</v>
      </c>
      <c r="F12" s="51">
        <f>'Drivers_Elaboration-IND-COM-AGR'!M100</f>
        <v>16.31869943323909</v>
      </c>
      <c r="G12" s="1" t="s">
        <v>2</v>
      </c>
    </row>
    <row r="13" spans="2:7">
      <c r="B13"/>
      <c r="C13"/>
      <c r="D13" s="1" t="s">
        <v>87</v>
      </c>
      <c r="E13">
        <v>2045</v>
      </c>
      <c r="F13" s="51">
        <f>'Drivers_Elaboration-IND-COM-AGR'!N100</f>
        <v>16.616346878669614</v>
      </c>
      <c r="G13" s="1" t="s">
        <v>2</v>
      </c>
    </row>
    <row r="14" spans="2:7">
      <c r="B14"/>
      <c r="C14"/>
      <c r="D14" s="1" t="s">
        <v>87</v>
      </c>
      <c r="E14">
        <v>2050</v>
      </c>
      <c r="F14" s="51">
        <f>'Drivers_Elaboration-IND-COM-AGR'!O100</f>
        <v>16.919423310774828</v>
      </c>
      <c r="G14" s="1" t="s">
        <v>2</v>
      </c>
    </row>
    <row r="15" spans="2:7">
      <c r="B15"/>
      <c r="C15"/>
      <c r="D15" s="1" t="s">
        <v>87</v>
      </c>
      <c r="E15">
        <v>2055</v>
      </c>
      <c r="F15" s="51">
        <f>'Drivers_Elaboration-IND-COM-AGR'!P100</f>
        <v>17.228027752397921</v>
      </c>
      <c r="G15" s="1" t="s">
        <v>2</v>
      </c>
    </row>
    <row r="16" spans="2:7" ht="13.15">
      <c r="B16" s="71"/>
      <c r="C16" s="71"/>
      <c r="D16" s="65"/>
      <c r="F16" s="51"/>
    </row>
    <row r="17" spans="4:6">
      <c r="D17" s="65"/>
      <c r="F17" s="51"/>
    </row>
    <row r="18" spans="4:6">
      <c r="D18" s="65"/>
      <c r="F18" s="51"/>
    </row>
    <row r="19" spans="4:6">
      <c r="D19" s="65"/>
      <c r="F19" s="51"/>
    </row>
    <row r="20" spans="4:6">
      <c r="D20" s="65"/>
      <c r="F20" s="51"/>
    </row>
    <row r="21" spans="4:6">
      <c r="D21" s="65"/>
      <c r="F21" s="51"/>
    </row>
    <row r="22" spans="4:6">
      <c r="D22" s="65"/>
      <c r="F22" s="51"/>
    </row>
    <row r="23" spans="4:6">
      <c r="D23" s="65"/>
      <c r="F23" s="51"/>
    </row>
    <row r="24" spans="4:6">
      <c r="D24" s="65"/>
      <c r="F24" s="51"/>
    </row>
    <row r="25" spans="4:6">
      <c r="D25" s="65"/>
      <c r="F25" s="51"/>
    </row>
    <row r="26" spans="4:6">
      <c r="D26" s="65"/>
      <c r="F26" s="61"/>
    </row>
    <row r="27" spans="4:6">
      <c r="D27" s="65"/>
      <c r="F27" s="61"/>
    </row>
    <row r="28" spans="4:6">
      <c r="D28" s="65"/>
      <c r="F28" s="61"/>
    </row>
    <row r="29" spans="4:6">
      <c r="D29" s="65"/>
      <c r="F29" s="61"/>
    </row>
    <row r="30" spans="4:6">
      <c r="D30" s="65"/>
      <c r="F30" s="61"/>
    </row>
    <row r="31" spans="4:6">
      <c r="D31" s="65"/>
      <c r="F31" s="61"/>
    </row>
    <row r="32" spans="4:6">
      <c r="D32" s="65"/>
      <c r="F32" s="61"/>
    </row>
    <row r="33" spans="2:11">
      <c r="D33" s="65"/>
      <c r="F33" s="61"/>
    </row>
    <row r="34" spans="2:11">
      <c r="D34" s="65"/>
      <c r="F34" s="61"/>
    </row>
    <row r="35" spans="2:11">
      <c r="D35" s="65"/>
      <c r="F35" s="61"/>
    </row>
    <row r="36" spans="2:11" ht="13.15">
      <c r="B36" s="71"/>
      <c r="C36" s="71"/>
      <c r="D36" s="65"/>
      <c r="F36" s="51"/>
      <c r="G36" s="65"/>
    </row>
    <row r="37" spans="2:11">
      <c r="D37" s="65"/>
      <c r="F37" s="51"/>
      <c r="G37" s="65"/>
    </row>
    <row r="38" spans="2:11">
      <c r="D38" s="65"/>
      <c r="F38" s="51"/>
      <c r="G38" s="65"/>
    </row>
    <row r="39" spans="2:11">
      <c r="D39" s="65"/>
      <c r="F39" s="51"/>
      <c r="G39" s="65"/>
    </row>
    <row r="40" spans="2:11">
      <c r="D40" s="65"/>
      <c r="F40" s="51"/>
      <c r="G40" s="65"/>
    </row>
    <row r="41" spans="2:11">
      <c r="D41" s="65"/>
      <c r="F41" s="51"/>
      <c r="G41" s="65"/>
    </row>
    <row r="42" spans="2:11">
      <c r="D42" s="65"/>
      <c r="F42" s="51"/>
      <c r="G42" s="65"/>
      <c r="K42" s="1"/>
    </row>
    <row r="43" spans="2:11">
      <c r="D43" s="65"/>
      <c r="F43" s="51"/>
      <c r="G43" s="65"/>
    </row>
    <row r="44" spans="2:11">
      <c r="D44" s="65"/>
      <c r="F44" s="51"/>
      <c r="G44" s="65"/>
    </row>
    <row r="45" spans="2:11">
      <c r="D45" s="65"/>
      <c r="F45" s="51"/>
      <c r="G45" s="65"/>
    </row>
    <row r="46" spans="2:11">
      <c r="D46" s="65"/>
      <c r="F46" s="61"/>
      <c r="G46" s="65"/>
    </row>
    <row r="47" spans="2:11">
      <c r="D47" s="65"/>
      <c r="F47" s="61"/>
      <c r="G47" s="65"/>
    </row>
    <row r="48" spans="2:11">
      <c r="D48" s="65"/>
      <c r="F48" s="61"/>
      <c r="G48" s="65"/>
    </row>
    <row r="49" spans="4:7">
      <c r="D49" s="65"/>
      <c r="F49" s="61"/>
      <c r="G49" s="65"/>
    </row>
    <row r="50" spans="4:7">
      <c r="D50" s="65"/>
      <c r="F50" s="61"/>
      <c r="G50" s="65"/>
    </row>
    <row r="51" spans="4:7">
      <c r="D51" s="65"/>
      <c r="F51" s="61"/>
      <c r="G51" s="65"/>
    </row>
    <row r="52" spans="4:7">
      <c r="D52" s="65"/>
      <c r="F52" s="61"/>
      <c r="G52" s="65"/>
    </row>
    <row r="53" spans="4:7">
      <c r="D53" s="65"/>
      <c r="F53" s="61"/>
      <c r="G53" s="65"/>
    </row>
    <row r="54" spans="4:7">
      <c r="D54" s="65"/>
      <c r="F54" s="61"/>
      <c r="G54" s="65"/>
    </row>
    <row r="55" spans="4:7">
      <c r="D55" s="65"/>
      <c r="F55" s="61"/>
      <c r="G55" s="65"/>
    </row>
    <row r="56" spans="4:7">
      <c r="D56" s="65"/>
      <c r="F56" s="61"/>
      <c r="G56" s="65"/>
    </row>
    <row r="57" spans="4:7">
      <c r="F57" s="61"/>
      <c r="G57" s="65"/>
    </row>
    <row r="58" spans="4:7">
      <c r="F58" s="61"/>
      <c r="G58" s="65"/>
    </row>
    <row r="59" spans="4:7">
      <c r="F59" s="61"/>
      <c r="G59" s="65"/>
    </row>
    <row r="60" spans="4:7">
      <c r="F60" s="61"/>
      <c r="G60" s="65"/>
    </row>
    <row r="61" spans="4:7">
      <c r="F61" s="61"/>
      <c r="G61" s="65"/>
    </row>
    <row r="62" spans="4:7">
      <c r="F62" s="61"/>
      <c r="G62" s="65"/>
    </row>
    <row r="63" spans="4:7">
      <c r="F63" s="61"/>
      <c r="G63" s="65"/>
    </row>
    <row r="64" spans="4:7">
      <c r="F64" s="61"/>
      <c r="G64" s="65"/>
    </row>
    <row r="65" spans="4:11">
      <c r="F65" s="61"/>
      <c r="G65" s="65"/>
    </row>
    <row r="66" spans="4:11">
      <c r="F66" s="61"/>
      <c r="G66" s="65"/>
    </row>
    <row r="67" spans="4:11">
      <c r="D67" s="65"/>
      <c r="F67" s="61"/>
      <c r="G67" s="65"/>
    </row>
    <row r="68" spans="4:11">
      <c r="D68" s="65"/>
      <c r="F68" s="61"/>
      <c r="G68" s="65"/>
    </row>
    <row r="69" spans="4:11">
      <c r="D69" s="65"/>
      <c r="F69" s="61"/>
      <c r="G69" s="65"/>
    </row>
    <row r="70" spans="4:11">
      <c r="D70" s="65"/>
      <c r="F70" s="61"/>
      <c r="G70" s="65"/>
    </row>
    <row r="71" spans="4:11">
      <c r="D71" s="65"/>
      <c r="F71" s="61"/>
      <c r="G71" s="65"/>
    </row>
    <row r="72" spans="4:11">
      <c r="D72" s="65"/>
      <c r="F72" s="61"/>
      <c r="G72" s="65"/>
    </row>
    <row r="73" spans="4:11">
      <c r="D73" s="65"/>
      <c r="F73" s="61"/>
      <c r="G73" s="65"/>
    </row>
    <row r="74" spans="4:11">
      <c r="D74" s="65"/>
      <c r="F74" s="61"/>
      <c r="G74" s="65"/>
    </row>
    <row r="75" spans="4:11">
      <c r="D75" s="65"/>
      <c r="F75" s="61"/>
      <c r="G75" s="65"/>
    </row>
    <row r="76" spans="4:11">
      <c r="D76" s="65"/>
      <c r="F76" s="61"/>
      <c r="G76" s="65"/>
    </row>
    <row r="77" spans="4:11">
      <c r="D77" s="65"/>
      <c r="F77" s="61"/>
      <c r="G77" s="65"/>
    </row>
    <row r="78" spans="4:11">
      <c r="D78" s="65"/>
      <c r="F78" s="61"/>
      <c r="G78" s="65"/>
      <c r="I78" s="13"/>
    </row>
    <row r="79" spans="4:11">
      <c r="D79" s="65"/>
      <c r="F79" s="61"/>
      <c r="G79" s="65"/>
      <c r="H79" s="1" t="s">
        <v>134</v>
      </c>
      <c r="I79" s="13"/>
      <c r="K79" s="13"/>
    </row>
    <row r="80" spans="4:11">
      <c r="D80" s="65"/>
      <c r="F80" s="61"/>
      <c r="G80" s="65"/>
      <c r="I80" s="13"/>
      <c r="K80" s="13"/>
    </row>
    <row r="81" spans="4:11">
      <c r="D81" s="65"/>
      <c r="F81" s="61"/>
      <c r="G81" s="65"/>
      <c r="I81" s="13"/>
      <c r="K81" s="13"/>
    </row>
    <row r="82" spans="4:11">
      <c r="D82" s="65"/>
      <c r="F82" s="61"/>
      <c r="G82" s="65"/>
      <c r="I82" s="13"/>
      <c r="K82" s="13"/>
    </row>
    <row r="83" spans="4:11">
      <c r="D83" s="65"/>
      <c r="F83" s="61"/>
      <c r="G83" s="65"/>
      <c r="I83" s="13"/>
      <c r="K83" s="13"/>
    </row>
    <row r="84" spans="4:11">
      <c r="D84" s="65"/>
      <c r="F84" s="61"/>
      <c r="G84" s="65"/>
      <c r="I84" s="13"/>
      <c r="K84" s="13"/>
    </row>
    <row r="85" spans="4:11">
      <c r="D85" s="65"/>
      <c r="F85" s="61"/>
      <c r="G85" s="65"/>
      <c r="I85" s="13"/>
      <c r="K85" s="13"/>
    </row>
    <row r="86" spans="4:11">
      <c r="D86" s="65"/>
      <c r="F86" s="61"/>
      <c r="G86" s="65"/>
      <c r="I86" s="13"/>
      <c r="K86" s="13"/>
    </row>
    <row r="87" spans="4:11">
      <c r="D87" s="65"/>
      <c r="F87" s="61"/>
      <c r="G87" s="65"/>
      <c r="I87" s="13"/>
      <c r="K87" s="13"/>
    </row>
    <row r="88" spans="4:11">
      <c r="D88" s="65"/>
      <c r="F88" s="61"/>
      <c r="G88" s="65"/>
      <c r="I88" s="13"/>
      <c r="K88" s="13"/>
    </row>
    <row r="89" spans="4:11">
      <c r="D89" s="65"/>
      <c r="F89" s="61"/>
      <c r="G89" s="65"/>
      <c r="I89" s="13"/>
      <c r="K89" s="13"/>
    </row>
    <row r="90" spans="4:11">
      <c r="D90" s="65"/>
      <c r="F90" s="61"/>
      <c r="G90" s="65"/>
      <c r="I90" s="13"/>
      <c r="K90" s="13"/>
    </row>
    <row r="91" spans="4:11">
      <c r="D91" s="65"/>
      <c r="F91" s="61"/>
      <c r="G91" s="65"/>
      <c r="I91" s="13"/>
      <c r="K91" s="13"/>
    </row>
    <row r="92" spans="4:11">
      <c r="D92" s="65"/>
      <c r="F92" s="61"/>
      <c r="G92" s="65"/>
      <c r="I92" s="13"/>
      <c r="K92" s="13"/>
    </row>
    <row r="93" spans="4:11">
      <c r="D93" s="65"/>
      <c r="F93" s="61"/>
      <c r="G93" s="65"/>
      <c r="I93" s="13"/>
      <c r="K93" s="13"/>
    </row>
    <row r="94" spans="4:11">
      <c r="D94" s="65"/>
      <c r="F94" s="61"/>
      <c r="G94" s="65"/>
      <c r="I94" s="13"/>
      <c r="K94" s="13"/>
    </row>
    <row r="95" spans="4:11">
      <c r="D95" s="65"/>
      <c r="F95" s="61"/>
      <c r="G95" s="65"/>
      <c r="I95" s="13"/>
      <c r="K95" s="13"/>
    </row>
    <row r="96" spans="4:11">
      <c r="D96" s="65"/>
      <c r="F96" s="61"/>
      <c r="G96" s="65"/>
      <c r="I96" s="13"/>
      <c r="K96" s="13"/>
    </row>
    <row r="97" spans="4:11">
      <c r="D97" s="65"/>
      <c r="F97" s="61"/>
      <c r="G97" s="65"/>
      <c r="I97" s="13"/>
      <c r="K97" s="13"/>
    </row>
    <row r="98" spans="4:11">
      <c r="D98" s="65"/>
      <c r="F98" s="61"/>
      <c r="G98" s="65"/>
      <c r="I98" s="13"/>
      <c r="K98" s="13"/>
    </row>
    <row r="99" spans="4:11">
      <c r="D99" s="65"/>
      <c r="F99" s="61"/>
      <c r="G99" s="65"/>
      <c r="I99" s="13"/>
      <c r="K99" s="13"/>
    </row>
    <row r="100" spans="4:11">
      <c r="D100" s="65"/>
      <c r="F100" s="61"/>
      <c r="G100" s="65"/>
      <c r="I100" s="13"/>
      <c r="K100" s="13"/>
    </row>
    <row r="101" spans="4:11">
      <c r="D101" s="65"/>
      <c r="F101" s="61"/>
      <c r="G101" s="65"/>
      <c r="I101" s="13"/>
      <c r="K101" s="13"/>
    </row>
    <row r="102" spans="4:11">
      <c r="F102" s="61"/>
      <c r="G102" s="65"/>
    </row>
    <row r="103" spans="4:11">
      <c r="F103" s="61"/>
      <c r="G103" s="65"/>
    </row>
    <row r="104" spans="4:11">
      <c r="F104" s="61"/>
      <c r="G104" s="65"/>
    </row>
    <row r="105" spans="4:11">
      <c r="F105" s="61"/>
      <c r="G105" s="65"/>
    </row>
    <row r="106" spans="4:11">
      <c r="F106" s="61"/>
      <c r="G106" s="65"/>
    </row>
    <row r="107" spans="4:11">
      <c r="F107" s="61"/>
      <c r="G107" s="65"/>
    </row>
    <row r="108" spans="4:11">
      <c r="F108" s="61"/>
      <c r="G108" s="65"/>
    </row>
    <row r="109" spans="4:11">
      <c r="F109" s="61"/>
      <c r="G109" s="65"/>
    </row>
    <row r="110" spans="4:11">
      <c r="F110" s="61"/>
      <c r="G110" s="65"/>
    </row>
    <row r="111" spans="4:11">
      <c r="F111" s="61"/>
      <c r="G111" s="65"/>
    </row>
    <row r="112" spans="4:11">
      <c r="F112" s="61"/>
      <c r="G112" s="6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tabColor rgb="FF7030A0"/>
  </sheetPr>
  <dimension ref="A1:IV880"/>
  <sheetViews>
    <sheetView tabSelected="1" topLeftCell="D1" zoomScale="90" zoomScaleNormal="90" workbookViewId="0">
      <selection activeCell="G115" sqref="G115"/>
    </sheetView>
  </sheetViews>
  <sheetFormatPr defaultRowHeight="12.75"/>
  <cols>
    <col min="1" max="1" width="3.1328125" customWidth="1"/>
    <col min="2" max="2" width="7.53125" bestFit="1" customWidth="1"/>
    <col min="3" max="3" width="22.46484375" bestFit="1" customWidth="1"/>
    <col min="4" max="4" width="17.46484375" customWidth="1"/>
    <col min="5" max="5" width="10.46484375" customWidth="1"/>
    <col min="6" max="6" width="9.796875" customWidth="1"/>
    <col min="7" max="8" width="9.73046875" bestFit="1" customWidth="1"/>
    <col min="9" max="16" width="10.796875" bestFit="1" customWidth="1"/>
    <col min="17" max="59" width="10.46484375" bestFit="1" customWidth="1"/>
  </cols>
  <sheetData>
    <row r="1" spans="1:62">
      <c r="L1" s="2"/>
      <c r="M1" s="2"/>
      <c r="N1" s="2"/>
      <c r="O1" s="2"/>
    </row>
    <row r="2" spans="1:62">
      <c r="B2" s="4"/>
      <c r="C2" s="4"/>
      <c r="D2" s="19"/>
      <c r="E2" s="20"/>
      <c r="F2" s="20"/>
      <c r="G2" s="20"/>
      <c r="H2" s="20"/>
      <c r="I2" s="20"/>
      <c r="J2" s="5"/>
      <c r="K2" s="5"/>
      <c r="L2" s="5"/>
      <c r="M2" s="5"/>
      <c r="N2" s="5"/>
      <c r="O2" s="5"/>
      <c r="P2" s="5"/>
      <c r="Q2" s="5"/>
      <c r="R2" s="5"/>
      <c r="S2" s="5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62" ht="14.25">
      <c r="B3" s="168" t="s">
        <v>0</v>
      </c>
      <c r="C3" s="168"/>
      <c r="D3" s="168" t="s">
        <v>75</v>
      </c>
      <c r="E3" s="168">
        <v>2005</v>
      </c>
      <c r="F3" s="168">
        <f>E3+1</f>
        <v>2006</v>
      </c>
      <c r="G3" s="168">
        <f t="shared" ref="G3:BH3" si="0">F3+1</f>
        <v>2007</v>
      </c>
      <c r="H3" s="168">
        <f t="shared" si="0"/>
        <v>2008</v>
      </c>
      <c r="I3" s="168">
        <f t="shared" si="0"/>
        <v>2009</v>
      </c>
      <c r="J3" s="168">
        <f t="shared" si="0"/>
        <v>2010</v>
      </c>
      <c r="K3" s="168">
        <f t="shared" si="0"/>
        <v>2011</v>
      </c>
      <c r="L3" s="168">
        <f t="shared" si="0"/>
        <v>2012</v>
      </c>
      <c r="M3" s="168">
        <f t="shared" si="0"/>
        <v>2013</v>
      </c>
      <c r="N3" s="168">
        <f t="shared" si="0"/>
        <v>2014</v>
      </c>
      <c r="O3" s="168">
        <f t="shared" si="0"/>
        <v>2015</v>
      </c>
      <c r="P3" s="168">
        <f t="shared" si="0"/>
        <v>2016</v>
      </c>
      <c r="Q3" s="168">
        <f t="shared" si="0"/>
        <v>2017</v>
      </c>
      <c r="R3" s="168">
        <f t="shared" si="0"/>
        <v>2018</v>
      </c>
      <c r="S3" s="168">
        <f t="shared" si="0"/>
        <v>2019</v>
      </c>
      <c r="T3" s="168">
        <f t="shared" si="0"/>
        <v>2020</v>
      </c>
      <c r="U3" s="168">
        <f t="shared" si="0"/>
        <v>2021</v>
      </c>
      <c r="V3" s="168">
        <f t="shared" si="0"/>
        <v>2022</v>
      </c>
      <c r="W3" s="168">
        <f t="shared" si="0"/>
        <v>2023</v>
      </c>
      <c r="X3" s="168">
        <f t="shared" si="0"/>
        <v>2024</v>
      </c>
      <c r="Y3" s="168">
        <f t="shared" si="0"/>
        <v>2025</v>
      </c>
      <c r="Z3" s="168">
        <f t="shared" si="0"/>
        <v>2026</v>
      </c>
      <c r="AA3" s="168">
        <f t="shared" si="0"/>
        <v>2027</v>
      </c>
      <c r="AB3" s="168">
        <f t="shared" si="0"/>
        <v>2028</v>
      </c>
      <c r="AC3" s="168">
        <f t="shared" si="0"/>
        <v>2029</v>
      </c>
      <c r="AD3" s="168">
        <f t="shared" si="0"/>
        <v>2030</v>
      </c>
      <c r="AE3" s="168">
        <f t="shared" si="0"/>
        <v>2031</v>
      </c>
      <c r="AF3" s="168">
        <f t="shared" si="0"/>
        <v>2032</v>
      </c>
      <c r="AG3" s="168">
        <f t="shared" si="0"/>
        <v>2033</v>
      </c>
      <c r="AH3" s="168">
        <f t="shared" si="0"/>
        <v>2034</v>
      </c>
      <c r="AI3" s="168">
        <f t="shared" si="0"/>
        <v>2035</v>
      </c>
      <c r="AJ3" s="168">
        <f t="shared" si="0"/>
        <v>2036</v>
      </c>
      <c r="AK3" s="168">
        <f t="shared" si="0"/>
        <v>2037</v>
      </c>
      <c r="AL3" s="168">
        <f t="shared" si="0"/>
        <v>2038</v>
      </c>
      <c r="AM3" s="168">
        <f t="shared" si="0"/>
        <v>2039</v>
      </c>
      <c r="AN3" s="168">
        <f t="shared" si="0"/>
        <v>2040</v>
      </c>
      <c r="AO3" s="168">
        <f t="shared" si="0"/>
        <v>2041</v>
      </c>
      <c r="AP3" s="168">
        <f t="shared" si="0"/>
        <v>2042</v>
      </c>
      <c r="AQ3" s="168">
        <f t="shared" si="0"/>
        <v>2043</v>
      </c>
      <c r="AR3" s="168">
        <f t="shared" si="0"/>
        <v>2044</v>
      </c>
      <c r="AS3" s="168">
        <f t="shared" si="0"/>
        <v>2045</v>
      </c>
      <c r="AT3" s="168">
        <f t="shared" si="0"/>
        <v>2046</v>
      </c>
      <c r="AU3" s="168">
        <f t="shared" si="0"/>
        <v>2047</v>
      </c>
      <c r="AV3" s="168">
        <f t="shared" si="0"/>
        <v>2048</v>
      </c>
      <c r="AW3" s="168">
        <f t="shared" si="0"/>
        <v>2049</v>
      </c>
      <c r="AX3" s="168">
        <f t="shared" si="0"/>
        <v>2050</v>
      </c>
      <c r="AY3" s="168">
        <f t="shared" si="0"/>
        <v>2051</v>
      </c>
      <c r="AZ3" s="168">
        <f t="shared" si="0"/>
        <v>2052</v>
      </c>
      <c r="BA3" s="168">
        <f t="shared" si="0"/>
        <v>2053</v>
      </c>
      <c r="BB3" s="168">
        <f t="shared" si="0"/>
        <v>2054</v>
      </c>
      <c r="BC3" s="168">
        <f t="shared" si="0"/>
        <v>2055</v>
      </c>
      <c r="BD3" s="168">
        <f t="shared" si="0"/>
        <v>2056</v>
      </c>
      <c r="BE3" s="168">
        <f t="shared" si="0"/>
        <v>2057</v>
      </c>
      <c r="BF3" s="168">
        <f t="shared" si="0"/>
        <v>2058</v>
      </c>
      <c r="BG3" s="168">
        <f t="shared" si="0"/>
        <v>2059</v>
      </c>
      <c r="BH3" s="168">
        <f t="shared" si="0"/>
        <v>2060</v>
      </c>
      <c r="BI3" s="16"/>
      <c r="BJ3" s="16"/>
    </row>
    <row r="4" spans="1:62">
      <c r="A4" s="8"/>
      <c r="B4" s="36" t="s">
        <v>2</v>
      </c>
      <c r="C4" s="35"/>
      <c r="D4" s="36" t="s">
        <v>143</v>
      </c>
      <c r="E4" s="37">
        <v>1</v>
      </c>
      <c r="F4" s="37">
        <f>(1+F$47*UCC_Elasdatinc!D3)^1</f>
        <v>0.96134803081494224</v>
      </c>
      <c r="G4" s="37">
        <f>(1+G$47*UCC_Elasdatinc!E3)^1</f>
        <v>1.0076736354365519</v>
      </c>
      <c r="H4" s="37">
        <f>(1+H$47*UCC_Elasdatinc!F3)^1</f>
        <v>0.99929159443012194</v>
      </c>
      <c r="I4" s="37">
        <f>(1+I$47*UCC_Elasdatinc!G3)^1</f>
        <v>0.98534137682839762</v>
      </c>
      <c r="J4" s="37">
        <f>(1+J$47*UCC_Elasdatinc!H3)^1</f>
        <v>1.0034549991009158</v>
      </c>
      <c r="K4" s="37">
        <f>(1+K$47*UCC_Elasdatinc!I3)^1</f>
        <v>1.1013888965708263</v>
      </c>
      <c r="L4" s="37">
        <f>(1+L$47*UCC_Elasdatinc!J3)^1</f>
        <v>0.96404824000344058</v>
      </c>
      <c r="M4" s="37">
        <f>(1+M$47*UCC_Elasdatinc!K3)^1</f>
        <v>1.0006729347369425</v>
      </c>
      <c r="N4" s="37">
        <f>(1+N$47*UCC_Elasdatinc!L3)^1</f>
        <v>1.0003460207549508</v>
      </c>
      <c r="O4" s="37">
        <f>(1+O$47*UCC_Elasdatinc!M3)^1</f>
        <v>1.0052978920017437</v>
      </c>
      <c r="P4" s="37">
        <f>(1+P$47*UCC_Elasdatinc!N3)^1</f>
        <v>1.0095142016054393</v>
      </c>
      <c r="Q4" s="37">
        <f>(1+Q$47*UCC_Elasdatinc!O3)^1</f>
        <v>1.0081494818200909</v>
      </c>
      <c r="R4" s="37">
        <f>(1+R$47*UCC_Elasdatinc!P3)^1</f>
        <v>1.008040787329594</v>
      </c>
      <c r="S4" s="37">
        <f>(1+S$47*UCC_Elasdatinc!Q3)^1</f>
        <v>1.0092971547376544</v>
      </c>
      <c r="T4" s="37">
        <f>(1+T$47*UCC_Elasdatinc!R3)^1</f>
        <v>1.0081721180755201</v>
      </c>
      <c r="U4" s="37">
        <f>(1+U$47*UCC_Elasdatinc!S3)^1</f>
        <v>1.0050666880464787</v>
      </c>
      <c r="V4" s="37">
        <f>(1+V$47*UCC_Elasdatinc!T3)^1</f>
        <v>1.0048560673473139</v>
      </c>
      <c r="W4" s="37">
        <f>(1+W$47*UCC_Elasdatinc!U3)^1</f>
        <v>1.0047412215330989</v>
      </c>
      <c r="X4" s="37">
        <f>(1+X$47*UCC_Elasdatinc!V3)^1</f>
        <v>1.0046721859530836</v>
      </c>
      <c r="Y4" s="37">
        <f>(1+Y$47*UCC_Elasdatinc!W3)^1</f>
        <v>1.0046291196881765</v>
      </c>
      <c r="Z4" s="37">
        <f>(1+Z$47*UCC_Elasdatinc!X3)^1</f>
        <v>1.0045967505419671</v>
      </c>
      <c r="AA4" s="37">
        <f>(1+AA$47*UCC_Elasdatinc!Y3)^1</f>
        <v>1.0045002124065125</v>
      </c>
      <c r="AB4" s="37">
        <f>(1+AB$47*UCC_Elasdatinc!Z3)^1</f>
        <v>1.0044664136099266</v>
      </c>
      <c r="AC4" s="37">
        <f>(1+AC$47*UCC_Elasdatinc!AA3)^1</f>
        <v>1.0044649883646015</v>
      </c>
      <c r="AD4" s="37">
        <f>(1+AD$47*UCC_Elasdatinc!AB3)^1</f>
        <v>1.0044799640826567</v>
      </c>
      <c r="AE4" s="37">
        <f>(1+AE$47*UCC_Elasdatinc!AC3)^1</f>
        <v>1.0036216037701502</v>
      </c>
      <c r="AF4" s="37">
        <f>(1+AF$47*UCC_Elasdatinc!AD3)^1</f>
        <v>1.0036216037701502</v>
      </c>
      <c r="AG4" s="37">
        <f>(1+AG$47*UCC_Elasdatinc!AE3)^1</f>
        <v>1.0036216037701502</v>
      </c>
      <c r="AH4" s="37">
        <f>(1+AH$47*UCC_Elasdatinc!AF3)^1</f>
        <v>1.0036216037701502</v>
      </c>
      <c r="AI4" s="37">
        <f>(1+AI$47*UCC_Elasdatinc!AG3)^1</f>
        <v>1.0036216037701502</v>
      </c>
      <c r="AJ4" s="37">
        <f>(1+AJ$47*UCC_Elasdatinc!AH3)^1</f>
        <v>1.0036216037701502</v>
      </c>
      <c r="AK4" s="37">
        <f>(1+AK$47*UCC_Elasdatinc!AI3)^1</f>
        <v>1.00362160377015</v>
      </c>
      <c r="AL4" s="37">
        <f>(1+AL$47*UCC_Elasdatinc!AJ3)^1</f>
        <v>1.0036216037701502</v>
      </c>
      <c r="AM4" s="37">
        <f>(1+AM$47*UCC_Elasdatinc!AK3)^1</f>
        <v>1.0036216037701502</v>
      </c>
      <c r="AN4" s="37">
        <f>(1+AN$47*UCC_Elasdatinc!AL3)^1</f>
        <v>1.0036216037701502</v>
      </c>
      <c r="AO4" s="37">
        <f>(1+AO$47*UCC_Elasdatinc!AM3)^1</f>
        <v>1.0036216037701502</v>
      </c>
      <c r="AP4" s="37">
        <f>(1+AP$47*UCC_Elasdatinc!AN3)^1</f>
        <v>1.00362160377015</v>
      </c>
      <c r="AQ4" s="37">
        <f>(1+AQ$47*UCC_Elasdatinc!AO3)^1</f>
        <v>1.0036216037701502</v>
      </c>
      <c r="AR4" s="37">
        <f>(1+AR$47*UCC_Elasdatinc!AP3)^1</f>
        <v>1.0036216037701502</v>
      </c>
      <c r="AS4" s="37">
        <f>(1+AS$47*UCC_Elasdatinc!AQ3)^1</f>
        <v>1.0036216037701502</v>
      </c>
      <c r="AT4" s="37">
        <f>(1+AT$47*UCC_Elasdatinc!AR3)^1</f>
        <v>1.0036216037701502</v>
      </c>
      <c r="AU4" s="37">
        <f>(1+AU$47*UCC_Elasdatinc!AS3)^1</f>
        <v>1.0036216037701502</v>
      </c>
      <c r="AV4" s="37">
        <f>(1+AV$47*UCC_Elasdatinc!AT3)^1</f>
        <v>1.0036216037701502</v>
      </c>
      <c r="AW4" s="37">
        <f>(1+AW$47*UCC_Elasdatinc!AU3)^1</f>
        <v>1.00362160377015</v>
      </c>
      <c r="AX4" s="37">
        <f>(1+AX$47*UCC_Elasdatinc!AV3)^1</f>
        <v>1.0036216037701502</v>
      </c>
      <c r="AY4" s="37">
        <f>(1+AY$47*UCC_Elasdatinc!AW3)^1</f>
        <v>1.0036216037701502</v>
      </c>
      <c r="AZ4" s="37">
        <f>(1+AZ$47*UCC_Elasdatinc!AX3)^1</f>
        <v>1.0036216037701502</v>
      </c>
      <c r="BA4" s="37">
        <f>(1+BA$47*UCC_Elasdatinc!AY3)^1</f>
        <v>1.0036216037701502</v>
      </c>
      <c r="BB4" s="37">
        <f>(1+BB$47*UCC_Elasdatinc!AZ3)^1</f>
        <v>1.0036216037701502</v>
      </c>
      <c r="BC4" s="37">
        <f>(1+BC$47*UCC_Elasdatinc!BA3)^1</f>
        <v>1.0036216037701502</v>
      </c>
      <c r="BD4" s="37">
        <f>(1+BD$47*UCC_Elasdatinc!BB3)^1</f>
        <v>1.0036216037701502</v>
      </c>
      <c r="BE4" s="37">
        <f>(1+BE$47*UCC_Elasdatinc!BC3)^1</f>
        <v>1.0036216037701502</v>
      </c>
      <c r="BF4" s="37">
        <f>(1+BF$47*UCC_Elasdatinc!BD3)^1</f>
        <v>1.0036216037701502</v>
      </c>
      <c r="BG4" s="37">
        <f>(1+BG$47*UCC_Elasdatinc!BE3)^1</f>
        <v>1.0036216037701502</v>
      </c>
      <c r="BH4" s="37">
        <f>(1+BH$47*UCC_Elasdatinc!BF3)^1</f>
        <v>1.0036216037701502</v>
      </c>
    </row>
    <row r="5" spans="1:62">
      <c r="A5" s="8"/>
      <c r="B5" s="35" t="s">
        <v>7</v>
      </c>
      <c r="C5" s="35"/>
      <c r="D5" s="36" t="s">
        <v>101</v>
      </c>
      <c r="E5" s="37">
        <v>1</v>
      </c>
      <c r="F5" s="37">
        <f>(1+F$52*UCC_Elasdatinc!D8)^1</f>
        <v>1.0100893940061579</v>
      </c>
      <c r="G5" s="37">
        <f>(1+G$52*UCC_Elasdatinc!E8)^1</f>
        <v>1.0135294221401636</v>
      </c>
      <c r="H5" s="37">
        <f>(1+H$52*UCC_Elasdatinc!F8)^1</f>
        <v>0.99633990539544826</v>
      </c>
      <c r="I5" s="37">
        <f>(1+I$52*UCC_Elasdatinc!G8)^1</f>
        <v>0.99308989435197459</v>
      </c>
      <c r="J5" s="37">
        <f>(1+J$52*UCC_Elasdatinc!H8)^1</f>
        <v>0.99635241881852565</v>
      </c>
      <c r="K5" s="37">
        <f>(1+K$52*UCC_Elasdatinc!I8)^1</f>
        <v>1.0019787985230164</v>
      </c>
      <c r="L5" s="37">
        <f>(1+L$52*UCC_Elasdatinc!J8)^1</f>
        <v>1.004936704473655</v>
      </c>
      <c r="M5" s="37">
        <f>(1+M$52*UCC_Elasdatinc!K8)^1</f>
        <v>1.0002020591917775</v>
      </c>
      <c r="N5" s="37">
        <f>(1+N$52*UCC_Elasdatinc!L8)^1</f>
        <v>1.0037886532885829</v>
      </c>
      <c r="O5" s="37">
        <f>(1+O$52*UCC_Elasdatinc!M8)^1</f>
        <v>1.0055925364708629</v>
      </c>
      <c r="P5" s="37">
        <f>(1+P$52*UCC_Elasdatinc!N8)^1</f>
        <v>1.0065293830002489</v>
      </c>
      <c r="Q5" s="37">
        <f>(1+Q$52*UCC_Elasdatinc!O8)^1</f>
        <v>1.0069897440607876</v>
      </c>
      <c r="R5" s="37">
        <f>(1+R$52*UCC_Elasdatinc!P8)^1</f>
        <v>1.0064720887367853</v>
      </c>
      <c r="S5" s="37">
        <f>(1+S$52*UCC_Elasdatinc!Q8)^1</f>
        <v>1.006319910628829</v>
      </c>
      <c r="T5" s="37">
        <f>(1+T$52*UCC_Elasdatinc!R8)^1</f>
        <v>1.0067765654798837</v>
      </c>
      <c r="U5" s="37">
        <f>(1+U$52*UCC_Elasdatinc!S8)^1</f>
        <v>1.0036072747367311</v>
      </c>
      <c r="V5" s="37">
        <f>(1+V$52*UCC_Elasdatinc!T8)^1</f>
        <v>1.0034317831577737</v>
      </c>
      <c r="W5" s="37">
        <f>(1+W$52*UCC_Elasdatinc!U8)^1</f>
        <v>1.0026643320527426</v>
      </c>
      <c r="X5" s="37">
        <f>(1+X$52*UCC_Elasdatinc!V8)^1</f>
        <v>1.0024928617558395</v>
      </c>
      <c r="Y5" s="37">
        <f>(1+Y$52*UCC_Elasdatinc!W8)^1</f>
        <v>1.0029230375949083</v>
      </c>
      <c r="Z5" s="37">
        <f>(1+Z$52*UCC_Elasdatinc!X8)^1</f>
        <v>1.0038053307779005</v>
      </c>
      <c r="AA5" s="37">
        <f>(1+AA$52*UCC_Elasdatinc!Y8)^1</f>
        <v>1.0038276246485638</v>
      </c>
      <c r="AB5" s="37">
        <f>(1+AB$52*UCC_Elasdatinc!Z8)^1</f>
        <v>1.0040262594574694</v>
      </c>
      <c r="AC5" s="37">
        <f>(1+AC$52*UCC_Elasdatinc!AA8)^1</f>
        <v>1.0043157020636946</v>
      </c>
      <c r="AD5" s="37">
        <f>(1+AD$52*UCC_Elasdatinc!AB8)^1</f>
        <v>1.0045505326660218</v>
      </c>
      <c r="AE5" s="37">
        <f>(1+AE$52*UCC_Elasdatinc!AC8)^1</f>
        <v>1.0024144025134334</v>
      </c>
      <c r="AF5" s="37">
        <f>(1+AF$52*UCC_Elasdatinc!AD8)^1</f>
        <v>1.0024144025134334</v>
      </c>
      <c r="AG5" s="37">
        <f>(1+AG$52*UCC_Elasdatinc!AE8)^1</f>
        <v>1.0024144025134334</v>
      </c>
      <c r="AH5" s="37">
        <f>(1+AH$52*UCC_Elasdatinc!AF8)^1</f>
        <v>1.0024144025134334</v>
      </c>
      <c r="AI5" s="37">
        <f>(1+AI$52*UCC_Elasdatinc!AG8)^1</f>
        <v>1.0024144025134334</v>
      </c>
      <c r="AJ5" s="37">
        <f>(1+AJ$52*UCC_Elasdatinc!AH8)^1</f>
        <v>1.0024144025134334</v>
      </c>
      <c r="AK5" s="37">
        <f>(1+AK$52*UCC_Elasdatinc!AI8)^1</f>
        <v>1.0024144025134334</v>
      </c>
      <c r="AL5" s="37">
        <f>(1+AL$52*UCC_Elasdatinc!AJ8)^1</f>
        <v>1.0024144025134334</v>
      </c>
      <c r="AM5" s="37">
        <f>(1+AM$52*UCC_Elasdatinc!AK8)^1</f>
        <v>1.0024144025134334</v>
      </c>
      <c r="AN5" s="37">
        <f>(1+AN$52*UCC_Elasdatinc!AL8)^1</f>
        <v>1.0024144025134334</v>
      </c>
      <c r="AO5" s="37">
        <f>(1+AO$52*UCC_Elasdatinc!AM8)^1</f>
        <v>1.0024144025134334</v>
      </c>
      <c r="AP5" s="37">
        <f>(1+AP$52*UCC_Elasdatinc!AN8)^1</f>
        <v>1.0024144025134334</v>
      </c>
      <c r="AQ5" s="37">
        <f>(1+AQ$52*UCC_Elasdatinc!AO8)^1</f>
        <v>1.0024144025134334</v>
      </c>
      <c r="AR5" s="37">
        <f>(1+AR$52*UCC_Elasdatinc!AP8)^1</f>
        <v>1.0024144025134334</v>
      </c>
      <c r="AS5" s="37">
        <f>(1+AS$52*UCC_Elasdatinc!AQ8)^1</f>
        <v>1.0024144025134334</v>
      </c>
      <c r="AT5" s="37">
        <f>(1+AT$52*UCC_Elasdatinc!AR8)^1</f>
        <v>1.0024144025134334</v>
      </c>
      <c r="AU5" s="37">
        <f>(1+AU$52*UCC_Elasdatinc!AS8)^1</f>
        <v>1.0024144025134334</v>
      </c>
      <c r="AV5" s="37">
        <f>(1+AV$52*UCC_Elasdatinc!AT8)^1</f>
        <v>1.0024144025134334</v>
      </c>
      <c r="AW5" s="37">
        <f>(1+AW$52*UCC_Elasdatinc!AU8)^1</f>
        <v>1.0024144025134334</v>
      </c>
      <c r="AX5" s="37">
        <f>(1+AX$52*UCC_Elasdatinc!AV8)^1</f>
        <v>1.0024144025134334</v>
      </c>
      <c r="AY5" s="37">
        <f>(1+AY$52*UCC_Elasdatinc!AW8)^1</f>
        <v>1.0024144025134334</v>
      </c>
      <c r="AZ5" s="37">
        <f>(1+AZ$52*UCC_Elasdatinc!AX8)^1</f>
        <v>1.0024144025134334</v>
      </c>
      <c r="BA5" s="37">
        <f>(1+BA$52*UCC_Elasdatinc!AY8)^1</f>
        <v>1.0024144025134334</v>
      </c>
      <c r="BB5" s="37">
        <f>(1+BB$52*UCC_Elasdatinc!AZ8)^1</f>
        <v>1.0024144025134334</v>
      </c>
      <c r="BC5" s="37">
        <f>(1+BC$52*UCC_Elasdatinc!BA8)^1</f>
        <v>1.0024144025134334</v>
      </c>
      <c r="BD5" s="37">
        <f>(1+BD$52*UCC_Elasdatinc!BB8)^1</f>
        <v>1.0024144025134334</v>
      </c>
      <c r="BE5" s="37">
        <f>(1+BE$52*UCC_Elasdatinc!BC8)^1</f>
        <v>1.0024144025134334</v>
      </c>
      <c r="BF5" s="37">
        <f>(1+BF$52*UCC_Elasdatinc!BD8)^1</f>
        <v>1.0024144025134334</v>
      </c>
      <c r="BG5" s="37">
        <f>(1+BG$52*UCC_Elasdatinc!BE8)^1</f>
        <v>1.0024144025134334</v>
      </c>
      <c r="BH5" s="37">
        <f>(1+BH$52*UCC_Elasdatinc!BF8)^1</f>
        <v>1.0024144025134334</v>
      </c>
    </row>
    <row r="6" spans="1:62">
      <c r="A6" s="8"/>
      <c r="B6" s="35" t="s">
        <v>7</v>
      </c>
      <c r="C6" s="35"/>
      <c r="D6" s="36" t="s">
        <v>102</v>
      </c>
      <c r="E6" s="37">
        <v>1</v>
      </c>
      <c r="F6" s="37">
        <f>(1+F$52*UCC_Elasdatinc!D7)^1</f>
        <v>1.0100893940061579</v>
      </c>
      <c r="G6" s="37">
        <f>(1+G$52*UCC_Elasdatinc!E7)^1</f>
        <v>1.0135294221401636</v>
      </c>
      <c r="H6" s="37">
        <f>(1+H$52*UCC_Elasdatinc!F7)^1</f>
        <v>0.99633990539544826</v>
      </c>
      <c r="I6" s="37">
        <f>(1+I$52*UCC_Elasdatinc!G7)^1</f>
        <v>0.99308989435197459</v>
      </c>
      <c r="J6" s="37">
        <f>(1+J$52*UCC_Elasdatinc!H7)^1</f>
        <v>0.99635241881852565</v>
      </c>
      <c r="K6" s="37">
        <f>(1+K$52*UCC_Elasdatinc!I7)^1</f>
        <v>1.0019787985230164</v>
      </c>
      <c r="L6" s="37">
        <f>(1+L$52*UCC_Elasdatinc!J7)^1</f>
        <v>1.004936704473655</v>
      </c>
      <c r="M6" s="37">
        <f>(1+M$52*UCC_Elasdatinc!K7)^1</f>
        <v>1.0002020591917775</v>
      </c>
      <c r="N6" s="37">
        <f>(1+N$52*UCC_Elasdatinc!L7)^1</f>
        <v>1.0037886532885829</v>
      </c>
      <c r="O6" s="37">
        <f>(1+O$52*UCC_Elasdatinc!M7)^1</f>
        <v>1.0055925364708629</v>
      </c>
      <c r="P6" s="37">
        <f>(1+P$52*UCC_Elasdatinc!N7)^1</f>
        <v>1.0065293830002489</v>
      </c>
      <c r="Q6" s="37">
        <f>(1+Q$52*UCC_Elasdatinc!O7)^1</f>
        <v>1.0069897440607876</v>
      </c>
      <c r="R6" s="37">
        <f>(1+R$52*UCC_Elasdatinc!P7)^1</f>
        <v>1.0064720887367853</v>
      </c>
      <c r="S6" s="37">
        <f>(1+S$52*UCC_Elasdatinc!Q7)^1</f>
        <v>1.006319910628829</v>
      </c>
      <c r="T6" s="37">
        <f>(1+T$52*UCC_Elasdatinc!R7)^1</f>
        <v>1.0067765654798837</v>
      </c>
      <c r="U6" s="37">
        <f>(1+U$52*UCC_Elasdatinc!S7)^1</f>
        <v>1.0036072747367311</v>
      </c>
      <c r="V6" s="37">
        <f>(1+V$52*UCC_Elasdatinc!T7)^1</f>
        <v>1.0034317831577737</v>
      </c>
      <c r="W6" s="37">
        <f>(1+W$52*UCC_Elasdatinc!U7)^1</f>
        <v>1.0026643320527426</v>
      </c>
      <c r="X6" s="37">
        <f>(1+X$52*UCC_Elasdatinc!V7)^1</f>
        <v>1.0024928617558395</v>
      </c>
      <c r="Y6" s="37">
        <f>(1+Y$52*UCC_Elasdatinc!W7)^1</f>
        <v>1.0029230375949083</v>
      </c>
      <c r="Z6" s="37">
        <f>(1+Z$52*UCC_Elasdatinc!X7)^1</f>
        <v>1.0038053307779005</v>
      </c>
      <c r="AA6" s="37">
        <f>(1+AA$52*UCC_Elasdatinc!Y7)^1</f>
        <v>1.0038276246485638</v>
      </c>
      <c r="AB6" s="37">
        <f>(1+AB$52*UCC_Elasdatinc!Z7)^1</f>
        <v>1.0040262594574694</v>
      </c>
      <c r="AC6" s="37">
        <f>(1+AC$52*UCC_Elasdatinc!AA7)^1</f>
        <v>1.0043157020636946</v>
      </c>
      <c r="AD6" s="37">
        <f>(1+AD$52*UCC_Elasdatinc!AB7)^1</f>
        <v>1.0045505326660218</v>
      </c>
      <c r="AE6" s="37">
        <f>(1+AE$52*UCC_Elasdatinc!AC7)^1</f>
        <v>1.0024144025134334</v>
      </c>
      <c r="AF6" s="37">
        <f>(1+AF$52*UCC_Elasdatinc!AD7)^1</f>
        <v>1.0024144025134334</v>
      </c>
      <c r="AG6" s="37">
        <f>(1+AG$52*UCC_Elasdatinc!AE7)^1</f>
        <v>1.0024144025134334</v>
      </c>
      <c r="AH6" s="37">
        <f>(1+AH$52*UCC_Elasdatinc!AF7)^1</f>
        <v>1.0024144025134334</v>
      </c>
      <c r="AI6" s="37">
        <f>(1+AI$52*UCC_Elasdatinc!AG7)^1</f>
        <v>1.0024144025134334</v>
      </c>
      <c r="AJ6" s="37">
        <f>(1+AJ$52*UCC_Elasdatinc!AH7)^1</f>
        <v>1.0024144025134334</v>
      </c>
      <c r="AK6" s="37">
        <f>(1+AK$52*UCC_Elasdatinc!AI7)^1</f>
        <v>1.0024144025134334</v>
      </c>
      <c r="AL6" s="37">
        <f>(1+AL$52*UCC_Elasdatinc!AJ7)^1</f>
        <v>1.0024144025134334</v>
      </c>
      <c r="AM6" s="37">
        <f>(1+AM$52*UCC_Elasdatinc!AK7)^1</f>
        <v>1.0024144025134334</v>
      </c>
      <c r="AN6" s="37">
        <f>(1+AN$52*UCC_Elasdatinc!AL7)^1</f>
        <v>1.0024144025134334</v>
      </c>
      <c r="AO6" s="37">
        <f>(1+AO$52*UCC_Elasdatinc!AM7)^1</f>
        <v>1.0024144025134334</v>
      </c>
      <c r="AP6" s="37">
        <f>(1+AP$52*UCC_Elasdatinc!AN7)^1</f>
        <v>1.0024144025134334</v>
      </c>
      <c r="AQ6" s="37">
        <f>(1+AQ$52*UCC_Elasdatinc!AO7)^1</f>
        <v>1.0024144025134334</v>
      </c>
      <c r="AR6" s="37">
        <f>(1+AR$52*UCC_Elasdatinc!AP7)^1</f>
        <v>1.0024144025134334</v>
      </c>
      <c r="AS6" s="37">
        <f>(1+AS$52*UCC_Elasdatinc!AQ7)^1</f>
        <v>1.0024144025134334</v>
      </c>
      <c r="AT6" s="37">
        <f>(1+AT$52*UCC_Elasdatinc!AR7)^1</f>
        <v>1.0024144025134334</v>
      </c>
      <c r="AU6" s="37">
        <f>(1+AU$52*UCC_Elasdatinc!AS7)^1</f>
        <v>1.0024144025134334</v>
      </c>
      <c r="AV6" s="37">
        <f>(1+AV$52*UCC_Elasdatinc!AT7)^1</f>
        <v>1.0024144025134334</v>
      </c>
      <c r="AW6" s="37">
        <f>(1+AW$52*UCC_Elasdatinc!AU7)^1</f>
        <v>1.0024144025134334</v>
      </c>
      <c r="AX6" s="37">
        <f>(1+AX$52*UCC_Elasdatinc!AV7)^1</f>
        <v>1.0024144025134334</v>
      </c>
      <c r="AY6" s="37">
        <f>(1+AY$52*UCC_Elasdatinc!AW7)^1</f>
        <v>1.0024144025134334</v>
      </c>
      <c r="AZ6" s="37">
        <f>(1+AZ$52*UCC_Elasdatinc!AX7)^1</f>
        <v>1.0024144025134334</v>
      </c>
      <c r="BA6" s="37">
        <f>(1+BA$52*UCC_Elasdatinc!AY7)^1</f>
        <v>1.0024144025134334</v>
      </c>
      <c r="BB6" s="37">
        <f>(1+BB$52*UCC_Elasdatinc!AZ7)^1</f>
        <v>1.0024144025134334</v>
      </c>
      <c r="BC6" s="37">
        <f>(1+BC$52*UCC_Elasdatinc!BA7)^1</f>
        <v>1.0024144025134334</v>
      </c>
      <c r="BD6" s="37">
        <f>(1+BD$52*UCC_Elasdatinc!BB7)^1</f>
        <v>1.0024144025134334</v>
      </c>
      <c r="BE6" s="37">
        <f>(1+BE$52*UCC_Elasdatinc!BC7)^1</f>
        <v>1.0024144025134334</v>
      </c>
      <c r="BF6" s="37">
        <f>(1+BF$52*UCC_Elasdatinc!BD7)^1</f>
        <v>1.0024144025134334</v>
      </c>
      <c r="BG6" s="37">
        <f>(1+BG$52*UCC_Elasdatinc!BE7)^1</f>
        <v>1.0024144025134334</v>
      </c>
      <c r="BH6" s="37">
        <f>(1+BH$52*UCC_Elasdatinc!BF7)^1</f>
        <v>1.0024144025134334</v>
      </c>
    </row>
    <row r="7" spans="1:62">
      <c r="A7" s="8"/>
      <c r="B7" s="35" t="s">
        <v>7</v>
      </c>
      <c r="C7" s="35"/>
      <c r="D7" s="36" t="s">
        <v>103</v>
      </c>
      <c r="E7" s="37">
        <v>1</v>
      </c>
      <c r="F7" s="37">
        <f>(1+F$52*UCC_Elasdatinc!D6)^1</f>
        <v>1.0126117425076973</v>
      </c>
      <c r="G7" s="37">
        <f>(1+G$52*UCC_Elasdatinc!E6)^1</f>
        <v>1.0169117776752046</v>
      </c>
      <c r="H7" s="37">
        <f>(1+H$52*UCC_Elasdatinc!F6)^1</f>
        <v>0.99542488174431032</v>
      </c>
      <c r="I7" s="37">
        <f>(1+I$52*UCC_Elasdatinc!G6)^1</f>
        <v>0.99136236793996824</v>
      </c>
      <c r="J7" s="37">
        <f>(1+J$52*UCC_Elasdatinc!H6)^1</f>
        <v>0.99544052352315715</v>
      </c>
      <c r="K7" s="37">
        <f>(1+K$52*UCC_Elasdatinc!I6)^1</f>
        <v>1.0024734981537704</v>
      </c>
      <c r="L7" s="37">
        <f>(1+L$52*UCC_Elasdatinc!J6)^1</f>
        <v>1.0061708805920686</v>
      </c>
      <c r="M7" s="37">
        <f>(1+M$52*UCC_Elasdatinc!K6)^1</f>
        <v>1.0002525739897217</v>
      </c>
      <c r="N7" s="37">
        <f>(1+N$52*UCC_Elasdatinc!L6)^1</f>
        <v>1.0047358166107285</v>
      </c>
      <c r="O7" s="37">
        <f>(1+O$52*UCC_Elasdatinc!M6)^1</f>
        <v>1.0069906705885785</v>
      </c>
      <c r="P7" s="37">
        <f>(1+P$52*UCC_Elasdatinc!N6)^1</f>
        <v>1.0081617287503111</v>
      </c>
      <c r="Q7" s="37">
        <f>(1+Q$52*UCC_Elasdatinc!O6)^1</f>
        <v>1.0087371800759843</v>
      </c>
      <c r="R7" s="37">
        <f>(1+R$52*UCC_Elasdatinc!P6)^1</f>
        <v>1.0080901109209817</v>
      </c>
      <c r="S7" s="37">
        <f>(1+S$52*UCC_Elasdatinc!Q6)^1</f>
        <v>1.0078998882860364</v>
      </c>
      <c r="T7" s="37">
        <f>(1+T$52*UCC_Elasdatinc!R6)^1</f>
        <v>1.0084707068498546</v>
      </c>
      <c r="U7" s="37">
        <f>(1+U$52*UCC_Elasdatinc!S6)^1</f>
        <v>1.0045090934209138</v>
      </c>
      <c r="V7" s="37">
        <f>(1+V$52*UCC_Elasdatinc!T6)^1</f>
        <v>1.0042897289472172</v>
      </c>
      <c r="W7" s="37">
        <f>(1+W$52*UCC_Elasdatinc!U6)^1</f>
        <v>1.0033304150659283</v>
      </c>
      <c r="X7" s="37">
        <f>(1+X$52*UCC_Elasdatinc!V6)^1</f>
        <v>1.0031160771947993</v>
      </c>
      <c r="Y7" s="37">
        <f>(1+Y$52*UCC_Elasdatinc!W6)^1</f>
        <v>1.0036537969936354</v>
      </c>
      <c r="Z7" s="37">
        <f>(1+Z$52*UCC_Elasdatinc!X6)^1</f>
        <v>1.0047566634723757</v>
      </c>
      <c r="AA7" s="37">
        <f>(1+AA$52*UCC_Elasdatinc!Y6)^1</f>
        <v>1.0047845308107046</v>
      </c>
      <c r="AB7" s="37">
        <f>(1+AB$52*UCC_Elasdatinc!Z6)^1</f>
        <v>1.0050328243218365</v>
      </c>
      <c r="AC7" s="37">
        <f>(1+AC$52*UCC_Elasdatinc!AA6)^1</f>
        <v>1.0053946275796184</v>
      </c>
      <c r="AD7" s="37">
        <f>(1+AD$52*UCC_Elasdatinc!AB6)^1</f>
        <v>1.0056881658325274</v>
      </c>
      <c r="AE7" s="37">
        <f>(1+AE$52*UCC_Elasdatinc!AC6)^1</f>
        <v>1.0030180031417917</v>
      </c>
      <c r="AF7" s="37">
        <f>(1+AF$52*UCC_Elasdatinc!AD6)^1</f>
        <v>1.0030180031417917</v>
      </c>
      <c r="AG7" s="37">
        <f>(1+AG$52*UCC_Elasdatinc!AE6)^1</f>
        <v>1.0030180031417917</v>
      </c>
      <c r="AH7" s="37">
        <f>(1+AH$52*UCC_Elasdatinc!AF6)^1</f>
        <v>1.0030180031417917</v>
      </c>
      <c r="AI7" s="37">
        <f>(1+AI$52*UCC_Elasdatinc!AG6)^1</f>
        <v>1.0030180031417917</v>
      </c>
      <c r="AJ7" s="37">
        <f>(1+AJ$52*UCC_Elasdatinc!AH6)^1</f>
        <v>1.0030180031417917</v>
      </c>
      <c r="AK7" s="37">
        <f>(1+AK$52*UCC_Elasdatinc!AI6)^1</f>
        <v>1.0030180031417917</v>
      </c>
      <c r="AL7" s="37">
        <f>(1+AL$52*UCC_Elasdatinc!AJ6)^1</f>
        <v>1.0030180031417917</v>
      </c>
      <c r="AM7" s="37">
        <f>(1+AM$52*UCC_Elasdatinc!AK6)^1</f>
        <v>1.0030180031417917</v>
      </c>
      <c r="AN7" s="37">
        <f>(1+AN$52*UCC_Elasdatinc!AL6)^1</f>
        <v>1.0030180031417917</v>
      </c>
      <c r="AO7" s="37">
        <f>(1+AO$52*UCC_Elasdatinc!AM6)^1</f>
        <v>1.0030180031417917</v>
      </c>
      <c r="AP7" s="37">
        <f>(1+AP$52*UCC_Elasdatinc!AN6)^1</f>
        <v>1.0030180031417917</v>
      </c>
      <c r="AQ7" s="37">
        <f>(1+AQ$52*UCC_Elasdatinc!AO6)^1</f>
        <v>1.0030180031417917</v>
      </c>
      <c r="AR7" s="37">
        <f>(1+AR$52*UCC_Elasdatinc!AP6)^1</f>
        <v>1.0030180031417917</v>
      </c>
      <c r="AS7" s="37">
        <f>(1+AS$52*UCC_Elasdatinc!AQ6)^1</f>
        <v>1.0030180031417917</v>
      </c>
      <c r="AT7" s="37">
        <f>(1+AT$52*UCC_Elasdatinc!AR6)^1</f>
        <v>1.0030180031417917</v>
      </c>
      <c r="AU7" s="37">
        <f>(1+AU$52*UCC_Elasdatinc!AS6)^1</f>
        <v>1.0030180031417917</v>
      </c>
      <c r="AV7" s="37">
        <f>(1+AV$52*UCC_Elasdatinc!AT6)^1</f>
        <v>1.0030180031417917</v>
      </c>
      <c r="AW7" s="37">
        <f>(1+AW$52*UCC_Elasdatinc!AU6)^1</f>
        <v>1.0030180031417917</v>
      </c>
      <c r="AX7" s="37">
        <f>(1+AX$52*UCC_Elasdatinc!AV6)^1</f>
        <v>1.0030180031417917</v>
      </c>
      <c r="AY7" s="37">
        <f>(1+AY$52*UCC_Elasdatinc!AW6)^1</f>
        <v>1.0030180031417917</v>
      </c>
      <c r="AZ7" s="37">
        <f>(1+AZ$52*UCC_Elasdatinc!AX6)^1</f>
        <v>1.0030180031417917</v>
      </c>
      <c r="BA7" s="37">
        <f>(1+BA$52*UCC_Elasdatinc!AY6)^1</f>
        <v>1.0030180031417917</v>
      </c>
      <c r="BB7" s="37">
        <f>(1+BB$52*UCC_Elasdatinc!AZ6)^1</f>
        <v>1.0030180031417917</v>
      </c>
      <c r="BC7" s="37">
        <f>(1+BC$52*UCC_Elasdatinc!BA6)^1</f>
        <v>1.0030180031417917</v>
      </c>
      <c r="BD7" s="37">
        <f>(1+BD$52*UCC_Elasdatinc!BB6)^1</f>
        <v>1.0030180031417917</v>
      </c>
      <c r="BE7" s="37">
        <f>(1+BE$52*UCC_Elasdatinc!BC6)^1</f>
        <v>1.0030180031417917</v>
      </c>
      <c r="BF7" s="37">
        <f>(1+BF$52*UCC_Elasdatinc!BD6)^1</f>
        <v>1.0030180031417917</v>
      </c>
      <c r="BG7" s="37">
        <f>(1+BG$52*UCC_Elasdatinc!BE6)^1</f>
        <v>1.0030180031417917</v>
      </c>
      <c r="BH7" s="37">
        <f>(1+BH$52*UCC_Elasdatinc!BF6)^1</f>
        <v>1.0030180031417917</v>
      </c>
    </row>
    <row r="8" spans="1:62">
      <c r="A8" s="8"/>
      <c r="B8" s="35" t="s">
        <v>7</v>
      </c>
      <c r="C8" s="35"/>
      <c r="D8" s="36" t="s">
        <v>104</v>
      </c>
      <c r="E8" s="37">
        <v>1</v>
      </c>
      <c r="F8" s="37">
        <f>(1+F$52*UCC_Elasdatinc!D4)^1</f>
        <v>1.0126117425076973</v>
      </c>
      <c r="G8" s="37">
        <f>(1+G$52*UCC_Elasdatinc!E4)^1</f>
        <v>1.0169117776752046</v>
      </c>
      <c r="H8" s="37">
        <f>(1+H$52*UCC_Elasdatinc!F4)^1</f>
        <v>0.99542488174431032</v>
      </c>
      <c r="I8" s="37">
        <f>(1+I$52*UCC_Elasdatinc!G4)^1</f>
        <v>0.99136236793996824</v>
      </c>
      <c r="J8" s="37">
        <f>(1+J$52*UCC_Elasdatinc!H4)^1</f>
        <v>0.99544052352315715</v>
      </c>
      <c r="K8" s="37">
        <f>(1+K$52*UCC_Elasdatinc!I4)^1</f>
        <v>1.0024734981537704</v>
      </c>
      <c r="L8" s="37">
        <f>(1+L$52*UCC_Elasdatinc!J4)^1</f>
        <v>1.0061708805920686</v>
      </c>
      <c r="M8" s="37">
        <f>(1+M$52*UCC_Elasdatinc!K4)^1</f>
        <v>1.0002525739897217</v>
      </c>
      <c r="N8" s="37">
        <f>(1+N$52*UCC_Elasdatinc!L4)^1</f>
        <v>1.0047358166107285</v>
      </c>
      <c r="O8" s="37">
        <f>(1+O$52*UCC_Elasdatinc!M4)^1</f>
        <v>1.0069906705885785</v>
      </c>
      <c r="P8" s="37">
        <f>(1+P$52*UCC_Elasdatinc!N4)^1</f>
        <v>1.0081617287503111</v>
      </c>
      <c r="Q8" s="37">
        <f>(1+Q$52*UCC_Elasdatinc!O4)^1</f>
        <v>1.0087371800759843</v>
      </c>
      <c r="R8" s="37">
        <f>(1+R$52*UCC_Elasdatinc!P4)^1</f>
        <v>1.0080901109209817</v>
      </c>
      <c r="S8" s="37">
        <f>(1+S$52*UCC_Elasdatinc!Q4)^1</f>
        <v>1.0078998882860364</v>
      </c>
      <c r="T8" s="37">
        <f>(1+T$52*UCC_Elasdatinc!R4)^1</f>
        <v>1.0084707068498546</v>
      </c>
      <c r="U8" s="37">
        <f>(1+U$52*UCC_Elasdatinc!S4)^1</f>
        <v>1.0045090934209138</v>
      </c>
      <c r="V8" s="37">
        <f>(1+V$52*UCC_Elasdatinc!T4)^1</f>
        <v>1.0042897289472172</v>
      </c>
      <c r="W8" s="37">
        <f>(1+W$52*UCC_Elasdatinc!U4)^1</f>
        <v>1.0033304150659283</v>
      </c>
      <c r="X8" s="37">
        <f>(1+X$52*UCC_Elasdatinc!V4)^1</f>
        <v>1.0031160771947993</v>
      </c>
      <c r="Y8" s="37">
        <f>(1+Y$52*UCC_Elasdatinc!W4)^1</f>
        <v>1.0036537969936354</v>
      </c>
      <c r="Z8" s="37">
        <f>(1+Z$52*UCC_Elasdatinc!X4)^1</f>
        <v>1.0047566634723757</v>
      </c>
      <c r="AA8" s="37">
        <f>(1+AA$52*UCC_Elasdatinc!Y4)^1</f>
        <v>1.0047845308107046</v>
      </c>
      <c r="AB8" s="37">
        <f>(1+AB$52*UCC_Elasdatinc!Z4)^1</f>
        <v>1.0050328243218365</v>
      </c>
      <c r="AC8" s="37">
        <f>(1+AC$52*UCC_Elasdatinc!AA4)^1</f>
        <v>1.0053946275796184</v>
      </c>
      <c r="AD8" s="37">
        <f>(1+AD$52*UCC_Elasdatinc!AB4)^1</f>
        <v>1.0056881658325274</v>
      </c>
      <c r="AE8" s="37">
        <f>(1+AE$52*UCC_Elasdatinc!AC4)^1</f>
        <v>1.0030180031417917</v>
      </c>
      <c r="AF8" s="37">
        <f>(1+AF$52*UCC_Elasdatinc!AD4)^1</f>
        <v>1.0030180031417917</v>
      </c>
      <c r="AG8" s="37">
        <f>(1+AG$52*UCC_Elasdatinc!AE4)^1</f>
        <v>1.0030180031417917</v>
      </c>
      <c r="AH8" s="37">
        <f>(1+AH$52*UCC_Elasdatinc!AF4)^1</f>
        <v>1.0030180031417917</v>
      </c>
      <c r="AI8" s="37">
        <f>(1+AI$52*UCC_Elasdatinc!AG4)^1</f>
        <v>1.0030180031417917</v>
      </c>
      <c r="AJ8" s="37">
        <f>(1+AJ$52*UCC_Elasdatinc!AH4)^1</f>
        <v>1.0030180031417917</v>
      </c>
      <c r="AK8" s="37">
        <f>(1+AK$52*UCC_Elasdatinc!AI4)^1</f>
        <v>1.0030180031417917</v>
      </c>
      <c r="AL8" s="37">
        <f>(1+AL$52*UCC_Elasdatinc!AJ4)^1</f>
        <v>1.0030180031417917</v>
      </c>
      <c r="AM8" s="37">
        <f>(1+AM$52*UCC_Elasdatinc!AK4)^1</f>
        <v>1.0030180031417917</v>
      </c>
      <c r="AN8" s="37">
        <f>(1+AN$52*UCC_Elasdatinc!AL4)^1</f>
        <v>1.0030180031417917</v>
      </c>
      <c r="AO8" s="37">
        <f>(1+AO$52*UCC_Elasdatinc!AM4)^1</f>
        <v>1.0030180031417917</v>
      </c>
      <c r="AP8" s="37">
        <f>(1+AP$52*UCC_Elasdatinc!AN4)^1</f>
        <v>1.0030180031417917</v>
      </c>
      <c r="AQ8" s="37">
        <f>(1+AQ$52*UCC_Elasdatinc!AO4)^1</f>
        <v>1.0030180031417917</v>
      </c>
      <c r="AR8" s="37">
        <f>(1+AR$52*UCC_Elasdatinc!AP4)^1</f>
        <v>1.0030180031417917</v>
      </c>
      <c r="AS8" s="37">
        <f>(1+AS$52*UCC_Elasdatinc!AQ4)^1</f>
        <v>1.0030180031417917</v>
      </c>
      <c r="AT8" s="37">
        <f>(1+AT$52*UCC_Elasdatinc!AR4)^1</f>
        <v>1.0030180031417917</v>
      </c>
      <c r="AU8" s="37">
        <f>(1+AU$52*UCC_Elasdatinc!AS4)^1</f>
        <v>1.0030180031417917</v>
      </c>
      <c r="AV8" s="37">
        <f>(1+AV$52*UCC_Elasdatinc!AT4)^1</f>
        <v>1.0030180031417917</v>
      </c>
      <c r="AW8" s="37">
        <f>(1+AW$52*UCC_Elasdatinc!AU4)^1</f>
        <v>1.0030180031417917</v>
      </c>
      <c r="AX8" s="37">
        <f>(1+AX$52*UCC_Elasdatinc!AV4)^1</f>
        <v>1.0030180031417917</v>
      </c>
      <c r="AY8" s="37">
        <f>(1+AY$52*UCC_Elasdatinc!AW4)^1</f>
        <v>1.0030180031417917</v>
      </c>
      <c r="AZ8" s="37">
        <f>(1+AZ$52*UCC_Elasdatinc!AX4)^1</f>
        <v>1.0030180031417917</v>
      </c>
      <c r="BA8" s="37">
        <f>(1+BA$52*UCC_Elasdatinc!AY4)^1</f>
        <v>1.0030180031417917</v>
      </c>
      <c r="BB8" s="37">
        <f>(1+BB$52*UCC_Elasdatinc!AZ4)^1</f>
        <v>1.0030180031417917</v>
      </c>
      <c r="BC8" s="37">
        <f>(1+BC$52*UCC_Elasdatinc!BA4)^1</f>
        <v>1.0030180031417917</v>
      </c>
      <c r="BD8" s="37">
        <f>(1+BD$52*UCC_Elasdatinc!BB4)^1</f>
        <v>1.0030180031417917</v>
      </c>
      <c r="BE8" s="37">
        <f>(1+BE$52*UCC_Elasdatinc!BC4)^1</f>
        <v>1.0030180031417917</v>
      </c>
      <c r="BF8" s="37">
        <f>(1+BF$52*UCC_Elasdatinc!BD4)^1</f>
        <v>1.0030180031417917</v>
      </c>
      <c r="BG8" s="37">
        <f>(1+BG$52*UCC_Elasdatinc!BE4)^1</f>
        <v>1.0030180031417917</v>
      </c>
      <c r="BH8" s="37">
        <f>(1+BH$52*UCC_Elasdatinc!BF4)^1</f>
        <v>1.0030180031417917</v>
      </c>
    </row>
    <row r="9" spans="1:62">
      <c r="A9" s="8"/>
      <c r="B9" s="35" t="s">
        <v>7</v>
      </c>
      <c r="C9" s="35"/>
      <c r="D9" s="36" t="s">
        <v>105</v>
      </c>
      <c r="E9" s="37">
        <v>1</v>
      </c>
      <c r="F9" s="37">
        <f>(1+F$52*UCC_Elasdatinc!D15)^1</f>
        <v>1.0100893940061579</v>
      </c>
      <c r="G9" s="37">
        <f>(1+G$52*UCC_Elasdatinc!E15)^1</f>
        <v>1.0135294221401636</v>
      </c>
      <c r="H9" s="37">
        <f>(1+H$52*UCC_Elasdatinc!F15)^1</f>
        <v>0.99633990539544826</v>
      </c>
      <c r="I9" s="37">
        <f>(1+I$52*UCC_Elasdatinc!G15)^1</f>
        <v>0.99308989435197459</v>
      </c>
      <c r="J9" s="37">
        <f>(1+J$52*UCC_Elasdatinc!H15)^1</f>
        <v>0.99635241881852565</v>
      </c>
      <c r="K9" s="37">
        <f>(1+K$52*UCC_Elasdatinc!I15)^1</f>
        <v>1.0019787985230164</v>
      </c>
      <c r="L9" s="37">
        <f>(1+L$52*UCC_Elasdatinc!J15)^1</f>
        <v>1.004936704473655</v>
      </c>
      <c r="M9" s="37">
        <f>(1+M$52*UCC_Elasdatinc!K15)^1</f>
        <v>1.0002020591917775</v>
      </c>
      <c r="N9" s="37">
        <f>(1+N$52*UCC_Elasdatinc!L15)^1</f>
        <v>1.0037886532885829</v>
      </c>
      <c r="O9" s="37">
        <f>(1+O$52*UCC_Elasdatinc!M15)^1</f>
        <v>1.0055925364708629</v>
      </c>
      <c r="P9" s="37">
        <f>(1+P$52*UCC_Elasdatinc!N15)^1</f>
        <v>1.0065293830002489</v>
      </c>
      <c r="Q9" s="37">
        <f>(1+Q$52*UCC_Elasdatinc!O15)^1</f>
        <v>1.0069897440607876</v>
      </c>
      <c r="R9" s="37">
        <f>(1+R$52*UCC_Elasdatinc!P15)^1</f>
        <v>1.0064720887367853</v>
      </c>
      <c r="S9" s="37">
        <f>(1+S$52*UCC_Elasdatinc!Q15)^1</f>
        <v>1.006319910628829</v>
      </c>
      <c r="T9" s="37">
        <f>(1+T$52*UCC_Elasdatinc!R15)^1</f>
        <v>1.0067765654798837</v>
      </c>
      <c r="U9" s="37">
        <f>(1+U$52*UCC_Elasdatinc!S15)^1</f>
        <v>1.0036072747367311</v>
      </c>
      <c r="V9" s="37">
        <f>(1+V$52*UCC_Elasdatinc!T15)^1</f>
        <v>1.0034317831577737</v>
      </c>
      <c r="W9" s="37">
        <f>(1+W$52*UCC_Elasdatinc!U15)^1</f>
        <v>1.0026643320527426</v>
      </c>
      <c r="X9" s="37">
        <f>(1+X$52*UCC_Elasdatinc!V15)^1</f>
        <v>1.0024928617558395</v>
      </c>
      <c r="Y9" s="37">
        <f>(1+Y$52*UCC_Elasdatinc!W15)^1</f>
        <v>1.0029230375949083</v>
      </c>
      <c r="Z9" s="37">
        <f>(1+Z$52*UCC_Elasdatinc!X15)^1</f>
        <v>1.0038053307779005</v>
      </c>
      <c r="AA9" s="37">
        <f>(1+AA$52*UCC_Elasdatinc!Y15)^1</f>
        <v>1.0038276246485638</v>
      </c>
      <c r="AB9" s="37">
        <f>(1+AB$52*UCC_Elasdatinc!Z15)^1</f>
        <v>1.0040262594574694</v>
      </c>
      <c r="AC9" s="37">
        <f>(1+AC$52*UCC_Elasdatinc!AA15)^1</f>
        <v>1.0043157020636946</v>
      </c>
      <c r="AD9" s="37">
        <f>(1+AD$52*UCC_Elasdatinc!AB15)^1</f>
        <v>1.0045505326660218</v>
      </c>
      <c r="AE9" s="37">
        <f>(1+AE$52*UCC_Elasdatinc!AC15)^1</f>
        <v>1.0024144025134334</v>
      </c>
      <c r="AF9" s="37">
        <f>(1+AF$52*UCC_Elasdatinc!AD15)^1</f>
        <v>1.0024144025134334</v>
      </c>
      <c r="AG9" s="37">
        <f>(1+AG$52*UCC_Elasdatinc!AE15)^1</f>
        <v>1.0024144025134334</v>
      </c>
      <c r="AH9" s="37">
        <f>(1+AH$52*UCC_Elasdatinc!AF15)^1</f>
        <v>1.0024144025134334</v>
      </c>
      <c r="AI9" s="37">
        <f>(1+AI$52*UCC_Elasdatinc!AG15)^1</f>
        <v>1.0024144025134334</v>
      </c>
      <c r="AJ9" s="37">
        <f>(1+AJ$52*UCC_Elasdatinc!AH15)^1</f>
        <v>1.0024144025134334</v>
      </c>
      <c r="AK9" s="37">
        <f>(1+AK$52*UCC_Elasdatinc!AI15)^1</f>
        <v>1.0024144025134334</v>
      </c>
      <c r="AL9" s="37">
        <f>(1+AL$52*UCC_Elasdatinc!AJ15)^1</f>
        <v>1.0024144025134334</v>
      </c>
      <c r="AM9" s="37">
        <f>(1+AM$52*UCC_Elasdatinc!AK15)^1</f>
        <v>1.0024144025134334</v>
      </c>
      <c r="AN9" s="37">
        <f>(1+AN$52*UCC_Elasdatinc!AL15)^1</f>
        <v>1.0024144025134334</v>
      </c>
      <c r="AO9" s="37">
        <f>(1+AO$52*UCC_Elasdatinc!AM15)^1</f>
        <v>1.0024144025134334</v>
      </c>
      <c r="AP9" s="37">
        <f>(1+AP$52*UCC_Elasdatinc!AN15)^1</f>
        <v>1.0024144025134334</v>
      </c>
      <c r="AQ9" s="37">
        <f>(1+AQ$52*UCC_Elasdatinc!AO15)^1</f>
        <v>1.0024144025134334</v>
      </c>
      <c r="AR9" s="37">
        <f>(1+AR$52*UCC_Elasdatinc!AP15)^1</f>
        <v>1.0024144025134334</v>
      </c>
      <c r="AS9" s="37">
        <f>(1+AS$52*UCC_Elasdatinc!AQ15)^1</f>
        <v>1.0024144025134334</v>
      </c>
      <c r="AT9" s="37">
        <f>(1+AT$52*UCC_Elasdatinc!AR15)^1</f>
        <v>1.0024144025134334</v>
      </c>
      <c r="AU9" s="37">
        <f>(1+AU$52*UCC_Elasdatinc!AS15)^1</f>
        <v>1.0024144025134334</v>
      </c>
      <c r="AV9" s="37">
        <f>(1+AV$52*UCC_Elasdatinc!AT15)^1</f>
        <v>1.0024144025134334</v>
      </c>
      <c r="AW9" s="37">
        <f>(1+AW$52*UCC_Elasdatinc!AU15)^1</f>
        <v>1.0024144025134334</v>
      </c>
      <c r="AX9" s="37">
        <f>(1+AX$52*UCC_Elasdatinc!AV15)^1</f>
        <v>1.0024144025134334</v>
      </c>
      <c r="AY9" s="37">
        <f>(1+AY$52*UCC_Elasdatinc!AW15)^1</f>
        <v>1.0024144025134334</v>
      </c>
      <c r="AZ9" s="37">
        <f>(1+AZ$52*UCC_Elasdatinc!AX15)^1</f>
        <v>1.0024144025134334</v>
      </c>
      <c r="BA9" s="37">
        <f>(1+BA$52*UCC_Elasdatinc!AY15)^1</f>
        <v>1.0024144025134334</v>
      </c>
      <c r="BB9" s="37">
        <f>(1+BB$52*UCC_Elasdatinc!AZ15)^1</f>
        <v>1.0024144025134334</v>
      </c>
      <c r="BC9" s="37">
        <f>(1+BC$52*UCC_Elasdatinc!BA15)^1</f>
        <v>1.0024144025134334</v>
      </c>
      <c r="BD9" s="37">
        <f>(1+BD$52*UCC_Elasdatinc!BB15)^1</f>
        <v>1.0024144025134334</v>
      </c>
      <c r="BE9" s="37">
        <f>(1+BE$52*UCC_Elasdatinc!BC15)^1</f>
        <v>1.0024144025134334</v>
      </c>
      <c r="BF9" s="37">
        <f>(1+BF$52*UCC_Elasdatinc!BD15)^1</f>
        <v>1.0024144025134334</v>
      </c>
      <c r="BG9" s="37">
        <f>(1+BG$52*UCC_Elasdatinc!BE15)^1</f>
        <v>1.0024144025134334</v>
      </c>
      <c r="BH9" s="37">
        <f>(1+BH$52*UCC_Elasdatinc!BF15)^1</f>
        <v>1.0024144025134334</v>
      </c>
    </row>
    <row r="10" spans="1:62">
      <c r="A10" s="8"/>
      <c r="B10" s="35" t="s">
        <v>7</v>
      </c>
      <c r="C10" s="35"/>
      <c r="D10" s="36" t="s">
        <v>106</v>
      </c>
      <c r="E10" s="37">
        <v>1</v>
      </c>
      <c r="F10" s="37">
        <f>(1+F$52*UCC_Elasdatinc!D14)^1</f>
        <v>1.0100893940061579</v>
      </c>
      <c r="G10" s="37">
        <f>(1+G$52*UCC_Elasdatinc!E14)^1</f>
        <v>1.0135294221401636</v>
      </c>
      <c r="H10" s="37">
        <f>(1+H$52*UCC_Elasdatinc!F14)^1</f>
        <v>0.99633990539544826</v>
      </c>
      <c r="I10" s="37">
        <f>(1+I$52*UCC_Elasdatinc!G14)^1</f>
        <v>0.99308989435197459</v>
      </c>
      <c r="J10" s="37">
        <f>(1+J$52*UCC_Elasdatinc!H14)^1</f>
        <v>0.99635241881852565</v>
      </c>
      <c r="K10" s="37">
        <f>(1+K$52*UCC_Elasdatinc!I14)^1</f>
        <v>1.0019787985230164</v>
      </c>
      <c r="L10" s="37">
        <f>(1+L$52*UCC_Elasdatinc!J14)^1</f>
        <v>1.004936704473655</v>
      </c>
      <c r="M10" s="37">
        <f>(1+M$52*UCC_Elasdatinc!K14)^1</f>
        <v>1.0002020591917775</v>
      </c>
      <c r="N10" s="37">
        <f>(1+N$52*UCC_Elasdatinc!L14)^1</f>
        <v>1.0037886532885829</v>
      </c>
      <c r="O10" s="37">
        <f>(1+O$52*UCC_Elasdatinc!M14)^1</f>
        <v>1.0055925364708629</v>
      </c>
      <c r="P10" s="37">
        <f>(1+P$52*UCC_Elasdatinc!N14)^1</f>
        <v>1.0065293830002489</v>
      </c>
      <c r="Q10" s="37">
        <f>(1+Q$52*UCC_Elasdatinc!O14)^1</f>
        <v>1.0069897440607876</v>
      </c>
      <c r="R10" s="37">
        <f>(1+R$52*UCC_Elasdatinc!P14)^1</f>
        <v>1.0064720887367853</v>
      </c>
      <c r="S10" s="37">
        <f>(1+S$52*UCC_Elasdatinc!Q14)^1</f>
        <v>1.006319910628829</v>
      </c>
      <c r="T10" s="37">
        <f>(1+T$52*UCC_Elasdatinc!R14)^1</f>
        <v>1.0067765654798837</v>
      </c>
      <c r="U10" s="37">
        <f>(1+U$52*UCC_Elasdatinc!S14)^1</f>
        <v>1.0036072747367311</v>
      </c>
      <c r="V10" s="37">
        <f>(1+V$52*UCC_Elasdatinc!T14)^1</f>
        <v>1.0034317831577737</v>
      </c>
      <c r="W10" s="37">
        <f>(1+W$52*UCC_Elasdatinc!U14)^1</f>
        <v>1.0026643320527426</v>
      </c>
      <c r="X10" s="37">
        <f>(1+X$52*UCC_Elasdatinc!V14)^1</f>
        <v>1.0024928617558395</v>
      </c>
      <c r="Y10" s="37">
        <f>(1+Y$52*UCC_Elasdatinc!W14)^1</f>
        <v>1.0029230375949083</v>
      </c>
      <c r="Z10" s="37">
        <f>(1+Z$52*UCC_Elasdatinc!X14)^1</f>
        <v>1.0038053307779005</v>
      </c>
      <c r="AA10" s="37">
        <f>(1+AA$52*UCC_Elasdatinc!Y14)^1</f>
        <v>1.0038276246485638</v>
      </c>
      <c r="AB10" s="37">
        <f>(1+AB$52*UCC_Elasdatinc!Z14)^1</f>
        <v>1.0040262594574694</v>
      </c>
      <c r="AC10" s="37">
        <f>(1+AC$52*UCC_Elasdatinc!AA14)^1</f>
        <v>1.0043157020636946</v>
      </c>
      <c r="AD10" s="37">
        <f>(1+AD$52*UCC_Elasdatinc!AB14)^1</f>
        <v>1.0045505326660218</v>
      </c>
      <c r="AE10" s="37">
        <f>(1+AE$52*UCC_Elasdatinc!AC14)^1</f>
        <v>1.0024144025134334</v>
      </c>
      <c r="AF10" s="37">
        <f>(1+AF$52*UCC_Elasdatinc!AD14)^1</f>
        <v>1.0024144025134334</v>
      </c>
      <c r="AG10" s="37">
        <f>(1+AG$52*UCC_Elasdatinc!AE14)^1</f>
        <v>1.0024144025134334</v>
      </c>
      <c r="AH10" s="37">
        <f>(1+AH$52*UCC_Elasdatinc!AF14)^1</f>
        <v>1.0024144025134334</v>
      </c>
      <c r="AI10" s="37">
        <f>(1+AI$52*UCC_Elasdatinc!AG14)^1</f>
        <v>1.0024144025134334</v>
      </c>
      <c r="AJ10" s="37">
        <f>(1+AJ$52*UCC_Elasdatinc!AH14)^1</f>
        <v>1.0024144025134334</v>
      </c>
      <c r="AK10" s="37">
        <f>(1+AK$52*UCC_Elasdatinc!AI14)^1</f>
        <v>1.0024144025134334</v>
      </c>
      <c r="AL10" s="37">
        <f>(1+AL$52*UCC_Elasdatinc!AJ14)^1</f>
        <v>1.0024144025134334</v>
      </c>
      <c r="AM10" s="37">
        <f>(1+AM$52*UCC_Elasdatinc!AK14)^1</f>
        <v>1.0024144025134334</v>
      </c>
      <c r="AN10" s="37">
        <f>(1+AN$52*UCC_Elasdatinc!AL14)^1</f>
        <v>1.0024144025134334</v>
      </c>
      <c r="AO10" s="37">
        <f>(1+AO$52*UCC_Elasdatinc!AM14)^1</f>
        <v>1.0024144025134334</v>
      </c>
      <c r="AP10" s="37">
        <f>(1+AP$52*UCC_Elasdatinc!AN14)^1</f>
        <v>1.0024144025134334</v>
      </c>
      <c r="AQ10" s="37">
        <f>(1+AQ$52*UCC_Elasdatinc!AO14)^1</f>
        <v>1.0024144025134334</v>
      </c>
      <c r="AR10" s="37">
        <f>(1+AR$52*UCC_Elasdatinc!AP14)^1</f>
        <v>1.0024144025134334</v>
      </c>
      <c r="AS10" s="37">
        <f>(1+AS$52*UCC_Elasdatinc!AQ14)^1</f>
        <v>1.0024144025134334</v>
      </c>
      <c r="AT10" s="37">
        <f>(1+AT$52*UCC_Elasdatinc!AR14)^1</f>
        <v>1.0024144025134334</v>
      </c>
      <c r="AU10" s="37">
        <f>(1+AU$52*UCC_Elasdatinc!AS14)^1</f>
        <v>1.0024144025134334</v>
      </c>
      <c r="AV10" s="37">
        <f>(1+AV$52*UCC_Elasdatinc!AT14)^1</f>
        <v>1.0024144025134334</v>
      </c>
      <c r="AW10" s="37">
        <f>(1+AW$52*UCC_Elasdatinc!AU14)^1</f>
        <v>1.0024144025134334</v>
      </c>
      <c r="AX10" s="37">
        <f>(1+AX$52*UCC_Elasdatinc!AV14)^1</f>
        <v>1.0024144025134334</v>
      </c>
      <c r="AY10" s="37">
        <f>(1+AY$52*UCC_Elasdatinc!AW14)^1</f>
        <v>1.0024144025134334</v>
      </c>
      <c r="AZ10" s="37">
        <f>(1+AZ$52*UCC_Elasdatinc!AX14)^1</f>
        <v>1.0024144025134334</v>
      </c>
      <c r="BA10" s="37">
        <f>(1+BA$52*UCC_Elasdatinc!AY14)^1</f>
        <v>1.0024144025134334</v>
      </c>
      <c r="BB10" s="37">
        <f>(1+BB$52*UCC_Elasdatinc!AZ14)^1</f>
        <v>1.0024144025134334</v>
      </c>
      <c r="BC10" s="37">
        <f>(1+BC$52*UCC_Elasdatinc!BA14)^1</f>
        <v>1.0024144025134334</v>
      </c>
      <c r="BD10" s="37">
        <f>(1+BD$52*UCC_Elasdatinc!BB14)^1</f>
        <v>1.0024144025134334</v>
      </c>
      <c r="BE10" s="37">
        <f>(1+BE$52*UCC_Elasdatinc!BC14)^1</f>
        <v>1.0024144025134334</v>
      </c>
      <c r="BF10" s="37">
        <f>(1+BF$52*UCC_Elasdatinc!BD14)^1</f>
        <v>1.0024144025134334</v>
      </c>
      <c r="BG10" s="37">
        <f>(1+BG$52*UCC_Elasdatinc!BE14)^1</f>
        <v>1.0024144025134334</v>
      </c>
      <c r="BH10" s="37">
        <f>(1+BH$52*UCC_Elasdatinc!BF14)^1</f>
        <v>1.0024144025134334</v>
      </c>
    </row>
    <row r="11" spans="1:62">
      <c r="A11" s="8"/>
      <c r="B11" s="35" t="s">
        <v>7</v>
      </c>
      <c r="C11" s="35"/>
      <c r="D11" s="36" t="s">
        <v>107</v>
      </c>
      <c r="E11" s="37">
        <v>1</v>
      </c>
      <c r="F11" s="37">
        <f>(1+F$52*UCC_Elasdatinc!D9)^1</f>
        <v>1.0378352275230922</v>
      </c>
      <c r="G11" s="37">
        <f>(1+G$52*UCC_Elasdatinc!E9)^1</f>
        <v>1.0507353330256133</v>
      </c>
      <c r="H11" s="37">
        <f>(1+H$52*UCC_Elasdatinc!F9)^1</f>
        <v>0.98627464523293107</v>
      </c>
      <c r="I11" s="37">
        <f>(1+I$52*UCC_Elasdatinc!G9)^1</f>
        <v>0.97408710381990482</v>
      </c>
      <c r="J11" s="37">
        <f>(1+J$52*UCC_Elasdatinc!H9)^1</f>
        <v>0.98632157056947134</v>
      </c>
      <c r="K11" s="37">
        <f>(1+K$52*UCC_Elasdatinc!I9)^1</f>
        <v>1.0074204944613112</v>
      </c>
      <c r="L11" s="37">
        <f>(1+L$52*UCC_Elasdatinc!J9)^1</f>
        <v>1.0185126417762063</v>
      </c>
      <c r="M11" s="37">
        <f>(1+M$52*UCC_Elasdatinc!K9)^1</f>
        <v>1.0007577219691655</v>
      </c>
      <c r="N11" s="37">
        <f>(1+N$52*UCC_Elasdatinc!L9)^1</f>
        <v>1.0142074498321856</v>
      </c>
      <c r="O11" s="37">
        <f>(1+O$52*UCC_Elasdatinc!M9)^1</f>
        <v>1.0209720117657355</v>
      </c>
      <c r="P11" s="37">
        <f>(1+P$52*UCC_Elasdatinc!N9)^1</f>
        <v>1.0244851862509328</v>
      </c>
      <c r="Q11" s="37">
        <f>(1+Q$52*UCC_Elasdatinc!O9)^1</f>
        <v>1.0262115402279535</v>
      </c>
      <c r="R11" s="37">
        <f>(1+R$52*UCC_Elasdatinc!P9)^1</f>
        <v>1.024270332762945</v>
      </c>
      <c r="S11" s="37">
        <f>(1+S$52*UCC_Elasdatinc!Q9)^1</f>
        <v>1.0236996648581087</v>
      </c>
      <c r="T11" s="37">
        <f>(1+T$52*UCC_Elasdatinc!R9)^1</f>
        <v>1.0254121205495634</v>
      </c>
      <c r="U11" s="37">
        <f>(1+U$52*UCC_Elasdatinc!S9)^1</f>
        <v>1.0135272802627415</v>
      </c>
      <c r="V11" s="37">
        <f>(1+V$52*UCC_Elasdatinc!T9)^1</f>
        <v>1.0128691868416513</v>
      </c>
      <c r="W11" s="37">
        <f>(1+W$52*UCC_Elasdatinc!U9)^1</f>
        <v>1.009991245197785</v>
      </c>
      <c r="X11" s="37">
        <f>(1+X$52*UCC_Elasdatinc!V9)^1</f>
        <v>1.0093482315843985</v>
      </c>
      <c r="Y11" s="37">
        <f>(1+Y$52*UCC_Elasdatinc!W9)^1</f>
        <v>1.0109613909809061</v>
      </c>
      <c r="Z11" s="37">
        <f>(1+Z$52*UCC_Elasdatinc!X9)^1</f>
        <v>1.0142699904171268</v>
      </c>
      <c r="AA11" s="37">
        <f>(1+AA$52*UCC_Elasdatinc!Y9)^1</f>
        <v>1.0143535924321143</v>
      </c>
      <c r="AB11" s="37">
        <f>(1+AB$52*UCC_Elasdatinc!Z9)^1</f>
        <v>1.0150984729655099</v>
      </c>
      <c r="AC11" s="37">
        <f>(1+AC$52*UCC_Elasdatinc!AA9)^1</f>
        <v>1.0161838827388547</v>
      </c>
      <c r="AD11" s="37">
        <f>(1+AD$52*UCC_Elasdatinc!AB9)^1</f>
        <v>1.0170644974975818</v>
      </c>
      <c r="AE11" s="37">
        <f>(1+AE$52*UCC_Elasdatinc!AC9)^1</f>
        <v>1.009054009425375</v>
      </c>
      <c r="AF11" s="37">
        <f>(1+AF$52*UCC_Elasdatinc!AD9)^1</f>
        <v>1.0090540094253755</v>
      </c>
      <c r="AG11" s="37">
        <f>(1+AG$52*UCC_Elasdatinc!AE9)^1</f>
        <v>1.009054009425375</v>
      </c>
      <c r="AH11" s="37">
        <f>(1+AH$52*UCC_Elasdatinc!AF9)^1</f>
        <v>1.0090540094253753</v>
      </c>
      <c r="AI11" s="37">
        <f>(1+AI$52*UCC_Elasdatinc!AG9)^1</f>
        <v>1.0090540094253753</v>
      </c>
      <c r="AJ11" s="37">
        <f>(1+AJ$52*UCC_Elasdatinc!AH9)^1</f>
        <v>1.0090540094253753</v>
      </c>
      <c r="AK11" s="37">
        <f>(1+AK$52*UCC_Elasdatinc!AI9)^1</f>
        <v>1.0090540094253755</v>
      </c>
      <c r="AL11" s="37">
        <f>(1+AL$52*UCC_Elasdatinc!AJ9)^1</f>
        <v>1.0090540094253753</v>
      </c>
      <c r="AM11" s="37">
        <f>(1+AM$52*UCC_Elasdatinc!AK9)^1</f>
        <v>1.0090540094253753</v>
      </c>
      <c r="AN11" s="37">
        <f>(1+AN$52*UCC_Elasdatinc!AL9)^1</f>
        <v>1.0090540094253755</v>
      </c>
      <c r="AO11" s="37">
        <f>(1+AO$52*UCC_Elasdatinc!AM9)^1</f>
        <v>1.0090540094253753</v>
      </c>
      <c r="AP11" s="37">
        <f>(1+AP$52*UCC_Elasdatinc!AN9)^1</f>
        <v>1.009054009425375</v>
      </c>
      <c r="AQ11" s="37">
        <f>(1+AQ$52*UCC_Elasdatinc!AO9)^1</f>
        <v>1.0090540094253753</v>
      </c>
      <c r="AR11" s="37">
        <f>(1+AR$52*UCC_Elasdatinc!AP9)^1</f>
        <v>1.0090540094253753</v>
      </c>
      <c r="AS11" s="37">
        <f>(1+AS$52*UCC_Elasdatinc!AQ9)^1</f>
        <v>1.009054009425375</v>
      </c>
      <c r="AT11" s="37">
        <f>(1+AT$52*UCC_Elasdatinc!AR9)^1</f>
        <v>1.0090540094253755</v>
      </c>
      <c r="AU11" s="37">
        <f>(1+AU$52*UCC_Elasdatinc!AS9)^1</f>
        <v>1.0090540094253753</v>
      </c>
      <c r="AV11" s="37">
        <f>(1+AV$52*UCC_Elasdatinc!AT9)^1</f>
        <v>1.0090540094253753</v>
      </c>
      <c r="AW11" s="37">
        <f>(1+AW$52*UCC_Elasdatinc!AU9)^1</f>
        <v>1.0090540094253753</v>
      </c>
      <c r="AX11" s="37">
        <f>(1+AX$52*UCC_Elasdatinc!AV9)^1</f>
        <v>1.0090540094253755</v>
      </c>
      <c r="AY11" s="37">
        <f>(1+AY$52*UCC_Elasdatinc!AW9)^1</f>
        <v>1.0090540094253755</v>
      </c>
      <c r="AZ11" s="37">
        <f>(1+AZ$52*UCC_Elasdatinc!AX9)^1</f>
        <v>1.0090540094253755</v>
      </c>
      <c r="BA11" s="37">
        <f>(1+BA$52*UCC_Elasdatinc!AY9)^1</f>
        <v>1.009054009425375</v>
      </c>
      <c r="BB11" s="37">
        <f>(1+BB$52*UCC_Elasdatinc!AZ9)^1</f>
        <v>1.0090540094253753</v>
      </c>
      <c r="BC11" s="37">
        <f>(1+BC$52*UCC_Elasdatinc!BA9)^1</f>
        <v>1.0090540094253753</v>
      </c>
      <c r="BD11" s="37">
        <f>(1+BD$52*UCC_Elasdatinc!BB9)^1</f>
        <v>1.009054009425375</v>
      </c>
      <c r="BE11" s="37">
        <f>(1+BE$52*UCC_Elasdatinc!BC9)^1</f>
        <v>1.0090540094253755</v>
      </c>
      <c r="BF11" s="37">
        <f>(1+BF$52*UCC_Elasdatinc!BD9)^1</f>
        <v>1.0090540094253753</v>
      </c>
      <c r="BG11" s="37">
        <f>(1+BG$52*UCC_Elasdatinc!BE9)^1</f>
        <v>1.0090540094253753</v>
      </c>
      <c r="BH11" s="37">
        <f>(1+BH$52*UCC_Elasdatinc!BF9)^1</f>
        <v>1.0090540094253753</v>
      </c>
    </row>
    <row r="12" spans="1:62">
      <c r="A12" s="8"/>
      <c r="B12" s="35" t="s">
        <v>7</v>
      </c>
      <c r="C12" s="35"/>
      <c r="D12" s="36" t="s">
        <v>108</v>
      </c>
      <c r="E12" s="37">
        <v>1</v>
      </c>
      <c r="F12" s="37">
        <f>(1+F$52*UCC_Elasdatinc!D5)^1</f>
        <v>1.0126117425076973</v>
      </c>
      <c r="G12" s="37">
        <f>(1+G$52*UCC_Elasdatinc!E5)^1</f>
        <v>1.0169117776752046</v>
      </c>
      <c r="H12" s="37">
        <f>(1+H$52*UCC_Elasdatinc!F5)^1</f>
        <v>0.99542488174431032</v>
      </c>
      <c r="I12" s="37">
        <f>(1+I$52*UCC_Elasdatinc!G5)^1</f>
        <v>0.99136236793996824</v>
      </c>
      <c r="J12" s="37">
        <f>(1+J$52*UCC_Elasdatinc!H5)^1</f>
        <v>0.99544052352315715</v>
      </c>
      <c r="K12" s="37">
        <f>(1+K$52*UCC_Elasdatinc!I5)^1</f>
        <v>1.0024734981537704</v>
      </c>
      <c r="L12" s="37">
        <f>(1+L$52*UCC_Elasdatinc!J5)^1</f>
        <v>1.0061708805920686</v>
      </c>
      <c r="M12" s="37">
        <f>(1+M$52*UCC_Elasdatinc!K5)^1</f>
        <v>1.0002525739897217</v>
      </c>
      <c r="N12" s="37">
        <f>(1+N$52*UCC_Elasdatinc!L5)^1</f>
        <v>1.0047358166107285</v>
      </c>
      <c r="O12" s="37">
        <f>(1+O$52*UCC_Elasdatinc!M5)^1</f>
        <v>1.0069906705885785</v>
      </c>
      <c r="P12" s="37">
        <f>(1+P$52*UCC_Elasdatinc!N5)^1</f>
        <v>1.0081617287503111</v>
      </c>
      <c r="Q12" s="37">
        <f>(1+Q$52*UCC_Elasdatinc!O5)^1</f>
        <v>1.0087371800759843</v>
      </c>
      <c r="R12" s="37">
        <f>(1+R$52*UCC_Elasdatinc!P5)^1</f>
        <v>1.0080901109209817</v>
      </c>
      <c r="S12" s="37">
        <f>(1+S$52*UCC_Elasdatinc!Q5)^1</f>
        <v>1.0078998882860364</v>
      </c>
      <c r="T12" s="37">
        <f>(1+T$52*UCC_Elasdatinc!R5)^1</f>
        <v>1.0084707068498546</v>
      </c>
      <c r="U12" s="37">
        <f>(1+U$52*UCC_Elasdatinc!S5)^1</f>
        <v>1.0045090934209138</v>
      </c>
      <c r="V12" s="37">
        <f>(1+V$52*UCC_Elasdatinc!T5)^1</f>
        <v>1.0042897289472172</v>
      </c>
      <c r="W12" s="37">
        <f>(1+W$52*UCC_Elasdatinc!U5)^1</f>
        <v>1.0033304150659283</v>
      </c>
      <c r="X12" s="37">
        <f>(1+X$52*UCC_Elasdatinc!V5)^1</f>
        <v>1.0031160771947993</v>
      </c>
      <c r="Y12" s="37">
        <f>(1+Y$52*UCC_Elasdatinc!W5)^1</f>
        <v>1.0036537969936354</v>
      </c>
      <c r="Z12" s="37">
        <f>(1+Z$52*UCC_Elasdatinc!X5)^1</f>
        <v>1.0047566634723757</v>
      </c>
      <c r="AA12" s="37">
        <f>(1+AA$52*UCC_Elasdatinc!Y5)^1</f>
        <v>1.0047845308107046</v>
      </c>
      <c r="AB12" s="37">
        <f>(1+AB$52*UCC_Elasdatinc!Z5)^1</f>
        <v>1.0050328243218365</v>
      </c>
      <c r="AC12" s="37">
        <f>(1+AC$52*UCC_Elasdatinc!AA5)^1</f>
        <v>1.0053946275796184</v>
      </c>
      <c r="AD12" s="37">
        <f>(1+AD$52*UCC_Elasdatinc!AB5)^1</f>
        <v>1.0056881658325274</v>
      </c>
      <c r="AE12" s="37">
        <f>(1+AE$52*UCC_Elasdatinc!AC5)^1</f>
        <v>1.0030180031417917</v>
      </c>
      <c r="AF12" s="37">
        <f>(1+AF$52*UCC_Elasdatinc!AD5)^1</f>
        <v>1.0030180031417917</v>
      </c>
      <c r="AG12" s="37">
        <f>(1+AG$52*UCC_Elasdatinc!AE5)^1</f>
        <v>1.0030180031417917</v>
      </c>
      <c r="AH12" s="37">
        <f>(1+AH$52*UCC_Elasdatinc!AF5)^1</f>
        <v>1.0030180031417917</v>
      </c>
      <c r="AI12" s="37">
        <f>(1+AI$52*UCC_Elasdatinc!AG5)^1</f>
        <v>1.0030180031417917</v>
      </c>
      <c r="AJ12" s="37">
        <f>(1+AJ$52*UCC_Elasdatinc!AH5)^1</f>
        <v>1.0030180031417917</v>
      </c>
      <c r="AK12" s="37">
        <f>(1+AK$52*UCC_Elasdatinc!AI5)^1</f>
        <v>1.0030180031417917</v>
      </c>
      <c r="AL12" s="37">
        <f>(1+AL$52*UCC_Elasdatinc!AJ5)^1</f>
        <v>1.0030180031417917</v>
      </c>
      <c r="AM12" s="37">
        <f>(1+AM$52*UCC_Elasdatinc!AK5)^1</f>
        <v>1.0030180031417917</v>
      </c>
      <c r="AN12" s="37">
        <f>(1+AN$52*UCC_Elasdatinc!AL5)^1</f>
        <v>1.0030180031417917</v>
      </c>
      <c r="AO12" s="37">
        <f>(1+AO$52*UCC_Elasdatinc!AM5)^1</f>
        <v>1.0030180031417917</v>
      </c>
      <c r="AP12" s="37">
        <f>(1+AP$52*UCC_Elasdatinc!AN5)^1</f>
        <v>1.0030180031417917</v>
      </c>
      <c r="AQ12" s="37">
        <f>(1+AQ$52*UCC_Elasdatinc!AO5)^1</f>
        <v>1.0030180031417917</v>
      </c>
      <c r="AR12" s="37">
        <f>(1+AR$52*UCC_Elasdatinc!AP5)^1</f>
        <v>1.0030180031417917</v>
      </c>
      <c r="AS12" s="37">
        <f>(1+AS$52*UCC_Elasdatinc!AQ5)^1</f>
        <v>1.0030180031417917</v>
      </c>
      <c r="AT12" s="37">
        <f>(1+AT$52*UCC_Elasdatinc!AR5)^1</f>
        <v>1.0030180031417917</v>
      </c>
      <c r="AU12" s="37">
        <f>(1+AU$52*UCC_Elasdatinc!AS5)^1</f>
        <v>1.0030180031417917</v>
      </c>
      <c r="AV12" s="37">
        <f>(1+AV$52*UCC_Elasdatinc!AT5)^1</f>
        <v>1.0030180031417917</v>
      </c>
      <c r="AW12" s="37">
        <f>(1+AW$52*UCC_Elasdatinc!AU5)^1</f>
        <v>1.0030180031417917</v>
      </c>
      <c r="AX12" s="37">
        <f>(1+AX$52*UCC_Elasdatinc!AV5)^1</f>
        <v>1.0030180031417917</v>
      </c>
      <c r="AY12" s="37">
        <f>(1+AY$52*UCC_Elasdatinc!AW5)^1</f>
        <v>1.0030180031417917</v>
      </c>
      <c r="AZ12" s="37">
        <f>(1+AZ$52*UCC_Elasdatinc!AX5)^1</f>
        <v>1.0030180031417917</v>
      </c>
      <c r="BA12" s="37">
        <f>(1+BA$52*UCC_Elasdatinc!AY5)^1</f>
        <v>1.0030180031417917</v>
      </c>
      <c r="BB12" s="37">
        <f>(1+BB$52*UCC_Elasdatinc!AZ5)^1</f>
        <v>1.0030180031417917</v>
      </c>
      <c r="BC12" s="37">
        <f>(1+BC$52*UCC_Elasdatinc!BA5)^1</f>
        <v>1.0030180031417917</v>
      </c>
      <c r="BD12" s="37">
        <f>(1+BD$52*UCC_Elasdatinc!BB5)^1</f>
        <v>1.0030180031417917</v>
      </c>
      <c r="BE12" s="37">
        <f>(1+BE$52*UCC_Elasdatinc!BC5)^1</f>
        <v>1.0030180031417917</v>
      </c>
      <c r="BF12" s="37">
        <f>(1+BF$52*UCC_Elasdatinc!BD5)^1</f>
        <v>1.0030180031417917</v>
      </c>
      <c r="BG12" s="37">
        <f>(1+BG$52*UCC_Elasdatinc!BE5)^1</f>
        <v>1.0030180031417917</v>
      </c>
      <c r="BH12" s="37">
        <f>(1+BH$52*UCC_Elasdatinc!BF5)^1</f>
        <v>1.0030180031417917</v>
      </c>
    </row>
    <row r="13" spans="1:62">
      <c r="A13" s="8"/>
      <c r="B13" s="35" t="s">
        <v>7</v>
      </c>
      <c r="C13" s="35"/>
      <c r="D13" s="36" t="s">
        <v>109</v>
      </c>
      <c r="E13" s="37">
        <v>1</v>
      </c>
      <c r="F13" s="37">
        <f>(1+F$52*UCC_Elasdatinc!D13)^1</f>
        <v>1.0201787880123159</v>
      </c>
      <c r="G13" s="37">
        <f>(1+G$52*UCC_Elasdatinc!E13)^1</f>
        <v>1.0270588442803272</v>
      </c>
      <c r="H13" s="37">
        <f>(1+H$52*UCC_Elasdatinc!F13)^1</f>
        <v>0.99267981079089651</v>
      </c>
      <c r="I13" s="37">
        <f>(1+I$52*UCC_Elasdatinc!G13)^1</f>
        <v>0.98617978870394918</v>
      </c>
      <c r="J13" s="37">
        <f>(1+J$52*UCC_Elasdatinc!H13)^1</f>
        <v>0.99270483763705142</v>
      </c>
      <c r="K13" s="37">
        <f>(1+K$52*UCC_Elasdatinc!I13)^1</f>
        <v>1.0039575970460326</v>
      </c>
      <c r="L13" s="37">
        <f>(1+L$52*UCC_Elasdatinc!J13)^1</f>
        <v>1.00987340894731</v>
      </c>
      <c r="M13" s="37">
        <f>(1+M$52*UCC_Elasdatinc!K13)^1</f>
        <v>1.0004041183835548</v>
      </c>
      <c r="N13" s="37">
        <f>(1+N$52*UCC_Elasdatinc!L13)^1</f>
        <v>1.0075773065771656</v>
      </c>
      <c r="O13" s="37">
        <f>(1+O$52*UCC_Elasdatinc!M13)^1</f>
        <v>1.0111850729417255</v>
      </c>
      <c r="P13" s="37">
        <f>(1+P$52*UCC_Elasdatinc!N13)^1</f>
        <v>1.0130587660004975</v>
      </c>
      <c r="Q13" s="37">
        <f>(1+Q$52*UCC_Elasdatinc!O13)^1</f>
        <v>1.0139794881215751</v>
      </c>
      <c r="R13" s="37">
        <f>(1+R$52*UCC_Elasdatinc!P13)^1</f>
        <v>1.0129441774735706</v>
      </c>
      <c r="S13" s="37">
        <f>(1+S$52*UCC_Elasdatinc!Q13)^1</f>
        <v>1.0126398212576579</v>
      </c>
      <c r="T13" s="37">
        <f>(1+T$52*UCC_Elasdatinc!R13)^1</f>
        <v>1.0135531309597672</v>
      </c>
      <c r="U13" s="37">
        <f>(1+U$52*UCC_Elasdatinc!S13)^1</f>
        <v>1.0072145494734621</v>
      </c>
      <c r="V13" s="37">
        <f>(1+V$52*UCC_Elasdatinc!T13)^1</f>
        <v>1.0068635663155474</v>
      </c>
      <c r="W13" s="37">
        <f>(1+W$52*UCC_Elasdatinc!U13)^1</f>
        <v>1.0053286641054853</v>
      </c>
      <c r="X13" s="37">
        <f>(1+X$52*UCC_Elasdatinc!V13)^1</f>
        <v>1.004985723511679</v>
      </c>
      <c r="Y13" s="37">
        <f>(1+Y$52*UCC_Elasdatinc!W13)^1</f>
        <v>1.0058460751898166</v>
      </c>
      <c r="Z13" s="37">
        <f>(1+Z$52*UCC_Elasdatinc!X13)^1</f>
        <v>1.0076106615558009</v>
      </c>
      <c r="AA13" s="37">
        <f>(1+AA$52*UCC_Elasdatinc!Y13)^1</f>
        <v>1.0076552492971276</v>
      </c>
      <c r="AB13" s="37">
        <f>(1+AB$52*UCC_Elasdatinc!Z13)^1</f>
        <v>1.0080525189149385</v>
      </c>
      <c r="AC13" s="37">
        <f>(1+AC$52*UCC_Elasdatinc!AA13)^1</f>
        <v>1.0086314041273892</v>
      </c>
      <c r="AD13" s="37">
        <f>(1+AD$52*UCC_Elasdatinc!AB13)^1</f>
        <v>1.0091010653320436</v>
      </c>
      <c r="AE13" s="37">
        <f>(1+AE$52*UCC_Elasdatinc!AC13)^1</f>
        <v>1.0048288050268668</v>
      </c>
      <c r="AF13" s="37">
        <f>(1+AF$52*UCC_Elasdatinc!AD13)^1</f>
        <v>1.0048288050268668</v>
      </c>
      <c r="AG13" s="37">
        <f>(1+AG$52*UCC_Elasdatinc!AE13)^1</f>
        <v>1.0048288050268668</v>
      </c>
      <c r="AH13" s="37">
        <f>(1+AH$52*UCC_Elasdatinc!AF13)^1</f>
        <v>1.0048288050268668</v>
      </c>
      <c r="AI13" s="37">
        <f>(1+AI$52*UCC_Elasdatinc!AG13)^1</f>
        <v>1.0048288050268668</v>
      </c>
      <c r="AJ13" s="37">
        <f>(1+AJ$52*UCC_Elasdatinc!AH13)^1</f>
        <v>1.0048288050268668</v>
      </c>
      <c r="AK13" s="37">
        <f>(1+AK$52*UCC_Elasdatinc!AI13)^1</f>
        <v>1.0048288050268668</v>
      </c>
      <c r="AL13" s="37">
        <f>(1+AL$52*UCC_Elasdatinc!AJ13)^1</f>
        <v>1.0048288050268668</v>
      </c>
      <c r="AM13" s="37">
        <f>(1+AM$52*UCC_Elasdatinc!AK13)^1</f>
        <v>1.0048288050268668</v>
      </c>
      <c r="AN13" s="37">
        <f>(1+AN$52*UCC_Elasdatinc!AL13)^1</f>
        <v>1.0048288050268668</v>
      </c>
      <c r="AO13" s="37">
        <f>(1+AO$52*UCC_Elasdatinc!AM13)^1</f>
        <v>1.0048288050268668</v>
      </c>
      <c r="AP13" s="37">
        <f>(1+AP$52*UCC_Elasdatinc!AN13)^1</f>
        <v>1.0048288050268668</v>
      </c>
      <c r="AQ13" s="37">
        <f>(1+AQ$52*UCC_Elasdatinc!AO13)^1</f>
        <v>1.0048288050268668</v>
      </c>
      <c r="AR13" s="37">
        <f>(1+AR$52*UCC_Elasdatinc!AP13)^1</f>
        <v>1.0048288050268668</v>
      </c>
      <c r="AS13" s="37">
        <f>(1+AS$52*UCC_Elasdatinc!AQ13)^1</f>
        <v>1.0048288050268668</v>
      </c>
      <c r="AT13" s="37">
        <f>(1+AT$52*UCC_Elasdatinc!AR13)^1</f>
        <v>1.0048288050268668</v>
      </c>
      <c r="AU13" s="37">
        <f>(1+AU$52*UCC_Elasdatinc!AS13)^1</f>
        <v>1.0048288050268668</v>
      </c>
      <c r="AV13" s="37">
        <f>(1+AV$52*UCC_Elasdatinc!AT13)^1</f>
        <v>1.0048288050268668</v>
      </c>
      <c r="AW13" s="37">
        <f>(1+AW$52*UCC_Elasdatinc!AU13)^1</f>
        <v>1.0048288050268668</v>
      </c>
      <c r="AX13" s="37">
        <f>(1+AX$52*UCC_Elasdatinc!AV13)^1</f>
        <v>1.0048288050268668</v>
      </c>
      <c r="AY13" s="37">
        <f>(1+AY$52*UCC_Elasdatinc!AW13)^1</f>
        <v>1.0048288050268668</v>
      </c>
      <c r="AZ13" s="37">
        <f>(1+AZ$52*UCC_Elasdatinc!AX13)^1</f>
        <v>1.0048288050268668</v>
      </c>
      <c r="BA13" s="37">
        <f>(1+BA$52*UCC_Elasdatinc!AY13)^1</f>
        <v>1.0048288050268668</v>
      </c>
      <c r="BB13" s="37">
        <f>(1+BB$52*UCC_Elasdatinc!AZ13)^1</f>
        <v>1.0048288050268668</v>
      </c>
      <c r="BC13" s="37">
        <f>(1+BC$52*UCC_Elasdatinc!BA13)^1</f>
        <v>1.0048288050268668</v>
      </c>
      <c r="BD13" s="37">
        <f>(1+BD$52*UCC_Elasdatinc!BB13)^1</f>
        <v>1.0048288050268668</v>
      </c>
      <c r="BE13" s="37">
        <f>(1+BE$52*UCC_Elasdatinc!BC13)^1</f>
        <v>1.0048288050268668</v>
      </c>
      <c r="BF13" s="37">
        <f>(1+BF$52*UCC_Elasdatinc!BD13)^1</f>
        <v>1.0048288050268668</v>
      </c>
      <c r="BG13" s="37">
        <f>(1+BG$52*UCC_Elasdatinc!BE13)^1</f>
        <v>1.0048288050268668</v>
      </c>
      <c r="BH13" s="37">
        <f>(1+BH$52*UCC_Elasdatinc!BF13)^1</f>
        <v>1.0048288050268668</v>
      </c>
    </row>
    <row r="14" spans="1:62">
      <c r="A14" s="8"/>
      <c r="B14" s="35" t="s">
        <v>7</v>
      </c>
      <c r="C14" s="35"/>
      <c r="D14" s="36" t="s">
        <v>110</v>
      </c>
      <c r="E14" s="37">
        <v>1</v>
      </c>
      <c r="F14" s="37">
        <f>(1+F$52*UCC_Elasdatinc!D12)^1</f>
        <v>1.0201787880123159</v>
      </c>
      <c r="G14" s="37">
        <f>(1+G$52*UCC_Elasdatinc!E12)^1</f>
        <v>1.0270588442803272</v>
      </c>
      <c r="H14" s="37">
        <f>(1+H$52*UCC_Elasdatinc!F12)^1</f>
        <v>0.99267981079089651</v>
      </c>
      <c r="I14" s="37">
        <f>(1+I$52*UCC_Elasdatinc!G12)^1</f>
        <v>0.98617978870394918</v>
      </c>
      <c r="J14" s="37">
        <f>(1+J$52*UCC_Elasdatinc!H12)^1</f>
        <v>0.99270483763705142</v>
      </c>
      <c r="K14" s="37">
        <f>(1+K$52*UCC_Elasdatinc!I12)^1</f>
        <v>1.0039575970460326</v>
      </c>
      <c r="L14" s="37">
        <f>(1+L$52*UCC_Elasdatinc!J12)^1</f>
        <v>1.00987340894731</v>
      </c>
      <c r="M14" s="37">
        <f>(1+M$52*UCC_Elasdatinc!K12)^1</f>
        <v>1.0004041183835548</v>
      </c>
      <c r="N14" s="37">
        <f>(1+N$52*UCC_Elasdatinc!L12)^1</f>
        <v>1.0075773065771656</v>
      </c>
      <c r="O14" s="37">
        <f>(1+O$52*UCC_Elasdatinc!M12)^1</f>
        <v>1.0111850729417255</v>
      </c>
      <c r="P14" s="37">
        <f>(1+P$52*UCC_Elasdatinc!N12)^1</f>
        <v>1.0130587660004975</v>
      </c>
      <c r="Q14" s="37">
        <f>(1+Q$52*UCC_Elasdatinc!O12)^1</f>
        <v>1.0139794881215751</v>
      </c>
      <c r="R14" s="37">
        <f>(1+R$52*UCC_Elasdatinc!P12)^1</f>
        <v>1.0129441774735706</v>
      </c>
      <c r="S14" s="37">
        <f>(1+S$52*UCC_Elasdatinc!Q12)^1</f>
        <v>1.0126398212576579</v>
      </c>
      <c r="T14" s="37">
        <f>(1+T$52*UCC_Elasdatinc!R12)^1</f>
        <v>1.0135531309597672</v>
      </c>
      <c r="U14" s="37">
        <f>(1+U$52*UCC_Elasdatinc!S12)^1</f>
        <v>1.0072145494734621</v>
      </c>
      <c r="V14" s="37">
        <f>(1+V$52*UCC_Elasdatinc!T12)^1</f>
        <v>1.0068635663155474</v>
      </c>
      <c r="W14" s="37">
        <f>(1+W$52*UCC_Elasdatinc!U12)^1</f>
        <v>1.0053286641054853</v>
      </c>
      <c r="X14" s="37">
        <f>(1+X$52*UCC_Elasdatinc!V12)^1</f>
        <v>1.004985723511679</v>
      </c>
      <c r="Y14" s="37">
        <f>(1+Y$52*UCC_Elasdatinc!W12)^1</f>
        <v>1.0058460751898166</v>
      </c>
      <c r="Z14" s="37">
        <f>(1+Z$52*UCC_Elasdatinc!X12)^1</f>
        <v>1.0076106615558009</v>
      </c>
      <c r="AA14" s="37">
        <f>(1+AA$52*UCC_Elasdatinc!Y12)^1</f>
        <v>1.0076552492971276</v>
      </c>
      <c r="AB14" s="37">
        <f>(1+AB$52*UCC_Elasdatinc!Z12)^1</f>
        <v>1.0080525189149385</v>
      </c>
      <c r="AC14" s="37">
        <f>(1+AC$52*UCC_Elasdatinc!AA12)^1</f>
        <v>1.0086314041273892</v>
      </c>
      <c r="AD14" s="37">
        <f>(1+AD$52*UCC_Elasdatinc!AB12)^1</f>
        <v>1.0091010653320436</v>
      </c>
      <c r="AE14" s="37">
        <f>(1+AE$52*UCC_Elasdatinc!AC12)^1</f>
        <v>1.0048288050268668</v>
      </c>
      <c r="AF14" s="37">
        <f>(1+AF$52*UCC_Elasdatinc!AD12)^1</f>
        <v>1.0048288050268668</v>
      </c>
      <c r="AG14" s="37">
        <f>(1+AG$52*UCC_Elasdatinc!AE12)^1</f>
        <v>1.0048288050268668</v>
      </c>
      <c r="AH14" s="37">
        <f>(1+AH$52*UCC_Elasdatinc!AF12)^1</f>
        <v>1.0048288050268668</v>
      </c>
      <c r="AI14" s="37">
        <f>(1+AI$52*UCC_Elasdatinc!AG12)^1</f>
        <v>1.0048288050268668</v>
      </c>
      <c r="AJ14" s="37">
        <f>(1+AJ$52*UCC_Elasdatinc!AH12)^1</f>
        <v>1.0048288050268668</v>
      </c>
      <c r="AK14" s="37">
        <f>(1+AK$52*UCC_Elasdatinc!AI12)^1</f>
        <v>1.0048288050268668</v>
      </c>
      <c r="AL14" s="37">
        <f>(1+AL$52*UCC_Elasdatinc!AJ12)^1</f>
        <v>1.0048288050268668</v>
      </c>
      <c r="AM14" s="37">
        <f>(1+AM$52*UCC_Elasdatinc!AK12)^1</f>
        <v>1.0048288050268668</v>
      </c>
      <c r="AN14" s="37">
        <f>(1+AN$52*UCC_Elasdatinc!AL12)^1</f>
        <v>1.0048288050268668</v>
      </c>
      <c r="AO14" s="37">
        <f>(1+AO$52*UCC_Elasdatinc!AM12)^1</f>
        <v>1.0048288050268668</v>
      </c>
      <c r="AP14" s="37">
        <f>(1+AP$52*UCC_Elasdatinc!AN12)^1</f>
        <v>1.0048288050268668</v>
      </c>
      <c r="AQ14" s="37">
        <f>(1+AQ$52*UCC_Elasdatinc!AO12)^1</f>
        <v>1.0048288050268668</v>
      </c>
      <c r="AR14" s="37">
        <f>(1+AR$52*UCC_Elasdatinc!AP12)^1</f>
        <v>1.0048288050268668</v>
      </c>
      <c r="AS14" s="37">
        <f>(1+AS$52*UCC_Elasdatinc!AQ12)^1</f>
        <v>1.0048288050268668</v>
      </c>
      <c r="AT14" s="37">
        <f>(1+AT$52*UCC_Elasdatinc!AR12)^1</f>
        <v>1.0048288050268668</v>
      </c>
      <c r="AU14" s="37">
        <f>(1+AU$52*UCC_Elasdatinc!AS12)^1</f>
        <v>1.0048288050268668</v>
      </c>
      <c r="AV14" s="37">
        <f>(1+AV$52*UCC_Elasdatinc!AT12)^1</f>
        <v>1.0048288050268668</v>
      </c>
      <c r="AW14" s="37">
        <f>(1+AW$52*UCC_Elasdatinc!AU12)^1</f>
        <v>1.0048288050268668</v>
      </c>
      <c r="AX14" s="37">
        <f>(1+AX$52*UCC_Elasdatinc!AV12)^1</f>
        <v>1.0048288050268668</v>
      </c>
      <c r="AY14" s="37">
        <f>(1+AY$52*UCC_Elasdatinc!AW12)^1</f>
        <v>1.0048288050268668</v>
      </c>
      <c r="AZ14" s="37">
        <f>(1+AZ$52*UCC_Elasdatinc!AX12)^1</f>
        <v>1.0048288050268668</v>
      </c>
      <c r="BA14" s="37">
        <f>(1+BA$52*UCC_Elasdatinc!AY12)^1</f>
        <v>1.0048288050268668</v>
      </c>
      <c r="BB14" s="37">
        <f>(1+BB$52*UCC_Elasdatinc!AZ12)^1</f>
        <v>1.0048288050268668</v>
      </c>
      <c r="BC14" s="37">
        <f>(1+BC$52*UCC_Elasdatinc!BA12)^1</f>
        <v>1.0048288050268668</v>
      </c>
      <c r="BD14" s="37">
        <f>(1+BD$52*UCC_Elasdatinc!BB12)^1</f>
        <v>1.0048288050268668</v>
      </c>
      <c r="BE14" s="37">
        <f>(1+BE$52*UCC_Elasdatinc!BC12)^1</f>
        <v>1.0048288050268668</v>
      </c>
      <c r="BF14" s="37">
        <f>(1+BF$52*UCC_Elasdatinc!BD12)^1</f>
        <v>1.0048288050268668</v>
      </c>
      <c r="BG14" s="37">
        <f>(1+BG$52*UCC_Elasdatinc!BE12)^1</f>
        <v>1.0048288050268668</v>
      </c>
      <c r="BH14" s="37">
        <f>(1+BH$52*UCC_Elasdatinc!BF12)^1</f>
        <v>1.0048288050268668</v>
      </c>
    </row>
    <row r="15" spans="1:62">
      <c r="A15" s="8"/>
      <c r="B15" s="35" t="s">
        <v>7</v>
      </c>
      <c r="C15" s="35"/>
      <c r="D15" s="36" t="s">
        <v>111</v>
      </c>
      <c r="E15" s="37">
        <v>1</v>
      </c>
      <c r="F15" s="37">
        <f>(1+F$52*UCC_Elasdatinc!D10)^1</f>
        <v>1.0403575760246315</v>
      </c>
      <c r="G15" s="37">
        <f>(1+G$52*UCC_Elasdatinc!E10)^1</f>
        <v>1.0541176885606542</v>
      </c>
      <c r="H15" s="37">
        <f>(1+H$52*UCC_Elasdatinc!F10)^1</f>
        <v>0.98535962158179313</v>
      </c>
      <c r="I15" s="37">
        <f>(1+I$52*UCC_Elasdatinc!G10)^1</f>
        <v>0.97235957740789847</v>
      </c>
      <c r="J15" s="37">
        <f>(1+J$52*UCC_Elasdatinc!H10)^1</f>
        <v>0.98540967527410284</v>
      </c>
      <c r="K15" s="37">
        <f>(1+K$52*UCC_Elasdatinc!I10)^1</f>
        <v>1.0079151940920652</v>
      </c>
      <c r="L15" s="37">
        <f>(1+L$52*UCC_Elasdatinc!J10)^1</f>
        <v>1.0197468178946199</v>
      </c>
      <c r="M15" s="37">
        <f>(1+M$52*UCC_Elasdatinc!K10)^1</f>
        <v>1.0008082367671096</v>
      </c>
      <c r="N15" s="37">
        <f>(1+N$52*UCC_Elasdatinc!L10)^1</f>
        <v>1.0151546131543312</v>
      </c>
      <c r="O15" s="37">
        <f>(1+O$52*UCC_Elasdatinc!M10)^1</f>
        <v>1.0223701458834511</v>
      </c>
      <c r="P15" s="37">
        <f>(1+P$52*UCC_Elasdatinc!N10)^1</f>
        <v>1.026117532000995</v>
      </c>
      <c r="Q15" s="37">
        <f>(1+Q$52*UCC_Elasdatinc!O10)^1</f>
        <v>1.0279589762431502</v>
      </c>
      <c r="R15" s="37">
        <f>(1+R$52*UCC_Elasdatinc!P10)^1</f>
        <v>1.0258883549471414</v>
      </c>
      <c r="S15" s="37">
        <f>(1+S$52*UCC_Elasdatinc!Q10)^1</f>
        <v>1.0252796425153161</v>
      </c>
      <c r="T15" s="37">
        <f>(1+T$52*UCC_Elasdatinc!R10)^1</f>
        <v>1.0271062619195344</v>
      </c>
      <c r="U15" s="37">
        <f>(1+U$52*UCC_Elasdatinc!S10)^1</f>
        <v>1.0144290989469242</v>
      </c>
      <c r="V15" s="37">
        <f>(1+V$52*UCC_Elasdatinc!T10)^1</f>
        <v>1.0137271326310948</v>
      </c>
      <c r="W15" s="37">
        <f>(1+W$52*UCC_Elasdatinc!U10)^1</f>
        <v>1.0106573282109708</v>
      </c>
      <c r="X15" s="37">
        <f>(1+X$52*UCC_Elasdatinc!V10)^1</f>
        <v>1.0099714470233583</v>
      </c>
      <c r="Y15" s="37">
        <f>(1+Y$52*UCC_Elasdatinc!W10)^1</f>
        <v>1.0116921503796332</v>
      </c>
      <c r="Z15" s="37">
        <f>(1+Z$52*UCC_Elasdatinc!X10)^1</f>
        <v>1.0152213231116021</v>
      </c>
      <c r="AA15" s="37">
        <f>(1+AA$52*UCC_Elasdatinc!Y10)^1</f>
        <v>1.0153104985942552</v>
      </c>
      <c r="AB15" s="37">
        <f>(1+AB$52*UCC_Elasdatinc!Z10)^1</f>
        <v>1.016105037829877</v>
      </c>
      <c r="AC15" s="37">
        <f>(1+AC$52*UCC_Elasdatinc!AA10)^1</f>
        <v>1.0172628082547785</v>
      </c>
      <c r="AD15" s="37">
        <f>(1+AD$52*UCC_Elasdatinc!AB10)^1</f>
        <v>1.0182021306640874</v>
      </c>
      <c r="AE15" s="37">
        <f>(1+AE$52*UCC_Elasdatinc!AC10)^1</f>
        <v>1.0096576100537333</v>
      </c>
      <c r="AF15" s="37">
        <f>(1+AF$52*UCC_Elasdatinc!AD10)^1</f>
        <v>1.0096576100537338</v>
      </c>
      <c r="AG15" s="37">
        <f>(1+AG$52*UCC_Elasdatinc!AE10)^1</f>
        <v>1.0096576100537333</v>
      </c>
      <c r="AH15" s="37">
        <f>(1+AH$52*UCC_Elasdatinc!AF10)^1</f>
        <v>1.0096576100537336</v>
      </c>
      <c r="AI15" s="37">
        <f>(1+AI$52*UCC_Elasdatinc!AG10)^1</f>
        <v>1.0096576100537336</v>
      </c>
      <c r="AJ15" s="37">
        <f>(1+AJ$52*UCC_Elasdatinc!AH10)^1</f>
        <v>1.0096576100537336</v>
      </c>
      <c r="AK15" s="37">
        <f>(1+AK$52*UCC_Elasdatinc!AI10)^1</f>
        <v>1.0096576100537338</v>
      </c>
      <c r="AL15" s="37">
        <f>(1+AL$52*UCC_Elasdatinc!AJ10)^1</f>
        <v>1.0096576100537336</v>
      </c>
      <c r="AM15" s="37">
        <f>(1+AM$52*UCC_Elasdatinc!AK10)^1</f>
        <v>1.0096576100537336</v>
      </c>
      <c r="AN15" s="37">
        <f>(1+AN$52*UCC_Elasdatinc!AL10)^1</f>
        <v>1.0096576100537338</v>
      </c>
      <c r="AO15" s="37">
        <f>(1+AO$52*UCC_Elasdatinc!AM10)^1</f>
        <v>1.0096576100537336</v>
      </c>
      <c r="AP15" s="37">
        <f>(1+AP$52*UCC_Elasdatinc!AN10)^1</f>
        <v>1.0096576100537333</v>
      </c>
      <c r="AQ15" s="37">
        <f>(1+AQ$52*UCC_Elasdatinc!AO10)^1</f>
        <v>1.0096576100537336</v>
      </c>
      <c r="AR15" s="37">
        <f>(1+AR$52*UCC_Elasdatinc!AP10)^1</f>
        <v>1.0096576100537336</v>
      </c>
      <c r="AS15" s="37">
        <f>(1+AS$52*UCC_Elasdatinc!AQ10)^1</f>
        <v>1.0096576100537333</v>
      </c>
      <c r="AT15" s="37">
        <f>(1+AT$52*UCC_Elasdatinc!AR10)^1</f>
        <v>1.0096576100537338</v>
      </c>
      <c r="AU15" s="37">
        <f>(1+AU$52*UCC_Elasdatinc!AS10)^1</f>
        <v>1.0096576100537336</v>
      </c>
      <c r="AV15" s="37">
        <f>(1+AV$52*UCC_Elasdatinc!AT10)^1</f>
        <v>1.0096576100537336</v>
      </c>
      <c r="AW15" s="37">
        <f>(1+AW$52*UCC_Elasdatinc!AU10)^1</f>
        <v>1.0096576100537336</v>
      </c>
      <c r="AX15" s="37">
        <f>(1+AX$52*UCC_Elasdatinc!AV10)^1</f>
        <v>1.0096576100537338</v>
      </c>
      <c r="AY15" s="37">
        <f>(1+AY$52*UCC_Elasdatinc!AW10)^1</f>
        <v>1.0096576100537338</v>
      </c>
      <c r="AZ15" s="37">
        <f>(1+AZ$52*UCC_Elasdatinc!AX10)^1</f>
        <v>1.0096576100537338</v>
      </c>
      <c r="BA15" s="37">
        <f>(1+BA$52*UCC_Elasdatinc!AY10)^1</f>
        <v>1.0096576100537333</v>
      </c>
      <c r="BB15" s="37">
        <f>(1+BB$52*UCC_Elasdatinc!AZ10)^1</f>
        <v>1.0096576100537336</v>
      </c>
      <c r="BC15" s="37">
        <f>(1+BC$52*UCC_Elasdatinc!BA10)^1</f>
        <v>1.0096576100537336</v>
      </c>
      <c r="BD15" s="37">
        <f>(1+BD$52*UCC_Elasdatinc!BB10)^1</f>
        <v>1.0096576100537333</v>
      </c>
      <c r="BE15" s="37">
        <f>(1+BE$52*UCC_Elasdatinc!BC10)^1</f>
        <v>1.0096576100537338</v>
      </c>
      <c r="BF15" s="37">
        <f>(1+BF$52*UCC_Elasdatinc!BD10)^1</f>
        <v>1.0096576100537336</v>
      </c>
      <c r="BG15" s="37">
        <f>(1+BG$52*UCC_Elasdatinc!BE10)^1</f>
        <v>1.0096576100537336</v>
      </c>
      <c r="BH15" s="37">
        <f>(1+BH$52*UCC_Elasdatinc!BF10)^1</f>
        <v>1.0096576100537336</v>
      </c>
    </row>
    <row r="16" spans="1:62">
      <c r="A16" s="8"/>
      <c r="B16" s="35" t="s">
        <v>7</v>
      </c>
      <c r="C16" s="35"/>
      <c r="D16" s="36" t="s">
        <v>112</v>
      </c>
      <c r="E16" s="37">
        <v>1</v>
      </c>
      <c r="F16" s="37">
        <f>(1+F$52*UCC_Elasdatinc!D11)^1</f>
        <v>1.0201787880123159</v>
      </c>
      <c r="G16" s="37">
        <f>(1+G$52*UCC_Elasdatinc!E11)^1</f>
        <v>1.0270588442803272</v>
      </c>
      <c r="H16" s="37">
        <f>(1+H$52*UCC_Elasdatinc!F11)^1</f>
        <v>0.99267981079089651</v>
      </c>
      <c r="I16" s="37">
        <f>(1+I$52*UCC_Elasdatinc!G11)^1</f>
        <v>0.98617978870394918</v>
      </c>
      <c r="J16" s="37">
        <f>(1+J$52*UCC_Elasdatinc!H11)^1</f>
        <v>0.99270483763705142</v>
      </c>
      <c r="K16" s="37">
        <f>(1+K$52*UCC_Elasdatinc!I11)^1</f>
        <v>1.0039575970460326</v>
      </c>
      <c r="L16" s="37">
        <f>(1+L$52*UCC_Elasdatinc!J11)^1</f>
        <v>1.00987340894731</v>
      </c>
      <c r="M16" s="37">
        <f>(1+M$52*UCC_Elasdatinc!K11)^1</f>
        <v>1.0004041183835548</v>
      </c>
      <c r="N16" s="37">
        <f>(1+N$52*UCC_Elasdatinc!L11)^1</f>
        <v>1.0075773065771656</v>
      </c>
      <c r="O16" s="37">
        <f>(1+O$52*UCC_Elasdatinc!M11)^1</f>
        <v>1.0111850729417255</v>
      </c>
      <c r="P16" s="37">
        <f>(1+P$52*UCC_Elasdatinc!N11)^1</f>
        <v>1.0130587660004975</v>
      </c>
      <c r="Q16" s="37">
        <f>(1+Q$52*UCC_Elasdatinc!O11)^1</f>
        <v>1.0139794881215751</v>
      </c>
      <c r="R16" s="37">
        <f>(1+R$52*UCC_Elasdatinc!P11)^1</f>
        <v>1.0129441774735706</v>
      </c>
      <c r="S16" s="37">
        <f>(1+S$52*UCC_Elasdatinc!Q11)^1</f>
        <v>1.0126398212576579</v>
      </c>
      <c r="T16" s="37">
        <f>(1+T$52*UCC_Elasdatinc!R11)^1</f>
        <v>1.0135531309597672</v>
      </c>
      <c r="U16" s="37">
        <f>(1+U$52*UCC_Elasdatinc!S11)^1</f>
        <v>1.0072145494734621</v>
      </c>
      <c r="V16" s="37">
        <f>(1+V$52*UCC_Elasdatinc!T11)^1</f>
        <v>1.0068635663155474</v>
      </c>
      <c r="W16" s="37">
        <f>(1+W$52*UCC_Elasdatinc!U11)^1</f>
        <v>1.0053286641054853</v>
      </c>
      <c r="X16" s="37">
        <f>(1+X$52*UCC_Elasdatinc!V11)^1</f>
        <v>1.004985723511679</v>
      </c>
      <c r="Y16" s="37">
        <f>(1+Y$52*UCC_Elasdatinc!W11)^1</f>
        <v>1.0058460751898166</v>
      </c>
      <c r="Z16" s="37">
        <f>(1+Z$52*UCC_Elasdatinc!X11)^1</f>
        <v>1.0076106615558009</v>
      </c>
      <c r="AA16" s="37">
        <f>(1+AA$52*UCC_Elasdatinc!Y11)^1</f>
        <v>1.0076552492971276</v>
      </c>
      <c r="AB16" s="37">
        <f>(1+AB$52*UCC_Elasdatinc!Z11)^1</f>
        <v>1.0080525189149385</v>
      </c>
      <c r="AC16" s="37">
        <f>(1+AC$52*UCC_Elasdatinc!AA11)^1</f>
        <v>1.0086314041273892</v>
      </c>
      <c r="AD16" s="37">
        <f>(1+AD$52*UCC_Elasdatinc!AB11)^1</f>
        <v>1.0091010653320436</v>
      </c>
      <c r="AE16" s="37">
        <f>(1+AE$52*UCC_Elasdatinc!AC11)^1</f>
        <v>1.0048288050268668</v>
      </c>
      <c r="AF16" s="37">
        <f>(1+AF$52*UCC_Elasdatinc!AD11)^1</f>
        <v>1.0048288050268668</v>
      </c>
      <c r="AG16" s="37">
        <f>(1+AG$52*UCC_Elasdatinc!AE11)^1</f>
        <v>1.0048288050268668</v>
      </c>
      <c r="AH16" s="37">
        <f>(1+AH$52*UCC_Elasdatinc!AF11)^1</f>
        <v>1.0048288050268668</v>
      </c>
      <c r="AI16" s="37">
        <f>(1+AI$52*UCC_Elasdatinc!AG11)^1</f>
        <v>1.0048288050268668</v>
      </c>
      <c r="AJ16" s="37">
        <f>(1+AJ$52*UCC_Elasdatinc!AH11)^1</f>
        <v>1.0048288050268668</v>
      </c>
      <c r="AK16" s="37">
        <f>(1+AK$52*UCC_Elasdatinc!AI11)^1</f>
        <v>1.0048288050268668</v>
      </c>
      <c r="AL16" s="37">
        <f>(1+AL$52*UCC_Elasdatinc!AJ11)^1</f>
        <v>1.0048288050268668</v>
      </c>
      <c r="AM16" s="37">
        <f>(1+AM$52*UCC_Elasdatinc!AK11)^1</f>
        <v>1.0048288050268668</v>
      </c>
      <c r="AN16" s="37">
        <f>(1+AN$52*UCC_Elasdatinc!AL11)^1</f>
        <v>1.0048288050268668</v>
      </c>
      <c r="AO16" s="37">
        <f>(1+AO$52*UCC_Elasdatinc!AM11)^1</f>
        <v>1.0048288050268668</v>
      </c>
      <c r="AP16" s="37">
        <f>(1+AP$52*UCC_Elasdatinc!AN11)^1</f>
        <v>1.0048288050268668</v>
      </c>
      <c r="AQ16" s="37">
        <f>(1+AQ$52*UCC_Elasdatinc!AO11)^1</f>
        <v>1.0048288050268668</v>
      </c>
      <c r="AR16" s="37">
        <f>(1+AR$52*UCC_Elasdatinc!AP11)^1</f>
        <v>1.0048288050268668</v>
      </c>
      <c r="AS16" s="37">
        <f>(1+AS$52*UCC_Elasdatinc!AQ11)^1</f>
        <v>1.0048288050268668</v>
      </c>
      <c r="AT16" s="37">
        <f>(1+AT$52*UCC_Elasdatinc!AR11)^1</f>
        <v>1.0048288050268668</v>
      </c>
      <c r="AU16" s="37">
        <f>(1+AU$52*UCC_Elasdatinc!AS11)^1</f>
        <v>1.0048288050268668</v>
      </c>
      <c r="AV16" s="37">
        <f>(1+AV$52*UCC_Elasdatinc!AT11)^1</f>
        <v>1.0048288050268668</v>
      </c>
      <c r="AW16" s="37">
        <f>(1+AW$52*UCC_Elasdatinc!AU11)^1</f>
        <v>1.0048288050268668</v>
      </c>
      <c r="AX16" s="37">
        <f>(1+AX$52*UCC_Elasdatinc!AV11)^1</f>
        <v>1.0048288050268668</v>
      </c>
      <c r="AY16" s="37">
        <f>(1+AY$52*UCC_Elasdatinc!AW11)^1</f>
        <v>1.0048288050268668</v>
      </c>
      <c r="AZ16" s="37">
        <f>(1+AZ$52*UCC_Elasdatinc!AX11)^1</f>
        <v>1.0048288050268668</v>
      </c>
      <c r="BA16" s="37">
        <f>(1+BA$52*UCC_Elasdatinc!AY11)^1</f>
        <v>1.0048288050268668</v>
      </c>
      <c r="BB16" s="37">
        <f>(1+BB$52*UCC_Elasdatinc!AZ11)^1</f>
        <v>1.0048288050268668</v>
      </c>
      <c r="BC16" s="37">
        <f>(1+BC$52*UCC_Elasdatinc!BA11)^1</f>
        <v>1.0048288050268668</v>
      </c>
      <c r="BD16" s="37">
        <f>(1+BD$52*UCC_Elasdatinc!BB11)^1</f>
        <v>1.0048288050268668</v>
      </c>
      <c r="BE16" s="37">
        <f>(1+BE$52*UCC_Elasdatinc!BC11)^1</f>
        <v>1.0048288050268668</v>
      </c>
      <c r="BF16" s="37">
        <f>(1+BF$52*UCC_Elasdatinc!BD11)^1</f>
        <v>1.0048288050268668</v>
      </c>
      <c r="BG16" s="37">
        <f>(1+BG$52*UCC_Elasdatinc!BE11)^1</f>
        <v>1.0048288050268668</v>
      </c>
      <c r="BH16" s="37">
        <f>(1+BH$52*UCC_Elasdatinc!BF11)^1</f>
        <v>1.0048288050268668</v>
      </c>
    </row>
    <row r="17" spans="1:256">
      <c r="A17" s="8"/>
      <c r="B17" s="29" t="s">
        <v>3</v>
      </c>
      <c r="C17" s="29"/>
      <c r="D17" s="29" t="s">
        <v>113</v>
      </c>
      <c r="E17" s="30">
        <v>1</v>
      </c>
      <c r="F17" s="30">
        <f>(1+F$48*UCC_Elasdatinc!D24)^1*(1-'IND-AEEI'!$B$3)</f>
        <v>1.0104266048159094</v>
      </c>
      <c r="G17" s="30">
        <f>(1+G$48*UCC_Elasdatinc!E24)^1*(1-'IND-AEEI'!$B$3)</f>
        <v>1.0041870362490235</v>
      </c>
      <c r="H17" s="30">
        <f>(1+H$48*UCC_Elasdatinc!F24)^1*(1-'IND-AEEI'!$B$3)</f>
        <v>0.98936630449499041</v>
      </c>
      <c r="I17" s="30">
        <f>(1+I$48*UCC_Elasdatinc!G24)^1*(1-'IND-AEEI'!$B$3)</f>
        <v>0.99429630400244151</v>
      </c>
      <c r="J17" s="30">
        <f>(1+J$48*UCC_Elasdatinc!H24)^1*(1-'IND-AEEI'!$B$3)</f>
        <v>1.0037521982436235</v>
      </c>
      <c r="K17" s="30">
        <f>(1+K$48*UCC_Elasdatinc!I24)^1*(1-'IND-AEEI'!$B$3)</f>
        <v>0.99651479948235311</v>
      </c>
      <c r="L17" s="30">
        <f>(1+L$48*UCC_Elasdatinc!J24)^1*(1-'IND-AEEI'!$B$3)</f>
        <v>0.99320875094997918</v>
      </c>
      <c r="M17" s="30">
        <f>(1+M$48*UCC_Elasdatinc!K24)^1*(1-'IND-AEEI'!$B$3)</f>
        <v>0.99435478983208558</v>
      </c>
      <c r="N17" s="30">
        <f>(1+N$48*UCC_Elasdatinc!L24)^1*(1-'IND-AEEI'!$B$3)</f>
        <v>1.0050927143055499</v>
      </c>
      <c r="O17" s="30">
        <f>(1+O$48*UCC_Elasdatinc!M24)^1*(1-'IND-AEEI'!$B$3)</f>
        <v>1.0052454802894002</v>
      </c>
      <c r="P17" s="30">
        <f>(1+P$48*UCC_Elasdatinc!N24)^1*(1-'IND-AEEI'!$B$3)</f>
        <v>1.001007911567618</v>
      </c>
      <c r="Q17" s="30">
        <f>(1+Q$48*UCC_Elasdatinc!O24)^1*(1-'IND-AEEI'!$B$3)</f>
        <v>1.0013844166400558</v>
      </c>
      <c r="R17" s="30">
        <f>(1+R$48*UCC_Elasdatinc!P24)^1*(1-'IND-AEEI'!$B$3)</f>
        <v>1.0303808468711577</v>
      </c>
      <c r="S17" s="30">
        <f>(1+S$48*UCC_Elasdatinc!Q24)^1*(1-'IND-AEEI'!$B$3)</f>
        <v>1.0341474575822087</v>
      </c>
      <c r="T17" s="30">
        <f>(1+T$48*UCC_Elasdatinc!R24)^1*(1-'IND-AEEI'!$B$3)</f>
        <v>1.0354557957159454</v>
      </c>
      <c r="U17" s="30">
        <f>(1+U$48*UCC_Elasdatinc!S24)^1*(1-'IND-AEEI'!$B$3)</f>
        <v>1.0231680019444906</v>
      </c>
      <c r="V17" s="30">
        <f>(1+V$48*UCC_Elasdatinc!T24)^1*(1-'IND-AEEI'!$B$3)</f>
        <v>1.0205009547916994</v>
      </c>
      <c r="W17" s="30">
        <f>(1+W$48*UCC_Elasdatinc!U24)^1*(1-'IND-AEEI'!$B$3)</f>
        <v>1.0093577348283658</v>
      </c>
      <c r="X17" s="30">
        <f>(1+X$48*UCC_Elasdatinc!V24)^1*(1-'IND-AEEI'!$B$3)</f>
        <v>1.007720840577075</v>
      </c>
      <c r="Y17" s="30">
        <f>(1+Y$48*UCC_Elasdatinc!W24)^1*(1-'IND-AEEI'!$B$3)</f>
        <v>1.006236880828475</v>
      </c>
      <c r="Z17" s="30">
        <f>(1+Z$48*UCC_Elasdatinc!X24)^1*(1-'IND-AEEI'!$B$3)</f>
        <v>0.99537745018142343</v>
      </c>
      <c r="AA17" s="30">
        <f>(1+AA$48*UCC_Elasdatinc!Y24)^1*(1-'IND-AEEI'!$B$3)</f>
        <v>0.99686668026234926</v>
      </c>
      <c r="AB17" s="30">
        <f>(1+AB$48*UCC_Elasdatinc!Z24)^1*(1-'IND-AEEI'!$B$4)</f>
        <v>1.0005851320644974</v>
      </c>
      <c r="AC17" s="30">
        <f>(1+AC$48*UCC_Elasdatinc!AA24)^1*(1-'IND-AEEI'!$B$4)</f>
        <v>1.0014696318787026</v>
      </c>
      <c r="AD17" s="30">
        <f>(1+AD$48*UCC_Elasdatinc!AB24)^1*(1-'IND-AEEI'!$B$4)</f>
        <v>1.0009206588822963</v>
      </c>
      <c r="AE17" s="30">
        <f>(1+AE$48*UCC_Elasdatinc!AC24)^1*(1-'IND-AEEI'!$B$4)</f>
        <v>0.99980466100173249</v>
      </c>
      <c r="AF17" s="30">
        <f>(1+AF$48*UCC_Elasdatinc!AD24)^1*(1-'IND-AEEI'!$B$4)</f>
        <v>0.99980466100173249</v>
      </c>
      <c r="AG17" s="30">
        <f>(1+AG$48*UCC_Elasdatinc!AE24)^1*(1-'IND-AEEI'!$B$4)</f>
        <v>0.99980466100173249</v>
      </c>
      <c r="AH17" s="30">
        <f>(1+AH$48*UCC_Elasdatinc!AF24)^1*(1-'IND-AEEI'!$B$4)</f>
        <v>0.99980466100173249</v>
      </c>
      <c r="AI17" s="30">
        <f>(1+AI$48*UCC_Elasdatinc!AG24)^1*(1-'IND-AEEI'!$B$4)</f>
        <v>0.99980466100173249</v>
      </c>
      <c r="AJ17" s="30">
        <f>(1+AJ$48*UCC_Elasdatinc!AH24)^1*(1-'IND-AEEI'!$B$4)</f>
        <v>0.99980466100173249</v>
      </c>
      <c r="AK17" s="30">
        <f>(1+AK$48*UCC_Elasdatinc!AI24)^1*(1-'IND-AEEI'!$B$4)</f>
        <v>0.99980466100173249</v>
      </c>
      <c r="AL17" s="30">
        <f>(1+AL$48*UCC_Elasdatinc!AJ24)^1*(1-'IND-AEEI'!$B$4)</f>
        <v>0.99980466100173249</v>
      </c>
      <c r="AM17" s="30">
        <f>(1+AM$48*UCC_Elasdatinc!AK24)^1*(1-'IND-AEEI'!$B$4)</f>
        <v>0.99980466100173249</v>
      </c>
      <c r="AN17" s="30">
        <f>(1+AN$48*UCC_Elasdatinc!AL24)^1*(1-'IND-AEEI'!$B$4)</f>
        <v>0.99980466100173249</v>
      </c>
      <c r="AO17" s="30">
        <f>(1+AO$48*UCC_Elasdatinc!AM24)^1*(1-'IND-AEEI'!$B$4)</f>
        <v>0.99980466100173249</v>
      </c>
      <c r="AP17" s="30">
        <f>(1+AP$48*UCC_Elasdatinc!AN24)^1*(1-'IND-AEEI'!$B$4)</f>
        <v>0.99980466100173249</v>
      </c>
      <c r="AQ17" s="30">
        <f>(1+AQ$48*UCC_Elasdatinc!AO24)^1*(1-'IND-AEEI'!$B$4)</f>
        <v>0.99980466100173249</v>
      </c>
      <c r="AR17" s="30">
        <f>(1+AR$48*UCC_Elasdatinc!AP24)^1*(1-'IND-AEEI'!$B$4)</f>
        <v>0.99980466100173249</v>
      </c>
      <c r="AS17" s="30">
        <f>(1+AS$48*UCC_Elasdatinc!AQ24)^1*(1-'IND-AEEI'!$B$4)</f>
        <v>0.99980466100173249</v>
      </c>
      <c r="AT17" s="30">
        <f>(1+AT$48*UCC_Elasdatinc!AR24)^1*(1-'IND-AEEI'!$B$4)</f>
        <v>0.99980466100173249</v>
      </c>
      <c r="AU17" s="30">
        <f>(1+AU$48*UCC_Elasdatinc!AS24)^1*(1-'IND-AEEI'!$B$4)</f>
        <v>0.99980466100173249</v>
      </c>
      <c r="AV17" s="30">
        <f>(1+AV$48*UCC_Elasdatinc!AT24)^1*(1-'IND-AEEI'!$B$4)</f>
        <v>0.99980466100173249</v>
      </c>
      <c r="AW17" s="30">
        <f>(1+AW$48*UCC_Elasdatinc!AU24)^1*(1-'IND-AEEI'!$B$4)</f>
        <v>0.99980466100173249</v>
      </c>
      <c r="AX17" s="30">
        <f>(1+AX$48*UCC_Elasdatinc!AV24)^1*(1-'IND-AEEI'!$B$4)</f>
        <v>0.99980466100173249</v>
      </c>
      <c r="AY17" s="30">
        <f>(1+AY$48*UCC_Elasdatinc!AW24)^1*(1-'IND-AEEI'!$B$4)</f>
        <v>0.99980466100173249</v>
      </c>
      <c r="AZ17" s="30">
        <f>(1+AZ$48*UCC_Elasdatinc!AX24)^1*(1-'IND-AEEI'!$B$4)</f>
        <v>0.99980466100173249</v>
      </c>
      <c r="BA17" s="30">
        <f>(1+BA$48*UCC_Elasdatinc!AY24)^1*(1-'IND-AEEI'!$B$4)</f>
        <v>0.99980466100173249</v>
      </c>
      <c r="BB17" s="30">
        <f>(1+BB$48*UCC_Elasdatinc!AZ24)^1*(1-'IND-AEEI'!$B$4)</f>
        <v>0.99980466100173249</v>
      </c>
      <c r="BC17" s="30">
        <f>(1+BC$48*UCC_Elasdatinc!BA24)^1*(1-'IND-AEEI'!$B$4)</f>
        <v>0.99980466100173249</v>
      </c>
      <c r="BD17" s="30">
        <f>(1+BD$48*UCC_Elasdatinc!BB24)^1*(1-'IND-AEEI'!$B$4)</f>
        <v>0.99980466100173249</v>
      </c>
      <c r="BE17" s="30">
        <f>(1+BE$48*UCC_Elasdatinc!BC24)^1*(1-'IND-AEEI'!$B$4)</f>
        <v>0.99980466100173249</v>
      </c>
      <c r="BF17" s="30">
        <f>(1+BF$48*UCC_Elasdatinc!BD24)^1*(1-'IND-AEEI'!$B$4)</f>
        <v>0.99980466100173249</v>
      </c>
      <c r="BG17" s="30">
        <f>(1+BG$48*UCC_Elasdatinc!BE24)^1*(1-'IND-AEEI'!$B$4)</f>
        <v>0.99980466100173249</v>
      </c>
      <c r="BH17" s="30">
        <f>(1+BH$48*UCC_Elasdatinc!BF24)^1*(1-'IND-AEEI'!$B$4)</f>
        <v>0.99980466100173249</v>
      </c>
      <c r="BP17" s="5" t="s">
        <v>85</v>
      </c>
    </row>
    <row r="18" spans="1:256">
      <c r="A18" s="8"/>
      <c r="B18" s="29" t="s">
        <v>3</v>
      </c>
      <c r="C18" s="29"/>
      <c r="D18" s="29" t="s">
        <v>114</v>
      </c>
      <c r="E18" s="30">
        <v>1</v>
      </c>
      <c r="F18" s="30">
        <f>(1+F$48*UCC_Elasdatinc!D16)^1*(1-'IND-AEEI'!$C$3)</f>
        <v>1.0104266048159094</v>
      </c>
      <c r="G18" s="30">
        <f>(1+G$48*UCC_Elasdatinc!E16)^1*(1-'IND-AEEI'!$C$3)</f>
        <v>1.0041870362490235</v>
      </c>
      <c r="H18" s="30">
        <f>(1+H$48*UCC_Elasdatinc!F16)^1*(1-'IND-AEEI'!$C$3)</f>
        <v>0.98936630449499041</v>
      </c>
      <c r="I18" s="30">
        <f>(1+I$48*UCC_Elasdatinc!G16)^1*(1-'IND-AEEI'!$C$3)</f>
        <v>0.99429630400244151</v>
      </c>
      <c r="J18" s="30">
        <f>(1+J$48*UCC_Elasdatinc!H16)^1*(1-'IND-AEEI'!$C$3)</f>
        <v>1.0037521982436235</v>
      </c>
      <c r="K18" s="30">
        <f>(1+K$48*UCC_Elasdatinc!I16)^1*(1-'IND-AEEI'!$C$3)</f>
        <v>0.99651479948235311</v>
      </c>
      <c r="L18" s="30">
        <f>(1+L$48*UCC_Elasdatinc!J16)^1*(1-'IND-AEEI'!$C$3)</f>
        <v>0.99320875094997918</v>
      </c>
      <c r="M18" s="30">
        <f>(1+M$48*UCC_Elasdatinc!K16)^1*(1-'IND-AEEI'!$C$3)</f>
        <v>0.99435478983208558</v>
      </c>
      <c r="N18" s="30">
        <f>(1+N$48*UCC_Elasdatinc!L16)^1*(1-'IND-AEEI'!$C$3)</f>
        <v>1.0050927143055499</v>
      </c>
      <c r="O18" s="30">
        <f>(1+O$48*UCC_Elasdatinc!M16)^1*(1-'IND-AEEI'!$C$3)</f>
        <v>1.0052454802894002</v>
      </c>
      <c r="P18" s="30">
        <f>(1+P$48*UCC_Elasdatinc!N16)^1*(1-'IND-AEEI'!$C$3)</f>
        <v>1.001007911567618</v>
      </c>
      <c r="Q18" s="30">
        <f>(1+Q$48*UCC_Elasdatinc!O16)^1*(1-'IND-AEEI'!$C$3)</f>
        <v>1.0013844166400558</v>
      </c>
      <c r="R18" s="30">
        <f>(1+R$48*UCC_Elasdatinc!P16)^1*(1-'IND-AEEI'!$C$3)</f>
        <v>1.0303808468711577</v>
      </c>
      <c r="S18" s="30">
        <f>(1+S$48*UCC_Elasdatinc!Q16)^1*(1-'IND-AEEI'!$C$3)</f>
        <v>1.0313709604100614</v>
      </c>
      <c r="T18" s="30">
        <f>(1+T$48*UCC_Elasdatinc!R16)^1*(1-'IND-AEEI'!$C$3)</f>
        <v>1.032592076001549</v>
      </c>
      <c r="U18" s="30">
        <f>(1+U$48*UCC_Elasdatinc!S16)^1*(1-'IND-AEEI'!$C$3)</f>
        <v>1.0190789350185585</v>
      </c>
      <c r="V18" s="30">
        <f>(1+V$48*UCC_Elasdatinc!T16)^1*(1-'IND-AEEI'!$C$3)</f>
        <v>1.016767494152806</v>
      </c>
      <c r="W18" s="30">
        <f>(1+W$48*UCC_Elasdatinc!U16)^1*(1-'IND-AEEI'!$C$3)</f>
        <v>1.0093577348283658</v>
      </c>
      <c r="X18" s="30">
        <f>(1+X$48*UCC_Elasdatinc!V16)^1*(1-'IND-AEEI'!$C$3)</f>
        <v>1.007720840577075</v>
      </c>
      <c r="Y18" s="30">
        <f>(1+Y$48*UCC_Elasdatinc!W16)^1*(1-'IND-AEEI'!$C$3)</f>
        <v>1.006236880828475</v>
      </c>
      <c r="Z18" s="30">
        <f>(1+Z$48*UCC_Elasdatinc!X16)^1*(1-'IND-AEEI'!$C$3)</f>
        <v>0.99537745018142343</v>
      </c>
      <c r="AA18" s="30">
        <f>(1+AA$48*UCC_Elasdatinc!Y16)^1*(1-'IND-AEEI'!$C$3)</f>
        <v>0.99686668026234926</v>
      </c>
      <c r="AB18" s="30">
        <f>(1+AB$48*UCC_Elasdatinc!Z16)^1*(1-'IND-AEEI'!$C$4)</f>
        <v>1.0005851320644974</v>
      </c>
      <c r="AC18" s="30">
        <f>(1+AC$48*UCC_Elasdatinc!AA16)^1*(1-'IND-AEEI'!$C$4)</f>
        <v>1.0014696318787026</v>
      </c>
      <c r="AD18" s="30">
        <f>(1+AD$48*UCC_Elasdatinc!AB16)^1*(1-'IND-AEEI'!$C$4)</f>
        <v>1.0009206588822963</v>
      </c>
      <c r="AE18" s="30">
        <f>(1+AE$48*UCC_Elasdatinc!AC16)^1*(1-'IND-AEEI'!$C$4)</f>
        <v>0.99980466100173249</v>
      </c>
      <c r="AF18" s="30">
        <f>(1+AF$48*UCC_Elasdatinc!AD16)^1*(1-'IND-AEEI'!$C$4)</f>
        <v>0.99980466100173249</v>
      </c>
      <c r="AG18" s="30">
        <f>(1+AG$48*UCC_Elasdatinc!AE16)^1*(1-'IND-AEEI'!$C$4)</f>
        <v>0.99980466100173249</v>
      </c>
      <c r="AH18" s="30">
        <f>(1+AH$48*UCC_Elasdatinc!AF16)^1*(1-'IND-AEEI'!$C$4)</f>
        <v>0.99980466100173249</v>
      </c>
      <c r="AI18" s="30">
        <f>(1+AI$48*UCC_Elasdatinc!AG16)^1*(1-'IND-AEEI'!$C$4)</f>
        <v>0.99980466100173249</v>
      </c>
      <c r="AJ18" s="30">
        <f>(1+AJ$48*UCC_Elasdatinc!AH16)^1*(1-'IND-AEEI'!$C$4)</f>
        <v>0.99980466100173249</v>
      </c>
      <c r="AK18" s="30">
        <f>(1+AK$48*UCC_Elasdatinc!AI16)^1*(1-'IND-AEEI'!$C$4)</f>
        <v>0.99980466100173249</v>
      </c>
      <c r="AL18" s="30">
        <f>(1+AL$48*UCC_Elasdatinc!AJ16)^1*(1-'IND-AEEI'!$C$4)</f>
        <v>0.99980466100173249</v>
      </c>
      <c r="AM18" s="30">
        <f>(1+AM$48*UCC_Elasdatinc!AK16)^1*(1-'IND-AEEI'!$C$4)</f>
        <v>0.99980466100173249</v>
      </c>
      <c r="AN18" s="30">
        <f>(1+AN$48*UCC_Elasdatinc!AL16)^1*(1-'IND-AEEI'!$C$4)</f>
        <v>0.99980466100173249</v>
      </c>
      <c r="AO18" s="30">
        <f>(1+AO$48*UCC_Elasdatinc!AM16)^1*(1-'IND-AEEI'!$C$4)</f>
        <v>0.99980466100173249</v>
      </c>
      <c r="AP18" s="30">
        <f>(1+AP$48*UCC_Elasdatinc!AN16)^1*(1-'IND-AEEI'!$C$4)</f>
        <v>0.99980466100173249</v>
      </c>
      <c r="AQ18" s="30">
        <f>(1+AQ$48*UCC_Elasdatinc!AO16)^1*(1-'IND-AEEI'!$C$4)</f>
        <v>0.99980466100173249</v>
      </c>
      <c r="AR18" s="30">
        <f>(1+AR$48*UCC_Elasdatinc!AP16)^1*(1-'IND-AEEI'!$C$4)</f>
        <v>0.99980466100173249</v>
      </c>
      <c r="AS18" s="30">
        <f>(1+AS$48*UCC_Elasdatinc!AQ16)^1*(1-'IND-AEEI'!$C$4)</f>
        <v>0.99980466100173249</v>
      </c>
      <c r="AT18" s="30">
        <f>(1+AT$48*UCC_Elasdatinc!AR16)^1*(1-'IND-AEEI'!$C$4)</f>
        <v>0.99980466100173249</v>
      </c>
      <c r="AU18" s="30">
        <f>(1+AU$48*UCC_Elasdatinc!AS16)^1*(1-'IND-AEEI'!$C$4)</f>
        <v>0.99980466100173249</v>
      </c>
      <c r="AV18" s="30">
        <f>(1+AV$48*UCC_Elasdatinc!AT16)^1*(1-'IND-AEEI'!$C$4)</f>
        <v>0.99980466100173249</v>
      </c>
      <c r="AW18" s="30">
        <f>(1+AW$48*UCC_Elasdatinc!AU16)^1*(1-'IND-AEEI'!$C$4)</f>
        <v>0.99980466100173249</v>
      </c>
      <c r="AX18" s="30">
        <f>(1+AX$48*UCC_Elasdatinc!AV16)^1*(1-'IND-AEEI'!$C$4)</f>
        <v>0.99980466100173249</v>
      </c>
      <c r="AY18" s="30">
        <f>(1+AY$48*UCC_Elasdatinc!AW16)^1*(1-'IND-AEEI'!$C$4)</f>
        <v>0.99980466100173249</v>
      </c>
      <c r="AZ18" s="30">
        <f>(1+AZ$48*UCC_Elasdatinc!AX16)^1*(1-'IND-AEEI'!$C$4)</f>
        <v>0.99980466100173249</v>
      </c>
      <c r="BA18" s="30">
        <f>(1+BA$48*UCC_Elasdatinc!AY16)^1*(1-'IND-AEEI'!$C$4)</f>
        <v>0.99980466100173249</v>
      </c>
      <c r="BB18" s="30">
        <f>(1+BB$48*UCC_Elasdatinc!AZ16)^1*(1-'IND-AEEI'!$C$4)</f>
        <v>0.99980466100173249</v>
      </c>
      <c r="BC18" s="30">
        <f>(1+BC$48*UCC_Elasdatinc!BA16)^1*(1-'IND-AEEI'!$C$4)</f>
        <v>0.99980466100173249</v>
      </c>
      <c r="BD18" s="30">
        <f>(1+BD$48*UCC_Elasdatinc!BB16)^1*(1-'IND-AEEI'!$C$4)</f>
        <v>0.99980466100173249</v>
      </c>
      <c r="BE18" s="30">
        <f>(1+BE$48*UCC_Elasdatinc!BC16)^1*(1-'IND-AEEI'!$C$4)</f>
        <v>0.99980466100173249</v>
      </c>
      <c r="BF18" s="30">
        <f>(1+BF$48*UCC_Elasdatinc!BD16)^1*(1-'IND-AEEI'!$C$4)</f>
        <v>0.99980466100173249</v>
      </c>
      <c r="BG18" s="30">
        <f>(1+BG$48*UCC_Elasdatinc!BE16)^1*(1-'IND-AEEI'!$C$4)</f>
        <v>0.99980466100173249</v>
      </c>
      <c r="BH18" s="30">
        <f>(1+BH$48*UCC_Elasdatinc!BF16)^1*(1-'IND-AEEI'!$C$4)</f>
        <v>0.99980466100173249</v>
      </c>
      <c r="BP18" s="4"/>
    </row>
    <row r="19" spans="1:256">
      <c r="A19" s="8"/>
      <c r="B19" s="29" t="s">
        <v>3</v>
      </c>
      <c r="C19" s="29"/>
      <c r="D19" s="29" t="s">
        <v>115</v>
      </c>
      <c r="E19" s="30">
        <v>1</v>
      </c>
      <c r="F19" s="30">
        <f>(1+F$48*UCC_Elasdatinc!D21)^1*(1-'IND-AEEI'!$D$3)</f>
        <v>1.0104266048159094</v>
      </c>
      <c r="G19" s="30">
        <f>(1+G$48*UCC_Elasdatinc!E21)^1*(1-'IND-AEEI'!$D$3)</f>
        <v>1.0041870362490235</v>
      </c>
      <c r="H19" s="30">
        <f>(1+H$48*UCC_Elasdatinc!F21)^1*(1-'IND-AEEI'!$D$3)</f>
        <v>0.98936630449499041</v>
      </c>
      <c r="I19" s="30">
        <f>(1+I$48*UCC_Elasdatinc!G21)^1*(1-'IND-AEEI'!$D$3)</f>
        <v>0.99429630400244151</v>
      </c>
      <c r="J19" s="30">
        <f>(1+J$48*UCC_Elasdatinc!H21)^1*(1-'IND-AEEI'!$D$3)</f>
        <v>1.0037521982436235</v>
      </c>
      <c r="K19" s="30">
        <f>(1+K$48*UCC_Elasdatinc!I21)^1*(1-'IND-AEEI'!$D$3)</f>
        <v>0.99651479948235311</v>
      </c>
      <c r="L19" s="30">
        <f>(1+L$48*UCC_Elasdatinc!J21)^1*(1-'IND-AEEI'!$D$3)</f>
        <v>0.99320875094997918</v>
      </c>
      <c r="M19" s="30">
        <f>(1+M$48*UCC_Elasdatinc!K21)^1*(1-'IND-AEEI'!$D$3)</f>
        <v>0.99435478983208558</v>
      </c>
      <c r="N19" s="30">
        <f>(1+N$48*UCC_Elasdatinc!L21)^1*(1-'IND-AEEI'!$D$3)</f>
        <v>1.0050927143055499</v>
      </c>
      <c r="O19" s="30">
        <f>(1+O$48*UCC_Elasdatinc!M21)^1*(1-'IND-AEEI'!$D$3)</f>
        <v>1.0052454802894002</v>
      </c>
      <c r="P19" s="30">
        <f>(1+P$48*UCC_Elasdatinc!N21)^1*(1-'IND-AEEI'!$D$3)</f>
        <v>1.001007911567618</v>
      </c>
      <c r="Q19" s="30">
        <f>(1+Q$48*UCC_Elasdatinc!O21)^1*(1-'IND-AEEI'!$D$3)</f>
        <v>1.0013844166400558</v>
      </c>
      <c r="R19" s="30">
        <f>(1+R$48*UCC_Elasdatinc!P21)^1*(1-'IND-AEEI'!$D$3)</f>
        <v>1.0303808468711577</v>
      </c>
      <c r="S19" s="30">
        <f>(1+S$48*UCC_Elasdatinc!Q21)^1*(1-'IND-AEEI'!$D$3)</f>
        <v>1.0341474575822087</v>
      </c>
      <c r="T19" s="30">
        <f>(1+T$48*UCC_Elasdatinc!R21)^1*(1-'IND-AEEI'!$D$3)</f>
        <v>1.0354557957159454</v>
      </c>
      <c r="U19" s="30">
        <f>(1+U$48*UCC_Elasdatinc!S21)^1*(1-'IND-AEEI'!$D$3)</f>
        <v>1.0231680019444906</v>
      </c>
      <c r="V19" s="30">
        <f>(1+V$48*UCC_Elasdatinc!T21)^1*(1-'IND-AEEI'!$D$3)</f>
        <v>1.0205009547916994</v>
      </c>
      <c r="W19" s="30">
        <f>(1+W$48*UCC_Elasdatinc!U21)^1*(1-'IND-AEEI'!$D$3)</f>
        <v>1.0093577348283658</v>
      </c>
      <c r="X19" s="30">
        <f>(1+X$48*UCC_Elasdatinc!V21)^1*(1-'IND-AEEI'!$D$3)</f>
        <v>1.007720840577075</v>
      </c>
      <c r="Y19" s="30">
        <f>(1+Y$48*UCC_Elasdatinc!W21)^1*(1-'IND-AEEI'!$D$3)</f>
        <v>1.006236880828475</v>
      </c>
      <c r="Z19" s="30">
        <f>(1+Z$48*UCC_Elasdatinc!X21)^1*(1-'IND-AEEI'!$D$3)</f>
        <v>0.99537745018142343</v>
      </c>
      <c r="AA19" s="30">
        <f>(1+AA$48*UCC_Elasdatinc!Y21)^1*(1-'IND-AEEI'!$D$3)</f>
        <v>0.99686668026234926</v>
      </c>
      <c r="AB19" s="30">
        <f>(1+AB$48*UCC_Elasdatinc!Z21)^1*(1-'IND-AEEI'!$D$4)</f>
        <v>1.0005851320644974</v>
      </c>
      <c r="AC19" s="30">
        <f>(1+AC$48*UCC_Elasdatinc!AA21)^1*(1-'IND-AEEI'!$D$4)</f>
        <v>1.0014696318787026</v>
      </c>
      <c r="AD19" s="30">
        <f>(1+AD$48*UCC_Elasdatinc!AB21)^1*(1-'IND-AEEI'!$D$4)</f>
        <v>1.0009206588822963</v>
      </c>
      <c r="AE19" s="30">
        <f>(1+AE$48*UCC_Elasdatinc!AC21)^1*(1-'IND-AEEI'!$D$4)</f>
        <v>0.99980466100173249</v>
      </c>
      <c r="AF19" s="30">
        <f>(1+AF$48*UCC_Elasdatinc!AD21)^1*(1-'IND-AEEI'!$D$4)</f>
        <v>0.99980466100173249</v>
      </c>
      <c r="AG19" s="30">
        <f>(1+AG$48*UCC_Elasdatinc!AE21)^1*(1-'IND-AEEI'!$D$4)</f>
        <v>0.99980466100173249</v>
      </c>
      <c r="AH19" s="30">
        <f>(1+AH$48*UCC_Elasdatinc!AF21)^1*(1-'IND-AEEI'!$D$4)</f>
        <v>0.99980466100173249</v>
      </c>
      <c r="AI19" s="30">
        <f>(1+AI$48*UCC_Elasdatinc!AG21)^1*(1-'IND-AEEI'!$D$4)</f>
        <v>0.99980466100173249</v>
      </c>
      <c r="AJ19" s="30">
        <f>(1+AJ$48*UCC_Elasdatinc!AH21)^1*(1-'IND-AEEI'!$D$4)</f>
        <v>0.99980466100173249</v>
      </c>
      <c r="AK19" s="30">
        <f>(1+AK$48*UCC_Elasdatinc!AI21)^1*(1-'IND-AEEI'!$D$4)</f>
        <v>0.99980466100173249</v>
      </c>
      <c r="AL19" s="30">
        <f>(1+AL$48*UCC_Elasdatinc!AJ21)^1*(1-'IND-AEEI'!$D$4)</f>
        <v>0.99980466100173249</v>
      </c>
      <c r="AM19" s="30">
        <f>(1+AM$48*UCC_Elasdatinc!AK21)^1*(1-'IND-AEEI'!$D$4)</f>
        <v>0.99980466100173249</v>
      </c>
      <c r="AN19" s="30">
        <f>(1+AN$48*UCC_Elasdatinc!AL21)^1*(1-'IND-AEEI'!$D$4)</f>
        <v>0.99980466100173249</v>
      </c>
      <c r="AO19" s="30">
        <f>(1+AO$48*UCC_Elasdatinc!AM21)^1*(1-'IND-AEEI'!$D$4)</f>
        <v>0.99980466100173249</v>
      </c>
      <c r="AP19" s="30">
        <f>(1+AP$48*UCC_Elasdatinc!AN21)^1*(1-'IND-AEEI'!$D$4)</f>
        <v>0.99980466100173249</v>
      </c>
      <c r="AQ19" s="30">
        <f>(1+AQ$48*UCC_Elasdatinc!AO21)^1*(1-'IND-AEEI'!$D$4)</f>
        <v>0.99980466100173249</v>
      </c>
      <c r="AR19" s="30">
        <f>(1+AR$48*UCC_Elasdatinc!AP21)^1*(1-'IND-AEEI'!$D$4)</f>
        <v>0.99980466100173249</v>
      </c>
      <c r="AS19" s="30">
        <f>(1+AS$48*UCC_Elasdatinc!AQ21)^1*(1-'IND-AEEI'!$D$4)</f>
        <v>0.99980466100173249</v>
      </c>
      <c r="AT19" s="30">
        <f>(1+AT$48*UCC_Elasdatinc!AR21)^1*(1-'IND-AEEI'!$D$4)</f>
        <v>0.99980466100173249</v>
      </c>
      <c r="AU19" s="30">
        <f>(1+AU$48*UCC_Elasdatinc!AS21)^1*(1-'IND-AEEI'!$D$4)</f>
        <v>0.99980466100173249</v>
      </c>
      <c r="AV19" s="30">
        <f>(1+AV$48*UCC_Elasdatinc!AT21)^1*(1-'IND-AEEI'!$D$4)</f>
        <v>0.99980466100173249</v>
      </c>
      <c r="AW19" s="30">
        <f>(1+AW$48*UCC_Elasdatinc!AU21)^1*(1-'IND-AEEI'!$D$4)</f>
        <v>0.99980466100173249</v>
      </c>
      <c r="AX19" s="30">
        <f>(1+AX$48*UCC_Elasdatinc!AV21)^1*(1-'IND-AEEI'!$D$4)</f>
        <v>0.99980466100173249</v>
      </c>
      <c r="AY19" s="30">
        <f>(1+AY$48*UCC_Elasdatinc!AW21)^1*(1-'IND-AEEI'!$D$4)</f>
        <v>0.99980466100173249</v>
      </c>
      <c r="AZ19" s="30">
        <f>(1+AZ$48*UCC_Elasdatinc!AX21)^1*(1-'IND-AEEI'!$D$4)</f>
        <v>0.99980466100173249</v>
      </c>
      <c r="BA19" s="30">
        <f>(1+BA$48*UCC_Elasdatinc!AY21)^1*(1-'IND-AEEI'!$D$4)</f>
        <v>0.99980466100173249</v>
      </c>
      <c r="BB19" s="30">
        <f>(1+BB$48*UCC_Elasdatinc!AZ21)^1*(1-'IND-AEEI'!$D$4)</f>
        <v>0.99980466100173249</v>
      </c>
      <c r="BC19" s="30">
        <f>(1+BC$48*UCC_Elasdatinc!BA21)^1*(1-'IND-AEEI'!$D$4)</f>
        <v>0.99980466100173249</v>
      </c>
      <c r="BD19" s="30">
        <f>(1+BD$48*UCC_Elasdatinc!BB21)^1*(1-'IND-AEEI'!$D$4)</f>
        <v>0.99980466100173249</v>
      </c>
      <c r="BE19" s="30">
        <f>(1+BE$48*UCC_Elasdatinc!BC21)^1*(1-'IND-AEEI'!$D$4)</f>
        <v>0.99980466100173249</v>
      </c>
      <c r="BF19" s="30">
        <f>(1+BF$48*UCC_Elasdatinc!BD21)^1*(1-'IND-AEEI'!$D$4)</f>
        <v>0.99980466100173249</v>
      </c>
      <c r="BG19" s="30">
        <f>(1+BG$48*UCC_Elasdatinc!BE21)^1*(1-'IND-AEEI'!$D$4)</f>
        <v>0.99980466100173249</v>
      </c>
      <c r="BH19" s="30">
        <f>(1+BH$48*UCC_Elasdatinc!BF21)^1*(1-'IND-AEEI'!$D$4)</f>
        <v>0.99980466100173249</v>
      </c>
      <c r="BP19" s="4"/>
    </row>
    <row r="20" spans="1:256">
      <c r="A20" s="8"/>
      <c r="B20" s="29" t="s">
        <v>3</v>
      </c>
      <c r="C20" s="29"/>
      <c r="D20" s="29" t="s">
        <v>116</v>
      </c>
      <c r="E20" s="30">
        <v>1</v>
      </c>
      <c r="F20" s="30">
        <f>(1+F$48*UCC_Elasdatinc!D26)^1*(1-'IND-AEEI'!$E$3)</f>
        <v>1.0142443375796975</v>
      </c>
      <c r="G20" s="30">
        <f>(1+G$48*UCC_Elasdatinc!E26)^1*(1-'IND-AEEI'!$E$3)</f>
        <v>1.0079811938167149</v>
      </c>
      <c r="H20" s="30">
        <f>(1+H$48*UCC_Elasdatinc!F26)^1*(1-'IND-AEEI'!$E$3)</f>
        <v>0.99310446433565158</v>
      </c>
      <c r="I20" s="30">
        <f>(1+I$48*UCC_Elasdatinc!G26)^1*(1-'IND-AEEI'!$E$3)</f>
        <v>0.99805309104527173</v>
      </c>
      <c r="J20" s="30">
        <f>(1+J$48*UCC_Elasdatinc!H26)^1*(1-'IND-AEEI'!$E$3)</f>
        <v>1.0075447128465591</v>
      </c>
      <c r="K20" s="30">
        <f>(1+K$48*UCC_Elasdatinc!I26)^1*(1-'IND-AEEI'!$E$3)</f>
        <v>1.0002799687499186</v>
      </c>
      <c r="L20" s="30">
        <f>(1+L$48*UCC_Elasdatinc!J26)^1*(1-'IND-AEEI'!$E$3)</f>
        <v>0.99696142885029382</v>
      </c>
      <c r="M20" s="30">
        <f>(1+M$48*UCC_Elasdatinc!K26)^1*(1-'IND-AEEI'!$E$3)</f>
        <v>0.99811179785412107</v>
      </c>
      <c r="N20" s="30">
        <f>(1+N$48*UCC_Elasdatinc!L26)^1*(1-'IND-AEEI'!$E$3)</f>
        <v>1.0088902938306339</v>
      </c>
      <c r="O20" s="30">
        <f>(1+O$48*UCC_Elasdatinc!M26)^1*(1-'IND-AEEI'!$E$3)</f>
        <v>1.0090436370159344</v>
      </c>
      <c r="P20" s="30">
        <f>(1+P$48*UCC_Elasdatinc!N26)^1*(1-'IND-AEEI'!$E$3)</f>
        <v>1.0047900573292083</v>
      </c>
      <c r="Q20" s="30">
        <f>(1+Q$48*UCC_Elasdatinc!O26)^1*(1-'IND-AEEI'!$E$3)</f>
        <v>1.0051679849648922</v>
      </c>
      <c r="R20" s="30">
        <f>(1+R$48*UCC_Elasdatinc!P26)^1*(1-'IND-AEEI'!$E$3)</f>
        <v>1.0342739734966153</v>
      </c>
      <c r="S20" s="30">
        <f>(1+S$48*UCC_Elasdatinc!Q26)^1*(1-'IND-AEEI'!$E$3)</f>
        <v>1.0380548157342824</v>
      </c>
      <c r="T20" s="30">
        <f>(1+T$48*UCC_Elasdatinc!R26)^1*(1-'IND-AEEI'!$E$3)</f>
        <v>1.0393680972110937</v>
      </c>
      <c r="U20" s="30">
        <f>(1+U$48*UCC_Elasdatinc!S26)^1*(1-'IND-AEEI'!$E$3)</f>
        <v>1.027033876007253</v>
      </c>
      <c r="V20" s="30">
        <f>(1+V$48*UCC_Elasdatinc!T26)^1*(1-'IND-AEEI'!$E$3)</f>
        <v>1.0243567518501062</v>
      </c>
      <c r="W20" s="30">
        <f>(1+W$48*UCC_Elasdatinc!U26)^1*(1-'IND-AEEI'!$E$3)</f>
        <v>1.0131714290405636</v>
      </c>
      <c r="X20" s="30">
        <f>(1+X$48*UCC_Elasdatinc!V26)^1*(1-'IND-AEEI'!$E$3)</f>
        <v>1.0115283500502881</v>
      </c>
      <c r="Y20" s="30">
        <f>(1+Y$48*UCC_Elasdatinc!W26)^1*(1-'IND-AEEI'!$E$3)</f>
        <v>1.0100387834008746</v>
      </c>
      <c r="Z20" s="30">
        <f>(1+Z$48*UCC_Elasdatinc!X26)^1*(1-'IND-AEEI'!$E$3)</f>
        <v>0.99913832215943887</v>
      </c>
      <c r="AA20" s="30">
        <f>(1+AA$48*UCC_Elasdatinc!Y26)^1*(1-'IND-AEEI'!$E$3)</f>
        <v>1.0006331790542724</v>
      </c>
      <c r="AB20" s="30">
        <f>(1+AB$48*UCC_Elasdatinc!Z26)^1*(1-'IND-AEEI'!$E$4)</f>
        <v>1.0030991650596344</v>
      </c>
      <c r="AC20" s="30">
        <f>(1+AC$48*UCC_Elasdatinc!AA26)^1*(1-'IND-AEEI'!$E$4)</f>
        <v>1.0039858872351819</v>
      </c>
      <c r="AD20" s="30">
        <f>(1+AD$48*UCC_Elasdatinc!AB26)^1*(1-'IND-AEEI'!$E$4)</f>
        <v>1.0034355349096389</v>
      </c>
      <c r="AE20" s="30">
        <f>(1+AE$48*UCC_Elasdatinc!AC26)^1*(1-'IND-AEEI'!$E$4)</f>
        <v>1.0023167330142997</v>
      </c>
      <c r="AF20" s="30">
        <f>(1+AF$48*UCC_Elasdatinc!AD26)^1*(1-'IND-AEEI'!$E$4)</f>
        <v>1.0023167330142997</v>
      </c>
      <c r="AG20" s="30">
        <f>(1+AG$48*UCC_Elasdatinc!AE26)^1*(1-'IND-AEEI'!$E$4)</f>
        <v>1.0023167330142997</v>
      </c>
      <c r="AH20" s="30">
        <f>(1+AH$48*UCC_Elasdatinc!AF26)^1*(1-'IND-AEEI'!$E$4)</f>
        <v>1.0023167330142997</v>
      </c>
      <c r="AI20" s="30">
        <f>(1+AI$48*UCC_Elasdatinc!AG26)^1*(1-'IND-AEEI'!$E$4)</f>
        <v>1.0023167330142997</v>
      </c>
      <c r="AJ20" s="30">
        <f>(1+AJ$48*UCC_Elasdatinc!AH26)^1*(1-'IND-AEEI'!$E$4)</f>
        <v>1.0023167330142997</v>
      </c>
      <c r="AK20" s="30">
        <f>(1+AK$48*UCC_Elasdatinc!AI26)^1*(1-'IND-AEEI'!$E$4)</f>
        <v>1.0023167330142997</v>
      </c>
      <c r="AL20" s="30">
        <f>(1+AL$48*UCC_Elasdatinc!AJ26)^1*(1-'IND-AEEI'!$E$4)</f>
        <v>1.0023167330142997</v>
      </c>
      <c r="AM20" s="30">
        <f>(1+AM$48*UCC_Elasdatinc!AK26)^1*(1-'IND-AEEI'!$E$4)</f>
        <v>1.0023167330142997</v>
      </c>
      <c r="AN20" s="30">
        <f>(1+AN$48*UCC_Elasdatinc!AL26)^1*(1-'IND-AEEI'!$E$4)</f>
        <v>1.0023167330142997</v>
      </c>
      <c r="AO20" s="30">
        <f>(1+AO$48*UCC_Elasdatinc!AM26)^1*(1-'IND-AEEI'!$E$4)</f>
        <v>1.0023167330142997</v>
      </c>
      <c r="AP20" s="30">
        <f>(1+AP$48*UCC_Elasdatinc!AN26)^1*(1-'IND-AEEI'!$E$4)</f>
        <v>1.0023167330142997</v>
      </c>
      <c r="AQ20" s="30">
        <f>(1+AQ$48*UCC_Elasdatinc!AO26)^1*(1-'IND-AEEI'!$E$4)</f>
        <v>1.0023167330142997</v>
      </c>
      <c r="AR20" s="30">
        <f>(1+AR$48*UCC_Elasdatinc!AP26)^1*(1-'IND-AEEI'!$E$4)</f>
        <v>1.0023167330142997</v>
      </c>
      <c r="AS20" s="30">
        <f>(1+AS$48*UCC_Elasdatinc!AQ26)^1*(1-'IND-AEEI'!$E$4)</f>
        <v>1.0023167330142997</v>
      </c>
      <c r="AT20" s="30">
        <f>(1+AT$48*UCC_Elasdatinc!AR26)^1*(1-'IND-AEEI'!$E$4)</f>
        <v>1.0023167330142997</v>
      </c>
      <c r="AU20" s="30">
        <f>(1+AU$48*UCC_Elasdatinc!AS26)^1*(1-'IND-AEEI'!$E$4)</f>
        <v>1.0023167330142997</v>
      </c>
      <c r="AV20" s="30">
        <f>(1+AV$48*UCC_Elasdatinc!AT26)^1*(1-'IND-AEEI'!$E$4)</f>
        <v>1.0023167330142997</v>
      </c>
      <c r="AW20" s="30">
        <f>(1+AW$48*UCC_Elasdatinc!AU26)^1*(1-'IND-AEEI'!$E$4)</f>
        <v>1.0023167330142997</v>
      </c>
      <c r="AX20" s="30">
        <f>(1+AX$48*UCC_Elasdatinc!AV26)^1*(1-'IND-AEEI'!$E$4)</f>
        <v>1.0023167330142997</v>
      </c>
      <c r="AY20" s="30">
        <f>(1+AY$48*UCC_Elasdatinc!AW26)^1*(1-'IND-AEEI'!$E$4)</f>
        <v>1.0023167330142997</v>
      </c>
      <c r="AZ20" s="30">
        <f>(1+AZ$48*UCC_Elasdatinc!AX26)^1*(1-'IND-AEEI'!$E$4)</f>
        <v>1.0023167330142997</v>
      </c>
      <c r="BA20" s="30">
        <f>(1+BA$48*UCC_Elasdatinc!AY26)^1*(1-'IND-AEEI'!$E$4)</f>
        <v>1.0023167330142997</v>
      </c>
      <c r="BB20" s="30">
        <f>(1+BB$48*UCC_Elasdatinc!AZ26)^1*(1-'IND-AEEI'!$E$4)</f>
        <v>1.0023167330142997</v>
      </c>
      <c r="BC20" s="30">
        <f>(1+BC$48*UCC_Elasdatinc!BA26)^1*(1-'IND-AEEI'!$E$4)</f>
        <v>1.0023167330142997</v>
      </c>
      <c r="BD20" s="30">
        <f>(1+BD$48*UCC_Elasdatinc!BB26)^1*(1-'IND-AEEI'!$E$4)</f>
        <v>1.0023167330142997</v>
      </c>
      <c r="BE20" s="30">
        <f>(1+BE$48*UCC_Elasdatinc!BC26)^1*(1-'IND-AEEI'!$E$4)</f>
        <v>1.0023167330142997</v>
      </c>
      <c r="BF20" s="30">
        <f>(1+BF$48*UCC_Elasdatinc!BD26)^1*(1-'IND-AEEI'!$E$4)</f>
        <v>1.0023167330142997</v>
      </c>
      <c r="BG20" s="30">
        <f>(1+BG$48*UCC_Elasdatinc!BE26)^1*(1-'IND-AEEI'!$E$4)</f>
        <v>1.0023167330142997</v>
      </c>
      <c r="BH20" s="30">
        <f>(1+BH$48*UCC_Elasdatinc!BF26)^1*(1-'IND-AEEI'!$E$4)</f>
        <v>1.0023167330142997</v>
      </c>
      <c r="BI20" s="4" t="s">
        <v>134</v>
      </c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>
      <c r="A21" s="8"/>
      <c r="B21" s="29" t="s">
        <v>3</v>
      </c>
      <c r="C21" s="29"/>
      <c r="D21" s="29" t="s">
        <v>117</v>
      </c>
      <c r="E21" s="30">
        <v>1</v>
      </c>
      <c r="F21" s="30">
        <f>(1+F$48*UCC_Elasdatinc!D17)^1*(1-'IND-AEEI'!$F$3)</f>
        <v>1.0180620703434855</v>
      </c>
      <c r="G21" s="30">
        <f>(1+G$48*UCC_Elasdatinc!E17)^1*(1-'IND-AEEI'!$F$3)</f>
        <v>1.0117753513844066</v>
      </c>
      <c r="H21" s="30">
        <f>(1+H$48*UCC_Elasdatinc!F17)^1*(1-'IND-AEEI'!$F$3)</f>
        <v>0.99684262417631275</v>
      </c>
      <c r="I21" s="30">
        <f>(1+I$48*UCC_Elasdatinc!G17)^1*(1-'IND-AEEI'!$F$3)</f>
        <v>1.0018098780881022</v>
      </c>
      <c r="J21" s="30">
        <f>(1+J$48*UCC_Elasdatinc!H17)^1*(1-'IND-AEEI'!$F$3)</f>
        <v>1.0113372274494947</v>
      </c>
      <c r="K21" s="30">
        <f>(1+K$48*UCC_Elasdatinc!I17)^1*(1-'IND-AEEI'!$F$3)</f>
        <v>1.0040451380174842</v>
      </c>
      <c r="L21" s="30">
        <f>(1+L$48*UCC_Elasdatinc!J17)^1*(1-'IND-AEEI'!$F$3)</f>
        <v>1.0007141067506087</v>
      </c>
      <c r="M21" s="30">
        <f>(1+M$48*UCC_Elasdatinc!K17)^1*(1-'IND-AEEI'!$F$3)</f>
        <v>1.0018688058761567</v>
      </c>
      <c r="N21" s="30">
        <f>(1+N$48*UCC_Elasdatinc!L17)^1*(1-'IND-AEEI'!$F$3)</f>
        <v>1.0126878733557179</v>
      </c>
      <c r="O21" s="30">
        <f>(1+O$48*UCC_Elasdatinc!M17)^1*(1-'IND-AEEI'!$F$3)</f>
        <v>1.0128417937424687</v>
      </c>
      <c r="P21" s="30">
        <f>(1+P$48*UCC_Elasdatinc!N17)^1*(1-'IND-AEEI'!$F$3)</f>
        <v>1.0085722030907989</v>
      </c>
      <c r="Q21" s="30">
        <f>(1+Q$48*UCC_Elasdatinc!O17)^1*(1-'IND-AEEI'!$F$3)</f>
        <v>1.0089515532897289</v>
      </c>
      <c r="R21" s="30">
        <f>(1+R$48*UCC_Elasdatinc!P17)^1*(1-'IND-AEEI'!$F$3)</f>
        <v>1.0381671001220731</v>
      </c>
      <c r="S21" s="30">
        <f>(1+S$48*UCC_Elasdatinc!Q17)^1*(1-'IND-AEEI'!$F$3)</f>
        <v>1.0419621738863563</v>
      </c>
      <c r="T21" s="30">
        <f>(1+T$48*UCC_Elasdatinc!R17)^1*(1-'IND-AEEI'!$F$3)</f>
        <v>1.0432803987062422</v>
      </c>
      <c r="U21" s="30">
        <f>(1+U$48*UCC_Elasdatinc!S17)^1*(1-'IND-AEEI'!$F$3)</f>
        <v>1.0308997500700157</v>
      </c>
      <c r="V21" s="30">
        <f>(1+V$48*UCC_Elasdatinc!T17)^1*(1-'IND-AEEI'!$F$3)</f>
        <v>1.0282125489085132</v>
      </c>
      <c r="W21" s="30">
        <f>(1+W$48*UCC_Elasdatinc!U17)^1*(1-'IND-AEEI'!$F$3)</f>
        <v>1.0169851232527614</v>
      </c>
      <c r="X21" s="30">
        <f>(1+X$48*UCC_Elasdatinc!V17)^1*(1-'IND-AEEI'!$F$3)</f>
        <v>1.0153358595235011</v>
      </c>
      <c r="Y21" s="30">
        <f>(1+Y$48*UCC_Elasdatinc!W17)^1*(1-'IND-AEEI'!$F$3)</f>
        <v>1.0138406859732745</v>
      </c>
      <c r="Z21" s="30">
        <f>(1+Z$48*UCC_Elasdatinc!X17)^1*(1-'IND-AEEI'!$F$3)</f>
        <v>1.0028991941374543</v>
      </c>
      <c r="AA21" s="30">
        <f>(1+AA$48*UCC_Elasdatinc!Y17)^1*(1-'IND-AEEI'!$F$3)</f>
        <v>1.0043996778461957</v>
      </c>
      <c r="AB21" s="30">
        <f>(1+AB$48*UCC_Elasdatinc!Z17)^1*(1-'IND-AEEI'!$F$4)</f>
        <v>1.0056131980547713</v>
      </c>
      <c r="AC21" s="30">
        <f>(1+AC$48*UCC_Elasdatinc!AA17)^1*(1-'IND-AEEI'!$F$4)</f>
        <v>1.0065021425916609</v>
      </c>
      <c r="AD21" s="30">
        <f>(1+AD$48*UCC_Elasdatinc!AB17)^1*(1-'IND-AEEI'!$F$4)</f>
        <v>1.0059504109369812</v>
      </c>
      <c r="AE21" s="30">
        <f>(1+AE$48*UCC_Elasdatinc!AC17)^1*(1-'IND-AEEI'!$F$4)</f>
        <v>1.0048288050268668</v>
      </c>
      <c r="AF21" s="30">
        <f>(1+AF$48*UCC_Elasdatinc!AD17)^1*(1-'IND-AEEI'!$F$4)</f>
        <v>1.0048288050268668</v>
      </c>
      <c r="AG21" s="30">
        <f>(1+AG$48*UCC_Elasdatinc!AE17)^1*(1-'IND-AEEI'!$F$4)</f>
        <v>1.0048288050268668</v>
      </c>
      <c r="AH21" s="30">
        <f>(1+AH$48*UCC_Elasdatinc!AF17)^1*(1-'IND-AEEI'!$F$4)</f>
        <v>1.0048288050268668</v>
      </c>
      <c r="AI21" s="30">
        <f>(1+AI$48*UCC_Elasdatinc!AG17)^1*(1-'IND-AEEI'!$F$4)</f>
        <v>1.0048288050268668</v>
      </c>
      <c r="AJ21" s="30">
        <f>(1+AJ$48*UCC_Elasdatinc!AH17)^1*(1-'IND-AEEI'!$F$4)</f>
        <v>1.0048288050268668</v>
      </c>
      <c r="AK21" s="30">
        <f>(1+AK$48*UCC_Elasdatinc!AI17)^1*(1-'IND-AEEI'!$F$4)</f>
        <v>1.0048288050268668</v>
      </c>
      <c r="AL21" s="30">
        <f>(1+AL$48*UCC_Elasdatinc!AJ17)^1*(1-'IND-AEEI'!$F$4)</f>
        <v>1.0048288050268668</v>
      </c>
      <c r="AM21" s="30">
        <f>(1+AM$48*UCC_Elasdatinc!AK17)^1*(1-'IND-AEEI'!$F$4)</f>
        <v>1.0048288050268668</v>
      </c>
      <c r="AN21" s="30">
        <f>(1+AN$48*UCC_Elasdatinc!AL17)^1*(1-'IND-AEEI'!$F$4)</f>
        <v>1.0048288050268668</v>
      </c>
      <c r="AO21" s="30">
        <f>(1+AO$48*UCC_Elasdatinc!AM17)^1*(1-'IND-AEEI'!$F$4)</f>
        <v>1.0048288050268668</v>
      </c>
      <c r="AP21" s="30">
        <f>(1+AP$48*UCC_Elasdatinc!AN17)^1*(1-'IND-AEEI'!$F$4)</f>
        <v>1.0048288050268668</v>
      </c>
      <c r="AQ21" s="30">
        <f>(1+AQ$48*UCC_Elasdatinc!AO17)^1*(1-'IND-AEEI'!$F$4)</f>
        <v>1.0048288050268668</v>
      </c>
      <c r="AR21" s="30">
        <f>(1+AR$48*UCC_Elasdatinc!AP17)^1*(1-'IND-AEEI'!$F$4)</f>
        <v>1.0048288050268668</v>
      </c>
      <c r="AS21" s="30">
        <f>(1+AS$48*UCC_Elasdatinc!AQ17)^1*(1-'IND-AEEI'!$F$4)</f>
        <v>1.0048288050268668</v>
      </c>
      <c r="AT21" s="30">
        <f>(1+AT$48*UCC_Elasdatinc!AR17)^1*(1-'IND-AEEI'!$F$4)</f>
        <v>1.0048288050268668</v>
      </c>
      <c r="AU21" s="30">
        <f>(1+AU$48*UCC_Elasdatinc!AS17)^1*(1-'IND-AEEI'!$F$4)</f>
        <v>1.0048288050268668</v>
      </c>
      <c r="AV21" s="30">
        <f>(1+AV$48*UCC_Elasdatinc!AT17)^1*(1-'IND-AEEI'!$F$4)</f>
        <v>1.0048288050268668</v>
      </c>
      <c r="AW21" s="30">
        <f>(1+AW$48*UCC_Elasdatinc!AU17)^1*(1-'IND-AEEI'!$F$4)</f>
        <v>1.0048288050268668</v>
      </c>
      <c r="AX21" s="30">
        <f>(1+AX$48*UCC_Elasdatinc!AV17)^1*(1-'IND-AEEI'!$F$4)</f>
        <v>1.0048288050268668</v>
      </c>
      <c r="AY21" s="30">
        <f>(1+AY$48*UCC_Elasdatinc!AW17)^1*(1-'IND-AEEI'!$F$4)</f>
        <v>1.0048288050268668</v>
      </c>
      <c r="AZ21" s="30">
        <f>(1+AZ$48*UCC_Elasdatinc!AX17)^1*(1-'IND-AEEI'!$F$4)</f>
        <v>1.0048288050268668</v>
      </c>
      <c r="BA21" s="30">
        <f>(1+BA$48*UCC_Elasdatinc!AY17)^1*(1-'IND-AEEI'!$F$4)</f>
        <v>1.0048288050268668</v>
      </c>
      <c r="BB21" s="30">
        <f>(1+BB$48*UCC_Elasdatinc!AZ17)^1*(1-'IND-AEEI'!$F$4)</f>
        <v>1.0048288050268668</v>
      </c>
      <c r="BC21" s="30">
        <f>(1+BC$48*UCC_Elasdatinc!BA17)^1*(1-'IND-AEEI'!$F$4)</f>
        <v>1.0048288050268668</v>
      </c>
      <c r="BD21" s="30">
        <f>(1+BD$48*UCC_Elasdatinc!BB17)^1*(1-'IND-AEEI'!$F$4)</f>
        <v>1.0048288050268668</v>
      </c>
      <c r="BE21" s="30">
        <f>(1+BE$48*UCC_Elasdatinc!BC17)^1*(1-'IND-AEEI'!$F$4)</f>
        <v>1.0048288050268668</v>
      </c>
      <c r="BF21" s="30">
        <f>(1+BF$48*UCC_Elasdatinc!BD17)^1*(1-'IND-AEEI'!$F$4)</f>
        <v>1.0048288050268668</v>
      </c>
      <c r="BG21" s="30">
        <f>(1+BG$48*UCC_Elasdatinc!BE17)^1*(1-'IND-AEEI'!$F$4)</f>
        <v>1.0048288050268668</v>
      </c>
      <c r="BH21" s="30">
        <f>(1+BH$48*UCC_Elasdatinc!BF17)^1*(1-'IND-AEEI'!$F$4)</f>
        <v>1.0048288050268668</v>
      </c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>
      <c r="A22" s="8"/>
      <c r="B22" s="31" t="s">
        <v>4</v>
      </c>
      <c r="C22" s="31"/>
      <c r="D22" s="31" t="s">
        <v>118</v>
      </c>
      <c r="E22" s="32">
        <v>1</v>
      </c>
      <c r="F22" s="32">
        <f>(1+F$49*UCC_Elasdatinc!D19)^1*(1-'IND-AEEI'!$G$3)</f>
        <v>1.0180620703434855</v>
      </c>
      <c r="G22" s="32">
        <f>(1+G$49*UCC_Elasdatinc!E19)^1*(1-'IND-AEEI'!$G$3)</f>
        <v>1.0117753513844066</v>
      </c>
      <c r="H22" s="32">
        <f>(1+H$49*UCC_Elasdatinc!F19)^1*(1-'IND-AEEI'!$G$3)</f>
        <v>0.99684262417631275</v>
      </c>
      <c r="I22" s="32">
        <f>(1+I$49*UCC_Elasdatinc!G19)^1*(1-'IND-AEEI'!$G$3)</f>
        <v>1.0018098780881022</v>
      </c>
      <c r="J22" s="32">
        <f>(1+J$49*UCC_Elasdatinc!H19)^1*(1-'IND-AEEI'!$G$3)</f>
        <v>1.0113372274494947</v>
      </c>
      <c r="K22" s="32">
        <f>(1+K$49*UCC_Elasdatinc!I19)^1*(1-'IND-AEEI'!$G$3)</f>
        <v>1.0040451380174842</v>
      </c>
      <c r="L22" s="32">
        <f>(1+L$49*UCC_Elasdatinc!J19)^1*(1-'IND-AEEI'!$G$3)</f>
        <v>1.0007141067506087</v>
      </c>
      <c r="M22" s="32">
        <f>(1+M$49*UCC_Elasdatinc!K19)^1*(1-'IND-AEEI'!$G$3)</f>
        <v>1.0018688058761567</v>
      </c>
      <c r="N22" s="32">
        <f>(1+N$49*UCC_Elasdatinc!L19)^1*(1-'IND-AEEI'!$G$3)</f>
        <v>1.0126878733557179</v>
      </c>
      <c r="O22" s="32">
        <f>(1+O$49*UCC_Elasdatinc!M19)^1*(1-'IND-AEEI'!$G$3)</f>
        <v>1.0128417937424687</v>
      </c>
      <c r="P22" s="32">
        <f>(1+P$49*UCC_Elasdatinc!N19)^1*(1-'IND-AEEI'!$G$3)</f>
        <v>1.0085722030907989</v>
      </c>
      <c r="Q22" s="32">
        <f>(1+Q$49*UCC_Elasdatinc!O19)^1*(1-'IND-AEEI'!$G$3)</f>
        <v>1.0089515532897289</v>
      </c>
      <c r="R22" s="32">
        <f>(1+R$49*UCC_Elasdatinc!P19)^1*(1-'IND-AEEI'!$G$3)</f>
        <v>1.0381671001220731</v>
      </c>
      <c r="S22" s="32">
        <f>(1+S$49*UCC_Elasdatinc!Q19)^1*(1-'IND-AEEI'!$G$3)</f>
        <v>1.0419621738863563</v>
      </c>
      <c r="T22" s="32">
        <f>(1+T$49*UCC_Elasdatinc!R19)^1*(1-'IND-AEEI'!$G$3)</f>
        <v>1.0432803987062422</v>
      </c>
      <c r="U22" s="32">
        <f>(1+U$49*UCC_Elasdatinc!S19)^1*(1-'IND-AEEI'!$G$3)</f>
        <v>1.0308997500700157</v>
      </c>
      <c r="V22" s="32">
        <f>(1+V$49*UCC_Elasdatinc!T19)^1*(1-'IND-AEEI'!$G$3)</f>
        <v>1.0282125489085132</v>
      </c>
      <c r="W22" s="32">
        <f>(1+W$49*UCC_Elasdatinc!U19)^1*(1-'IND-AEEI'!$G$3)</f>
        <v>1.0169851232527614</v>
      </c>
      <c r="X22" s="32">
        <f>(1+X$49*UCC_Elasdatinc!V19)^1*(1-'IND-AEEI'!$G$3)</f>
        <v>1.0153358595235011</v>
      </c>
      <c r="Y22" s="32">
        <f>(1+Y$49*UCC_Elasdatinc!W19)^1*(1-'IND-AEEI'!$G$3)</f>
        <v>1.0138406859732745</v>
      </c>
      <c r="Z22" s="32">
        <f>(1+Z$49*UCC_Elasdatinc!X19)^1*(1-'IND-AEEI'!$G$3)</f>
        <v>1.0028991941374543</v>
      </c>
      <c r="AA22" s="32">
        <f>(1+AA$49*UCC_Elasdatinc!Y19)^1*(1-'IND-AEEI'!$G$3)</f>
        <v>1.0043996778461957</v>
      </c>
      <c r="AB22" s="32">
        <f>(1+AB$49*UCC_Elasdatinc!Z19)^1*(1-'IND-AEEI'!$G$4)</f>
        <v>1.0056131980547713</v>
      </c>
      <c r="AC22" s="32">
        <f>(1+AC$49*UCC_Elasdatinc!AA19)^1*(1-'IND-AEEI'!$G$4)</f>
        <v>1.0065021425916609</v>
      </c>
      <c r="AD22" s="32">
        <f>(1+AD$49*UCC_Elasdatinc!AB19)^1*(1-'IND-AEEI'!$G$4)</f>
        <v>1.0059504109369812</v>
      </c>
      <c r="AE22" s="32">
        <f>(1+AE$49*UCC_Elasdatinc!AC19)^1*(1-'IND-AEEI'!$G$4)</f>
        <v>1.0048288050268668</v>
      </c>
      <c r="AF22" s="32">
        <f>(1+AF$49*UCC_Elasdatinc!AD19)^1*(1-'IND-AEEI'!$G$4)</f>
        <v>1.0048288050268668</v>
      </c>
      <c r="AG22" s="32">
        <f>(1+AG$49*UCC_Elasdatinc!AE19)^1*(1-'IND-AEEI'!$G$4)</f>
        <v>1.0048288050268668</v>
      </c>
      <c r="AH22" s="32">
        <f>(1+AH$49*UCC_Elasdatinc!AF19)^1*(1-'IND-AEEI'!$G$4)</f>
        <v>1.0048288050268668</v>
      </c>
      <c r="AI22" s="32">
        <f>(1+AI$49*UCC_Elasdatinc!AG19)^1*(1-'IND-AEEI'!$G$4)</f>
        <v>1.0048288050268668</v>
      </c>
      <c r="AJ22" s="32">
        <f>(1+AJ$49*UCC_Elasdatinc!AH19)^1*(1-'IND-AEEI'!$G$4)</f>
        <v>1.0048288050268668</v>
      </c>
      <c r="AK22" s="32">
        <f>(1+AK$49*UCC_Elasdatinc!AI19)^1*(1-'IND-AEEI'!$G$4)</f>
        <v>1.0048288050268668</v>
      </c>
      <c r="AL22" s="32">
        <f>(1+AL$49*UCC_Elasdatinc!AJ19)^1*(1-'IND-AEEI'!$G$4)</f>
        <v>1.0048288050268668</v>
      </c>
      <c r="AM22" s="32">
        <f>(1+AM$49*UCC_Elasdatinc!AK19)^1*(1-'IND-AEEI'!$G$4)</f>
        <v>1.0048288050268668</v>
      </c>
      <c r="AN22" s="32">
        <f>(1+AN$49*UCC_Elasdatinc!AL19)^1*(1-'IND-AEEI'!$G$4)</f>
        <v>1.0048288050268668</v>
      </c>
      <c r="AO22" s="32">
        <f>(1+AO$49*UCC_Elasdatinc!AM19)^1*(1-'IND-AEEI'!$G$4)</f>
        <v>1.0048288050268668</v>
      </c>
      <c r="AP22" s="32">
        <f>(1+AP$49*UCC_Elasdatinc!AN19)^1*(1-'IND-AEEI'!$G$4)</f>
        <v>1.0048288050268668</v>
      </c>
      <c r="AQ22" s="32">
        <f>(1+AQ$49*UCC_Elasdatinc!AO19)^1*(1-'IND-AEEI'!$G$4)</f>
        <v>1.0048288050268668</v>
      </c>
      <c r="AR22" s="32">
        <f>(1+AR$49*UCC_Elasdatinc!AP19)^1*(1-'IND-AEEI'!$G$4)</f>
        <v>1.0048288050268668</v>
      </c>
      <c r="AS22" s="32">
        <f>(1+AS$49*UCC_Elasdatinc!AQ19)^1*(1-'IND-AEEI'!$G$4)</f>
        <v>1.0048288050268668</v>
      </c>
      <c r="AT22" s="32">
        <f>(1+AT$49*UCC_Elasdatinc!AR19)^1*(1-'IND-AEEI'!$G$4)</f>
        <v>1.0048288050268668</v>
      </c>
      <c r="AU22" s="32">
        <f>(1+AU$49*UCC_Elasdatinc!AS19)^1*(1-'IND-AEEI'!$G$4)</f>
        <v>1.0048288050268668</v>
      </c>
      <c r="AV22" s="32">
        <f>(1+AV$49*UCC_Elasdatinc!AT19)^1*(1-'IND-AEEI'!$G$4)</f>
        <v>1.0048288050268668</v>
      </c>
      <c r="AW22" s="32">
        <f>(1+AW$49*UCC_Elasdatinc!AU19)^1*(1-'IND-AEEI'!$G$4)</f>
        <v>1.0048288050268668</v>
      </c>
      <c r="AX22" s="32">
        <f>(1+AX$49*UCC_Elasdatinc!AV19)^1*(1-'IND-AEEI'!$G$4)</f>
        <v>1.0048288050268668</v>
      </c>
      <c r="AY22" s="32">
        <f>(1+AY$49*UCC_Elasdatinc!AW19)^1*(1-'IND-AEEI'!$G$4)</f>
        <v>1.0048288050268668</v>
      </c>
      <c r="AZ22" s="32">
        <f>(1+AZ$49*UCC_Elasdatinc!AX19)^1*(1-'IND-AEEI'!$G$4)</f>
        <v>1.0048288050268668</v>
      </c>
      <c r="BA22" s="32">
        <f>(1+BA$49*UCC_Elasdatinc!AY19)^1*(1-'IND-AEEI'!$G$4)</f>
        <v>1.0048288050268668</v>
      </c>
      <c r="BB22" s="32">
        <f>(1+BB$49*UCC_Elasdatinc!AZ19)^1*(1-'IND-AEEI'!$G$4)</f>
        <v>1.0048288050268668</v>
      </c>
      <c r="BC22" s="32">
        <f>(1+BC$49*UCC_Elasdatinc!BA19)^1*(1-'IND-AEEI'!$G$4)</f>
        <v>1.0048288050268668</v>
      </c>
      <c r="BD22" s="32">
        <f>(1+BD$49*UCC_Elasdatinc!BB19)^1*(1-'IND-AEEI'!$G$4)</f>
        <v>1.0048288050268668</v>
      </c>
      <c r="BE22" s="32">
        <f>(1+BE$49*UCC_Elasdatinc!BC19)^1*(1-'IND-AEEI'!$G$4)</f>
        <v>1.0048288050268668</v>
      </c>
      <c r="BF22" s="32">
        <f>(1+BF$49*UCC_Elasdatinc!BD19)^1*(1-'IND-AEEI'!$G$4)</f>
        <v>1.0048288050268668</v>
      </c>
      <c r="BG22" s="32">
        <f>(1+BG$49*UCC_Elasdatinc!BE19)^1*(1-'IND-AEEI'!$G$4)</f>
        <v>1.0048288050268668</v>
      </c>
      <c r="BH22" s="32">
        <f>(1+BH$49*UCC_Elasdatinc!BF19)^1*(1-'IND-AEEI'!$G$4)</f>
        <v>1.0048288050268668</v>
      </c>
      <c r="BI22" s="4"/>
      <c r="BJ22" s="4"/>
      <c r="BK22" s="4"/>
      <c r="BL22" s="4"/>
      <c r="BM22" s="4"/>
      <c r="BN22" s="4"/>
      <c r="BO22" s="4"/>
      <c r="BP22" s="5" t="s">
        <v>85</v>
      </c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pans="1:256">
      <c r="A23" s="8"/>
      <c r="B23" s="31" t="s">
        <v>4</v>
      </c>
      <c r="C23" s="31"/>
      <c r="D23" s="31" t="s">
        <v>119</v>
      </c>
      <c r="E23" s="32">
        <v>1</v>
      </c>
      <c r="F23" s="32">
        <f>(1+F$49*UCC_Elasdatinc!D18)^1*(1-'IND-AEEI'!$H$3)</f>
        <v>1.0142443375796975</v>
      </c>
      <c r="G23" s="32">
        <f>(1+G$49*UCC_Elasdatinc!E18)^1*(1-'IND-AEEI'!$H$3)</f>
        <v>1.0079811938167149</v>
      </c>
      <c r="H23" s="32">
        <f>(1+H$49*UCC_Elasdatinc!F18)^1*(1-'IND-AEEI'!$H$3)</f>
        <v>0.99310446433565158</v>
      </c>
      <c r="I23" s="32">
        <f>(1+I$49*UCC_Elasdatinc!G18)^1*(1-'IND-AEEI'!$H$3)</f>
        <v>0.99805309104527173</v>
      </c>
      <c r="J23" s="32">
        <f>(1+J$49*UCC_Elasdatinc!H18)^1*(1-'IND-AEEI'!$H$3)</f>
        <v>1.0075447128465591</v>
      </c>
      <c r="K23" s="32">
        <f>(1+K$49*UCC_Elasdatinc!I18)^1*(1-'IND-AEEI'!$H$3)</f>
        <v>1.0002799687499186</v>
      </c>
      <c r="L23" s="32">
        <f>(1+L$49*UCC_Elasdatinc!J18)^1*(1-'IND-AEEI'!$H$3)</f>
        <v>0.99696142885029382</v>
      </c>
      <c r="M23" s="32">
        <f>(1+M$49*UCC_Elasdatinc!K18)^1*(1-'IND-AEEI'!$H$3)</f>
        <v>0.99811179785412107</v>
      </c>
      <c r="N23" s="32">
        <f>(1+N$49*UCC_Elasdatinc!L18)^1*(1-'IND-AEEI'!$H$3)</f>
        <v>1.0088902938306339</v>
      </c>
      <c r="O23" s="32">
        <f>(1+O$49*UCC_Elasdatinc!M18)^1*(1-'IND-AEEI'!$H$3)</f>
        <v>1.0090436370159344</v>
      </c>
      <c r="P23" s="32">
        <f>(1+P$49*UCC_Elasdatinc!N18)^1*(1-'IND-AEEI'!$H$3)</f>
        <v>1.0047900573292083</v>
      </c>
      <c r="Q23" s="32">
        <f>(1+Q$49*UCC_Elasdatinc!O18)^1*(1-'IND-AEEI'!$H$3)</f>
        <v>1.0051679849648922</v>
      </c>
      <c r="R23" s="32">
        <f>(1+R$49*UCC_Elasdatinc!P18)^1*(1-'IND-AEEI'!$H$3)</f>
        <v>1.0342739734966153</v>
      </c>
      <c r="S23" s="32">
        <f>(1+S$49*UCC_Elasdatinc!Q18)^1*(1-'IND-AEEI'!$H$3)</f>
        <v>1.0380548157342824</v>
      </c>
      <c r="T23" s="32">
        <f>(1+T$49*UCC_Elasdatinc!R18)^1*(1-'IND-AEEI'!$H$3)</f>
        <v>1.0393680972110937</v>
      </c>
      <c r="U23" s="32">
        <f>(1+U$49*UCC_Elasdatinc!S18)^1*(1-'IND-AEEI'!$H$3)</f>
        <v>1.027033876007253</v>
      </c>
      <c r="V23" s="32">
        <f>(1+V$49*UCC_Elasdatinc!T18)^1*(1-'IND-AEEI'!$H$3)</f>
        <v>1.0243567518501062</v>
      </c>
      <c r="W23" s="32">
        <f>(1+W$49*UCC_Elasdatinc!U18)^1*(1-'IND-AEEI'!$H$3)</f>
        <v>1.0131714290405636</v>
      </c>
      <c r="X23" s="32">
        <f>(1+X$49*UCC_Elasdatinc!V18)^1*(1-'IND-AEEI'!$H$3)</f>
        <v>1.0115283500502881</v>
      </c>
      <c r="Y23" s="32">
        <f>(1+Y$49*UCC_Elasdatinc!W18)^1*(1-'IND-AEEI'!$H$3)</f>
        <v>1.0100387834008746</v>
      </c>
      <c r="Z23" s="32">
        <f>(1+Z$49*UCC_Elasdatinc!X18)^1*(1-'IND-AEEI'!$H$3)</f>
        <v>0.99913832215943887</v>
      </c>
      <c r="AA23" s="32">
        <f>(1+AA$49*UCC_Elasdatinc!Y18)^1*(1-'IND-AEEI'!$H$3)</f>
        <v>1.0006331790542724</v>
      </c>
      <c r="AB23" s="32">
        <f>(1+AB$49*UCC_Elasdatinc!Z18)^1*(1-'IND-AEEI'!$H$4)</f>
        <v>1.0030991650596344</v>
      </c>
      <c r="AC23" s="32">
        <f>(1+AC$49*UCC_Elasdatinc!AA18)^1*(1-'IND-AEEI'!$H$4)</f>
        <v>1.0039858872351819</v>
      </c>
      <c r="AD23" s="32">
        <f>(1+AD$49*UCC_Elasdatinc!AB18)^1*(1-'IND-AEEI'!$H$4)</f>
        <v>1.0034355349096389</v>
      </c>
      <c r="AE23" s="32">
        <f>(1+AE$49*UCC_Elasdatinc!AC18)^1*(1-'IND-AEEI'!$H$4)</f>
        <v>1.0023167330142997</v>
      </c>
      <c r="AF23" s="32">
        <f>(1+AF$49*UCC_Elasdatinc!AD18)^1*(1-'IND-AEEI'!$H$4)</f>
        <v>1.0023167330142997</v>
      </c>
      <c r="AG23" s="32">
        <f>(1+AG$49*UCC_Elasdatinc!AE18)^1*(1-'IND-AEEI'!$H$4)</f>
        <v>1.0023167330142997</v>
      </c>
      <c r="AH23" s="32">
        <f>(1+AH$49*UCC_Elasdatinc!AF18)^1*(1-'IND-AEEI'!$H$4)</f>
        <v>1.0023167330142997</v>
      </c>
      <c r="AI23" s="32">
        <f>(1+AI$49*UCC_Elasdatinc!AG18)^1*(1-'IND-AEEI'!$H$4)</f>
        <v>1.0023167330142997</v>
      </c>
      <c r="AJ23" s="32">
        <f>(1+AJ$49*UCC_Elasdatinc!AH18)^1*(1-'IND-AEEI'!$H$4)</f>
        <v>1.0023167330142997</v>
      </c>
      <c r="AK23" s="32">
        <f>(1+AK$49*UCC_Elasdatinc!AI18)^1*(1-'IND-AEEI'!$H$4)</f>
        <v>1.0023167330142997</v>
      </c>
      <c r="AL23" s="32">
        <f>(1+AL$49*UCC_Elasdatinc!AJ18)^1*(1-'IND-AEEI'!$H$4)</f>
        <v>1.0023167330142997</v>
      </c>
      <c r="AM23" s="32">
        <f>(1+AM$49*UCC_Elasdatinc!AK18)^1*(1-'IND-AEEI'!$H$4)</f>
        <v>1.0023167330142997</v>
      </c>
      <c r="AN23" s="32">
        <f>(1+AN$49*UCC_Elasdatinc!AL18)^1*(1-'IND-AEEI'!$H$4)</f>
        <v>1.0023167330142997</v>
      </c>
      <c r="AO23" s="32">
        <f>(1+AO$49*UCC_Elasdatinc!AM18)^1*(1-'IND-AEEI'!$H$4)</f>
        <v>1.0023167330142997</v>
      </c>
      <c r="AP23" s="32">
        <f>(1+AP$49*UCC_Elasdatinc!AN18)^1*(1-'IND-AEEI'!$H$4)</f>
        <v>1.0023167330142997</v>
      </c>
      <c r="AQ23" s="32">
        <f>(1+AQ$49*UCC_Elasdatinc!AO18)^1*(1-'IND-AEEI'!$H$4)</f>
        <v>1.0023167330142997</v>
      </c>
      <c r="AR23" s="32">
        <f>(1+AR$49*UCC_Elasdatinc!AP18)^1*(1-'IND-AEEI'!$H$4)</f>
        <v>1.0023167330142997</v>
      </c>
      <c r="AS23" s="32">
        <f>(1+AS$49*UCC_Elasdatinc!AQ18)^1*(1-'IND-AEEI'!$H$4)</f>
        <v>1.0023167330142997</v>
      </c>
      <c r="AT23" s="32">
        <f>(1+AT$49*UCC_Elasdatinc!AR18)^1*(1-'IND-AEEI'!$H$4)</f>
        <v>1.0023167330142997</v>
      </c>
      <c r="AU23" s="32">
        <f>(1+AU$49*UCC_Elasdatinc!AS18)^1*(1-'IND-AEEI'!$H$4)</f>
        <v>1.0023167330142997</v>
      </c>
      <c r="AV23" s="32">
        <f>(1+AV$49*UCC_Elasdatinc!AT18)^1*(1-'IND-AEEI'!$H$4)</f>
        <v>1.0023167330142997</v>
      </c>
      <c r="AW23" s="32">
        <f>(1+AW$49*UCC_Elasdatinc!AU18)^1*(1-'IND-AEEI'!$H$4)</f>
        <v>1.0023167330142997</v>
      </c>
      <c r="AX23" s="32">
        <f>(1+AX$49*UCC_Elasdatinc!AV18)^1*(1-'IND-AEEI'!$H$4)</f>
        <v>1.0023167330142997</v>
      </c>
      <c r="AY23" s="32">
        <f>(1+AY$49*UCC_Elasdatinc!AW18)^1*(1-'IND-AEEI'!$H$4)</f>
        <v>1.0023167330142997</v>
      </c>
      <c r="AZ23" s="32">
        <f>(1+AZ$49*UCC_Elasdatinc!AX18)^1*(1-'IND-AEEI'!$H$4)</f>
        <v>1.0023167330142997</v>
      </c>
      <c r="BA23" s="32">
        <f>(1+BA$49*UCC_Elasdatinc!AY18)^1*(1-'IND-AEEI'!$H$4)</f>
        <v>1.0023167330142997</v>
      </c>
      <c r="BB23" s="32">
        <f>(1+BB$49*UCC_Elasdatinc!AZ18)^1*(1-'IND-AEEI'!$H$4)</f>
        <v>1.0023167330142997</v>
      </c>
      <c r="BC23" s="32">
        <f>(1+BC$49*UCC_Elasdatinc!BA18)^1*(1-'IND-AEEI'!$H$4)</f>
        <v>1.0023167330142997</v>
      </c>
      <c r="BD23" s="32">
        <f>(1+BD$49*UCC_Elasdatinc!BB18)^1*(1-'IND-AEEI'!$H$4)</f>
        <v>1.0023167330142997</v>
      </c>
      <c r="BE23" s="32">
        <f>(1+BE$49*UCC_Elasdatinc!BC18)^1*(1-'IND-AEEI'!$H$4)</f>
        <v>1.0023167330142997</v>
      </c>
      <c r="BF23" s="32">
        <f>(1+BF$49*UCC_Elasdatinc!BD18)^1*(1-'IND-AEEI'!$H$4)</f>
        <v>1.0023167330142997</v>
      </c>
      <c r="BG23" s="32">
        <f>(1+BG$49*UCC_Elasdatinc!BE18)^1*(1-'IND-AEEI'!$H$4)</f>
        <v>1.0023167330142997</v>
      </c>
      <c r="BH23" s="32">
        <f>(1+BH$49*UCC_Elasdatinc!BF18)^1*(1-'IND-AEEI'!$H$4)</f>
        <v>1.0023167330142997</v>
      </c>
      <c r="BI23" s="4" t="s">
        <v>134</v>
      </c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pans="1:256">
      <c r="A24" s="8"/>
      <c r="B24" s="27" t="s">
        <v>5</v>
      </c>
      <c r="C24" s="27"/>
      <c r="D24" s="27" t="s">
        <v>120</v>
      </c>
      <c r="E24" s="28">
        <v>1</v>
      </c>
      <c r="F24" s="28">
        <f>(1+F$50*UCC_Elasdatinc!D20)^1*(1-'IND-AEEI'!$I$3)</f>
        <v>1.0141238854747541</v>
      </c>
      <c r="G24" s="28">
        <f>(1+G$50*UCC_Elasdatinc!E20)^1*(1-'IND-AEEI'!$I$3)</f>
        <v>1.0025871939312851</v>
      </c>
      <c r="H24" s="28">
        <f>(1+H$50*UCC_Elasdatinc!F20)^1*(1-'IND-AEEI'!$I$3)</f>
        <v>0.99371465806979242</v>
      </c>
      <c r="I24" s="28">
        <f>(1+I$50*UCC_Elasdatinc!G20)^1*(1-'IND-AEEI'!$I$3)</f>
        <v>0.97251003242072176</v>
      </c>
      <c r="J24" s="28">
        <f>(1+J$50*UCC_Elasdatinc!H20)^1*(1-'IND-AEEI'!$I$3)</f>
        <v>0.96991342741589903</v>
      </c>
      <c r="K24" s="28">
        <f>(1+K$50*UCC_Elasdatinc!I20)^1*(1-'IND-AEEI'!$I$3)</f>
        <v>0.98308909429968261</v>
      </c>
      <c r="L24" s="28">
        <f>(1+L$50*UCC_Elasdatinc!J20)^1*(1-'IND-AEEI'!$I$3)</f>
        <v>0.99441574652736331</v>
      </c>
      <c r="M24" s="28">
        <f>(1+M$50*UCC_Elasdatinc!K20)^1*(1-'IND-AEEI'!$I$3)</f>
        <v>1.001723219212779</v>
      </c>
      <c r="N24" s="28">
        <f>(1+N$50*UCC_Elasdatinc!L20)^1*(1-'IND-AEEI'!$I$3)</f>
        <v>1.0098507053852113</v>
      </c>
      <c r="O24" s="28">
        <f>(1+O$50*UCC_Elasdatinc!M20)^1*(1-'IND-AEEI'!$I$3)</f>
        <v>1.0336241086171634</v>
      </c>
      <c r="P24" s="28">
        <f>(1+P$50*UCC_Elasdatinc!N20)^1*(1-'IND-AEEI'!$I$3)</f>
        <v>1.0643839936971178</v>
      </c>
      <c r="Q24" s="28">
        <f>(1+Q$50*UCC_Elasdatinc!O20)^1*(1-'IND-AEEI'!$I$3)</f>
        <v>1.0335093747149389</v>
      </c>
      <c r="R24" s="28">
        <f>(1+R$50*UCC_Elasdatinc!P20)^1*(1-'IND-AEEI'!$I$3)</f>
        <v>1.015228437505884</v>
      </c>
      <c r="S24" s="28">
        <f>(1+S$50*UCC_Elasdatinc!Q20)^1*(1-'IND-AEEI'!$I$3)</f>
        <v>1.0131198182210972</v>
      </c>
      <c r="T24" s="28">
        <f>(1+T$50*UCC_Elasdatinc!R20)^1*(1-'IND-AEEI'!$I$3)</f>
        <v>1.0213395523865119</v>
      </c>
      <c r="U24" s="28">
        <f>(1+U$50*UCC_Elasdatinc!S20)^1*(1-'IND-AEEI'!$I$3)</f>
        <v>1.0695853298390943</v>
      </c>
      <c r="V24" s="28">
        <f>(1+V$50*UCC_Elasdatinc!T20)^1*(1-'IND-AEEI'!$I$3)</f>
        <v>1.0150444648030692</v>
      </c>
      <c r="W24" s="28">
        <f>(1+W$50*UCC_Elasdatinc!U20)^1*(1-'IND-AEEI'!$I$3)</f>
        <v>1.0051105575771928</v>
      </c>
      <c r="X24" s="28">
        <f>(1+X$50*UCC_Elasdatinc!V20)^1*(1-'IND-AEEI'!$I$3)</f>
        <v>1.0017799565104819</v>
      </c>
      <c r="Y24" s="28">
        <f>(1+Y$50*UCC_Elasdatinc!W20)^1*(1-'IND-AEEI'!$I$3)</f>
        <v>1.0038810375209126</v>
      </c>
      <c r="Z24" s="28">
        <f>(1+Z$50*UCC_Elasdatinc!X20)^1*(1-'IND-AEEI'!$I$3)</f>
        <v>1.0319846700269295</v>
      </c>
      <c r="AA24" s="28">
        <f>(1+AA$50*UCC_Elasdatinc!Y20)^1*(1-'IND-AEEI'!$I$3)</f>
        <v>1.0163136260411654</v>
      </c>
      <c r="AB24" s="28">
        <f>(1+AB$50*UCC_Elasdatinc!Z20)^1*(1-'IND-AEEI'!$I$4)</f>
        <v>1.0138040362049994</v>
      </c>
      <c r="AC24" s="28">
        <f>(1+AC$50*UCC_Elasdatinc!AA20)^1*(1-'IND-AEEI'!$I$4)</f>
        <v>1.0143220498149683</v>
      </c>
      <c r="AD24" s="28">
        <f>(1+AD$50*UCC_Elasdatinc!AB20)^1*(1-'IND-AEEI'!$I$4)</f>
        <v>1.0136145788219042</v>
      </c>
      <c r="AE24" s="28">
        <f>(1+AE$50*UCC_Elasdatinc!AC20)^1*(1-'IND-AEEI'!$I$4)</f>
        <v>1.0048288050268668</v>
      </c>
      <c r="AF24" s="28">
        <f>(1+AF$50*UCC_Elasdatinc!AD20)^1*(1-'IND-AEEI'!$I$4)</f>
        <v>1.0048288050268668</v>
      </c>
      <c r="AG24" s="28">
        <f>(1+AG$50*UCC_Elasdatinc!AE20)^1*(1-'IND-AEEI'!$I$4)</f>
        <v>1.0048288050268668</v>
      </c>
      <c r="AH24" s="28">
        <f>(1+AH$50*UCC_Elasdatinc!AF20)^1*(1-'IND-AEEI'!$I$4)</f>
        <v>1.0048288050268668</v>
      </c>
      <c r="AI24" s="28">
        <f>(1+AI$50*UCC_Elasdatinc!AG20)^1*(1-'IND-AEEI'!$I$4)</f>
        <v>1.0048288050268668</v>
      </c>
      <c r="AJ24" s="28">
        <f>(1+AJ$50*UCC_Elasdatinc!AH20)^1*(1-'IND-AEEI'!$I$4)</f>
        <v>1.0048288050268668</v>
      </c>
      <c r="AK24" s="28">
        <f>(1+AK$50*UCC_Elasdatinc!AI20)^1*(1-'IND-AEEI'!$I$4)</f>
        <v>1.0048288050268668</v>
      </c>
      <c r="AL24" s="28">
        <f>(1+AL$50*UCC_Elasdatinc!AJ20)^1*(1-'IND-AEEI'!$I$4)</f>
        <v>1.0048288050268668</v>
      </c>
      <c r="AM24" s="28">
        <f>(1+AM$50*UCC_Elasdatinc!AK20)^1*(1-'IND-AEEI'!$I$4)</f>
        <v>1.0048288050268668</v>
      </c>
      <c r="AN24" s="28">
        <f>(1+AN$50*UCC_Elasdatinc!AL20)^1*(1-'IND-AEEI'!$I$4)</f>
        <v>1.0048288050268668</v>
      </c>
      <c r="AO24" s="28">
        <f>(1+AO$50*UCC_Elasdatinc!AM20)^1*(1-'IND-AEEI'!$I$4)</f>
        <v>1.0048288050268668</v>
      </c>
      <c r="AP24" s="28">
        <f>(1+AP$50*UCC_Elasdatinc!AN20)^1*(1-'IND-AEEI'!$I$4)</f>
        <v>1.0048288050268668</v>
      </c>
      <c r="AQ24" s="28">
        <f>(1+AQ$50*UCC_Elasdatinc!AO20)^1*(1-'IND-AEEI'!$I$4)</f>
        <v>1.0048288050268668</v>
      </c>
      <c r="AR24" s="28">
        <f>(1+AR$50*UCC_Elasdatinc!AP20)^1*(1-'IND-AEEI'!$I$4)</f>
        <v>1.0048288050268668</v>
      </c>
      <c r="AS24" s="28">
        <f>(1+AS$50*UCC_Elasdatinc!AQ20)^1*(1-'IND-AEEI'!$I$4)</f>
        <v>1.0048288050268668</v>
      </c>
      <c r="AT24" s="28">
        <f>(1+AT$50*UCC_Elasdatinc!AR20)^1*(1-'IND-AEEI'!$I$4)</f>
        <v>1.0048288050268668</v>
      </c>
      <c r="AU24" s="28">
        <f>(1+AU$50*UCC_Elasdatinc!AS20)^1*(1-'IND-AEEI'!$I$4)</f>
        <v>1.0048288050268668</v>
      </c>
      <c r="AV24" s="28">
        <f>(1+AV$50*UCC_Elasdatinc!AT20)^1*(1-'IND-AEEI'!$I$4)</f>
        <v>1.0048288050268668</v>
      </c>
      <c r="AW24" s="28">
        <f>(1+AW$50*UCC_Elasdatinc!AU20)^1*(1-'IND-AEEI'!$I$4)</f>
        <v>1.0048288050268668</v>
      </c>
      <c r="AX24" s="28">
        <f>(1+AX$50*UCC_Elasdatinc!AV20)^1*(1-'IND-AEEI'!$I$4)</f>
        <v>1.0048288050268668</v>
      </c>
      <c r="AY24" s="28">
        <f>(1+AY$50*UCC_Elasdatinc!AW20)^1*(1-'IND-AEEI'!$I$4)</f>
        <v>1.0048288050268668</v>
      </c>
      <c r="AZ24" s="28">
        <f>(1+AZ$50*UCC_Elasdatinc!AX20)^1*(1-'IND-AEEI'!$I$4)</f>
        <v>1.0048288050268668</v>
      </c>
      <c r="BA24" s="28">
        <f>(1+BA$50*UCC_Elasdatinc!AY20)^1*(1-'IND-AEEI'!$I$4)</f>
        <v>1.0048288050268668</v>
      </c>
      <c r="BB24" s="28">
        <f>(1+BB$50*UCC_Elasdatinc!AZ20)^1*(1-'IND-AEEI'!$I$4)</f>
        <v>1.0048288050268668</v>
      </c>
      <c r="BC24" s="28">
        <f>(1+BC$50*UCC_Elasdatinc!BA20)^1*(1-'IND-AEEI'!$I$4)</f>
        <v>1.0048288050268668</v>
      </c>
      <c r="BD24" s="28">
        <f>(1+BD$50*UCC_Elasdatinc!BB20)^1*(1-'IND-AEEI'!$I$4)</f>
        <v>1.0048288050268668</v>
      </c>
      <c r="BE24" s="28">
        <f>(1+BE$50*UCC_Elasdatinc!BC20)^1*(1-'IND-AEEI'!$I$4)</f>
        <v>1.0048288050268668</v>
      </c>
      <c r="BF24" s="28">
        <f>(1+BF$50*UCC_Elasdatinc!BD20)^1*(1-'IND-AEEI'!$I$4)</f>
        <v>1.0048288050268668</v>
      </c>
      <c r="BG24" s="28">
        <f>(1+BG$50*UCC_Elasdatinc!BE20)^1*(1-'IND-AEEI'!$I$4)</f>
        <v>1.0048288050268668</v>
      </c>
      <c r="BH24" s="28">
        <f>(1+BH$50*UCC_Elasdatinc!BF20)^1*(1-'IND-AEEI'!$I$4)</f>
        <v>1.0048288050268668</v>
      </c>
      <c r="BP24" s="5" t="s">
        <v>85</v>
      </c>
    </row>
    <row r="25" spans="1:256">
      <c r="A25" s="8"/>
      <c r="B25" s="27" t="s">
        <v>5</v>
      </c>
      <c r="C25" s="27"/>
      <c r="D25" s="27" t="s">
        <v>121</v>
      </c>
      <c r="E25" s="28">
        <v>1</v>
      </c>
      <c r="F25" s="28">
        <f>(1+F$50*UCC_Elasdatinc!D25)^1*(1-'IND-AEEI'!$J$3)</f>
        <v>1.0141238854747541</v>
      </c>
      <c r="G25" s="28">
        <f>(1+G$50*UCC_Elasdatinc!E25)^1*(1-'IND-AEEI'!$J$3)</f>
        <v>1.0025871939312851</v>
      </c>
      <c r="H25" s="28">
        <f>(1+H$50*UCC_Elasdatinc!F25)^1*(1-'IND-AEEI'!$J$3)</f>
        <v>0.99371465806979242</v>
      </c>
      <c r="I25" s="28">
        <f>(1+I$50*UCC_Elasdatinc!G25)^1*(1-'IND-AEEI'!$J$3)</f>
        <v>0.97251003242072176</v>
      </c>
      <c r="J25" s="28">
        <f>(1+J$50*UCC_Elasdatinc!H25)^1*(1-'IND-AEEI'!$J$3)</f>
        <v>0.96991342741589903</v>
      </c>
      <c r="K25" s="28">
        <f>(1+K$50*UCC_Elasdatinc!I25)^1*(1-'IND-AEEI'!$J$3)</f>
        <v>0.98308909429968261</v>
      </c>
      <c r="L25" s="28">
        <f>(1+L$50*UCC_Elasdatinc!J25)^1*(1-'IND-AEEI'!$J$3)</f>
        <v>0.99441574652736331</v>
      </c>
      <c r="M25" s="28">
        <f>(1+M$50*UCC_Elasdatinc!K25)^1*(1-'IND-AEEI'!$J$3)</f>
        <v>1.001723219212779</v>
      </c>
      <c r="N25" s="28">
        <f>(1+N$50*UCC_Elasdatinc!L25)^1*(1-'IND-AEEI'!$J$3)</f>
        <v>1.0098507053852113</v>
      </c>
      <c r="O25" s="28">
        <f>(1+O$50*UCC_Elasdatinc!M25)^1*(1-'IND-AEEI'!$J$3)</f>
        <v>1.0336241086171634</v>
      </c>
      <c r="P25" s="28">
        <f>(1+P$50*UCC_Elasdatinc!N25)^1*(1-'IND-AEEI'!$J$3)</f>
        <v>1.0643839936971178</v>
      </c>
      <c r="Q25" s="28">
        <f>(1+Q$50*UCC_Elasdatinc!O25)^1*(1-'IND-AEEI'!$J$3)</f>
        <v>1.0335093747149389</v>
      </c>
      <c r="R25" s="28">
        <f>(1+R$50*UCC_Elasdatinc!P25)^1*(1-'IND-AEEI'!$J$3)</f>
        <v>1.015228437505884</v>
      </c>
      <c r="S25" s="28">
        <f>(1+S$50*UCC_Elasdatinc!Q25)^1*(1-'IND-AEEI'!$J$3)</f>
        <v>1.0131198182210972</v>
      </c>
      <c r="T25" s="28">
        <f>(1+T$50*UCC_Elasdatinc!R25)^1*(1-'IND-AEEI'!$J$3)</f>
        <v>1.0213395523865119</v>
      </c>
      <c r="U25" s="28">
        <f>(1+U$50*UCC_Elasdatinc!S25)^1*(1-'IND-AEEI'!$J$3)</f>
        <v>1.0695853298390943</v>
      </c>
      <c r="V25" s="28">
        <f>(1+V$50*UCC_Elasdatinc!T25)^1*(1-'IND-AEEI'!$J$3)</f>
        <v>1.0150444648030692</v>
      </c>
      <c r="W25" s="28">
        <f>(1+W$50*UCC_Elasdatinc!U25)^1*(1-'IND-AEEI'!$J$3)</f>
        <v>1.0051105575771928</v>
      </c>
      <c r="X25" s="28">
        <f>(1+X$50*UCC_Elasdatinc!V25)^1*(1-'IND-AEEI'!$J$3)</f>
        <v>1.0017799565104819</v>
      </c>
      <c r="Y25" s="28">
        <f>(1+Y$50*UCC_Elasdatinc!W25)^1*(1-'IND-AEEI'!$J$3)</f>
        <v>1.0038810375209126</v>
      </c>
      <c r="Z25" s="28">
        <f>(1+Z$50*UCC_Elasdatinc!X25)^1*(1-'IND-AEEI'!$J$3)</f>
        <v>1.0319846700269295</v>
      </c>
      <c r="AA25" s="28">
        <f>(1+AA$50*UCC_Elasdatinc!Y25)^1*(1-'IND-AEEI'!$J$3)</f>
        <v>1.0163136260411654</v>
      </c>
      <c r="AB25" s="28">
        <f>(1+AB$50*UCC_Elasdatinc!Z25)^1*(1-'IND-AEEI'!$J$4)</f>
        <v>1.0138040362049994</v>
      </c>
      <c r="AC25" s="28">
        <f>(1+AC$50*UCC_Elasdatinc!AA25)^1*(1-'IND-AEEI'!$J$4)</f>
        <v>1.0143220498149683</v>
      </c>
      <c r="AD25" s="28">
        <f>(1+AD$50*UCC_Elasdatinc!AB25)^1*(1-'IND-AEEI'!$J$4)</f>
        <v>1.0136145788219042</v>
      </c>
      <c r="AE25" s="28">
        <f>(1+AE$50*UCC_Elasdatinc!AC25)^1*(1-'IND-AEEI'!$J$4)</f>
        <v>1.0048288050268668</v>
      </c>
      <c r="AF25" s="28">
        <f>(1+AF$50*UCC_Elasdatinc!AD25)^1*(1-'IND-AEEI'!$J$4)</f>
        <v>1.0048288050268668</v>
      </c>
      <c r="AG25" s="28">
        <f>(1+AG$50*UCC_Elasdatinc!AE25)^1*(1-'IND-AEEI'!$J$4)</f>
        <v>1.0048288050268668</v>
      </c>
      <c r="AH25" s="28">
        <f>(1+AH$50*UCC_Elasdatinc!AF25)^1*(1-'IND-AEEI'!$J$4)</f>
        <v>1.0048288050268668</v>
      </c>
      <c r="AI25" s="28">
        <f>(1+AI$50*UCC_Elasdatinc!AG25)^1*(1-'IND-AEEI'!$J$4)</f>
        <v>1.0048288050268668</v>
      </c>
      <c r="AJ25" s="28">
        <f>(1+AJ$50*UCC_Elasdatinc!AH25)^1*(1-'IND-AEEI'!$J$4)</f>
        <v>1.0048288050268668</v>
      </c>
      <c r="AK25" s="28">
        <f>(1+AK$50*UCC_Elasdatinc!AI25)^1*(1-'IND-AEEI'!$J$4)</f>
        <v>1.0048288050268668</v>
      </c>
      <c r="AL25" s="28">
        <f>(1+AL$50*UCC_Elasdatinc!AJ25)^1*(1-'IND-AEEI'!$J$4)</f>
        <v>1.0048288050268668</v>
      </c>
      <c r="AM25" s="28">
        <f>(1+AM$50*UCC_Elasdatinc!AK25)^1*(1-'IND-AEEI'!$J$4)</f>
        <v>1.0048288050268668</v>
      </c>
      <c r="AN25" s="28">
        <f>(1+AN$50*UCC_Elasdatinc!AL25)^1*(1-'IND-AEEI'!$J$4)</f>
        <v>1.0048288050268668</v>
      </c>
      <c r="AO25" s="28">
        <f>(1+AO$50*UCC_Elasdatinc!AM25)^1*(1-'IND-AEEI'!$J$4)</f>
        <v>1.0048288050268668</v>
      </c>
      <c r="AP25" s="28">
        <f>(1+AP$50*UCC_Elasdatinc!AN25)^1*(1-'IND-AEEI'!$J$4)</f>
        <v>1.0048288050268668</v>
      </c>
      <c r="AQ25" s="28">
        <f>(1+AQ$50*UCC_Elasdatinc!AO25)^1*(1-'IND-AEEI'!$J$4)</f>
        <v>1.0048288050268668</v>
      </c>
      <c r="AR25" s="28">
        <f>(1+AR$50*UCC_Elasdatinc!AP25)^1*(1-'IND-AEEI'!$J$4)</f>
        <v>1.0048288050268668</v>
      </c>
      <c r="AS25" s="28">
        <f>(1+AS$50*UCC_Elasdatinc!AQ25)^1*(1-'IND-AEEI'!$J$4)</f>
        <v>1.0048288050268668</v>
      </c>
      <c r="AT25" s="28">
        <f>(1+AT$50*UCC_Elasdatinc!AR25)^1*(1-'IND-AEEI'!$J$4)</f>
        <v>1.0048288050268668</v>
      </c>
      <c r="AU25" s="28">
        <f>(1+AU$50*UCC_Elasdatinc!AS25)^1*(1-'IND-AEEI'!$J$4)</f>
        <v>1.0048288050268668</v>
      </c>
      <c r="AV25" s="28">
        <f>(1+AV$50*UCC_Elasdatinc!AT25)^1*(1-'IND-AEEI'!$J$4)</f>
        <v>1.0048288050268668</v>
      </c>
      <c r="AW25" s="28">
        <f>(1+AW$50*UCC_Elasdatinc!AU25)^1*(1-'IND-AEEI'!$J$4)</f>
        <v>1.0048288050268668</v>
      </c>
      <c r="AX25" s="28">
        <f>(1+AX$50*UCC_Elasdatinc!AV25)^1*(1-'IND-AEEI'!$J$4)</f>
        <v>1.0048288050268668</v>
      </c>
      <c r="AY25" s="28">
        <f>(1+AY$50*UCC_Elasdatinc!AW25)^1*(1-'IND-AEEI'!$J$4)</f>
        <v>1.0048288050268668</v>
      </c>
      <c r="AZ25" s="28">
        <f>(1+AZ$50*UCC_Elasdatinc!AX25)^1*(1-'IND-AEEI'!$J$4)</f>
        <v>1.0048288050268668</v>
      </c>
      <c r="BA25" s="28">
        <f>(1+BA$50*UCC_Elasdatinc!AY25)^1*(1-'IND-AEEI'!$J$4)</f>
        <v>1.0048288050268668</v>
      </c>
      <c r="BB25" s="28">
        <f>(1+BB$50*UCC_Elasdatinc!AZ25)^1*(1-'IND-AEEI'!$J$4)</f>
        <v>1.0048288050268668</v>
      </c>
      <c r="BC25" s="28">
        <f>(1+BC$50*UCC_Elasdatinc!BA25)^1*(1-'IND-AEEI'!$J$4)</f>
        <v>1.0048288050268668</v>
      </c>
      <c r="BD25" s="28">
        <f>(1+BD$50*UCC_Elasdatinc!BB25)^1*(1-'IND-AEEI'!$J$4)</f>
        <v>1.0048288050268668</v>
      </c>
      <c r="BE25" s="28">
        <f>(1+BE$50*UCC_Elasdatinc!BC25)^1*(1-'IND-AEEI'!$J$4)</f>
        <v>1.0048288050268668</v>
      </c>
      <c r="BF25" s="28">
        <f>(1+BF$50*UCC_Elasdatinc!BD25)^1*(1-'IND-AEEI'!$J$4)</f>
        <v>1.0048288050268668</v>
      </c>
      <c r="BG25" s="28">
        <f>(1+BG$50*UCC_Elasdatinc!BE25)^1*(1-'IND-AEEI'!$J$4)</f>
        <v>1.0048288050268668</v>
      </c>
      <c r="BH25" s="28">
        <f>(1+BH$50*UCC_Elasdatinc!BF25)^1*(1-'IND-AEEI'!$J$4)</f>
        <v>1.0048288050268668</v>
      </c>
      <c r="BP25" s="4"/>
    </row>
    <row r="26" spans="1:256">
      <c r="A26" s="8"/>
      <c r="B26" s="27" t="s">
        <v>5</v>
      </c>
      <c r="C26" s="27"/>
      <c r="D26" s="27" t="s">
        <v>122</v>
      </c>
      <c r="E26" s="28">
        <v>1</v>
      </c>
      <c r="F26" s="28">
        <f>(1+F$50*UCC_Elasdatinc!D23)^1*(1-'IND-AEEI'!$K$3)</f>
        <v>1.0141238854747541</v>
      </c>
      <c r="G26" s="28">
        <f>(1+G$50*UCC_Elasdatinc!E23)^1*(1-'IND-AEEI'!$K$3)</f>
        <v>1.0025871939312851</v>
      </c>
      <c r="H26" s="28">
        <f>(1+H$50*UCC_Elasdatinc!F23)^1*(1-'IND-AEEI'!$K$3)</f>
        <v>0.99371465806979242</v>
      </c>
      <c r="I26" s="28">
        <f>(1+I$50*UCC_Elasdatinc!G23)^1*(1-'IND-AEEI'!$K$3)</f>
        <v>0.97251003242072176</v>
      </c>
      <c r="J26" s="28">
        <f>(1+J$50*UCC_Elasdatinc!H23)^1*(1-'IND-AEEI'!$K$3)</f>
        <v>0.96991342741589903</v>
      </c>
      <c r="K26" s="28">
        <f>(1+K$50*UCC_Elasdatinc!I23)^1*(1-'IND-AEEI'!$K$3)</f>
        <v>0.98308909429968261</v>
      </c>
      <c r="L26" s="28">
        <f>(1+L$50*UCC_Elasdatinc!J23)^1*(1-'IND-AEEI'!$K$3)</f>
        <v>0.99441574652736331</v>
      </c>
      <c r="M26" s="28">
        <f>(1+M$50*UCC_Elasdatinc!K23)^1*(1-'IND-AEEI'!$K$3)</f>
        <v>1.001723219212779</v>
      </c>
      <c r="N26" s="28">
        <f>(1+N$50*UCC_Elasdatinc!L23)^1*(1-'IND-AEEI'!$K$3)</f>
        <v>1.0098507053852113</v>
      </c>
      <c r="O26" s="28">
        <f>(1+O$50*UCC_Elasdatinc!M23)^1*(1-'IND-AEEI'!$K$3)</f>
        <v>1.0336241086171634</v>
      </c>
      <c r="P26" s="28">
        <f>(1+P$50*UCC_Elasdatinc!N23)^1*(1-'IND-AEEI'!$K$3)</f>
        <v>1.0643839936971178</v>
      </c>
      <c r="Q26" s="28">
        <f>(1+Q$50*UCC_Elasdatinc!O23)^1*(1-'IND-AEEI'!$K$3)</f>
        <v>1.0335093747149389</v>
      </c>
      <c r="R26" s="28">
        <f>(1+R$50*UCC_Elasdatinc!P23)^1*(1-'IND-AEEI'!$K$3)</f>
        <v>1.015228437505884</v>
      </c>
      <c r="S26" s="28">
        <f>(1+S$50*UCC_Elasdatinc!Q23)^1*(1-'IND-AEEI'!$K$3)</f>
        <v>1.0131198182210972</v>
      </c>
      <c r="T26" s="28">
        <f>(1+T$50*UCC_Elasdatinc!R23)^1*(1-'IND-AEEI'!$K$3)</f>
        <v>1.0213395523865119</v>
      </c>
      <c r="U26" s="28">
        <f>(1+U$50*UCC_Elasdatinc!S23)^1*(1-'IND-AEEI'!$K$3)</f>
        <v>1.0695853298390943</v>
      </c>
      <c r="V26" s="28">
        <f>(1+V$50*UCC_Elasdatinc!T23)^1*(1-'IND-AEEI'!$K$3)</f>
        <v>1.0150444648030692</v>
      </c>
      <c r="W26" s="28">
        <f>(1+W$50*UCC_Elasdatinc!U23)^1*(1-'IND-AEEI'!$K$3)</f>
        <v>1.0051105575771928</v>
      </c>
      <c r="X26" s="28">
        <f>(1+X$50*UCC_Elasdatinc!V23)^1*(1-'IND-AEEI'!$K$3)</f>
        <v>1.0017799565104819</v>
      </c>
      <c r="Y26" s="28">
        <f>(1+Y$50*UCC_Elasdatinc!W23)^1*(1-'IND-AEEI'!$K$3)</f>
        <v>1.0038810375209126</v>
      </c>
      <c r="Z26" s="28">
        <f>(1+Z$50*UCC_Elasdatinc!X23)^1*(1-'IND-AEEI'!$K$3)</f>
        <v>1.0319846700269295</v>
      </c>
      <c r="AA26" s="28">
        <f>(1+AA$50*UCC_Elasdatinc!Y23)^1*(1-'IND-AEEI'!$K$3)</f>
        <v>1.0163136260411654</v>
      </c>
      <c r="AB26" s="28">
        <f>(1+AB$50*UCC_Elasdatinc!Z23)^1*(1-'IND-AEEI'!$K$4)</f>
        <v>1.0138040362049994</v>
      </c>
      <c r="AC26" s="28">
        <f>(1+AC$50*UCC_Elasdatinc!AA23)^1*(1-'IND-AEEI'!$K$4)</f>
        <v>1.0143220498149683</v>
      </c>
      <c r="AD26" s="28">
        <f>(1+AD$50*UCC_Elasdatinc!AB23)^1*(1-'IND-AEEI'!$K$4)</f>
        <v>1.0136145788219042</v>
      </c>
      <c r="AE26" s="28">
        <f>(1+AE$50*UCC_Elasdatinc!AC23)^1*(1-'IND-AEEI'!$K$4)</f>
        <v>1.0048288050268668</v>
      </c>
      <c r="AF26" s="28">
        <f>(1+AF$50*UCC_Elasdatinc!AD23)^1*(1-'IND-AEEI'!$K$4)</f>
        <v>1.0048288050268668</v>
      </c>
      <c r="AG26" s="28">
        <f>(1+AG$50*UCC_Elasdatinc!AE23)^1*(1-'IND-AEEI'!$K$4)</f>
        <v>1.0048288050268668</v>
      </c>
      <c r="AH26" s="28">
        <f>(1+AH$50*UCC_Elasdatinc!AF23)^1*(1-'IND-AEEI'!$K$4)</f>
        <v>1.0048288050268668</v>
      </c>
      <c r="AI26" s="28">
        <f>(1+AI$50*UCC_Elasdatinc!AG23)^1*(1-'IND-AEEI'!$K$4)</f>
        <v>1.0048288050268668</v>
      </c>
      <c r="AJ26" s="28">
        <f>(1+AJ$50*UCC_Elasdatinc!AH23)^1*(1-'IND-AEEI'!$K$4)</f>
        <v>1.0048288050268668</v>
      </c>
      <c r="AK26" s="28">
        <f>(1+AK$50*UCC_Elasdatinc!AI23)^1*(1-'IND-AEEI'!$K$4)</f>
        <v>1.0048288050268668</v>
      </c>
      <c r="AL26" s="28">
        <f>(1+AL$50*UCC_Elasdatinc!AJ23)^1*(1-'IND-AEEI'!$K$4)</f>
        <v>1.0048288050268668</v>
      </c>
      <c r="AM26" s="28">
        <f>(1+AM$50*UCC_Elasdatinc!AK23)^1*(1-'IND-AEEI'!$K$4)</f>
        <v>1.0048288050268668</v>
      </c>
      <c r="AN26" s="28">
        <f>(1+AN$50*UCC_Elasdatinc!AL23)^1*(1-'IND-AEEI'!$K$4)</f>
        <v>1.0048288050268668</v>
      </c>
      <c r="AO26" s="28">
        <f>(1+AO$50*UCC_Elasdatinc!AM23)^1*(1-'IND-AEEI'!$K$4)</f>
        <v>1.0048288050268668</v>
      </c>
      <c r="AP26" s="28">
        <f>(1+AP$50*UCC_Elasdatinc!AN23)^1*(1-'IND-AEEI'!$K$4)</f>
        <v>1.0048288050268668</v>
      </c>
      <c r="AQ26" s="28">
        <f>(1+AQ$50*UCC_Elasdatinc!AO23)^1*(1-'IND-AEEI'!$K$4)</f>
        <v>1.0048288050268668</v>
      </c>
      <c r="AR26" s="28">
        <f>(1+AR$50*UCC_Elasdatinc!AP23)^1*(1-'IND-AEEI'!$K$4)</f>
        <v>1.0048288050268668</v>
      </c>
      <c r="AS26" s="28">
        <f>(1+AS$50*UCC_Elasdatinc!AQ23)^1*(1-'IND-AEEI'!$K$4)</f>
        <v>1.0048288050268668</v>
      </c>
      <c r="AT26" s="28">
        <f>(1+AT$50*UCC_Elasdatinc!AR23)^1*(1-'IND-AEEI'!$K$4)</f>
        <v>1.0048288050268668</v>
      </c>
      <c r="AU26" s="28">
        <f>(1+AU$50*UCC_Elasdatinc!AS23)^1*(1-'IND-AEEI'!$K$4)</f>
        <v>1.0048288050268668</v>
      </c>
      <c r="AV26" s="28">
        <f>(1+AV$50*UCC_Elasdatinc!AT23)^1*(1-'IND-AEEI'!$K$4)</f>
        <v>1.0048288050268668</v>
      </c>
      <c r="AW26" s="28">
        <f>(1+AW$50*UCC_Elasdatinc!AU23)^1*(1-'IND-AEEI'!$K$4)</f>
        <v>1.0048288050268668</v>
      </c>
      <c r="AX26" s="28">
        <f>(1+AX$50*UCC_Elasdatinc!AV23)^1*(1-'IND-AEEI'!$K$4)</f>
        <v>1.0048288050268668</v>
      </c>
      <c r="AY26" s="28">
        <f>(1+AY$50*UCC_Elasdatinc!AW23)^1*(1-'IND-AEEI'!$K$4)</f>
        <v>1.0048288050268668</v>
      </c>
      <c r="AZ26" s="28">
        <f>(1+AZ$50*UCC_Elasdatinc!AX23)^1*(1-'IND-AEEI'!$K$4)</f>
        <v>1.0048288050268668</v>
      </c>
      <c r="BA26" s="28">
        <f>(1+BA$50*UCC_Elasdatinc!AY23)^1*(1-'IND-AEEI'!$K$4)</f>
        <v>1.0048288050268668</v>
      </c>
      <c r="BB26" s="28">
        <f>(1+BB$50*UCC_Elasdatinc!AZ23)^1*(1-'IND-AEEI'!$K$4)</f>
        <v>1.0048288050268668</v>
      </c>
      <c r="BC26" s="28">
        <f>(1+BC$50*UCC_Elasdatinc!BA23)^1*(1-'IND-AEEI'!$K$4)</f>
        <v>1.0048288050268668</v>
      </c>
      <c r="BD26" s="28">
        <f>(1+BD$50*UCC_Elasdatinc!BB23)^1*(1-'IND-AEEI'!$K$4)</f>
        <v>1.0048288050268668</v>
      </c>
      <c r="BE26" s="28">
        <f>(1+BE$50*UCC_Elasdatinc!BC23)^1*(1-'IND-AEEI'!$K$4)</f>
        <v>1.0048288050268668</v>
      </c>
      <c r="BF26" s="28">
        <f>(1+BF$50*UCC_Elasdatinc!BD23)^1*(1-'IND-AEEI'!$K$4)</f>
        <v>1.0048288050268668</v>
      </c>
      <c r="BG26" s="28">
        <f>(1+BG$50*UCC_Elasdatinc!BE23)^1*(1-'IND-AEEI'!$K$4)</f>
        <v>1.0048288050268668</v>
      </c>
      <c r="BH26" s="28">
        <f>(1+BH$50*UCC_Elasdatinc!BF23)^1*(1-'IND-AEEI'!$K$4)</f>
        <v>1.0048288050268668</v>
      </c>
      <c r="BP26" s="4"/>
    </row>
    <row r="27" spans="1:256">
      <c r="A27" s="8"/>
      <c r="B27" s="27" t="s">
        <v>5</v>
      </c>
      <c r="C27" s="27"/>
      <c r="D27" s="27" t="s">
        <v>123</v>
      </c>
      <c r="E27" s="28">
        <v>1</v>
      </c>
      <c r="F27" s="28">
        <f>(1+F$50*UCC_Elasdatinc!D22)^1*(1-'IND-AEEI'!$L$3)</f>
        <v>1.0141238854747541</v>
      </c>
      <c r="G27" s="28">
        <f>(1+G$50*UCC_Elasdatinc!E22)^1*(1-'IND-AEEI'!$L$3)</f>
        <v>1.0025871939312851</v>
      </c>
      <c r="H27" s="28">
        <f>(1+H$50*UCC_Elasdatinc!F22)^1*(1-'IND-AEEI'!$L$3)</f>
        <v>0.99371465806979242</v>
      </c>
      <c r="I27" s="28">
        <f>(1+I$50*UCC_Elasdatinc!G22)^1*(1-'IND-AEEI'!$L$3)</f>
        <v>0.97251003242072176</v>
      </c>
      <c r="J27" s="28">
        <f>(1+J$50*UCC_Elasdatinc!H22)^1*(1-'IND-AEEI'!$L$3)</f>
        <v>0.96991342741589903</v>
      </c>
      <c r="K27" s="28">
        <f>(1+K$50*UCC_Elasdatinc!I22)^1*(1-'IND-AEEI'!$L$3)</f>
        <v>0.98308909429968261</v>
      </c>
      <c r="L27" s="28">
        <f>(1+L$50*UCC_Elasdatinc!J22)^1*(1-'IND-AEEI'!$L$3)</f>
        <v>0.99441574652736331</v>
      </c>
      <c r="M27" s="28">
        <f>(1+M$50*UCC_Elasdatinc!K22)^1*(1-'IND-AEEI'!$L$3)</f>
        <v>1.001723219212779</v>
      </c>
      <c r="N27" s="28">
        <f>(1+N$50*UCC_Elasdatinc!L22)^1*(1-'IND-AEEI'!$L$3)</f>
        <v>1.0098507053852113</v>
      </c>
      <c r="O27" s="28">
        <f>(1+O$50*UCC_Elasdatinc!M22)^1*(1-'IND-AEEI'!$L$3)</f>
        <v>1.0336241086171634</v>
      </c>
      <c r="P27" s="28">
        <f>(1+P$50*UCC_Elasdatinc!N22)^1*(1-'IND-AEEI'!$L$3)</f>
        <v>1.0643839936971178</v>
      </c>
      <c r="Q27" s="28">
        <f>(1+Q$50*UCC_Elasdatinc!O22)^1*(1-'IND-AEEI'!$L$3)</f>
        <v>1.0335093747149389</v>
      </c>
      <c r="R27" s="28">
        <f>(1+R$50*UCC_Elasdatinc!P22)^1*(1-'IND-AEEI'!$L$3)</f>
        <v>1.015228437505884</v>
      </c>
      <c r="S27" s="28">
        <f>(1+S$50*UCC_Elasdatinc!Q22)^1*(1-'IND-AEEI'!$L$3)</f>
        <v>1.0131198182210972</v>
      </c>
      <c r="T27" s="28">
        <f>(1+T$50*UCC_Elasdatinc!R22)^1*(1-'IND-AEEI'!$L$3)</f>
        <v>1.0213395523865119</v>
      </c>
      <c r="U27" s="28">
        <f>(1+U$50*UCC_Elasdatinc!S22)^1*(1-'IND-AEEI'!$L$3)</f>
        <v>1.0695853298390943</v>
      </c>
      <c r="V27" s="28">
        <f>(1+V$50*UCC_Elasdatinc!T22)^1*(1-'IND-AEEI'!$L$3)</f>
        <v>1.0150444648030692</v>
      </c>
      <c r="W27" s="28">
        <f>(1+W$50*UCC_Elasdatinc!U22)^1*(1-'IND-AEEI'!$L$3)</f>
        <v>1.0051105575771928</v>
      </c>
      <c r="X27" s="28">
        <f>(1+X$50*UCC_Elasdatinc!V22)^1*(1-'IND-AEEI'!$L$3)</f>
        <v>1.0017799565104819</v>
      </c>
      <c r="Y27" s="28">
        <f>(1+Y$50*UCC_Elasdatinc!W22)^1*(1-'IND-AEEI'!$L$3)</f>
        <v>1.0038810375209126</v>
      </c>
      <c r="Z27" s="28">
        <f>(1+Z$50*UCC_Elasdatinc!X22)^1*(1-'IND-AEEI'!$L$3)</f>
        <v>1.0319846700269295</v>
      </c>
      <c r="AA27" s="28">
        <f>(1+AA$50*UCC_Elasdatinc!Y22)^1*(1-'IND-AEEI'!$L$3)</f>
        <v>1.0163136260411654</v>
      </c>
      <c r="AB27" s="28">
        <f>(1+AB$50*UCC_Elasdatinc!Z22)^1*(1-'IND-AEEI'!$L$4)</f>
        <v>1.0138040362049994</v>
      </c>
      <c r="AC27" s="28">
        <f>(1+AC$50*UCC_Elasdatinc!AA22)^1*(1-'IND-AEEI'!$L$4)</f>
        <v>1.0143220498149683</v>
      </c>
      <c r="AD27" s="28">
        <f>(1+AD$50*UCC_Elasdatinc!AB22)^1*(1-'IND-AEEI'!$L$4)</f>
        <v>1.0136145788219042</v>
      </c>
      <c r="AE27" s="28">
        <f>(1+AE$50*UCC_Elasdatinc!AC22)^1*(1-'IND-AEEI'!$L$4)</f>
        <v>1.0048288050268668</v>
      </c>
      <c r="AF27" s="28">
        <f>(1+AF$50*UCC_Elasdatinc!AD22)^1*(1-'IND-AEEI'!$L$4)</f>
        <v>1.0048288050268668</v>
      </c>
      <c r="AG27" s="28">
        <f>(1+AG$50*UCC_Elasdatinc!AE22)^1*(1-'IND-AEEI'!$L$4)</f>
        <v>1.0048288050268668</v>
      </c>
      <c r="AH27" s="28">
        <f>(1+AH$50*UCC_Elasdatinc!AF22)^1*(1-'IND-AEEI'!$L$4)</f>
        <v>1.0048288050268668</v>
      </c>
      <c r="AI27" s="28">
        <f>(1+AI$50*UCC_Elasdatinc!AG22)^1*(1-'IND-AEEI'!$L$4)</f>
        <v>1.0048288050268668</v>
      </c>
      <c r="AJ27" s="28">
        <f>(1+AJ$50*UCC_Elasdatinc!AH22)^1*(1-'IND-AEEI'!$L$4)</f>
        <v>1.0048288050268668</v>
      </c>
      <c r="AK27" s="28">
        <f>(1+AK$50*UCC_Elasdatinc!AI22)^1*(1-'IND-AEEI'!$L$4)</f>
        <v>1.0048288050268668</v>
      </c>
      <c r="AL27" s="28">
        <f>(1+AL$50*UCC_Elasdatinc!AJ22)^1*(1-'IND-AEEI'!$L$4)</f>
        <v>1.0048288050268668</v>
      </c>
      <c r="AM27" s="28">
        <f>(1+AM$50*UCC_Elasdatinc!AK22)^1*(1-'IND-AEEI'!$L$4)</f>
        <v>1.0048288050268668</v>
      </c>
      <c r="AN27" s="28">
        <f>(1+AN$50*UCC_Elasdatinc!AL22)^1*(1-'IND-AEEI'!$L$4)</f>
        <v>1.0048288050268668</v>
      </c>
      <c r="AO27" s="28">
        <f>(1+AO$50*UCC_Elasdatinc!AM22)^1*(1-'IND-AEEI'!$L$4)</f>
        <v>1.0048288050268668</v>
      </c>
      <c r="AP27" s="28">
        <f>(1+AP$50*UCC_Elasdatinc!AN22)^1*(1-'IND-AEEI'!$L$4)</f>
        <v>1.0048288050268668</v>
      </c>
      <c r="AQ27" s="28">
        <f>(1+AQ$50*UCC_Elasdatinc!AO22)^1*(1-'IND-AEEI'!$L$4)</f>
        <v>1.0048288050268668</v>
      </c>
      <c r="AR27" s="28">
        <f>(1+AR$50*UCC_Elasdatinc!AP22)^1*(1-'IND-AEEI'!$L$4)</f>
        <v>1.0048288050268668</v>
      </c>
      <c r="AS27" s="28">
        <f>(1+AS$50*UCC_Elasdatinc!AQ22)^1*(1-'IND-AEEI'!$L$4)</f>
        <v>1.0048288050268668</v>
      </c>
      <c r="AT27" s="28">
        <f>(1+AT$50*UCC_Elasdatinc!AR22)^1*(1-'IND-AEEI'!$L$4)</f>
        <v>1.0048288050268668</v>
      </c>
      <c r="AU27" s="28">
        <f>(1+AU$50*UCC_Elasdatinc!AS22)^1*(1-'IND-AEEI'!$L$4)</f>
        <v>1.0048288050268668</v>
      </c>
      <c r="AV27" s="28">
        <f>(1+AV$50*UCC_Elasdatinc!AT22)^1*(1-'IND-AEEI'!$L$4)</f>
        <v>1.0048288050268668</v>
      </c>
      <c r="AW27" s="28">
        <f>(1+AW$50*UCC_Elasdatinc!AU22)^1*(1-'IND-AEEI'!$L$4)</f>
        <v>1.0048288050268668</v>
      </c>
      <c r="AX27" s="28">
        <f>(1+AX$50*UCC_Elasdatinc!AV22)^1*(1-'IND-AEEI'!$L$4)</f>
        <v>1.0048288050268668</v>
      </c>
      <c r="AY27" s="28">
        <f>(1+AY$50*UCC_Elasdatinc!AW22)^1*(1-'IND-AEEI'!$L$4)</f>
        <v>1.0048288050268668</v>
      </c>
      <c r="AZ27" s="28">
        <f>(1+AZ$50*UCC_Elasdatinc!AX22)^1*(1-'IND-AEEI'!$L$4)</f>
        <v>1.0048288050268668</v>
      </c>
      <c r="BA27" s="28">
        <f>(1+BA$50*UCC_Elasdatinc!AY22)^1*(1-'IND-AEEI'!$L$4)</f>
        <v>1.0048288050268668</v>
      </c>
      <c r="BB27" s="28">
        <f>(1+BB$50*UCC_Elasdatinc!AZ22)^1*(1-'IND-AEEI'!$L$4)</f>
        <v>1.0048288050268668</v>
      </c>
      <c r="BC27" s="28">
        <f>(1+BC$50*UCC_Elasdatinc!BA22)^1*(1-'IND-AEEI'!$L$4)</f>
        <v>1.0048288050268668</v>
      </c>
      <c r="BD27" s="28">
        <f>(1+BD$50*UCC_Elasdatinc!BB22)^1*(1-'IND-AEEI'!$L$4)</f>
        <v>1.0048288050268668</v>
      </c>
      <c r="BE27" s="28">
        <f>(1+BE$50*UCC_Elasdatinc!BC22)^1*(1-'IND-AEEI'!$L$4)</f>
        <v>1.0048288050268668</v>
      </c>
      <c r="BF27" s="28">
        <f>(1+BF$50*UCC_Elasdatinc!BD22)^1*(1-'IND-AEEI'!$L$4)</f>
        <v>1.0048288050268668</v>
      </c>
      <c r="BG27" s="28">
        <f>(1+BG$50*UCC_Elasdatinc!BE22)^1*(1-'IND-AEEI'!$L$4)</f>
        <v>1.0048288050268668</v>
      </c>
      <c r="BH27" s="28">
        <f>(1+BH$50*UCC_Elasdatinc!BF22)^1*(1-'IND-AEEI'!$L$4)</f>
        <v>1.0048288050268668</v>
      </c>
      <c r="BP27" s="4"/>
    </row>
    <row r="28" spans="1:256">
      <c r="A28" s="8"/>
      <c r="B28" s="27" t="s">
        <v>5</v>
      </c>
      <c r="C28" s="27"/>
      <c r="D28" s="27" t="s">
        <v>124</v>
      </c>
      <c r="E28" s="28">
        <v>1</v>
      </c>
      <c r="F28" s="28">
        <f>(1+F$50*UCC_Elasdatinc!D27)^1*(1-'IND-AEEI'!$M$3)</f>
        <v>1.0065179563336935</v>
      </c>
      <c r="G28" s="28">
        <f>(1+G$50*UCC_Elasdatinc!E27)^1*(1-'IND-AEEI'!$M$3)</f>
        <v>0.99506778997680057</v>
      </c>
      <c r="H28" s="28">
        <f>(1+H$50*UCC_Elasdatinc!F27)^1*(1-'IND-AEEI'!$M$3)</f>
        <v>0.98626179813426906</v>
      </c>
      <c r="I28" s="28">
        <f>(1+I$50*UCC_Elasdatinc!G27)^1*(1-'IND-AEEI'!$M$3)</f>
        <v>0.9652162071775664</v>
      </c>
      <c r="J28" s="28">
        <f>(1+J$50*UCC_Elasdatinc!H27)^1*(1-'IND-AEEI'!$M$3)</f>
        <v>0.96263907671027982</v>
      </c>
      <c r="K28" s="28">
        <f>(1+K$50*UCC_Elasdatinc!I27)^1*(1-'IND-AEEI'!$M$3)</f>
        <v>0.97571592609243507</v>
      </c>
      <c r="L28" s="28">
        <f>(1+L$50*UCC_Elasdatinc!J27)^1*(1-'IND-AEEI'!$M$3)</f>
        <v>0.98695762842840817</v>
      </c>
      <c r="M28" s="28">
        <f>(1+M$50*UCC_Elasdatinc!K27)^1*(1-'IND-AEEI'!$M$3)</f>
        <v>0.99364019671245551</v>
      </c>
      <c r="N28" s="28">
        <f>(1+N$50*UCC_Elasdatinc!L27)^1*(1-'IND-AEEI'!$M$3)</f>
        <v>1.0022768250948222</v>
      </c>
      <c r="O28" s="28">
        <f>(1+O$50*UCC_Elasdatinc!M27)^1*(1-'IND-AEEI'!$M$3)</f>
        <v>1.0258719278025348</v>
      </c>
      <c r="P28" s="28">
        <f>(1+P$50*UCC_Elasdatinc!N27)^1*(1-'IND-AEEI'!$M$3)</f>
        <v>1.0564011137443894</v>
      </c>
      <c r="Q28" s="28">
        <f>(1+Q$50*UCC_Elasdatinc!O27)^1*(1-'IND-AEEI'!$M$3)</f>
        <v>1.0257580544045768</v>
      </c>
      <c r="R28" s="28">
        <f>(1+R$50*UCC_Elasdatinc!P27)^1*(1-'IND-AEEI'!$M$3)</f>
        <v>1.0076142242245898</v>
      </c>
      <c r="S28" s="28">
        <f>(1+S$50*UCC_Elasdatinc!Q27)^1*(1-'IND-AEEI'!$M$3)</f>
        <v>1.0055214195844391</v>
      </c>
      <c r="T28" s="28">
        <f>(1+T$50*UCC_Elasdatinc!R27)^1*(1-'IND-AEEI'!$M$3)</f>
        <v>1.013679505743613</v>
      </c>
      <c r="U28" s="28">
        <f>(1+U$50*UCC_Elasdatinc!S27)^1*(1-'IND-AEEI'!$M$3)</f>
        <v>1.0615634398653011</v>
      </c>
      <c r="V28" s="28">
        <f>(1+V$50*UCC_Elasdatinc!T27)^1*(1-'IND-AEEI'!$M$3)</f>
        <v>1.0074316313170462</v>
      </c>
      <c r="W28" s="28">
        <f>(1+W$50*UCC_Elasdatinc!U27)^1*(1-'IND-AEEI'!$M$3)</f>
        <v>0.99757222839536386</v>
      </c>
      <c r="X28" s="28">
        <f>(1+X$50*UCC_Elasdatinc!V27)^1*(1-'IND-AEEI'!$M$3)</f>
        <v>0.99426660683665335</v>
      </c>
      <c r="Y28" s="28">
        <f>(1+Y$50*UCC_Elasdatinc!W27)^1*(1-'IND-AEEI'!$M$3)</f>
        <v>0.99635192973950581</v>
      </c>
      <c r="Z28" s="28">
        <f>(1+Z$50*UCC_Elasdatinc!X27)^1*(1-'IND-AEEI'!$M$3)</f>
        <v>1.0242447850017276</v>
      </c>
      <c r="AA28" s="28">
        <f>(1+AA$50*UCC_Elasdatinc!Y27)^1*(1-'IND-AEEI'!$M$3)</f>
        <v>1.0086912738458567</v>
      </c>
      <c r="AB28" s="28">
        <f>(1+AB$50*UCC_Elasdatinc!Z27)^1*(1-'IND-AEEI'!$M$4)</f>
        <v>1.0087350160239743</v>
      </c>
      <c r="AC28" s="28">
        <f>(1+AC$50*UCC_Elasdatinc!AA27)^1*(1-'IND-AEEI'!$M$4)</f>
        <v>1.0092504395658934</v>
      </c>
      <c r="AD28" s="28">
        <f>(1+AD$50*UCC_Elasdatinc!AB27)^1*(1-'IND-AEEI'!$M$4)</f>
        <v>1.0085465059277947</v>
      </c>
      <c r="AE28" s="28">
        <f>(1+AE$50*UCC_Elasdatinc!AC27)^1*(1-'IND-AEEI'!$M$4)</f>
        <v>0.99980466100173249</v>
      </c>
      <c r="AF28" s="28">
        <f>(1+AF$50*UCC_Elasdatinc!AD27)^1*(1-'IND-AEEI'!$M$4)</f>
        <v>0.99980466100173249</v>
      </c>
      <c r="AG28" s="28">
        <f>(1+AG$50*UCC_Elasdatinc!AE27)^1*(1-'IND-AEEI'!$M$4)</f>
        <v>0.99980466100173249</v>
      </c>
      <c r="AH28" s="28">
        <f>(1+AH$50*UCC_Elasdatinc!AF27)^1*(1-'IND-AEEI'!$M$4)</f>
        <v>0.99980466100173249</v>
      </c>
      <c r="AI28" s="28">
        <f>(1+AI$50*UCC_Elasdatinc!AG27)^1*(1-'IND-AEEI'!$M$4)</f>
        <v>0.99980466100173249</v>
      </c>
      <c r="AJ28" s="28">
        <f>(1+AJ$50*UCC_Elasdatinc!AH27)^1*(1-'IND-AEEI'!$M$4)</f>
        <v>0.99980466100173249</v>
      </c>
      <c r="AK28" s="28">
        <f>(1+AK$50*UCC_Elasdatinc!AI27)^1*(1-'IND-AEEI'!$M$4)</f>
        <v>0.99980466100173249</v>
      </c>
      <c r="AL28" s="28">
        <f>(1+AL$50*UCC_Elasdatinc!AJ27)^1*(1-'IND-AEEI'!$M$4)</f>
        <v>0.99980466100173249</v>
      </c>
      <c r="AM28" s="28">
        <f>(1+AM$50*UCC_Elasdatinc!AK27)^1*(1-'IND-AEEI'!$M$4)</f>
        <v>0.99980466100173249</v>
      </c>
      <c r="AN28" s="28">
        <f>(1+AN$50*UCC_Elasdatinc!AL27)^1*(1-'IND-AEEI'!$M$4)</f>
        <v>0.99980466100173249</v>
      </c>
      <c r="AO28" s="28">
        <f>(1+AO$50*UCC_Elasdatinc!AM27)^1*(1-'IND-AEEI'!$M$4)</f>
        <v>0.99980466100173249</v>
      </c>
      <c r="AP28" s="28">
        <f>(1+AP$50*UCC_Elasdatinc!AN27)^1*(1-'IND-AEEI'!$M$4)</f>
        <v>0.99980466100173249</v>
      </c>
      <c r="AQ28" s="28">
        <f>(1+AQ$50*UCC_Elasdatinc!AO27)^1*(1-'IND-AEEI'!$M$4)</f>
        <v>0.99980466100173249</v>
      </c>
      <c r="AR28" s="28">
        <f>(1+AR$50*UCC_Elasdatinc!AP27)^1*(1-'IND-AEEI'!$M$4)</f>
        <v>0.99980466100173249</v>
      </c>
      <c r="AS28" s="28">
        <f>(1+AS$50*UCC_Elasdatinc!AQ27)^1*(1-'IND-AEEI'!$M$4)</f>
        <v>0.99980466100173249</v>
      </c>
      <c r="AT28" s="28">
        <f>(1+AT$50*UCC_Elasdatinc!AR27)^1*(1-'IND-AEEI'!$M$4)</f>
        <v>0.99980466100173249</v>
      </c>
      <c r="AU28" s="28">
        <f>(1+AU$50*UCC_Elasdatinc!AS27)^1*(1-'IND-AEEI'!$M$4)</f>
        <v>0.99980466100173249</v>
      </c>
      <c r="AV28" s="28">
        <f>(1+AV$50*UCC_Elasdatinc!AT27)^1*(1-'IND-AEEI'!$M$4)</f>
        <v>0.99980466100173249</v>
      </c>
      <c r="AW28" s="28">
        <f>(1+AW$50*UCC_Elasdatinc!AU27)^1*(1-'IND-AEEI'!$M$4)</f>
        <v>0.99980466100173249</v>
      </c>
      <c r="AX28" s="28">
        <f>(1+AX$50*UCC_Elasdatinc!AV27)^1*(1-'IND-AEEI'!$M$4)</f>
        <v>0.99980466100173249</v>
      </c>
      <c r="AY28" s="28">
        <f>(1+AY$50*UCC_Elasdatinc!AW27)^1*(1-'IND-AEEI'!$M$4)</f>
        <v>0.99980466100173249</v>
      </c>
      <c r="AZ28" s="28">
        <f>(1+AZ$50*UCC_Elasdatinc!AX27)^1*(1-'IND-AEEI'!$M$4)</f>
        <v>0.99980466100173249</v>
      </c>
      <c r="BA28" s="28">
        <f>(1+BA$50*UCC_Elasdatinc!AY27)^1*(1-'IND-AEEI'!$M$4)</f>
        <v>0.99980466100173249</v>
      </c>
      <c r="BB28" s="28">
        <f>(1+BB$50*UCC_Elasdatinc!AZ27)^1*(1-'IND-AEEI'!$M$4)</f>
        <v>0.99980466100173249</v>
      </c>
      <c r="BC28" s="28">
        <f>(1+BC$50*UCC_Elasdatinc!BA27)^1*(1-'IND-AEEI'!$M$4)</f>
        <v>0.99980466100173249</v>
      </c>
      <c r="BD28" s="28">
        <f>(1+BD$50*UCC_Elasdatinc!BB27)^1*(1-'IND-AEEI'!$M$4)</f>
        <v>0.99980466100173249</v>
      </c>
      <c r="BE28" s="28">
        <f>(1+BE$50*UCC_Elasdatinc!BC27)^1*(1-'IND-AEEI'!$M$4)</f>
        <v>0.99980466100173249</v>
      </c>
      <c r="BF28" s="28">
        <f>(1+BF$50*UCC_Elasdatinc!BD27)^1*(1-'IND-AEEI'!$M$4)</f>
        <v>0.99980466100173249</v>
      </c>
      <c r="BG28" s="28">
        <f>(1+BG$50*UCC_Elasdatinc!BE27)^1*(1-'IND-AEEI'!$M$4)</f>
        <v>0.99980466100173249</v>
      </c>
      <c r="BH28" s="28">
        <f>(1+BH$50*UCC_Elasdatinc!BF27)^1*(1-'IND-AEEI'!$M$4)</f>
        <v>0.99980466100173249</v>
      </c>
      <c r="BP28" s="4"/>
    </row>
    <row r="29" spans="1:256" s="4" customFormat="1">
      <c r="A29" s="14"/>
      <c r="B29" s="27" t="s">
        <v>5</v>
      </c>
      <c r="C29" s="27"/>
      <c r="D29" s="27" t="s">
        <v>125</v>
      </c>
      <c r="E29" s="28">
        <v>1</v>
      </c>
      <c r="F29" s="28">
        <f>(1+F$50*UCC_Elasdatinc!D30)^1*(1-'IND-AEEI'!$N$3)</f>
        <v>1.0079757674201864</v>
      </c>
      <c r="G29" s="28">
        <f>(1+G$50*UCC_Elasdatinc!E30)^1*(1-'IND-AEEI'!$N$3)</f>
        <v>0.99839790996170241</v>
      </c>
      <c r="H29" s="28">
        <f>(1+H$50*UCC_Elasdatinc!F30)^1*(1-'IND-AEEI'!$N$3)</f>
        <v>0.98998822810203069</v>
      </c>
      <c r="I29" s="28">
        <f>(1+I$50*UCC_Elasdatinc!G30)^1*(1-'IND-AEEI'!$N$3)</f>
        <v>0.96886311979914397</v>
      </c>
      <c r="J29" s="28">
        <f>(1+J$50*UCC_Elasdatinc!H30)^1*(1-'IND-AEEI'!$N$3)</f>
        <v>0.96627625206308942</v>
      </c>
      <c r="K29" s="28">
        <f>(1+K$50*UCC_Elasdatinc!I30)^1*(1-'IND-AEEI'!$N$3)</f>
        <v>0.97940251019605873</v>
      </c>
      <c r="L29" s="28">
        <f>(1+L$50*UCC_Elasdatinc!J30)^1*(1-'IND-AEEI'!$N$3)</f>
        <v>0.99068668747788569</v>
      </c>
      <c r="M29" s="28">
        <f>(1+M$50*UCC_Elasdatinc!K30)^1*(1-'IND-AEEI'!$N$3)</f>
        <v>0.9973945047604873</v>
      </c>
      <c r="N29" s="28">
        <f>(1+N$50*UCC_Elasdatinc!L30)^1*(1-'IND-AEEI'!$N$3)</f>
        <v>1.0060637652400166</v>
      </c>
      <c r="O29" s="28">
        <f>(1+O$50*UCC_Elasdatinc!M30)^1*(1-'IND-AEEI'!$N$3)</f>
        <v>1.0297480182098491</v>
      </c>
      <c r="P29" s="28">
        <f>(1+P$50*UCC_Elasdatinc!N30)^1*(1-'IND-AEEI'!$N$3)</f>
        <v>1.0603925537207535</v>
      </c>
      <c r="Q29" s="28">
        <f>(1+Q$50*UCC_Elasdatinc!O30)^1*(1-'IND-AEEI'!$N$3)</f>
        <v>1.0296337145597578</v>
      </c>
      <c r="R29" s="28">
        <f>(1+R$50*UCC_Elasdatinc!P30)^1*(1-'IND-AEEI'!$N$3)</f>
        <v>1.0114213308652369</v>
      </c>
      <c r="S29" s="28">
        <f>(1+S$50*UCC_Elasdatinc!Q30)^1*(1-'IND-AEEI'!$N$3)</f>
        <v>1.0093206189027681</v>
      </c>
      <c r="T29" s="28">
        <f>(1+T$50*UCC_Elasdatinc!R30)^1*(1-'IND-AEEI'!$N$3)</f>
        <v>1.0175095290650624</v>
      </c>
      <c r="U29" s="28">
        <f>(1+U$50*UCC_Elasdatinc!S30)^1*(1-'IND-AEEI'!$N$3)</f>
        <v>1.0655743848521977</v>
      </c>
      <c r="V29" s="28">
        <f>(1+V$50*UCC_Elasdatinc!T30)^1*(1-'IND-AEEI'!$N$3)</f>
        <v>1.0112380480600576</v>
      </c>
      <c r="W29" s="28">
        <f>(1+W$50*UCC_Elasdatinc!U30)^1*(1-'IND-AEEI'!$N$3)</f>
        <v>1.0013413929862782</v>
      </c>
      <c r="X29" s="28">
        <f>(1+X$50*UCC_Elasdatinc!V30)^1*(1-'IND-AEEI'!$N$3)</f>
        <v>0.99802328167356757</v>
      </c>
      <c r="Y29" s="28">
        <f>(1+Y$50*UCC_Elasdatinc!W30)^1*(1-'IND-AEEI'!$N$3)</f>
        <v>1.0001164836302092</v>
      </c>
      <c r="Z29" s="28">
        <f>(1+Z$50*UCC_Elasdatinc!X30)^1*(1-'IND-AEEI'!$N$3)</f>
        <v>1.0281147275143285</v>
      </c>
      <c r="AA29" s="28">
        <f>(1+AA$50*UCC_Elasdatinc!Y30)^1*(1-'IND-AEEI'!$N$3)</f>
        <v>1.0125024499435109</v>
      </c>
      <c r="AB29" s="28">
        <f>(1+AB$50*UCC_Elasdatinc!Z30)^1*(1-'IND-AEEI'!$N$4)</f>
        <v>1.0112695261144868</v>
      </c>
      <c r="AC29" s="28">
        <f>(1+AC$50*UCC_Elasdatinc!AA30)^1*(1-'IND-AEEI'!$N$4)</f>
        <v>1.0117862446904309</v>
      </c>
      <c r="AD29" s="28">
        <f>(1+AD$50*UCC_Elasdatinc!AB30)^1*(1-'IND-AEEI'!$N$4)</f>
        <v>1.0110805423748495</v>
      </c>
      <c r="AE29" s="28">
        <f>(1+AE$50*UCC_Elasdatinc!AC30)^1*(1-'IND-AEEI'!$N$4)</f>
        <v>1.0023167330142997</v>
      </c>
      <c r="AF29" s="28">
        <f>(1+AF$50*UCC_Elasdatinc!AD30)^1*(1-'IND-AEEI'!$N$4)</f>
        <v>1.0023167330142997</v>
      </c>
      <c r="AG29" s="28">
        <f>(1+AG$50*UCC_Elasdatinc!AE30)^1*(1-'IND-AEEI'!$N$4)</f>
        <v>1.0023167330142997</v>
      </c>
      <c r="AH29" s="28">
        <f>(1+AH$50*UCC_Elasdatinc!AF30)^1*(1-'IND-AEEI'!$N$4)</f>
        <v>1.0023167330142997</v>
      </c>
      <c r="AI29" s="28">
        <f>(1+AI$50*UCC_Elasdatinc!AG30)^1*(1-'IND-AEEI'!$N$4)</f>
        <v>1.0023167330142997</v>
      </c>
      <c r="AJ29" s="28">
        <f>(1+AJ$50*UCC_Elasdatinc!AH30)^1*(1-'IND-AEEI'!$N$4)</f>
        <v>1.0023167330142997</v>
      </c>
      <c r="AK29" s="28">
        <f>(1+AK$50*UCC_Elasdatinc!AI30)^1*(1-'IND-AEEI'!$N$4)</f>
        <v>1.0023167330142997</v>
      </c>
      <c r="AL29" s="28">
        <f>(1+AL$50*UCC_Elasdatinc!AJ30)^1*(1-'IND-AEEI'!$N$4)</f>
        <v>1.0023167330142997</v>
      </c>
      <c r="AM29" s="28">
        <f>(1+AM$50*UCC_Elasdatinc!AK30)^1*(1-'IND-AEEI'!$N$4)</f>
        <v>1.0023167330142997</v>
      </c>
      <c r="AN29" s="28">
        <f>(1+AN$50*UCC_Elasdatinc!AL30)^1*(1-'IND-AEEI'!$N$4)</f>
        <v>1.0023167330142997</v>
      </c>
      <c r="AO29" s="28">
        <f>(1+AO$50*UCC_Elasdatinc!AM30)^1*(1-'IND-AEEI'!$N$4)</f>
        <v>1.0023167330142997</v>
      </c>
      <c r="AP29" s="28">
        <f>(1+AP$50*UCC_Elasdatinc!AN30)^1*(1-'IND-AEEI'!$N$4)</f>
        <v>1.0023167330142997</v>
      </c>
      <c r="AQ29" s="28">
        <f>(1+AQ$50*UCC_Elasdatinc!AO30)^1*(1-'IND-AEEI'!$N$4)</f>
        <v>1.0023167330142997</v>
      </c>
      <c r="AR29" s="28">
        <f>(1+AR$50*UCC_Elasdatinc!AP30)^1*(1-'IND-AEEI'!$N$4)</f>
        <v>1.0023167330142997</v>
      </c>
      <c r="AS29" s="28">
        <f>(1+AS$50*UCC_Elasdatinc!AQ30)^1*(1-'IND-AEEI'!$N$4)</f>
        <v>1.0023167330142997</v>
      </c>
      <c r="AT29" s="28">
        <f>(1+AT$50*UCC_Elasdatinc!AR30)^1*(1-'IND-AEEI'!$N$4)</f>
        <v>1.0023167330142997</v>
      </c>
      <c r="AU29" s="28">
        <f>(1+AU$50*UCC_Elasdatinc!AS30)^1*(1-'IND-AEEI'!$N$4)</f>
        <v>1.0023167330142997</v>
      </c>
      <c r="AV29" s="28">
        <f>(1+AV$50*UCC_Elasdatinc!AT30)^1*(1-'IND-AEEI'!$N$4)</f>
        <v>1.0023167330142997</v>
      </c>
      <c r="AW29" s="28">
        <f>(1+AW$50*UCC_Elasdatinc!AU30)^1*(1-'IND-AEEI'!$N$4)</f>
        <v>1.0023167330142997</v>
      </c>
      <c r="AX29" s="28">
        <f>(1+AX$50*UCC_Elasdatinc!AV30)^1*(1-'IND-AEEI'!$N$4)</f>
        <v>1.0023167330142997</v>
      </c>
      <c r="AY29" s="28">
        <f>(1+AY$50*UCC_Elasdatinc!AW30)^1*(1-'IND-AEEI'!$N$4)</f>
        <v>1.0023167330142997</v>
      </c>
      <c r="AZ29" s="28">
        <f>(1+AZ$50*UCC_Elasdatinc!AX30)^1*(1-'IND-AEEI'!$N$4)</f>
        <v>1.0023167330142997</v>
      </c>
      <c r="BA29" s="28">
        <f>(1+BA$50*UCC_Elasdatinc!AY30)^1*(1-'IND-AEEI'!$N$4)</f>
        <v>1.0023167330142997</v>
      </c>
      <c r="BB29" s="28">
        <f>(1+BB$50*UCC_Elasdatinc!AZ30)^1*(1-'IND-AEEI'!$N$4)</f>
        <v>1.0023167330142997</v>
      </c>
      <c r="BC29" s="28">
        <f>(1+BC$50*UCC_Elasdatinc!BA30)^1*(1-'IND-AEEI'!$N$4)</f>
        <v>1.0023167330142997</v>
      </c>
      <c r="BD29" s="28">
        <f>(1+BD$50*UCC_Elasdatinc!BB30)^1*(1-'IND-AEEI'!$N$4)</f>
        <v>1.0023167330142997</v>
      </c>
      <c r="BE29" s="28">
        <f>(1+BE$50*UCC_Elasdatinc!BC30)^1*(1-'IND-AEEI'!$N$4)</f>
        <v>1.0023167330142997</v>
      </c>
      <c r="BF29" s="28">
        <f>(1+BF$50*UCC_Elasdatinc!BD30)^1*(1-'IND-AEEI'!$N$4)</f>
        <v>1.0023167330142997</v>
      </c>
      <c r="BG29" s="28">
        <f>(1+BG$50*UCC_Elasdatinc!BE30)^1*(1-'IND-AEEI'!$N$4)</f>
        <v>1.0023167330142997</v>
      </c>
      <c r="BH29" s="28">
        <f>(1+BH$50*UCC_Elasdatinc!BF30)^1*(1-'IND-AEEI'!$N$4)</f>
        <v>1.0023167330142997</v>
      </c>
      <c r="BI29"/>
      <c r="BJ29"/>
      <c r="BK29"/>
      <c r="BL29"/>
      <c r="BM29"/>
      <c r="BN29"/>
      <c r="BO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4" customFormat="1">
      <c r="A30" s="14"/>
      <c r="B30" s="27" t="s">
        <v>5</v>
      </c>
      <c r="C30" s="27"/>
      <c r="D30" s="27" t="s">
        <v>126</v>
      </c>
      <c r="E30" s="28">
        <v>1</v>
      </c>
      <c r="F30" s="28">
        <f>(1+F$50*UCC_Elasdatinc!D31)^1*(1-'IND-AEEI'!$O$3)</f>
        <v>1.0041816302780777</v>
      </c>
      <c r="G30" s="28">
        <f>(1+G$50*UCC_Elasdatinc!E31)^1*(1-'IND-AEEI'!$O$3)</f>
        <v>0.99463982498066716</v>
      </c>
      <c r="H30" s="28">
        <f>(1+H$50*UCC_Elasdatinc!F31)^1*(1-'IND-AEEI'!$O$3)</f>
        <v>0.98626179813426906</v>
      </c>
      <c r="I30" s="28">
        <f>(1+I$50*UCC_Elasdatinc!G31)^1*(1-'IND-AEEI'!$O$3)</f>
        <v>0.9652162071775664</v>
      </c>
      <c r="J30" s="28">
        <f>(1+J$50*UCC_Elasdatinc!H31)^1*(1-'IND-AEEI'!$O$3)</f>
        <v>0.96263907671027982</v>
      </c>
      <c r="K30" s="28">
        <f>(1+K$50*UCC_Elasdatinc!I31)^1*(1-'IND-AEEI'!$O$3)</f>
        <v>0.97571592609243507</v>
      </c>
      <c r="L30" s="28">
        <f>(1+L$50*UCC_Elasdatinc!J31)^1*(1-'IND-AEEI'!$O$3)</f>
        <v>0.98695762842840817</v>
      </c>
      <c r="M30" s="28">
        <f>(1+M$50*UCC_Elasdatinc!K31)^1*(1-'IND-AEEI'!$O$3)</f>
        <v>0.99364019671245551</v>
      </c>
      <c r="N30" s="28">
        <f>(1+N$50*UCC_Elasdatinc!L31)^1*(1-'IND-AEEI'!$O$3)</f>
        <v>1.0022768250948222</v>
      </c>
      <c r="O30" s="28">
        <f>(1+O$50*UCC_Elasdatinc!M31)^1*(1-'IND-AEEI'!$O$3)</f>
        <v>1.0258719278025348</v>
      </c>
      <c r="P30" s="28">
        <f>(1+P$50*UCC_Elasdatinc!N31)^1*(1-'IND-AEEI'!$O$3)</f>
        <v>1.0564011137443894</v>
      </c>
      <c r="Q30" s="28">
        <f>(1+Q$50*UCC_Elasdatinc!O31)^1*(1-'IND-AEEI'!$O$3)</f>
        <v>1.0257580544045768</v>
      </c>
      <c r="R30" s="28">
        <f>(1+R$50*UCC_Elasdatinc!P31)^1*(1-'IND-AEEI'!$O$3)</f>
        <v>1.0076142242245898</v>
      </c>
      <c r="S30" s="28">
        <f>(1+S$50*UCC_Elasdatinc!Q31)^1*(1-'IND-AEEI'!$O$3)</f>
        <v>1.0055214195844391</v>
      </c>
      <c r="T30" s="28">
        <f>(1+T$50*UCC_Elasdatinc!R31)^1*(1-'IND-AEEI'!$O$3)</f>
        <v>1.013679505743613</v>
      </c>
      <c r="U30" s="28">
        <f>(1+U$50*UCC_Elasdatinc!S31)^1*(1-'IND-AEEI'!$O$3)</f>
        <v>1.0615634398653011</v>
      </c>
      <c r="V30" s="28">
        <f>(1+V$50*UCC_Elasdatinc!T31)^1*(1-'IND-AEEI'!$O$3)</f>
        <v>1.0074316313170462</v>
      </c>
      <c r="W30" s="28">
        <f>(1+W$50*UCC_Elasdatinc!U31)^1*(1-'IND-AEEI'!$O$3)</f>
        <v>0.99757222839536386</v>
      </c>
      <c r="X30" s="28">
        <f>(1+X$50*UCC_Elasdatinc!V31)^1*(1-'IND-AEEI'!$O$3)</f>
        <v>0.99426660683665335</v>
      </c>
      <c r="Y30" s="28">
        <f>(1+Y$50*UCC_Elasdatinc!W31)^1*(1-'IND-AEEI'!$O$3)</f>
        <v>0.99635192973950581</v>
      </c>
      <c r="Z30" s="28">
        <f>(1+Z$50*UCC_Elasdatinc!X31)^1*(1-'IND-AEEI'!$O$3)</f>
        <v>1.0242447850017276</v>
      </c>
      <c r="AA30" s="28">
        <f>(1+AA$50*UCC_Elasdatinc!Y31)^1*(1-'IND-AEEI'!$O$3)</f>
        <v>1.0086912738458567</v>
      </c>
      <c r="AB30" s="28">
        <f>(1+AB$50*UCC_Elasdatinc!Z31)^1*(1-'IND-AEEI'!$O$4)</f>
        <v>1.0087350160239743</v>
      </c>
      <c r="AC30" s="28">
        <f>(1+AC$50*UCC_Elasdatinc!AA31)^1*(1-'IND-AEEI'!$O$4)</f>
        <v>1.0092504395658934</v>
      </c>
      <c r="AD30" s="28">
        <f>(1+AD$50*UCC_Elasdatinc!AB31)^1*(1-'IND-AEEI'!$O$4)</f>
        <v>1.0085465059277947</v>
      </c>
      <c r="AE30" s="28">
        <f>(1+AE$50*UCC_Elasdatinc!AC31)^1*(1-'IND-AEEI'!$O$4)</f>
        <v>0.99980466100173249</v>
      </c>
      <c r="AF30" s="28">
        <f>(1+AF$50*UCC_Elasdatinc!AD31)^1*(1-'IND-AEEI'!$O$4)</f>
        <v>0.99980466100173249</v>
      </c>
      <c r="AG30" s="28">
        <f>(1+AG$50*UCC_Elasdatinc!AE31)^1*(1-'IND-AEEI'!$O$4)</f>
        <v>0.99980466100173249</v>
      </c>
      <c r="AH30" s="28">
        <f>(1+AH$50*UCC_Elasdatinc!AF31)^1*(1-'IND-AEEI'!$O$4)</f>
        <v>0.99980466100173249</v>
      </c>
      <c r="AI30" s="28">
        <f>(1+AI$50*UCC_Elasdatinc!AG31)^1*(1-'IND-AEEI'!$O$4)</f>
        <v>0.99980466100173249</v>
      </c>
      <c r="AJ30" s="28">
        <f>(1+AJ$50*UCC_Elasdatinc!AH31)^1*(1-'IND-AEEI'!$O$4)</f>
        <v>0.99980466100173249</v>
      </c>
      <c r="AK30" s="28">
        <f>(1+AK$50*UCC_Elasdatinc!AI31)^1*(1-'IND-AEEI'!$O$4)</f>
        <v>0.99980466100173249</v>
      </c>
      <c r="AL30" s="28">
        <f>(1+AL$50*UCC_Elasdatinc!AJ31)^1*(1-'IND-AEEI'!$O$4)</f>
        <v>0.99980466100173249</v>
      </c>
      <c r="AM30" s="28">
        <f>(1+AM$50*UCC_Elasdatinc!AK31)^1*(1-'IND-AEEI'!$O$4)</f>
        <v>0.99980466100173249</v>
      </c>
      <c r="AN30" s="28">
        <f>(1+AN$50*UCC_Elasdatinc!AL31)^1*(1-'IND-AEEI'!$O$4)</f>
        <v>0.99980466100173249</v>
      </c>
      <c r="AO30" s="28">
        <f>(1+AO$50*UCC_Elasdatinc!AM31)^1*(1-'IND-AEEI'!$O$4)</f>
        <v>0.99980466100173249</v>
      </c>
      <c r="AP30" s="28">
        <f>(1+AP$50*UCC_Elasdatinc!AN31)^1*(1-'IND-AEEI'!$O$4)</f>
        <v>0.99980466100173249</v>
      </c>
      <c r="AQ30" s="28">
        <f>(1+AQ$50*UCC_Elasdatinc!AO31)^1*(1-'IND-AEEI'!$O$4)</f>
        <v>0.99980466100173249</v>
      </c>
      <c r="AR30" s="28">
        <f>(1+AR$50*UCC_Elasdatinc!AP31)^1*(1-'IND-AEEI'!$O$4)</f>
        <v>0.99980466100173249</v>
      </c>
      <c r="AS30" s="28">
        <f>(1+AS$50*UCC_Elasdatinc!AQ31)^1*(1-'IND-AEEI'!$O$4)</f>
        <v>0.99980466100173249</v>
      </c>
      <c r="AT30" s="28">
        <f>(1+AT$50*UCC_Elasdatinc!AR31)^1*(1-'IND-AEEI'!$O$4)</f>
        <v>0.99980466100173249</v>
      </c>
      <c r="AU30" s="28">
        <f>(1+AU$50*UCC_Elasdatinc!AS31)^1*(1-'IND-AEEI'!$O$4)</f>
        <v>0.99980466100173249</v>
      </c>
      <c r="AV30" s="28">
        <f>(1+AV$50*UCC_Elasdatinc!AT31)^1*(1-'IND-AEEI'!$O$4)</f>
        <v>0.99980466100173249</v>
      </c>
      <c r="AW30" s="28">
        <f>(1+AW$50*UCC_Elasdatinc!AU31)^1*(1-'IND-AEEI'!$O$4)</f>
        <v>0.99980466100173249</v>
      </c>
      <c r="AX30" s="28">
        <f>(1+AX$50*UCC_Elasdatinc!AV31)^1*(1-'IND-AEEI'!$O$4)</f>
        <v>0.99980466100173249</v>
      </c>
      <c r="AY30" s="28">
        <f>(1+AY$50*UCC_Elasdatinc!AW31)^1*(1-'IND-AEEI'!$O$4)</f>
        <v>0.99980466100173249</v>
      </c>
      <c r="AZ30" s="28">
        <f>(1+AZ$50*UCC_Elasdatinc!AX31)^1*(1-'IND-AEEI'!$O$4)</f>
        <v>0.99980466100173249</v>
      </c>
      <c r="BA30" s="28">
        <f>(1+BA$50*UCC_Elasdatinc!AY31)^1*(1-'IND-AEEI'!$O$4)</f>
        <v>0.99980466100173249</v>
      </c>
      <c r="BB30" s="28">
        <f>(1+BB$50*UCC_Elasdatinc!AZ31)^1*(1-'IND-AEEI'!$O$4)</f>
        <v>0.99980466100173249</v>
      </c>
      <c r="BC30" s="28">
        <f>(1+BC$50*UCC_Elasdatinc!BA31)^1*(1-'IND-AEEI'!$O$4)</f>
        <v>0.99980466100173249</v>
      </c>
      <c r="BD30" s="28">
        <f>(1+BD$50*UCC_Elasdatinc!BB31)^1*(1-'IND-AEEI'!$O$4)</f>
        <v>0.99980466100173249</v>
      </c>
      <c r="BE30" s="28">
        <f>(1+BE$50*UCC_Elasdatinc!BC31)^1*(1-'IND-AEEI'!$O$4)</f>
        <v>0.99980466100173249</v>
      </c>
      <c r="BF30" s="28">
        <f>(1+BF$50*UCC_Elasdatinc!BD31)^1*(1-'IND-AEEI'!$O$4)</f>
        <v>0.99980466100173249</v>
      </c>
      <c r="BG30" s="28">
        <f>(1+BG$50*UCC_Elasdatinc!BE31)^1*(1-'IND-AEEI'!$O$4)</f>
        <v>0.99980466100173249</v>
      </c>
      <c r="BH30" s="28">
        <f>(1+BH$50*UCC_Elasdatinc!BF31)^1*(1-'IND-AEEI'!$O$4)</f>
        <v>0.99980466100173249</v>
      </c>
      <c r="BI30"/>
      <c r="BJ30"/>
      <c r="BK30"/>
      <c r="BL30"/>
      <c r="BM30"/>
      <c r="BN30"/>
      <c r="BO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s="4" customFormat="1">
      <c r="A31" s="14"/>
      <c r="B31" s="33" t="s">
        <v>6</v>
      </c>
      <c r="C31" s="33"/>
      <c r="D31" s="33" t="s">
        <v>127</v>
      </c>
      <c r="E31" s="34">
        <v>1</v>
      </c>
      <c r="F31" s="34">
        <f>(1+F$51*UCC_Elasdatinc!D28)^1*(1-'IND-AEEI'!$P$3)</f>
        <v>1.0042574066635817</v>
      </c>
      <c r="G31" s="34">
        <f>(1+G$51*UCC_Elasdatinc!E28)^1*(1-'IND-AEEI'!$P$3)</f>
        <v>0.99959419159858898</v>
      </c>
      <c r="H31" s="34">
        <f>(1+H$51*UCC_Elasdatinc!F28)^1*(1-'IND-AEEI'!$P$3)</f>
        <v>0.96808734410094854</v>
      </c>
      <c r="I31" s="34">
        <f>(1+I$51*UCC_Elasdatinc!G28)^1*(1-'IND-AEEI'!$P$3)</f>
        <v>0.96050984876095724</v>
      </c>
      <c r="J31" s="34">
        <f>(1+J$51*UCC_Elasdatinc!H28)^1*(1-'IND-AEEI'!$P$3)</f>
        <v>1.0335570575656414</v>
      </c>
      <c r="K31" s="34">
        <f>(1+K$51*UCC_Elasdatinc!I28)^1*(1-'IND-AEEI'!$P$3)</f>
        <v>1.0071567594973092</v>
      </c>
      <c r="L31" s="34">
        <f>(1+L$51*UCC_Elasdatinc!J28)^1*(1-'IND-AEEI'!$P$3)</f>
        <v>0.99454328152402605</v>
      </c>
      <c r="M31" s="34">
        <f>(1+M$51*UCC_Elasdatinc!K28)^1*(1-'IND-AEEI'!$P$3)</f>
        <v>0.99537465955973758</v>
      </c>
      <c r="N31" s="34">
        <f>(1+N$51*UCC_Elasdatinc!L28)^1*(1-'IND-AEEI'!$P$3)</f>
        <v>1.0046687350043335</v>
      </c>
      <c r="O31" s="34">
        <f>(1+O$51*UCC_Elasdatinc!M28)^1*(1-'IND-AEEI'!$P$3)</f>
        <v>1.0064831026890464</v>
      </c>
      <c r="P31" s="34">
        <f>(1+P$51*UCC_Elasdatinc!N28)^1*(1-'IND-AEEI'!$P$3)</f>
        <v>1.0054136107810234</v>
      </c>
      <c r="Q31" s="34">
        <f>(1+Q$51*UCC_Elasdatinc!O28)^1*(1-'IND-AEEI'!$P$3)</f>
        <v>1.003730848893678</v>
      </c>
      <c r="R31" s="34">
        <f>(1+R$51*UCC_Elasdatinc!P28)^1*(1-'IND-AEEI'!$P$3)</f>
        <v>1.0271982135266446</v>
      </c>
      <c r="S31" s="34">
        <f>(1+S$51*UCC_Elasdatinc!Q28)^1*(1-'IND-AEEI'!$P$3)</f>
        <v>1.0301527414843019</v>
      </c>
      <c r="T31" s="34">
        <f>(1+T$51*UCC_Elasdatinc!R28)^1*(1-'IND-AEEI'!$P$3)</f>
        <v>1.0321868704254196</v>
      </c>
      <c r="U31" s="34">
        <f>(1+U$51*UCC_Elasdatinc!S28)^1*(1-'IND-AEEI'!$P$3)</f>
        <v>1.0264397352279109</v>
      </c>
      <c r="V31" s="34">
        <f>(1+V$51*UCC_Elasdatinc!T28)^1*(1-'IND-AEEI'!$P$3)</f>
        <v>1.0190753228293559</v>
      </c>
      <c r="W31" s="34">
        <f>(1+W$51*UCC_Elasdatinc!U28)^1*(1-'IND-AEEI'!$P$3)</f>
        <v>1.0080007851387063</v>
      </c>
      <c r="X31" s="34">
        <f>(1+X$51*UCC_Elasdatinc!V28)^1*(1-'IND-AEEI'!$P$3)</f>
        <v>1.0062970291109716</v>
      </c>
      <c r="Y31" s="34">
        <f>(1+Y$51*UCC_Elasdatinc!W28)^1*(1-'IND-AEEI'!$P$3)</f>
        <v>1.0074673306566952</v>
      </c>
      <c r="Z31" s="34">
        <f>(1+Z$51*UCC_Elasdatinc!X28)^1*(1-'IND-AEEI'!$P$3)</f>
        <v>0.99872406864315055</v>
      </c>
      <c r="AA31" s="34">
        <f>(1+AA$51*UCC_Elasdatinc!Y28)^1*(1-'IND-AEEI'!$P$3)</f>
        <v>0.99848394928267381</v>
      </c>
      <c r="AB31" s="34">
        <f>(1+AB$51*UCC_Elasdatinc!Z28)^1*(1-'IND-AEEI'!$P$4)</f>
        <v>1.0017558520270617</v>
      </c>
      <c r="AC31" s="34">
        <f>(1+AC$51*UCC_Elasdatinc!AA28)^1*(1-'IND-AEEI'!$P$4)</f>
        <v>1.0025548354410665</v>
      </c>
      <c r="AD31" s="34">
        <f>(1+AD$51*UCC_Elasdatinc!AB28)^1*(1-'IND-AEEI'!$P$4)</f>
        <v>1.0019580190232558</v>
      </c>
      <c r="AE31" s="34">
        <f>(1+AE$51*UCC_Elasdatinc!AC28)^1*(1-'IND-AEEI'!$P$4)</f>
        <v>0.99980466100173249</v>
      </c>
      <c r="AF31" s="34">
        <f>(1+AF$51*UCC_Elasdatinc!AD28)^1*(1-'IND-AEEI'!$P$4)</f>
        <v>0.99980466100173249</v>
      </c>
      <c r="AG31" s="34">
        <f>(1+AG$51*UCC_Elasdatinc!AE28)^1*(1-'IND-AEEI'!$P$4)</f>
        <v>0.99980466100173249</v>
      </c>
      <c r="AH31" s="34">
        <f>(1+AH$51*UCC_Elasdatinc!AF28)^1*(1-'IND-AEEI'!$P$4)</f>
        <v>0.99980466100173249</v>
      </c>
      <c r="AI31" s="34">
        <f>(1+AI$51*UCC_Elasdatinc!AG28)^1*(1-'IND-AEEI'!$P$4)</f>
        <v>0.99980466100173249</v>
      </c>
      <c r="AJ31" s="34">
        <f>(1+AJ$51*UCC_Elasdatinc!AH28)^1*(1-'IND-AEEI'!$P$4)</f>
        <v>0.99980466100173249</v>
      </c>
      <c r="AK31" s="34">
        <f>(1+AK$51*UCC_Elasdatinc!AI28)^1*(1-'IND-AEEI'!$P$4)</f>
        <v>0.99980466100173249</v>
      </c>
      <c r="AL31" s="34">
        <f>(1+AL$51*UCC_Elasdatinc!AJ28)^1*(1-'IND-AEEI'!$P$4)</f>
        <v>0.99980466100173249</v>
      </c>
      <c r="AM31" s="34">
        <f>(1+AM$51*UCC_Elasdatinc!AK28)^1*(1-'IND-AEEI'!$P$4)</f>
        <v>0.99980466100173249</v>
      </c>
      <c r="AN31" s="34">
        <f>(1+AN$51*UCC_Elasdatinc!AL28)^1*(1-'IND-AEEI'!$P$4)</f>
        <v>0.99980466100173249</v>
      </c>
      <c r="AO31" s="34">
        <f>(1+AO$51*UCC_Elasdatinc!AM28)^1*(1-'IND-AEEI'!$P$4)</f>
        <v>0.99980466100173249</v>
      </c>
      <c r="AP31" s="34">
        <f>(1+AP$51*UCC_Elasdatinc!AN28)^1*(1-'IND-AEEI'!$P$4)</f>
        <v>0.99980466100173249</v>
      </c>
      <c r="AQ31" s="34">
        <f>(1+AQ$51*UCC_Elasdatinc!AO28)^1*(1-'IND-AEEI'!$P$4)</f>
        <v>0.99980466100173249</v>
      </c>
      <c r="AR31" s="34">
        <f>(1+AR$51*UCC_Elasdatinc!AP28)^1*(1-'IND-AEEI'!$P$4)</f>
        <v>0.99980466100173249</v>
      </c>
      <c r="AS31" s="34">
        <f>(1+AS$51*UCC_Elasdatinc!AQ28)^1*(1-'IND-AEEI'!$P$4)</f>
        <v>0.99980466100173249</v>
      </c>
      <c r="AT31" s="34">
        <f>(1+AT$51*UCC_Elasdatinc!AR28)^1*(1-'IND-AEEI'!$P$4)</f>
        <v>0.99980466100173249</v>
      </c>
      <c r="AU31" s="34">
        <f>(1+AU$51*UCC_Elasdatinc!AS28)^1*(1-'IND-AEEI'!$P$4)</f>
        <v>0.99980466100173249</v>
      </c>
      <c r="AV31" s="34">
        <f>(1+AV$51*UCC_Elasdatinc!AT28)^1*(1-'IND-AEEI'!$P$4)</f>
        <v>0.99980466100173249</v>
      </c>
      <c r="AW31" s="34">
        <f>(1+AW$51*UCC_Elasdatinc!AU28)^1*(1-'IND-AEEI'!$P$4)</f>
        <v>0.99980466100173249</v>
      </c>
      <c r="AX31" s="34">
        <f>(1+AX$51*UCC_Elasdatinc!AV28)^1*(1-'IND-AEEI'!$P$4)</f>
        <v>0.99980466100173249</v>
      </c>
      <c r="AY31" s="34">
        <f>(1+AY$51*UCC_Elasdatinc!AW28)^1*(1-'IND-AEEI'!$P$4)</f>
        <v>0.99980466100173249</v>
      </c>
      <c r="AZ31" s="34">
        <f>(1+AZ$51*UCC_Elasdatinc!AX28)^1*(1-'IND-AEEI'!$P$4)</f>
        <v>0.99980466100173249</v>
      </c>
      <c r="BA31" s="34">
        <f>(1+BA$51*UCC_Elasdatinc!AY28)^1*(1-'IND-AEEI'!$P$4)</f>
        <v>0.99980466100173249</v>
      </c>
      <c r="BB31" s="34">
        <f>(1+BB$51*UCC_Elasdatinc!AZ28)^1*(1-'IND-AEEI'!$P$4)</f>
        <v>0.99980466100173249</v>
      </c>
      <c r="BC31" s="34">
        <f>(1+BC$51*UCC_Elasdatinc!BA28)^1*(1-'IND-AEEI'!$P$4)</f>
        <v>0.99980466100173249</v>
      </c>
      <c r="BD31" s="34">
        <f>(1+BD$51*UCC_Elasdatinc!BB28)^1*(1-'IND-AEEI'!$P$4)</f>
        <v>0.99980466100173249</v>
      </c>
      <c r="BE31" s="34">
        <f>(1+BE$51*UCC_Elasdatinc!BC28)^1*(1-'IND-AEEI'!$P$4)</f>
        <v>0.99980466100173249</v>
      </c>
      <c r="BF31" s="34">
        <f>(1+BF$51*UCC_Elasdatinc!BD28)^1*(1-'IND-AEEI'!$P$4)</f>
        <v>0.99980466100173249</v>
      </c>
      <c r="BG31" s="34">
        <f>(1+BG$51*UCC_Elasdatinc!BE28)^1*(1-'IND-AEEI'!$P$4)</f>
        <v>0.99980466100173249</v>
      </c>
      <c r="BH31" s="34">
        <f>(1+BH$51*UCC_Elasdatinc!BF28)^1*(1-'IND-AEEI'!$P$4)</f>
        <v>0.99980466100173249</v>
      </c>
      <c r="BI31"/>
      <c r="BJ31"/>
      <c r="BK31"/>
      <c r="BL31"/>
      <c r="BM31"/>
      <c r="BN31"/>
      <c r="BO31"/>
      <c r="BP31" s="5" t="s">
        <v>85</v>
      </c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s="4" customFormat="1">
      <c r="A32" s="14"/>
      <c r="B32" s="66" t="s">
        <v>6</v>
      </c>
      <c r="C32" s="33"/>
      <c r="D32" s="66" t="s">
        <v>133</v>
      </c>
      <c r="E32" s="34">
        <v>1</v>
      </c>
      <c r="F32" s="34">
        <f>(1+F$51*UCC_Elasdatinc!D29)^1*(1-'IND-AEEI'!$Q$3)</f>
        <v>1.0042574066635817</v>
      </c>
      <c r="G32" s="34">
        <f>(1+G$51*UCC_Elasdatinc!E29)^1*(1-'IND-AEEI'!$Q$3)</f>
        <v>0.99959419159858898</v>
      </c>
      <c r="H32" s="34">
        <f>(1+H$51*UCC_Elasdatinc!F29)^1*(1-'IND-AEEI'!$Q$3)</f>
        <v>0.96808734410094854</v>
      </c>
      <c r="I32" s="34">
        <f>(1+I$51*UCC_Elasdatinc!G29)^1*(1-'IND-AEEI'!$Q$3)</f>
        <v>0.96050984876095724</v>
      </c>
      <c r="J32" s="34">
        <f>(1+J$51*UCC_Elasdatinc!H29)^1*(1-'IND-AEEI'!$Q$3)</f>
        <v>1.0335570575656414</v>
      </c>
      <c r="K32" s="34">
        <f>(1+K$51*UCC_Elasdatinc!I29)^1*(1-'IND-AEEI'!$Q$3)</f>
        <v>1.0071567594973092</v>
      </c>
      <c r="L32" s="34">
        <f>(1+L$51*UCC_Elasdatinc!J29)^1*(1-'IND-AEEI'!$Q$3)</f>
        <v>0.99454328152402605</v>
      </c>
      <c r="M32" s="34">
        <f>(1+M$51*UCC_Elasdatinc!K29)^1*(1-'IND-AEEI'!$Q$3)</f>
        <v>0.99537465955973758</v>
      </c>
      <c r="N32" s="34">
        <f>(1+N$51*UCC_Elasdatinc!L29)^1*(1-'IND-AEEI'!$Q$3)</f>
        <v>1.0046687350043335</v>
      </c>
      <c r="O32" s="34">
        <f>(1+O$51*UCC_Elasdatinc!M29)^1*(1-'IND-AEEI'!$Q$3)</f>
        <v>1.0064831026890464</v>
      </c>
      <c r="P32" s="34">
        <f>(1+P$51*UCC_Elasdatinc!N29)^1*(1-'IND-AEEI'!$Q$3)</f>
        <v>1.0054136107810234</v>
      </c>
      <c r="Q32" s="34">
        <f>(1+Q$51*UCC_Elasdatinc!O29)^1*(1-'IND-AEEI'!$Q$3)</f>
        <v>1.003730848893678</v>
      </c>
      <c r="R32" s="34">
        <f>(1+R$51*UCC_Elasdatinc!P29)^1*(1-'IND-AEEI'!$Q$3)</f>
        <v>1.0271982135266446</v>
      </c>
      <c r="S32" s="34">
        <f>(1+S$51*UCC_Elasdatinc!Q29)^1*(1-'IND-AEEI'!$Q$3)</f>
        <v>1.0301527414843019</v>
      </c>
      <c r="T32" s="34">
        <f>(1+T$51*UCC_Elasdatinc!R29)^1*(1-'IND-AEEI'!$Q$3)</f>
        <v>1.0321868704254196</v>
      </c>
      <c r="U32" s="34">
        <f>(1+U$51*UCC_Elasdatinc!S29)^1*(1-'IND-AEEI'!$Q$3)</f>
        <v>1.0264397352279109</v>
      </c>
      <c r="V32" s="34">
        <f>(1+V$51*UCC_Elasdatinc!T29)^1*(1-'IND-AEEI'!$Q$3)</f>
        <v>1.0190753228293559</v>
      </c>
      <c r="W32" s="34">
        <f>(1+W$51*UCC_Elasdatinc!U29)^1*(1-'IND-AEEI'!$Q$3)</f>
        <v>1.0080007851387063</v>
      </c>
      <c r="X32" s="34">
        <f>(1+X$51*UCC_Elasdatinc!V29)^1*(1-'IND-AEEI'!$Q$3)</f>
        <v>1.0062970291109716</v>
      </c>
      <c r="Y32" s="34">
        <f>(1+Y$51*UCC_Elasdatinc!W29)^1*(1-'IND-AEEI'!$Q$3)</f>
        <v>1.0074673306566952</v>
      </c>
      <c r="Z32" s="34">
        <f>(1+Z$51*UCC_Elasdatinc!X29)^1*(1-'IND-AEEI'!$Q$3)</f>
        <v>0.99872406864315055</v>
      </c>
      <c r="AA32" s="34">
        <f>(1+AA$51*UCC_Elasdatinc!Y29)^1*(1-'IND-AEEI'!$Q$3)</f>
        <v>0.99848394928267381</v>
      </c>
      <c r="AB32" s="34">
        <f>(1+AB$51*UCC_Elasdatinc!Z29)^1*(1-'IND-AEEI'!$Q$4)</f>
        <v>1.0017558520270617</v>
      </c>
      <c r="AC32" s="34">
        <f>(1+AC$51*UCC_Elasdatinc!AA29)^1*(1-'IND-AEEI'!$Q$4)</f>
        <v>1.0025548354410665</v>
      </c>
      <c r="AD32" s="34">
        <f>(1+AD$51*UCC_Elasdatinc!AB29)^1*(1-'IND-AEEI'!$Q$4)</f>
        <v>1.0019580190232558</v>
      </c>
      <c r="AE32" s="34">
        <f>(1+AE$51*UCC_Elasdatinc!AC29)^1*(1-'IND-AEEI'!$Q$4)</f>
        <v>0.99980466100173249</v>
      </c>
      <c r="AF32" s="34">
        <f>(1+AF$51*UCC_Elasdatinc!AD29)^1*(1-'IND-AEEI'!$Q$4)</f>
        <v>0.99980466100173249</v>
      </c>
      <c r="AG32" s="34">
        <f>(1+AG$51*UCC_Elasdatinc!AE29)^1*(1-'IND-AEEI'!$Q$4)</f>
        <v>0.99980466100173249</v>
      </c>
      <c r="AH32" s="34">
        <f>(1+AH$51*UCC_Elasdatinc!AF29)^1*(1-'IND-AEEI'!$Q$4)</f>
        <v>0.99980466100173249</v>
      </c>
      <c r="AI32" s="34">
        <f>(1+AI$51*UCC_Elasdatinc!AG29)^1*(1-'IND-AEEI'!$Q$4)</f>
        <v>0.99980466100173249</v>
      </c>
      <c r="AJ32" s="34">
        <f>(1+AJ$51*UCC_Elasdatinc!AH29)^1*(1-'IND-AEEI'!$Q$4)</f>
        <v>0.99980466100173249</v>
      </c>
      <c r="AK32" s="34">
        <f>(1+AK$51*UCC_Elasdatinc!AI29)^1*(1-'IND-AEEI'!$Q$4)</f>
        <v>0.99980466100173249</v>
      </c>
      <c r="AL32" s="34">
        <f>(1+AL$51*UCC_Elasdatinc!AJ29)^1*(1-'IND-AEEI'!$Q$4)</f>
        <v>0.99980466100173249</v>
      </c>
      <c r="AM32" s="34">
        <f>(1+AM$51*UCC_Elasdatinc!AK29)^1*(1-'IND-AEEI'!$Q$4)</f>
        <v>0.99980466100173249</v>
      </c>
      <c r="AN32" s="34">
        <f>(1+AN$51*UCC_Elasdatinc!AL29)^1*(1-'IND-AEEI'!$Q$4)</f>
        <v>0.99980466100173249</v>
      </c>
      <c r="AO32" s="34">
        <f>(1+AO$51*UCC_Elasdatinc!AM29)^1*(1-'IND-AEEI'!$Q$4)</f>
        <v>0.99980466100173249</v>
      </c>
      <c r="AP32" s="34">
        <f>(1+AP$51*UCC_Elasdatinc!AN29)^1*(1-'IND-AEEI'!$Q$4)</f>
        <v>0.99980466100173249</v>
      </c>
      <c r="AQ32" s="34">
        <f>(1+AQ$51*UCC_Elasdatinc!AO29)^1*(1-'IND-AEEI'!$Q$4)</f>
        <v>0.99980466100173249</v>
      </c>
      <c r="AR32" s="34">
        <f>(1+AR$51*UCC_Elasdatinc!AP29)^1*(1-'IND-AEEI'!$Q$4)</f>
        <v>0.99980466100173249</v>
      </c>
      <c r="AS32" s="34">
        <f>(1+AS$51*UCC_Elasdatinc!AQ29)^1*(1-'IND-AEEI'!$Q$4)</f>
        <v>0.99980466100173249</v>
      </c>
      <c r="AT32" s="34">
        <f>(1+AT$51*UCC_Elasdatinc!AR29)^1*(1-'IND-AEEI'!$Q$4)</f>
        <v>0.99980466100173249</v>
      </c>
      <c r="AU32" s="34">
        <f>(1+AU$51*UCC_Elasdatinc!AS29)^1*(1-'IND-AEEI'!$Q$4)</f>
        <v>0.99980466100173249</v>
      </c>
      <c r="AV32" s="34">
        <f>(1+AV$51*UCC_Elasdatinc!AT29)^1*(1-'IND-AEEI'!$Q$4)</f>
        <v>0.99980466100173249</v>
      </c>
      <c r="AW32" s="34">
        <f>(1+AW$51*UCC_Elasdatinc!AU29)^1*(1-'IND-AEEI'!$Q$4)</f>
        <v>0.99980466100173249</v>
      </c>
      <c r="AX32" s="34">
        <f>(1+AX$51*UCC_Elasdatinc!AV29)^1*(1-'IND-AEEI'!$Q$4)</f>
        <v>0.99980466100173249</v>
      </c>
      <c r="AY32" s="34">
        <f>(1+AY$51*UCC_Elasdatinc!AW29)^1*(1-'IND-AEEI'!$Q$4)</f>
        <v>0.99980466100173249</v>
      </c>
      <c r="AZ32" s="34">
        <f>(1+AZ$51*UCC_Elasdatinc!AX29)^1*(1-'IND-AEEI'!$Q$4)</f>
        <v>0.99980466100173249</v>
      </c>
      <c r="BA32" s="34">
        <f>(1+BA$51*UCC_Elasdatinc!AY29)^1*(1-'IND-AEEI'!$Q$4)</f>
        <v>0.99980466100173249</v>
      </c>
      <c r="BB32" s="34">
        <f>(1+BB$51*UCC_Elasdatinc!AZ29)^1*(1-'IND-AEEI'!$Q$4)</f>
        <v>0.99980466100173249</v>
      </c>
      <c r="BC32" s="34">
        <f>(1+BC$51*UCC_Elasdatinc!BA29)^1*(1-'IND-AEEI'!$Q$4)</f>
        <v>0.99980466100173249</v>
      </c>
      <c r="BD32" s="34">
        <f>(1+BD$51*UCC_Elasdatinc!BB29)^1*(1-'IND-AEEI'!$Q$4)</f>
        <v>0.99980466100173249</v>
      </c>
      <c r="BE32" s="34">
        <f>(1+BE$51*UCC_Elasdatinc!BC29)^1*(1-'IND-AEEI'!$Q$4)</f>
        <v>0.99980466100173249</v>
      </c>
      <c r="BF32" s="34">
        <f>(1+BF$51*UCC_Elasdatinc!BD29)^1*(1-'IND-AEEI'!$Q$4)</f>
        <v>0.99980466100173249</v>
      </c>
      <c r="BG32" s="34">
        <f>(1+BG$51*UCC_Elasdatinc!BE29)^1*(1-'IND-AEEI'!$Q$4)</f>
        <v>0.99980466100173249</v>
      </c>
      <c r="BH32" s="34">
        <f>(1+BH$51*UCC_Elasdatinc!BF29)^1*(1-'IND-AEEI'!$Q$4)</f>
        <v>0.99980466100173249</v>
      </c>
      <c r="BI32"/>
      <c r="BJ32"/>
      <c r="BK32"/>
      <c r="BL32"/>
      <c r="BM32"/>
      <c r="BN32"/>
      <c r="BO32"/>
      <c r="BP32" s="5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4" customFormat="1">
      <c r="A33" s="14"/>
      <c r="B33" s="14" t="s">
        <v>4</v>
      </c>
      <c r="D33" s="14" t="s">
        <v>128</v>
      </c>
      <c r="E33" s="7">
        <v>1</v>
      </c>
      <c r="F33" s="6">
        <f>(1+F$49*UCC_Elasdatinc!D32)^1*(1-'IND-AEEI'!$R$3)</f>
        <v>1.0074388373465912</v>
      </c>
      <c r="G33" s="6">
        <f>(1+G$49*UCC_Elasdatinc!E32)^1*(1-'IND-AEEI'!$R$3)</f>
        <v>1.0022391968741864</v>
      </c>
      <c r="H33" s="6">
        <f>(1+H$49*UCC_Elasdatinc!F32)^1*(1-'IND-AEEI'!$R$3)</f>
        <v>0.9877994567424857</v>
      </c>
      <c r="I33" s="6">
        <f>(1+I$49*UCC_Elasdatinc!G32)^1*(1-'IND-AEEI'!$R$3)</f>
        <v>0.9951944560036623</v>
      </c>
      <c r="J33" s="6">
        <f>(1+J$49*UCC_Elasdatinc!H32)^1*(1-'IND-AEEI'!$R$3)</f>
        <v>1.0093782973654353</v>
      </c>
      <c r="K33" s="6">
        <f>(1+K$49*UCC_Elasdatinc!I32)^1*(1-'IND-AEEI'!$R$3)</f>
        <v>0.99852219922352958</v>
      </c>
      <c r="L33" s="6">
        <f>(1+L$49*UCC_Elasdatinc!J32)^1*(1-'IND-AEEI'!$R$3)</f>
        <v>0.99356312642496891</v>
      </c>
      <c r="M33" s="6">
        <f>(1+M$49*UCC_Elasdatinc!K32)^1*(1-'IND-AEEI'!$R$3)</f>
        <v>0.99373652655472378</v>
      </c>
      <c r="N33" s="6">
        <f>(1+N$49*UCC_Elasdatinc!L32)^1*(1-'IND-AEEI'!$R$3)</f>
        <v>0.99879635715277515</v>
      </c>
      <c r="O33" s="6">
        <f>(1+O$49*UCC_Elasdatinc!M32)^1*(1-'IND-AEEI'!$R$3)</f>
        <v>0.99887274014470029</v>
      </c>
      <c r="P33" s="6">
        <f>(1+P$49*UCC_Elasdatinc!N32)^1*(1-'IND-AEEI'!$R$3)</f>
        <v>0.99675395578380899</v>
      </c>
      <c r="Q33" s="6">
        <f>(1+Q$49*UCC_Elasdatinc!O32)^1*(1-'IND-AEEI'!$R$3)</f>
        <v>0.996942208320028</v>
      </c>
      <c r="R33" s="6">
        <f>(1+R$49*UCC_Elasdatinc!P32)^1*(1-'IND-AEEI'!$R$3)</f>
        <v>1.0101777285398736</v>
      </c>
      <c r="S33" s="6">
        <f>(1+S$49*UCC_Elasdatinc!Q32)^1*(1-'IND-AEEI'!$R$3)</f>
        <v>1.0119354802050309</v>
      </c>
      <c r="T33" s="6">
        <f>(1+T$49*UCC_Elasdatinc!R32)^1*(1-'IND-AEEI'!$R$3)</f>
        <v>1.0125460380007747</v>
      </c>
      <c r="U33" s="6">
        <f>(1+U$49*UCC_Elasdatinc!S32)^1*(1-'IND-AEEI'!$R$3)</f>
        <v>1.0068117342407623</v>
      </c>
      <c r="V33" s="6">
        <f>(1+V$49*UCC_Elasdatinc!T32)^1*(1-'IND-AEEI'!$R$3)</f>
        <v>1.0055671122361265</v>
      </c>
      <c r="W33" s="6">
        <f>(1+W$49*UCC_Elasdatinc!U32)^1*(1-'IND-AEEI'!$R$3)</f>
        <v>1.0047601707842659</v>
      </c>
      <c r="X33" s="6">
        <f>(1+X$49*UCC_Elasdatinc!V32)^1*(1-'IND-AEEI'!$R$3)</f>
        <v>1.0035697022378727</v>
      </c>
      <c r="Y33" s="6">
        <f>(1+Y$49*UCC_Elasdatinc!W32)^1*(1-'IND-AEEI'!$R$3)</f>
        <v>0.99999284408825906</v>
      </c>
      <c r="Z33" s="6">
        <f>(1+Z$49*UCC_Elasdatinc!X32)^1*(1-'IND-AEEI'!$R$3)</f>
        <v>0.99441830012094901</v>
      </c>
      <c r="AA33" s="6">
        <f>(1+AA$49*UCC_Elasdatinc!Y32)^1*(1-'IND-AEEI'!$R$3)</f>
        <v>0.99541112017489963</v>
      </c>
      <c r="AB33" s="6">
        <f>(1+AB$49*UCC_Elasdatinc!Z32)^1*(1-'IND-AEEI'!$R$4)</f>
        <v>0.99872342137633152</v>
      </c>
      <c r="AC33" s="6">
        <f>(1+AC$49*UCC_Elasdatinc!AA32)^1*(1-'IND-AEEI'!$R$4)</f>
        <v>0.9993130879191352</v>
      </c>
      <c r="AD33" s="6">
        <f>(1+AD$49*UCC_Elasdatinc!AB32)^1*(1-'IND-AEEI'!$R$4)</f>
        <v>0.99944049416172209</v>
      </c>
      <c r="AE33" s="6">
        <f>(1+AE$49*UCC_Elasdatinc!AC32)^1*(1-'IND-AEEI'!$R$4)</f>
        <v>0.99860349575129947</v>
      </c>
      <c r="AF33" s="6">
        <f>(1+AF$49*UCC_Elasdatinc!AD32)^1*(1-'IND-AEEI'!$R$4)</f>
        <v>0.99860349575129947</v>
      </c>
      <c r="AG33" s="6">
        <f>(1+AG$49*UCC_Elasdatinc!AE32)^1*(1-'IND-AEEI'!$R$4)</f>
        <v>0.99860349575129947</v>
      </c>
      <c r="AH33" s="6">
        <f>(1+AH$49*UCC_Elasdatinc!AF32)^1*(1-'IND-AEEI'!$R$4)</f>
        <v>0.99860349575129947</v>
      </c>
      <c r="AI33" s="6">
        <f>(1+AI$49*UCC_Elasdatinc!AG32)^1*(1-'IND-AEEI'!$R$4)</f>
        <v>0.99860349575129947</v>
      </c>
      <c r="AJ33" s="6">
        <f>(1+AJ$49*UCC_Elasdatinc!AH32)^1*(1-'IND-AEEI'!$R$4)</f>
        <v>0.99860349575129947</v>
      </c>
      <c r="AK33" s="6">
        <f>(1+AK$49*UCC_Elasdatinc!AI32)^1*(1-'IND-AEEI'!$R$4)</f>
        <v>0.99860349575129947</v>
      </c>
      <c r="AL33" s="6">
        <f>(1+AL$49*UCC_Elasdatinc!AJ32)^1*(1-'IND-AEEI'!$R$4)</f>
        <v>0.99860349575129947</v>
      </c>
      <c r="AM33" s="6">
        <f>(1+AM$49*UCC_Elasdatinc!AK32)^1*(1-'IND-AEEI'!$R$4)</f>
        <v>0.99860349575129947</v>
      </c>
      <c r="AN33" s="6">
        <f>(1+AN$49*UCC_Elasdatinc!AL32)^1*(1-'IND-AEEI'!$R$4)</f>
        <v>0.99860349575129947</v>
      </c>
      <c r="AO33" s="6">
        <f>(1+AO$49*UCC_Elasdatinc!AM32)^1*(1-'IND-AEEI'!$R$4)</f>
        <v>0.99860349575129925</v>
      </c>
      <c r="AP33" s="6">
        <f>(1+AP$49*UCC_Elasdatinc!AN32)^1*(1-'IND-AEEI'!$R$4)</f>
        <v>0.99860349575129947</v>
      </c>
      <c r="AQ33" s="6">
        <f>(1+AQ$49*UCC_Elasdatinc!AO32)^1*(1-'IND-AEEI'!$R$4)</f>
        <v>0.99860349575129947</v>
      </c>
      <c r="AR33" s="6">
        <f>(1+AR$49*UCC_Elasdatinc!AP32)^1*(1-'IND-AEEI'!$R$4)</f>
        <v>0.99860349575129947</v>
      </c>
      <c r="AS33" s="6">
        <f>(1+AS$49*UCC_Elasdatinc!AQ32)^1*(1-'IND-AEEI'!$R$4)</f>
        <v>0.99860349575129947</v>
      </c>
      <c r="AT33" s="6">
        <f>(1+AT$49*UCC_Elasdatinc!AR32)^1*(1-'IND-AEEI'!$R$4)</f>
        <v>0.99860349575129947</v>
      </c>
      <c r="AU33" s="6">
        <f>(1+AU$49*UCC_Elasdatinc!AS32)^1*(1-'IND-AEEI'!$R$4)</f>
        <v>0.99860349575129947</v>
      </c>
      <c r="AV33" s="6">
        <f>(1+AV$49*UCC_Elasdatinc!AT32)^1*(1-'IND-AEEI'!$R$4)</f>
        <v>0.99860349575129947</v>
      </c>
      <c r="AW33" s="6">
        <f>(1+AW$49*UCC_Elasdatinc!AU32)^1*(1-'IND-AEEI'!$R$4)</f>
        <v>0.99860349575129947</v>
      </c>
      <c r="AX33" s="6">
        <f>(1+AX$49*UCC_Elasdatinc!AV32)^1*(1-'IND-AEEI'!$R$4)</f>
        <v>0.99860349575129947</v>
      </c>
      <c r="AY33" s="6">
        <f>(1+AY$49*UCC_Elasdatinc!AW32)^1*(1-'IND-AEEI'!$R$4)</f>
        <v>0.99860349575129947</v>
      </c>
      <c r="AZ33" s="6">
        <f>(1+AZ$49*UCC_Elasdatinc!AX32)^1*(1-'IND-AEEI'!$R$4)</f>
        <v>0.99860349575129947</v>
      </c>
      <c r="BA33" s="6">
        <f>(1+BA$49*UCC_Elasdatinc!AY32)^1*(1-'IND-AEEI'!$R$4)</f>
        <v>0.99860349575129947</v>
      </c>
      <c r="BB33" s="6">
        <f>(1+BB$49*UCC_Elasdatinc!AZ32)^1*(1-'IND-AEEI'!$R$4)</f>
        <v>0.99860349575129947</v>
      </c>
      <c r="BC33" s="6">
        <f>(1+BC$49*UCC_Elasdatinc!BA32)^1*(1-'IND-AEEI'!$R$4)</f>
        <v>0.99860349575129947</v>
      </c>
      <c r="BD33" s="6">
        <f>(1+BD$49*UCC_Elasdatinc!BB32)^1*(1-'IND-AEEI'!$R$4)</f>
        <v>0.99860349575129947</v>
      </c>
      <c r="BE33" s="6">
        <f>(1+BE$49*UCC_Elasdatinc!BC32)^1*(1-'IND-AEEI'!$R$4)</f>
        <v>0.99860349575129947</v>
      </c>
      <c r="BF33" s="6">
        <f>(1+BF$49*UCC_Elasdatinc!BD32)^1*(1-'IND-AEEI'!$R$4)</f>
        <v>0.99860349575129925</v>
      </c>
      <c r="BG33" s="6">
        <f>(1+BG$49*UCC_Elasdatinc!BE32)^1*(1-'IND-AEEI'!$R$4)</f>
        <v>0.99860349575129947</v>
      </c>
      <c r="BH33" s="6">
        <f>(1+BH$49*UCC_Elasdatinc!BF32)^1*(1-'IND-AEEI'!$R$4)</f>
        <v>0.99860349575129947</v>
      </c>
      <c r="BI33"/>
      <c r="BJ33"/>
      <c r="BK33"/>
      <c r="BL33"/>
      <c r="BM33"/>
      <c r="BN33"/>
      <c r="BO33"/>
      <c r="BP33" s="5" t="s">
        <v>85</v>
      </c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s="4" customFormat="1">
      <c r="A34" s="14"/>
      <c r="B34" s="33" t="s">
        <v>6</v>
      </c>
      <c r="C34" s="33"/>
      <c r="D34" s="33" t="s">
        <v>129</v>
      </c>
      <c r="E34" s="34">
        <v>1</v>
      </c>
      <c r="F34" s="34">
        <f>(1+F$51*UCC_Elasdatinc!D33)^1*(1-'IND-AEEI'!$S$3)</f>
        <v>1.0148078169566517</v>
      </c>
      <c r="G34" s="34">
        <f>(1+G$51*UCC_Elasdatinc!E33)^1*(1-'IND-AEEI'!$S$3)</f>
        <v>1.0089347501241672</v>
      </c>
      <c r="H34" s="34">
        <f>(1+H$51*UCC_Elasdatinc!F33)^1*(1-'IND-AEEI'!$S$3)</f>
        <v>0.99692535819911188</v>
      </c>
      <c r="I34" s="34">
        <f>(1+I$51*UCC_Elasdatinc!G33)^1*(1-'IND-AEEI'!$S$3)</f>
        <v>0.99597101369785357</v>
      </c>
      <c r="J34" s="34">
        <f>(1+J$51*UCC_Elasdatinc!H33)^1*(1-'IND-AEEI'!$S$3)</f>
        <v>1.0051709140510883</v>
      </c>
      <c r="K34" s="34">
        <f>(1+K$51*UCC_Elasdatinc!I33)^1*(1-'IND-AEEI'!$S$3)</f>
        <v>1.0018459394832884</v>
      </c>
      <c r="L34" s="34">
        <f>(1+L$51*UCC_Elasdatinc!J33)^1*(1-'IND-AEEI'!$S$3)</f>
        <v>1.0002573402423207</v>
      </c>
      <c r="M34" s="34">
        <f>(1+M$51*UCC_Elasdatinc!K33)^1*(1-'IND-AEEI'!$S$3)</f>
        <v>1.0014481912139734</v>
      </c>
      <c r="N34" s="34">
        <f>(1+N$51*UCC_Elasdatinc!L33)^1*(1-'IND-AEEI'!$S$3)</f>
        <v>1.0061303450903443</v>
      </c>
      <c r="O34" s="34">
        <f>(1+O$51*UCC_Elasdatinc!M33)^1*(1-'IND-AEEI'!$S$3)</f>
        <v>1.0070443842262198</v>
      </c>
      <c r="P34" s="34">
        <f>(1+P$51*UCC_Elasdatinc!N33)^1*(1-'IND-AEEI'!$S$3)</f>
        <v>1.0065055973707926</v>
      </c>
      <c r="Q34" s="34">
        <f>(1+Q$51*UCC_Elasdatinc!O33)^1*(1-'IND-AEEI'!$S$3)</f>
        <v>1.0056578583847244</v>
      </c>
      <c r="R34" s="34">
        <f>(1+R$51*UCC_Elasdatinc!P33)^1*(1-'IND-AEEI'!$S$3)</f>
        <v>1.0163148611040478</v>
      </c>
      <c r="S34" s="34">
        <f>(1+S$51*UCC_Elasdatinc!Q33)^1*(1-'IND-AEEI'!$S$3)</f>
        <v>1.0177040598079001</v>
      </c>
      <c r="T34" s="34">
        <f>(1+T$51*UCC_Elasdatinc!R33)^1*(1-'IND-AEEI'!$S$3)</f>
        <v>1.0186604932310956</v>
      </c>
      <c r="U34" s="34">
        <f>(1+U$51*UCC_Elasdatinc!S33)^1*(1-'IND-AEEI'!$S$3)</f>
        <v>1.015958229830084</v>
      </c>
      <c r="V34" s="34">
        <f>(1+V$51*UCC_Elasdatinc!T33)^1*(1-'IND-AEEI'!$S$3)</f>
        <v>1.0124955338240464</v>
      </c>
      <c r="W34" s="34">
        <f>(1+W$51*UCC_Elasdatinc!U33)^1*(1-'IND-AEEI'!$S$3)</f>
        <v>1.0113584869347056</v>
      </c>
      <c r="X34" s="34">
        <f>(1+X$51*UCC_Elasdatinc!V33)^1*(1-'IND-AEEI'!$S$3)</f>
        <v>1.0101100282013071</v>
      </c>
      <c r="Y34" s="34">
        <f>(1+Y$51*UCC_Elasdatinc!W33)^1*(1-'IND-AEEI'!$S$3)</f>
        <v>1.0082256912241971</v>
      </c>
      <c r="Z34" s="34">
        <f>(1+Z$51*UCC_Elasdatinc!X33)^1*(1-'IND-AEEI'!$S$3)</f>
        <v>1.0041807346049709</v>
      </c>
      <c r="AA34" s="34">
        <f>(1+AA$51*UCC_Elasdatinc!Y33)^1*(1-'IND-AEEI'!$S$3)</f>
        <v>1.0040194453619975</v>
      </c>
      <c r="AB34" s="34">
        <f>(1+AB$51*UCC_Elasdatinc!Z33)^1*(1-'IND-AEEI'!$S$4)</f>
        <v>1.004526534021482</v>
      </c>
      <c r="AC34" s="34">
        <f>(1+AC$51*UCC_Elasdatinc!AA33)^1*(1-'IND-AEEI'!$S$4)</f>
        <v>1.005061866292172</v>
      </c>
      <c r="AD34" s="34">
        <f>(1+AD$51*UCC_Elasdatinc!AB33)^1*(1-'IND-AEEI'!$S$4)</f>
        <v>1.0052447379572278</v>
      </c>
      <c r="AE34" s="34">
        <f>(1+AE$51*UCC_Elasdatinc!AC33)^1*(1-'IND-AEEI'!$S$4)</f>
        <v>1.0036216037701502</v>
      </c>
      <c r="AF34" s="34">
        <f>(1+AF$51*UCC_Elasdatinc!AD33)^1*(1-'IND-AEEI'!$S$4)</f>
        <v>1.0036216037701502</v>
      </c>
      <c r="AG34" s="34">
        <f>(1+AG$51*UCC_Elasdatinc!AE33)^1*(1-'IND-AEEI'!$S$4)</f>
        <v>1.0036216037701502</v>
      </c>
      <c r="AH34" s="34">
        <f>(1+AH$51*UCC_Elasdatinc!AF33)^1*(1-'IND-AEEI'!$S$4)</f>
        <v>1.0036216037701502</v>
      </c>
      <c r="AI34" s="34">
        <f>(1+AI$51*UCC_Elasdatinc!AG33)^1*(1-'IND-AEEI'!$S$4)</f>
        <v>1.0036216037701502</v>
      </c>
      <c r="AJ34" s="34">
        <f>(1+AJ$51*UCC_Elasdatinc!AH33)^1*(1-'IND-AEEI'!$S$4)</f>
        <v>1.0036216037701502</v>
      </c>
      <c r="AK34" s="34">
        <f>(1+AK$51*UCC_Elasdatinc!AI33)^1*(1-'IND-AEEI'!$S$4)</f>
        <v>1.0036216037701502</v>
      </c>
      <c r="AL34" s="34">
        <f>(1+AL$51*UCC_Elasdatinc!AJ33)^1*(1-'IND-AEEI'!$S$4)</f>
        <v>1.0036216037701502</v>
      </c>
      <c r="AM34" s="34">
        <f>(1+AM$51*UCC_Elasdatinc!AK33)^1*(1-'IND-AEEI'!$S$4)</f>
        <v>1.0036216037701502</v>
      </c>
      <c r="AN34" s="34">
        <f>(1+AN$51*UCC_Elasdatinc!AL33)^1*(1-'IND-AEEI'!$S$4)</f>
        <v>1.0036216037701502</v>
      </c>
      <c r="AO34" s="34">
        <f>(1+AO$51*UCC_Elasdatinc!AM33)^1*(1-'IND-AEEI'!$S$4)</f>
        <v>1.0036216037701502</v>
      </c>
      <c r="AP34" s="34">
        <f>(1+AP$51*UCC_Elasdatinc!AN33)^1*(1-'IND-AEEI'!$S$4)</f>
        <v>1.00362160377015</v>
      </c>
      <c r="AQ34" s="34">
        <f>(1+AQ$51*UCC_Elasdatinc!AO33)^1*(1-'IND-AEEI'!$S$4)</f>
        <v>1.0036216037701502</v>
      </c>
      <c r="AR34" s="34">
        <f>(1+AR$51*UCC_Elasdatinc!AP33)^1*(1-'IND-AEEI'!$S$4)</f>
        <v>1.0036216037701502</v>
      </c>
      <c r="AS34" s="34">
        <f>(1+AS$51*UCC_Elasdatinc!AQ33)^1*(1-'IND-AEEI'!$S$4)</f>
        <v>1.00362160377015</v>
      </c>
      <c r="AT34" s="34">
        <f>(1+AT$51*UCC_Elasdatinc!AR33)^1*(1-'IND-AEEI'!$S$4)</f>
        <v>1.0036216037701502</v>
      </c>
      <c r="AU34" s="34">
        <f>(1+AU$51*UCC_Elasdatinc!AS33)^1*(1-'IND-AEEI'!$S$4)</f>
        <v>1.0036216037701502</v>
      </c>
      <c r="AV34" s="34">
        <f>(1+AV$51*UCC_Elasdatinc!AT33)^1*(1-'IND-AEEI'!$S$4)</f>
        <v>1.0036216037701502</v>
      </c>
      <c r="AW34" s="34">
        <f>(1+AW$51*UCC_Elasdatinc!AU33)^1*(1-'IND-AEEI'!$S$4)</f>
        <v>1.0036216037701502</v>
      </c>
      <c r="AX34" s="34">
        <f>(1+AX$51*UCC_Elasdatinc!AV33)^1*(1-'IND-AEEI'!$S$4)</f>
        <v>1.0036216037701502</v>
      </c>
      <c r="AY34" s="34">
        <f>(1+AY$51*UCC_Elasdatinc!AW33)^1*(1-'IND-AEEI'!$S$4)</f>
        <v>1.0036216037701502</v>
      </c>
      <c r="AZ34" s="34">
        <f>(1+AZ$51*UCC_Elasdatinc!AX33)^1*(1-'IND-AEEI'!$S$4)</f>
        <v>1.00362160377015</v>
      </c>
      <c r="BA34" s="34">
        <f>(1+BA$51*UCC_Elasdatinc!AY33)^1*(1-'IND-AEEI'!$S$4)</f>
        <v>1.0036216037701502</v>
      </c>
      <c r="BB34" s="34">
        <f>(1+BB$51*UCC_Elasdatinc!AZ33)^1*(1-'IND-AEEI'!$S$4)</f>
        <v>1.0036216037701502</v>
      </c>
      <c r="BC34" s="34">
        <f>(1+BC$51*UCC_Elasdatinc!BA33)^1*(1-'IND-AEEI'!$S$4)</f>
        <v>1.0036216037701502</v>
      </c>
      <c r="BD34" s="34">
        <f>(1+BD$51*UCC_Elasdatinc!BB33)^1*(1-'IND-AEEI'!$S$4)</f>
        <v>1.0036216037701502</v>
      </c>
      <c r="BE34" s="34">
        <f>(1+BE$51*UCC_Elasdatinc!BC33)^1*(1-'IND-AEEI'!$S$4)</f>
        <v>1.0036216037701502</v>
      </c>
      <c r="BF34" s="34">
        <f>(1+BF$51*UCC_Elasdatinc!BD33)^1*(1-'IND-AEEI'!$S$4)</f>
        <v>1.0036216037701502</v>
      </c>
      <c r="BG34" s="34">
        <f>(1+BG$51*UCC_Elasdatinc!BE33)^1*(1-'IND-AEEI'!$S$4)</f>
        <v>1.0036216037701502</v>
      </c>
      <c r="BH34" s="34">
        <f>(1+BH$51*UCC_Elasdatinc!BF33)^1*(1-'IND-AEEI'!$S$4)</f>
        <v>1.0036216037701502</v>
      </c>
      <c r="BI34"/>
      <c r="BJ34"/>
      <c r="BK34"/>
      <c r="BL34"/>
      <c r="BM34"/>
      <c r="BN34"/>
      <c r="BO34"/>
      <c r="BP34" s="5" t="s">
        <v>85</v>
      </c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s="4" customFormat="1">
      <c r="C35" s="4" t="s">
        <v>134</v>
      </c>
      <c r="G35" s="5" t="s">
        <v>134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s="4" customFormat="1">
      <c r="C36" s="5" t="s">
        <v>134</v>
      </c>
      <c r="G36" s="5" t="s">
        <v>134</v>
      </c>
      <c r="S36" s="5" t="s">
        <v>134</v>
      </c>
      <c r="AD36" s="5" t="s">
        <v>134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s="4" customFormat="1">
      <c r="U37"/>
      <c r="V37"/>
      <c r="W37"/>
      <c r="X37"/>
      <c r="Y37"/>
      <c r="Z37"/>
      <c r="AA37"/>
      <c r="AB37"/>
      <c r="AC37"/>
      <c r="AD37" s="1" t="s">
        <v>134</v>
      </c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6" s="4" customFormat="1" ht="14.25">
      <c r="B38" s="168" t="str">
        <f>Input_Drivers!A2</f>
        <v>Source:</v>
      </c>
      <c r="C38" s="177" t="str">
        <f>Input_Drivers!B2</f>
        <v>Summary120921_For Irish TIMES - Scenario: Recovery</v>
      </c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</row>
    <row r="39" spans="1:256" s="4" customFormat="1" ht="14.25">
      <c r="B39" s="168" t="s">
        <v>142</v>
      </c>
      <c r="C39" s="168" t="s">
        <v>140</v>
      </c>
      <c r="D39" s="168" t="s">
        <v>141</v>
      </c>
      <c r="E39" s="168">
        <v>2005</v>
      </c>
      <c r="F39" s="168">
        <v>2006</v>
      </c>
      <c r="G39" s="168">
        <v>2007</v>
      </c>
      <c r="H39" s="168">
        <v>2008</v>
      </c>
      <c r="I39" s="168">
        <v>2009</v>
      </c>
      <c r="J39" s="168">
        <v>2010</v>
      </c>
      <c r="K39" s="168">
        <v>2011</v>
      </c>
      <c r="L39" s="168">
        <v>2012</v>
      </c>
      <c r="M39" s="168">
        <v>2013</v>
      </c>
      <c r="N39" s="168">
        <v>2014</v>
      </c>
      <c r="O39" s="168">
        <v>2015</v>
      </c>
      <c r="P39" s="168">
        <v>2016</v>
      </c>
      <c r="Q39" s="168">
        <v>2017</v>
      </c>
      <c r="R39" s="168">
        <v>2018</v>
      </c>
      <c r="S39" s="168">
        <v>2019</v>
      </c>
      <c r="T39" s="168">
        <v>2020</v>
      </c>
      <c r="U39" s="168">
        <v>2021</v>
      </c>
      <c r="V39" s="168">
        <v>2022</v>
      </c>
      <c r="W39" s="168">
        <v>2023</v>
      </c>
      <c r="X39" s="168">
        <v>2024</v>
      </c>
      <c r="Y39" s="168">
        <v>2025</v>
      </c>
      <c r="Z39" s="168">
        <v>2026</v>
      </c>
      <c r="AA39" s="168">
        <v>2027</v>
      </c>
      <c r="AB39" s="168">
        <v>2028</v>
      </c>
      <c r="AC39" s="168">
        <v>2029</v>
      </c>
      <c r="AD39" s="168">
        <v>2030</v>
      </c>
      <c r="AE39" s="168">
        <v>2031</v>
      </c>
      <c r="AF39" s="168">
        <v>2032</v>
      </c>
      <c r="AG39" s="168">
        <v>2033</v>
      </c>
      <c r="AH39" s="168">
        <v>2034</v>
      </c>
      <c r="AI39" s="168">
        <v>2035</v>
      </c>
      <c r="AJ39" s="168">
        <v>2036</v>
      </c>
      <c r="AK39" s="168">
        <v>2037</v>
      </c>
      <c r="AL39" s="168">
        <v>2038</v>
      </c>
      <c r="AM39" s="168">
        <v>2039</v>
      </c>
      <c r="AN39" s="168">
        <v>2040</v>
      </c>
      <c r="AO39" s="168">
        <v>2041</v>
      </c>
      <c r="AP39" s="168">
        <v>2042</v>
      </c>
      <c r="AQ39" s="168">
        <v>2043</v>
      </c>
      <c r="AR39" s="168">
        <v>2044</v>
      </c>
      <c r="AS39" s="168">
        <v>2045</v>
      </c>
      <c r="AT39" s="168">
        <v>2046</v>
      </c>
      <c r="AU39" s="168">
        <v>2047</v>
      </c>
      <c r="AV39" s="168">
        <v>2048</v>
      </c>
      <c r="AW39" s="168">
        <v>2049</v>
      </c>
      <c r="AX39" s="168">
        <v>2050</v>
      </c>
      <c r="AY39" s="168">
        <v>2051</v>
      </c>
      <c r="AZ39" s="168">
        <v>2052</v>
      </c>
      <c r="BA39" s="168">
        <v>2053</v>
      </c>
      <c r="BB39" s="168">
        <v>2054</v>
      </c>
      <c r="BC39" s="168">
        <v>2055</v>
      </c>
      <c r="BD39" s="168">
        <v>2056</v>
      </c>
      <c r="BE39" s="168">
        <v>2057</v>
      </c>
      <c r="BF39" s="168">
        <v>2058</v>
      </c>
      <c r="BG39" s="168">
        <v>2059</v>
      </c>
      <c r="BH39" s="168">
        <v>2060</v>
      </c>
      <c r="BI39" s="168">
        <v>2061</v>
      </c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</row>
    <row r="40" spans="1:256">
      <c r="A40" s="264" t="s">
        <v>144</v>
      </c>
      <c r="B40" s="55" t="s">
        <v>2</v>
      </c>
      <c r="C40" t="s">
        <v>138</v>
      </c>
      <c r="D40" t="s">
        <v>139</v>
      </c>
      <c r="E40" s="12">
        <f>Input_Drivers!D9</f>
        <v>3279.3682329612502</v>
      </c>
      <c r="F40" s="12">
        <f>Input_Drivers!E9</f>
        <v>3060.8267848804298</v>
      </c>
      <c r="G40" s="12">
        <f>Input_Drivers!F9</f>
        <v>3102.76905074044</v>
      </c>
      <c r="H40" s="12">
        <f>Input_Drivers!G9</f>
        <v>3098.6986454115699</v>
      </c>
      <c r="I40" s="12">
        <f>Input_Drivers!H9</f>
        <v>3011.34738432418</v>
      </c>
      <c r="J40" s="12">
        <f>Input_Drivers!I9</f>
        <v>3032.15578933495</v>
      </c>
      <c r="K40" s="12">
        <f>Input_Drivers!J9</f>
        <v>3672.6285595672698</v>
      </c>
      <c r="L40" s="12">
        <f>Input_Drivers!K9</f>
        <v>3385.5906018932001</v>
      </c>
      <c r="M40" s="12">
        <f>Input_Drivers!L9</f>
        <v>3390.7685144411098</v>
      </c>
      <c r="N40" s="12">
        <f>Input_Drivers!M9</f>
        <v>3393.5620293964198</v>
      </c>
      <c r="O40" s="12">
        <f>Input_Drivers!N9</f>
        <v>3438.50884222882</v>
      </c>
      <c r="P40" s="12">
        <f>Input_Drivers!O9</f>
        <v>3524.6000694579002</v>
      </c>
      <c r="Q40" s="12">
        <f>Input_Drivers!P9</f>
        <v>3604.3880255388399</v>
      </c>
      <c r="R40" s="12">
        <f>Input_Drivers!Q9</f>
        <v>3689.6295477938202</v>
      </c>
      <c r="S40" s="12">
        <f>Input_Drivers!R9</f>
        <v>3796.8266003890099</v>
      </c>
      <c r="T40" s="12">
        <f>Input_Drivers!S9</f>
        <v>3900.2536513578598</v>
      </c>
      <c r="U40" s="12">
        <f>Input_Drivers!T9</f>
        <v>3966.1248798697602</v>
      </c>
      <c r="V40" s="12">
        <f>Input_Drivers!U9</f>
        <v>4030.3241116181098</v>
      </c>
      <c r="W40" s="12">
        <f>Input_Drivers!V9</f>
        <v>4094.01964316268</v>
      </c>
      <c r="X40" s="12">
        <f>Input_Drivers!W9</f>
        <v>4157.7797133907898</v>
      </c>
      <c r="Y40" s="12">
        <f>Input_Drivers!X9</f>
        <v>4221.9359131586498</v>
      </c>
      <c r="Z40" s="12">
        <f>Input_Drivers!Y9</f>
        <v>4286.6265338151898</v>
      </c>
      <c r="AA40" s="12">
        <f>Input_Drivers!Z9</f>
        <v>4350.9289668470601</v>
      </c>
      <c r="AB40" s="12">
        <f>Input_Drivers!AA9</f>
        <v>4415.7057946915602</v>
      </c>
      <c r="AC40" s="12">
        <f>Input_Drivers!AB9</f>
        <v>4481.4260446742301</v>
      </c>
      <c r="AD40" s="12">
        <f>Input_Drivers!AC9</f>
        <v>4548.3481370716399</v>
      </c>
      <c r="AE40" s="12">
        <f>Input_Drivers!AD9</f>
        <v>4603.2558529422195</v>
      </c>
      <c r="AF40" s="12">
        <f>Input_Drivers!AE9</f>
        <v>4658.8264154488224</v>
      </c>
      <c r="AG40" s="12">
        <f>Input_Drivers!AF9</f>
        <v>4715.06782648437</v>
      </c>
      <c r="AH40" s="12">
        <f>Input_Drivers!AG9</f>
        <v>4771.9881845407335</v>
      </c>
      <c r="AI40" s="12">
        <f>Input_Drivers!AH9</f>
        <v>4829.5956858748823</v>
      </c>
      <c r="AJ40" s="12">
        <f>Input_Drivers!AI9</f>
        <v>4887.8986256890994</v>
      </c>
      <c r="AK40" s="12">
        <f>Input_Drivers!AJ9</f>
        <v>4946.9053993254556</v>
      </c>
      <c r="AL40" s="12">
        <f>Input_Drivers!AK9</f>
        <v>5006.6245034746989</v>
      </c>
      <c r="AM40" s="12">
        <f>Input_Drivers!AL9</f>
        <v>5067.0645373997322</v>
      </c>
      <c r="AN40" s="12">
        <f>Input_Drivers!AM9</f>
        <v>5128.2342041738684</v>
      </c>
      <c r="AO40" s="12">
        <f>Input_Drivers!AN9</f>
        <v>5190.1423119340307</v>
      </c>
      <c r="AP40" s="12">
        <f>Input_Drivers!AO9</f>
        <v>5252.7977751490826</v>
      </c>
      <c r="AQ40" s="12">
        <f>Input_Drivers!AP9</f>
        <v>5316.2096159034691</v>
      </c>
      <c r="AR40" s="12">
        <f>Input_Drivers!AQ9</f>
        <v>5380.3869651963496</v>
      </c>
      <c r="AS40" s="12">
        <f>Input_Drivers!AR9</f>
        <v>5445.3390642564209</v>
      </c>
      <c r="AT40" s="12">
        <f>Input_Drivers!AS9</f>
        <v>5511.0752658726096</v>
      </c>
      <c r="AU40" s="12">
        <f>Input_Drivers!AT9</f>
        <v>5577.6050357408267</v>
      </c>
      <c r="AV40" s="12">
        <f>Input_Drivers!AU9</f>
        <v>5644.9379538269841</v>
      </c>
      <c r="AW40" s="12">
        <f>Input_Drivers!AV9</f>
        <v>5713.0837157464603</v>
      </c>
      <c r="AX40" s="12">
        <f>Input_Drivers!AW9</f>
        <v>5782.0521341602289</v>
      </c>
      <c r="AY40" s="12">
        <f>Input_Drivers!AX9</f>
        <v>5851.8531401878263</v>
      </c>
      <c r="AZ40" s="12">
        <f>Input_Drivers!AY9</f>
        <v>5922.496784837389</v>
      </c>
      <c r="BA40" s="12">
        <f>Input_Drivers!AZ9</f>
        <v>5993.9932404529518</v>
      </c>
      <c r="BB40" s="12">
        <f>Input_Drivers!BA9</f>
        <v>6066.3528021792135</v>
      </c>
      <c r="BC40" s="12">
        <f>Input_Drivers!BB9</f>
        <v>6139.5858894439898</v>
      </c>
      <c r="BD40" s="12">
        <f>Input_Drivers!BC9</f>
        <v>6213.703047458559</v>
      </c>
      <c r="BE40" s="12">
        <f>Input_Drivers!BD9</f>
        <v>6288.7149487361221</v>
      </c>
      <c r="BF40" s="12">
        <f>Input_Drivers!BE9</f>
        <v>6364.6323946285947</v>
      </c>
      <c r="BG40" s="12">
        <f>Input_Drivers!BF9</f>
        <v>6441.4663168819488</v>
      </c>
      <c r="BH40" s="12">
        <f>Input_Drivers!BG9</f>
        <v>6519.2277792103305</v>
      </c>
      <c r="BI40" s="12">
        <f>Input_Drivers!BH9</f>
        <v>6597.9279788891808</v>
      </c>
    </row>
    <row r="41" spans="1:256">
      <c r="A41" s="264"/>
      <c r="B41" s="55" t="s">
        <v>3</v>
      </c>
      <c r="C41" t="s">
        <v>91</v>
      </c>
      <c r="D41" t="s">
        <v>139</v>
      </c>
      <c r="E41" s="12">
        <f>Input_Drivers!D10</f>
        <v>30986.693244456001</v>
      </c>
      <c r="F41" s="12">
        <f>Input_Drivers!E10</f>
        <v>32852.306021433898</v>
      </c>
      <c r="G41" s="12">
        <f>Input_Drivers!F10</f>
        <v>34141.797512068697</v>
      </c>
      <c r="H41" s="12">
        <f>Input_Drivers!G10</f>
        <v>33063.812651650398</v>
      </c>
      <c r="I41" s="12">
        <f>Input_Drivers!H10</f>
        <v>33662.227351923801</v>
      </c>
      <c r="J41" s="12">
        <f>Input_Drivers!I10</f>
        <v>37478.590631377403</v>
      </c>
      <c r="K41" s="12">
        <f>Input_Drivers!J10</f>
        <v>38994.651349424501</v>
      </c>
      <c r="L41" s="12">
        <f>Input_Drivers!K10</f>
        <v>39273.114787087099</v>
      </c>
      <c r="M41" s="12">
        <f>Input_Drivers!L10</f>
        <v>39762.406971680997</v>
      </c>
      <c r="N41" s="12">
        <f>Input_Drivers!M10</f>
        <v>42284.908891557003</v>
      </c>
      <c r="O41" s="12">
        <f>Input_Drivers!N10</f>
        <v>44999.979283579298</v>
      </c>
      <c r="P41" s="12">
        <f>Input_Drivers!O10</f>
        <v>46928.7240910822</v>
      </c>
      <c r="Q41" s="12">
        <f>Input_Drivers!P10</f>
        <v>49029.1489636837</v>
      </c>
      <c r="R41" s="12">
        <f>Input_Drivers!Q10</f>
        <v>51524.2162135463</v>
      </c>
      <c r="S41" s="12">
        <f>Input_Drivers!R10</f>
        <v>54406.973707027697</v>
      </c>
      <c r="T41" s="12">
        <f>Input_Drivers!S10</f>
        <v>57546.647726281299</v>
      </c>
      <c r="U41" s="12">
        <f>Input_Drivers!T10</f>
        <v>59917.5504357604</v>
      </c>
      <c r="V41" s="12">
        <f>Input_Drivers!U10</f>
        <v>62171.452865289997</v>
      </c>
      <c r="W41" s="12">
        <f>Input_Drivers!V10</f>
        <v>64091.434301144902</v>
      </c>
      <c r="X41" s="12">
        <f>Input_Drivers!W10</f>
        <v>65878.520179512299</v>
      </c>
      <c r="Y41" s="12">
        <f>Input_Drivers!X10</f>
        <v>67536.345470764398</v>
      </c>
      <c r="Z41" s="12">
        <f>Input_Drivers!Y10</f>
        <v>67971.458752662002</v>
      </c>
      <c r="AA41" s="12">
        <f>Input_Drivers!Z10</f>
        <v>68636.019910990202</v>
      </c>
      <c r="AB41" s="12">
        <f>Input_Drivers!AA10</f>
        <v>69492.170074216003</v>
      </c>
      <c r="AC41" s="12">
        <f>Input_Drivers!AB10</f>
        <v>70496.276738274901</v>
      </c>
      <c r="AD41" s="12">
        <f>Input_Drivers!AC10</f>
        <v>71544.981278574603</v>
      </c>
      <c r="AE41" s="12">
        <f>Input_Drivers!AD10</f>
        <v>72408.673191687281</v>
      </c>
      <c r="AF41" s="12">
        <f>Input_Drivers!AE10</f>
        <v>73282.791604429221</v>
      </c>
      <c r="AG41" s="12">
        <f>Input_Drivers!AF10</f>
        <v>74167.462385634964</v>
      </c>
      <c r="AH41" s="12">
        <f>Input_Drivers!AG10</f>
        <v>75062.81292362923</v>
      </c>
      <c r="AI41" s="12">
        <f>Input_Drivers!AH10</f>
        <v>75968.972144570187</v>
      </c>
      <c r="AJ41" s="12">
        <f>Input_Drivers!AI10</f>
        <v>76886.070531014193</v>
      </c>
      <c r="AK41" s="12">
        <f>Input_Drivers!AJ10</f>
        <v>77814.240140704685</v>
      </c>
      <c r="AL41" s="12">
        <f>Input_Drivers!AK10</f>
        <v>78753.614625587827</v>
      </c>
      <c r="AM41" s="12">
        <f>Input_Drivers!AL10</f>
        <v>79704.329251057759</v>
      </c>
      <c r="AN41" s="12">
        <f>Input_Drivers!AM10</f>
        <v>80666.520915434143</v>
      </c>
      <c r="AO41" s="12">
        <f>Input_Drivers!AN10</f>
        <v>81640.328169674889</v>
      </c>
      <c r="AP41" s="12">
        <f>Input_Drivers!AO10</f>
        <v>82625.891237326839</v>
      </c>
      <c r="AQ41" s="12">
        <f>Input_Drivers!AP10</f>
        <v>83623.352034717216</v>
      </c>
      <c r="AR41" s="12">
        <f>Input_Drivers!AQ10</f>
        <v>84632.854191388949</v>
      </c>
      <c r="AS41" s="12">
        <f>Input_Drivers!AR10</f>
        <v>85654.543070782602</v>
      </c>
      <c r="AT41" s="12">
        <f>Input_Drivers!AS10</f>
        <v>86688.565791168032</v>
      </c>
      <c r="AU41" s="12">
        <f>Input_Drivers!AT10</f>
        <v>87735.071246828695</v>
      </c>
      <c r="AV41" s="12">
        <f>Input_Drivers!AU10</f>
        <v>88794.210129501706</v>
      </c>
      <c r="AW41" s="12">
        <f>Input_Drivers!AV10</f>
        <v>89866.13495007671</v>
      </c>
      <c r="AX41" s="12">
        <f>Input_Drivers!AW10</f>
        <v>90951.000060556762</v>
      </c>
      <c r="AY41" s="12">
        <f>Input_Drivers!AX10</f>
        <v>92048.961676284205</v>
      </c>
      <c r="AZ41" s="12">
        <f>Input_Drivers!AY10</f>
        <v>93160.17789843498</v>
      </c>
      <c r="BA41" s="12">
        <f>Input_Drivers!AZ10</f>
        <v>94284.808736784398</v>
      </c>
      <c r="BB41" s="12">
        <f>Input_Drivers!BA10</f>
        <v>95423.016132747798</v>
      </c>
      <c r="BC41" s="12">
        <f>Input_Drivers!BB10</f>
        <v>96574.963982699308</v>
      </c>
      <c r="BD41" s="12">
        <f>Input_Drivers!BC10</f>
        <v>97740.818161572141</v>
      </c>
      <c r="BE41" s="12">
        <f>Input_Drivers!BD10</f>
        <v>98920.746546743831</v>
      </c>
      <c r="BF41" s="12">
        <f>Input_Drivers!BE10</f>
        <v>100114.91904220964</v>
      </c>
      <c r="BG41" s="12">
        <f>Input_Drivers!BF10</f>
        <v>101323.5076030481</v>
      </c>
      <c r="BH41" s="12">
        <f>Input_Drivers!BG10</f>
        <v>102546.68626018152</v>
      </c>
      <c r="BI41" s="12">
        <f>Input_Drivers!BH10</f>
        <v>103784.63114543576</v>
      </c>
    </row>
    <row r="42" spans="1:256">
      <c r="A42" s="264"/>
      <c r="B42" s="55" t="s">
        <v>4</v>
      </c>
      <c r="C42" t="s">
        <v>92</v>
      </c>
      <c r="D42" t="s">
        <v>139</v>
      </c>
      <c r="E42" s="12">
        <f>Input_Drivers!D11</f>
        <v>30986.693244456001</v>
      </c>
      <c r="F42" s="12">
        <f>Input_Drivers!E11</f>
        <v>32852.306021433898</v>
      </c>
      <c r="G42" s="12">
        <f>Input_Drivers!F11</f>
        <v>34141.797512068697</v>
      </c>
      <c r="H42" s="12">
        <f>Input_Drivers!G11</f>
        <v>33063.812651650398</v>
      </c>
      <c r="I42" s="12">
        <f>Input_Drivers!H11</f>
        <v>33662.227351923801</v>
      </c>
      <c r="J42" s="12">
        <f>Input_Drivers!I11</f>
        <v>37478.590631377403</v>
      </c>
      <c r="K42" s="12">
        <f>Input_Drivers!J11</f>
        <v>38994.651349424501</v>
      </c>
      <c r="L42" s="12">
        <f>Input_Drivers!K11</f>
        <v>39273.114787087099</v>
      </c>
      <c r="M42" s="12">
        <f>Input_Drivers!L11</f>
        <v>39762.406971680997</v>
      </c>
      <c r="N42" s="12">
        <f>Input_Drivers!M11</f>
        <v>42284.908891557003</v>
      </c>
      <c r="O42" s="12">
        <f>Input_Drivers!N11</f>
        <v>44999.979283579298</v>
      </c>
      <c r="P42" s="12">
        <f>Input_Drivers!O11</f>
        <v>46928.7240910822</v>
      </c>
      <c r="Q42" s="12">
        <f>Input_Drivers!P11</f>
        <v>49029.1489636837</v>
      </c>
      <c r="R42" s="12">
        <f>Input_Drivers!Q11</f>
        <v>51524.2162135463</v>
      </c>
      <c r="S42" s="12">
        <f>Input_Drivers!R11</f>
        <v>54406.973707027697</v>
      </c>
      <c r="T42" s="12">
        <f>Input_Drivers!S11</f>
        <v>57546.647726281299</v>
      </c>
      <c r="U42" s="12">
        <f>Input_Drivers!T11</f>
        <v>59917.5504357604</v>
      </c>
      <c r="V42" s="12">
        <f>Input_Drivers!U11</f>
        <v>62171.452865289997</v>
      </c>
      <c r="W42" s="12">
        <f>Input_Drivers!V11</f>
        <v>64091.434301144902</v>
      </c>
      <c r="X42" s="12">
        <f>Input_Drivers!W11</f>
        <v>65878.520179512299</v>
      </c>
      <c r="Y42" s="12">
        <f>Input_Drivers!X11</f>
        <v>67536.345470764398</v>
      </c>
      <c r="Z42" s="12">
        <f>Input_Drivers!Y11</f>
        <v>67971.458752662002</v>
      </c>
      <c r="AA42" s="12">
        <f>Input_Drivers!Z11</f>
        <v>68636.019910990202</v>
      </c>
      <c r="AB42" s="12">
        <f>Input_Drivers!AA11</f>
        <v>69492.170074216003</v>
      </c>
      <c r="AC42" s="12">
        <f>Input_Drivers!AB11</f>
        <v>70496.276738274901</v>
      </c>
      <c r="AD42" s="12">
        <f>Input_Drivers!AC11</f>
        <v>71544.981278574603</v>
      </c>
      <c r="AE42" s="12">
        <f>Input_Drivers!AD11</f>
        <v>72408.673191687281</v>
      </c>
      <c r="AF42" s="12">
        <f>Input_Drivers!AE11</f>
        <v>73282.791604429221</v>
      </c>
      <c r="AG42" s="12">
        <f>Input_Drivers!AF11</f>
        <v>74167.462385634964</v>
      </c>
      <c r="AH42" s="12">
        <f>Input_Drivers!AG11</f>
        <v>75062.81292362923</v>
      </c>
      <c r="AI42" s="12">
        <f>Input_Drivers!AH11</f>
        <v>75968.972144570187</v>
      </c>
      <c r="AJ42" s="12">
        <f>Input_Drivers!AI11</f>
        <v>76886.070531014193</v>
      </c>
      <c r="AK42" s="12">
        <f>Input_Drivers!AJ11</f>
        <v>77814.240140704685</v>
      </c>
      <c r="AL42" s="12">
        <f>Input_Drivers!AK11</f>
        <v>78753.614625587827</v>
      </c>
      <c r="AM42" s="12">
        <f>Input_Drivers!AL11</f>
        <v>79704.329251057759</v>
      </c>
      <c r="AN42" s="12">
        <f>Input_Drivers!AM11</f>
        <v>80666.520915434143</v>
      </c>
      <c r="AO42" s="12">
        <f>Input_Drivers!AN11</f>
        <v>81640.328169674889</v>
      </c>
      <c r="AP42" s="12">
        <f>Input_Drivers!AO11</f>
        <v>82625.891237326839</v>
      </c>
      <c r="AQ42" s="12">
        <f>Input_Drivers!AP11</f>
        <v>83623.352034717216</v>
      </c>
      <c r="AR42" s="12">
        <f>Input_Drivers!AQ11</f>
        <v>84632.854191388949</v>
      </c>
      <c r="AS42" s="12">
        <f>Input_Drivers!AR11</f>
        <v>85654.543070782602</v>
      </c>
      <c r="AT42" s="12">
        <f>Input_Drivers!AS11</f>
        <v>86688.565791168032</v>
      </c>
      <c r="AU42" s="12">
        <f>Input_Drivers!AT11</f>
        <v>87735.071246828695</v>
      </c>
      <c r="AV42" s="12">
        <f>Input_Drivers!AU11</f>
        <v>88794.210129501706</v>
      </c>
      <c r="AW42" s="12">
        <f>Input_Drivers!AV11</f>
        <v>89866.13495007671</v>
      </c>
      <c r="AX42" s="12">
        <f>Input_Drivers!AW11</f>
        <v>90951.000060556762</v>
      </c>
      <c r="AY42" s="12">
        <f>Input_Drivers!AX11</f>
        <v>92048.961676284205</v>
      </c>
      <c r="AZ42" s="12">
        <f>Input_Drivers!AY11</f>
        <v>93160.17789843498</v>
      </c>
      <c r="BA42" s="12">
        <f>Input_Drivers!AZ11</f>
        <v>94284.808736784398</v>
      </c>
      <c r="BB42" s="12">
        <f>Input_Drivers!BA11</f>
        <v>95423.016132747798</v>
      </c>
      <c r="BC42" s="12">
        <f>Input_Drivers!BB11</f>
        <v>96574.963982699308</v>
      </c>
      <c r="BD42" s="12">
        <f>Input_Drivers!BC11</f>
        <v>97740.818161572141</v>
      </c>
      <c r="BE42" s="12">
        <f>Input_Drivers!BD11</f>
        <v>98920.746546743831</v>
      </c>
      <c r="BF42" s="12">
        <f>Input_Drivers!BE11</f>
        <v>100114.91904220964</v>
      </c>
      <c r="BG42" s="12">
        <f>Input_Drivers!BF11</f>
        <v>101323.5076030481</v>
      </c>
      <c r="BH42" s="12">
        <f>Input_Drivers!BG11</f>
        <v>102546.68626018152</v>
      </c>
      <c r="BI42" s="12">
        <f>Input_Drivers!BH11</f>
        <v>103784.63114543576</v>
      </c>
    </row>
    <row r="43" spans="1:256">
      <c r="A43" s="264"/>
      <c r="B43" t="s">
        <v>5</v>
      </c>
      <c r="C43" t="s">
        <v>93</v>
      </c>
      <c r="D43" t="s">
        <v>139</v>
      </c>
      <c r="E43" s="12">
        <f>Input_Drivers!D12</f>
        <v>8647.5678745809091</v>
      </c>
      <c r="F43" s="12">
        <f>Input_Drivers!E12</f>
        <v>9054.6920689000508</v>
      </c>
      <c r="G43" s="12">
        <f>Input_Drivers!F12</f>
        <v>9132.7795501344299</v>
      </c>
      <c r="H43" s="12">
        <f>Input_Drivers!G12</f>
        <v>8558.7531276764093</v>
      </c>
      <c r="I43" s="12">
        <f>Input_Drivers!H12</f>
        <v>6205.9546676876998</v>
      </c>
      <c r="J43" s="12">
        <f>Input_Drivers!I12</f>
        <v>4338.7956120574399</v>
      </c>
      <c r="K43" s="12">
        <f>Input_Drivers!J12</f>
        <v>3605.0659775729</v>
      </c>
      <c r="L43" s="12">
        <f>Input_Drivers!K12</f>
        <v>3403.7499555294398</v>
      </c>
      <c r="M43" s="12">
        <f>Input_Drivers!L12</f>
        <v>3442.85267098853</v>
      </c>
      <c r="N43" s="12">
        <f>Input_Drivers!M12</f>
        <v>3612.4253077215099</v>
      </c>
      <c r="O43" s="12">
        <f>Input_Drivers!N12</f>
        <v>4219.7482123126001</v>
      </c>
      <c r="P43" s="12">
        <f>Input_Drivers!O12</f>
        <v>5578.1694238373902</v>
      </c>
      <c r="Q43" s="12">
        <f>Input_Drivers!P12</f>
        <v>6512.7742710713001</v>
      </c>
      <c r="R43" s="12">
        <f>Input_Drivers!Q12</f>
        <v>6645.0134390405501</v>
      </c>
      <c r="S43" s="12">
        <f>Input_Drivers!R12</f>
        <v>6761.2552635698303</v>
      </c>
      <c r="T43" s="12">
        <f>Input_Drivers!S12</f>
        <v>6953.6314780971998</v>
      </c>
      <c r="U43" s="12">
        <f>Input_Drivers!T12</f>
        <v>7598.79246474107</v>
      </c>
      <c r="V43" s="12">
        <f>Input_Drivers!U12</f>
        <v>7751.2188191165696</v>
      </c>
      <c r="W43" s="12">
        <f>Input_Drivers!V12</f>
        <v>7823.2425465138704</v>
      </c>
      <c r="X43" s="12">
        <f>Input_Drivers!W12</f>
        <v>7848.5607856115903</v>
      </c>
      <c r="Y43" s="12">
        <f>Input_Drivers!X12</f>
        <v>7903.9436199645397</v>
      </c>
      <c r="Z43" s="12">
        <f>Input_Drivers!Y12</f>
        <v>8465.7325724001403</v>
      </c>
      <c r="AA43" s="12">
        <f>Input_Drivers!Z12</f>
        <v>8772.63656206825</v>
      </c>
      <c r="AB43" s="12">
        <f>Input_Drivers!AA12</f>
        <v>9041.7427681040099</v>
      </c>
      <c r="AC43" s="12">
        <f>Input_Drivers!AB12</f>
        <v>9329.5123021904892</v>
      </c>
      <c r="AD43" s="12">
        <f>Input_Drivers!AC12</f>
        <v>9647.0557537107306</v>
      </c>
      <c r="AE43" s="12">
        <f>Input_Drivers!AD12</f>
        <v>9763.5151320056866</v>
      </c>
      <c r="AF43" s="12">
        <f>Input_Drivers!AE12</f>
        <v>9881.380409378984</v>
      </c>
      <c r="AG43" s="12">
        <f>Input_Drivers!AF12</f>
        <v>10000.668557861965</v>
      </c>
      <c r="AH43" s="12">
        <f>Input_Drivers!AG12</f>
        <v>10121.396754372547</v>
      </c>
      <c r="AI43" s="12">
        <f>Input_Drivers!AH12</f>
        <v>10243.582383188615</v>
      </c>
      <c r="AJ43" s="12">
        <f>Input_Drivers!AI12</f>
        <v>10367.243038451277</v>
      </c>
      <c r="AK43" s="12">
        <f>Input_Drivers!AJ12</f>
        <v>10492.396526698336</v>
      </c>
      <c r="AL43" s="12">
        <f>Input_Drivers!AK12</f>
        <v>10619.060869428338</v>
      </c>
      <c r="AM43" s="12">
        <f>Input_Drivers!AL12</f>
        <v>10747.254305695589</v>
      </c>
      <c r="AN43" s="12">
        <f>Input_Drivers!AM12</f>
        <v>10876.995294736485</v>
      </c>
      <c r="AO43" s="12">
        <f>Input_Drivers!AN12</f>
        <v>11008.302518627561</v>
      </c>
      <c r="AP43" s="12">
        <f>Input_Drivers!AO12</f>
        <v>11141.194884975606</v>
      </c>
      <c r="AQ43" s="12">
        <f>Input_Drivers!AP12</f>
        <v>11275.691529640288</v>
      </c>
      <c r="AR43" s="12">
        <f>Input_Drivers!AQ12</f>
        <v>11411.811819489605</v>
      </c>
      <c r="AS43" s="12">
        <f>Input_Drivers!AR12</f>
        <v>11549.575355188626</v>
      </c>
      <c r="AT43" s="12">
        <f>Input_Drivers!AS12</f>
        <v>11689.001974021905</v>
      </c>
      <c r="AU43" s="12">
        <f>Input_Drivers!AT12</f>
        <v>11830.111752749937</v>
      </c>
      <c r="AV43" s="12">
        <f>Input_Drivers!AU12</f>
        <v>11972.925010500125</v>
      </c>
      <c r="AW43" s="12">
        <f>Input_Drivers!AV12</f>
        <v>12117.462311692629</v>
      </c>
      <c r="AX43" s="12">
        <f>Input_Drivers!AW12</f>
        <v>12263.744469001555</v>
      </c>
      <c r="AY43" s="12">
        <f>Input_Drivers!AX12</f>
        <v>12411.792546351868</v>
      </c>
      <c r="AZ43" s="12">
        <f>Input_Drivers!AY12</f>
        <v>12561.627861952495</v>
      </c>
      <c r="BA43" s="12">
        <f>Input_Drivers!AZ12</f>
        <v>12713.27199136606</v>
      </c>
      <c r="BB43" s="12">
        <f>Input_Drivers!BA12</f>
        <v>12866.746770615644</v>
      </c>
      <c r="BC43" s="12">
        <f>Input_Drivers!BB12</f>
        <v>13022.074299329071</v>
      </c>
      <c r="BD43" s="12">
        <f>Input_Drivers!BC12</f>
        <v>13179.276943921153</v>
      </c>
      <c r="BE43" s="12">
        <f>Input_Drivers!BD12</f>
        <v>13338.377340814344</v>
      </c>
      <c r="BF43" s="12">
        <f>Input_Drivers!BE12</f>
        <v>13499.398399698268</v>
      </c>
      <c r="BG43" s="12">
        <f>Input_Drivers!BF12</f>
        <v>13662.36330682862</v>
      </c>
      <c r="BH43" s="12">
        <f>Input_Drivers!BG12</f>
        <v>13827.295528365854</v>
      </c>
      <c r="BI43" s="12">
        <f>Input_Drivers!BH12</f>
        <v>13994.218813754218</v>
      </c>
    </row>
    <row r="44" spans="1:256">
      <c r="A44" s="264"/>
      <c r="B44" t="s">
        <v>6</v>
      </c>
      <c r="C44" t="s">
        <v>89</v>
      </c>
      <c r="D44" t="s">
        <v>139</v>
      </c>
      <c r="E44" s="12">
        <f>Input_Drivers!D13</f>
        <v>41387.135317006097</v>
      </c>
      <c r="F44" s="12">
        <f>Input_Drivers!E13</f>
        <v>43838.547813543701</v>
      </c>
      <c r="G44" s="12">
        <f>Input_Drivers!F13</f>
        <v>45405.293695625202</v>
      </c>
      <c r="H44" s="12">
        <f>Input_Drivers!G13</f>
        <v>44009.243555843503</v>
      </c>
      <c r="I44" s="12">
        <f>Input_Drivers!H13</f>
        <v>42236.117161300303</v>
      </c>
      <c r="J44" s="12">
        <f>Input_Drivers!I13</f>
        <v>44420.110478228104</v>
      </c>
      <c r="K44" s="12">
        <f>Input_Drivers!J13</f>
        <v>45240.078836066001</v>
      </c>
      <c r="L44" s="12">
        <f>Input_Drivers!K13</f>
        <v>45356.499764568798</v>
      </c>
      <c r="M44" s="12">
        <f>Input_Drivers!L13</f>
        <v>46013.348609125198</v>
      </c>
      <c r="N44" s="12">
        <f>Input_Drivers!M13</f>
        <v>48834.1256664877</v>
      </c>
      <c r="O44" s="12">
        <f>Input_Drivers!N13</f>
        <v>52274.189111950102</v>
      </c>
      <c r="P44" s="12">
        <f>Input_Drivers!O13</f>
        <v>55674.9373844203</v>
      </c>
      <c r="Q44" s="12">
        <f>Input_Drivers!P13</f>
        <v>58824.9464974148</v>
      </c>
      <c r="R44" s="12">
        <f>Input_Drivers!Q13</f>
        <v>61567.006016152998</v>
      </c>
      <c r="S44" s="12">
        <f>Input_Drivers!R13</f>
        <v>64681.251606733902</v>
      </c>
      <c r="T44" s="12">
        <f>Input_Drivers!S13</f>
        <v>68129.777486123203</v>
      </c>
      <c r="U44" s="12">
        <f>Input_Drivers!T13</f>
        <v>71236.150764397593</v>
      </c>
      <c r="V44" s="12">
        <f>Input_Drivers!U13</f>
        <v>73779.389996887301</v>
      </c>
      <c r="W44" s="12">
        <f>Input_Drivers!V13</f>
        <v>75874.445590212796</v>
      </c>
      <c r="X44" s="12">
        <f>Input_Drivers!W13</f>
        <v>77792.177551901797</v>
      </c>
      <c r="Y44" s="12">
        <f>Input_Drivers!X13</f>
        <v>79925.158992568002</v>
      </c>
      <c r="Z44" s="12">
        <f>Input_Drivers!Y13</f>
        <v>81038.978585928096</v>
      </c>
      <c r="AA44" s="12">
        <f>Input_Drivers!Z13</f>
        <v>82124.751074655505</v>
      </c>
      <c r="AB44" s="12">
        <f>Input_Drivers!AA13</f>
        <v>83363.886007139401</v>
      </c>
      <c r="AC44" s="12">
        <f>Input_Drivers!AB13</f>
        <v>84770.475489019402</v>
      </c>
      <c r="AD44" s="12">
        <f>Input_Drivers!AC13</f>
        <v>86252.471923851102</v>
      </c>
      <c r="AE44" s="12">
        <f>Input_Drivers!AD13</f>
        <v>87293.712848865049</v>
      </c>
      <c r="AF44" s="12">
        <f>Input_Drivers!AE13</f>
        <v>88347.523647411217</v>
      </c>
      <c r="AG44" s="12">
        <f>Input_Drivers!AF13</f>
        <v>89414.056063160839</v>
      </c>
      <c r="AH44" s="12">
        <f>Input_Drivers!AG13</f>
        <v>90493.463671636695</v>
      </c>
      <c r="AI44" s="12">
        <f>Input_Drivers!AH13</f>
        <v>91585.901902327169</v>
      </c>
      <c r="AJ44" s="12">
        <f>Input_Drivers!AI13</f>
        <v>92691.52806106738</v>
      </c>
      <c r="AK44" s="12">
        <f>Input_Drivers!AJ13</f>
        <v>93810.501352690495</v>
      </c>
      <c r="AL44" s="12">
        <f>Input_Drivers!AK13</f>
        <v>94942.982903952419</v>
      </c>
      <c r="AM44" s="12">
        <f>Input_Drivers!AL13</f>
        <v>96089.135786733255</v>
      </c>
      <c r="AN44" s="12">
        <f>Input_Drivers!AM13</f>
        <v>97249.125041518913</v>
      </c>
      <c r="AO44" s="12">
        <f>Input_Drivers!AN13</f>
        <v>98423.11770116612</v>
      </c>
      <c r="AP44" s="12">
        <f>Input_Drivers!AO13</f>
        <v>99611.282814954335</v>
      </c>
      <c r="AQ44" s="12">
        <f>Input_Drivers!AP13</f>
        <v>100813.79147292809</v>
      </c>
      <c r="AR44" s="12">
        <f>Input_Drivers!AQ13</f>
        <v>102030.81683053303</v>
      </c>
      <c r="AS44" s="12">
        <f>Input_Drivers!AR13</f>
        <v>103262.53413354952</v>
      </c>
      <c r="AT44" s="12">
        <f>Input_Drivers!AS13</f>
        <v>104509.12074332724</v>
      </c>
      <c r="AU44" s="12">
        <f>Input_Drivers!AT13</f>
        <v>105770.75616232425</v>
      </c>
      <c r="AV44" s="12">
        <f>Input_Drivers!AU13</f>
        <v>107047.62205995459</v>
      </c>
      <c r="AW44" s="12">
        <f>Input_Drivers!AV13</f>
        <v>108339.90229874771</v>
      </c>
      <c r="AX44" s="12">
        <f>Input_Drivers!AW13</f>
        <v>109647.78296082382</v>
      </c>
      <c r="AY44" s="12">
        <f>Input_Drivers!AX13</f>
        <v>110971.4523746889</v>
      </c>
      <c r="AZ44" s="12">
        <f>Input_Drivers!AY13</f>
        <v>112311.1011423529</v>
      </c>
      <c r="BA44" s="12">
        <f>Input_Drivers!AZ13</f>
        <v>113666.92216677575</v>
      </c>
      <c r="BB44" s="12">
        <f>Input_Drivers!BA13</f>
        <v>115039.11067964426</v>
      </c>
      <c r="BC44" s="12">
        <f>Input_Drivers!BB13</f>
        <v>116427.86426948463</v>
      </c>
      <c r="BD44" s="12">
        <f>Input_Drivers!BC13</f>
        <v>117833.38291011426</v>
      </c>
      <c r="BE44" s="12">
        <f>Input_Drivers!BD13</f>
        <v>119255.86898943696</v>
      </c>
      <c r="BF44" s="12">
        <f>Input_Drivers!BE13</f>
        <v>120695.52733858585</v>
      </c>
      <c r="BG44" s="12">
        <f>Input_Drivers!BF13</f>
        <v>122152.5652614181</v>
      </c>
      <c r="BH44" s="12">
        <f>Input_Drivers!BG13</f>
        <v>123627.19256436561</v>
      </c>
      <c r="BI44" s="12">
        <f>Input_Drivers!BH13</f>
        <v>125119.6215866462</v>
      </c>
    </row>
    <row r="45" spans="1:256">
      <c r="A45" s="264"/>
      <c r="B45" t="s">
        <v>7</v>
      </c>
      <c r="C45" t="s">
        <v>94</v>
      </c>
      <c r="D45" t="s">
        <v>139</v>
      </c>
      <c r="E45" s="12">
        <f>Input_Drivers!D14</f>
        <v>85055.965540461388</v>
      </c>
      <c r="F45" s="12">
        <f>Input_Drivers!E14</f>
        <v>89346.781285020901</v>
      </c>
      <c r="G45" s="12">
        <f>Input_Drivers!F14</f>
        <v>95390.832889370475</v>
      </c>
      <c r="H45" s="12">
        <f>Input_Drivers!G14</f>
        <v>93645.135525460078</v>
      </c>
      <c r="I45" s="12">
        <f>Input_Drivers!H14</f>
        <v>90409.646625937152</v>
      </c>
      <c r="J45" s="12">
        <f>Input_Drivers!I14</f>
        <v>88760.763997654605</v>
      </c>
      <c r="K45" s="12">
        <f>Input_Drivers!J14</f>
        <v>89638.96234115641</v>
      </c>
      <c r="L45" s="12">
        <f>Input_Drivers!K14</f>
        <v>91851.567673173296</v>
      </c>
      <c r="M45" s="12">
        <f>Input_Drivers!L14</f>
        <v>91944.364940810949</v>
      </c>
      <c r="N45" s="12">
        <f>Input_Drivers!M14</f>
        <v>93686.091543809263</v>
      </c>
      <c r="O45" s="12">
        <f>Input_Drivers!N14</f>
        <v>96305.805962665981</v>
      </c>
      <c r="P45" s="12">
        <f>Input_Drivers!O14</f>
        <v>99449.893424055423</v>
      </c>
      <c r="Q45" s="12">
        <f>Input_Drivers!P14</f>
        <v>102925.53993358916</v>
      </c>
      <c r="R45" s="12">
        <f>Input_Drivers!Q14</f>
        <v>106256.25607224782</v>
      </c>
      <c r="S45" s="12">
        <f>Input_Drivers!R14</f>
        <v>109613.9062829007</v>
      </c>
      <c r="T45" s="12">
        <f>Input_Drivers!S14</f>
        <v>113327.9353500602</v>
      </c>
      <c r="U45" s="12">
        <f>Input_Drivers!T14</f>
        <v>115371.96034083101</v>
      </c>
      <c r="V45" s="12">
        <f>Input_Drivers!U14</f>
        <v>117351.618092716</v>
      </c>
      <c r="W45" s="12">
        <f>Input_Drivers!V14</f>
        <v>118914.9364803442</v>
      </c>
      <c r="X45" s="12">
        <f>Input_Drivers!W14</f>
        <v>120397.1289670939</v>
      </c>
      <c r="Y45" s="12">
        <f>Input_Drivers!X14</f>
        <v>122156.75563854311</v>
      </c>
      <c r="Z45" s="12">
        <f>Input_Drivers!Y14</f>
        <v>124480.98994834221</v>
      </c>
      <c r="AA45" s="12">
        <f>Input_Drivers!Z14</f>
        <v>126863.3224753617</v>
      </c>
      <c r="AB45" s="12">
        <f>Input_Drivers!AA14</f>
        <v>129417.24573497371</v>
      </c>
      <c r="AC45" s="12">
        <f>Input_Drivers!AB14</f>
        <v>132209.8771074542</v>
      </c>
      <c r="AD45" s="12">
        <f>Input_Drivers!AC14</f>
        <v>135218.00393019521</v>
      </c>
      <c r="AE45" s="12">
        <f>Input_Drivers!AD14</f>
        <v>136850.35737294774</v>
      </c>
      <c r="AF45" s="12">
        <f>Input_Drivers!AE14</f>
        <v>138502.41660697528</v>
      </c>
      <c r="AG45" s="12">
        <f>Input_Drivers!AF14</f>
        <v>140174.41952083766</v>
      </c>
      <c r="AH45" s="12">
        <f>Input_Drivers!AG14</f>
        <v>141866.60687488856</v>
      </c>
      <c r="AI45" s="12">
        <f>Input_Drivers!AH14</f>
        <v>143579.22233594354</v>
      </c>
      <c r="AJ45" s="12">
        <f>Input_Drivers!AI14</f>
        <v>145312.5125123671</v>
      </c>
      <c r="AK45" s="12">
        <f>Input_Drivers!AJ14</f>
        <v>147066.72698958302</v>
      </c>
      <c r="AL45" s="12">
        <f>Input_Drivers!AK14</f>
        <v>148842.1183660134</v>
      </c>
      <c r="AM45" s="12">
        <f>Input_Drivers!AL14</f>
        <v>150638.94228945166</v>
      </c>
      <c r="AN45" s="12">
        <f>Input_Drivers!AM14</f>
        <v>152457.45749387468</v>
      </c>
      <c r="AO45" s="12">
        <f>Input_Drivers!AN14</f>
        <v>154297.92583669905</v>
      </c>
      <c r="AP45" s="12">
        <f>Input_Drivers!AO14</f>
        <v>156160.61233648745</v>
      </c>
      <c r="AQ45" s="12">
        <f>Input_Drivers!AP14</f>
        <v>158045.78521111002</v>
      </c>
      <c r="AR45" s="12">
        <f>Input_Drivers!AQ14</f>
        <v>159953.71591636632</v>
      </c>
      <c r="AS45" s="12">
        <f>Input_Drivers!AR14</f>
        <v>161884.67918507371</v>
      </c>
      <c r="AT45" s="12">
        <f>Input_Drivers!AS14</f>
        <v>163838.95306662773</v>
      </c>
      <c r="AU45" s="12">
        <f>Input_Drivers!AT14</f>
        <v>165816.81896703952</v>
      </c>
      <c r="AV45" s="12">
        <f>Input_Drivers!AU14</f>
        <v>167818.56168945727</v>
      </c>
      <c r="AW45" s="12">
        <f>Input_Drivers!AV14</f>
        <v>169844.46947517627</v>
      </c>
      <c r="AX45" s="12">
        <f>Input_Drivers!AW14</f>
        <v>171894.83404514444</v>
      </c>
      <c r="AY45" s="12">
        <f>Input_Drivers!AX14</f>
        <v>173969.95064196852</v>
      </c>
      <c r="AZ45" s="12">
        <f>Input_Drivers!AY14</f>
        <v>176070.11807242781</v>
      </c>
      <c r="BA45" s="12">
        <f>Input_Drivers!AZ14</f>
        <v>178195.63875050069</v>
      </c>
      <c r="BB45" s="12">
        <f>Input_Drivers!BA14</f>
        <v>180346.81874091108</v>
      </c>
      <c r="BC45" s="12">
        <f>Input_Drivers!BB14</f>
        <v>182523.96780319995</v>
      </c>
      <c r="BD45" s="12">
        <f>Input_Drivers!BC14</f>
        <v>184727.39943632932</v>
      </c>
      <c r="BE45" s="12">
        <f>Input_Drivers!BD14</f>
        <v>186957.43092382478</v>
      </c>
      <c r="BF45" s="12">
        <f>Input_Drivers!BE14</f>
        <v>189214.38337946244</v>
      </c>
      <c r="BG45" s="12">
        <f>Input_Drivers!BF14</f>
        <v>191498.58179350806</v>
      </c>
      <c r="BH45" s="12">
        <f>Input_Drivers!BG14</f>
        <v>193810.35507951395</v>
      </c>
      <c r="BI45" s="12">
        <f>Input_Drivers!BH14</f>
        <v>196150.03612168093</v>
      </c>
    </row>
    <row r="46" spans="1:256" ht="13.15">
      <c r="B46" s="48" t="s">
        <v>95</v>
      </c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</row>
    <row r="47" spans="1:256">
      <c r="B47" s="72" t="s">
        <v>2</v>
      </c>
      <c r="C47" s="49" t="s">
        <v>90</v>
      </c>
      <c r="D47" s="49"/>
      <c r="E47" s="49"/>
      <c r="F47" s="54">
        <f t="shared" ref="F47:AD47" si="1">(F40/E40)-1</f>
        <v>-6.6641326181134164E-2</v>
      </c>
      <c r="G47" s="54">
        <f t="shared" si="1"/>
        <v>1.3702920422414167E-2</v>
      </c>
      <c r="H47" s="54">
        <f t="shared" si="1"/>
        <v>-1.3118621664408581E-3</v>
      </c>
      <c r="I47" s="54">
        <f t="shared" si="1"/>
        <v>-2.8189659945389134E-2</v>
      </c>
      <c r="J47" s="54">
        <f t="shared" si="1"/>
        <v>6.9099982018314687E-3</v>
      </c>
      <c r="K47" s="54">
        <f t="shared" si="1"/>
        <v>0.21122686785588818</v>
      </c>
      <c r="L47" s="54">
        <f t="shared" si="1"/>
        <v>-7.8155999992520431E-2</v>
      </c>
      <c r="M47" s="54">
        <f t="shared" si="1"/>
        <v>1.5293971294150221E-3</v>
      </c>
      <c r="N47" s="54">
        <f t="shared" si="1"/>
        <v>8.2385894035885698E-4</v>
      </c>
      <c r="O47" s="54">
        <f t="shared" si="1"/>
        <v>1.3244730004358996E-2</v>
      </c>
      <c r="P47" s="54">
        <f t="shared" si="1"/>
        <v>2.5037372645892786E-2</v>
      </c>
      <c r="Q47" s="54">
        <f t="shared" si="1"/>
        <v>2.2637449500252593E-2</v>
      </c>
      <c r="R47" s="54">
        <f t="shared" si="1"/>
        <v>2.3649374498805997E-2</v>
      </c>
      <c r="S47" s="54">
        <f t="shared" si="1"/>
        <v>2.9053608555169808E-2</v>
      </c>
      <c r="T47" s="54">
        <f t="shared" si="1"/>
        <v>2.7240393585067357E-2</v>
      </c>
      <c r="U47" s="54">
        <f t="shared" si="1"/>
        <v>1.6888960154929356E-2</v>
      </c>
      <c r="V47" s="54">
        <f t="shared" si="1"/>
        <v>1.618689115771299E-2</v>
      </c>
      <c r="W47" s="54">
        <f t="shared" si="1"/>
        <v>1.5804071776996054E-2</v>
      </c>
      <c r="X47" s="54">
        <f t="shared" si="1"/>
        <v>1.557395317694521E-2</v>
      </c>
      <c r="Y47" s="54">
        <f t="shared" si="1"/>
        <v>1.5430398960588176E-2</v>
      </c>
      <c r="Z47" s="54">
        <f t="shared" si="1"/>
        <v>1.5322501806556588E-2</v>
      </c>
      <c r="AA47" s="54">
        <f t="shared" si="1"/>
        <v>1.5000708021708498E-2</v>
      </c>
      <c r="AB47" s="54">
        <f t="shared" si="1"/>
        <v>1.4888045366422409E-2</v>
      </c>
      <c r="AC47" s="54">
        <f t="shared" si="1"/>
        <v>1.4883294548671433E-2</v>
      </c>
      <c r="AD47" s="54">
        <f t="shared" si="1"/>
        <v>1.49332136088558E-2</v>
      </c>
      <c r="AE47" s="54">
        <f t="shared" ref="AE47:AE52" si="2">(AE40/AD40)-1</f>
        <v>1.2072012567166945E-2</v>
      </c>
      <c r="AF47" s="54">
        <f t="shared" ref="AF47:AF52" si="3">(AF40/AE40)-1</f>
        <v>1.2072012567166945E-2</v>
      </c>
      <c r="AG47" s="54">
        <f t="shared" ref="AG47:AG52" si="4">(AG40/AF40)-1</f>
        <v>1.2072012567166945E-2</v>
      </c>
      <c r="AH47" s="54">
        <f t="shared" ref="AH47:AH52" si="5">(AH40/AG40)-1</f>
        <v>1.2072012567166945E-2</v>
      </c>
      <c r="AI47" s="54">
        <f t="shared" ref="AI47:AI52" si="6">(AI40/AH40)-1</f>
        <v>1.2072012567167167E-2</v>
      </c>
      <c r="AJ47" s="54">
        <f t="shared" ref="AJ47:AJ52" si="7">(AJ40/AI40)-1</f>
        <v>1.2072012567166945E-2</v>
      </c>
      <c r="AK47" s="54">
        <f t="shared" ref="AK47:AK52" si="8">(AK40/AJ40)-1</f>
        <v>1.2072012567166723E-2</v>
      </c>
      <c r="AL47" s="54">
        <f t="shared" ref="AL47:AL52" si="9">(AL40/AK40)-1</f>
        <v>1.2072012567166945E-2</v>
      </c>
      <c r="AM47" s="54">
        <f t="shared" ref="AM47:AM52" si="10">(AM40/AL40)-1</f>
        <v>1.2072012567167167E-2</v>
      </c>
      <c r="AN47" s="54">
        <f t="shared" ref="AN47:AN52" si="11">(AN40/AM40)-1</f>
        <v>1.2072012567167167E-2</v>
      </c>
      <c r="AO47" s="54">
        <f t="shared" ref="AO47:AO52" si="12">(AO40/AN40)-1</f>
        <v>1.2072012567166945E-2</v>
      </c>
      <c r="AP47" s="54">
        <f t="shared" ref="AP47:AP52" si="13">(AP40/AO40)-1</f>
        <v>1.2072012567166723E-2</v>
      </c>
      <c r="AQ47" s="54">
        <f t="shared" ref="AQ47:AQ52" si="14">(AQ40/AP40)-1</f>
        <v>1.2072012567166945E-2</v>
      </c>
      <c r="AR47" s="54">
        <f t="shared" ref="AR47:AR52" si="15">(AR40/AQ40)-1</f>
        <v>1.2072012567166945E-2</v>
      </c>
      <c r="AS47" s="54">
        <f t="shared" ref="AS47:AS52" si="16">(AS40/AR40)-1</f>
        <v>1.2072012567166945E-2</v>
      </c>
      <c r="AT47" s="54">
        <f t="shared" ref="AT47:AT52" si="17">(AT40/AS40)-1</f>
        <v>1.2072012567166945E-2</v>
      </c>
      <c r="AU47" s="54">
        <f t="shared" ref="AU47:AU52" si="18">(AU40/AT40)-1</f>
        <v>1.2072012567166945E-2</v>
      </c>
      <c r="AV47" s="54">
        <f t="shared" ref="AV47:AV52" si="19">(AV40/AU40)-1</f>
        <v>1.2072012567166945E-2</v>
      </c>
      <c r="AW47" s="54">
        <f t="shared" ref="AW47:AW52" si="20">(AW40/AV40)-1</f>
        <v>1.2072012567166723E-2</v>
      </c>
      <c r="AX47" s="54">
        <f t="shared" ref="AX47:AX52" si="21">(AX40/AW40)-1</f>
        <v>1.2072012567166945E-2</v>
      </c>
      <c r="AY47" s="54">
        <f t="shared" ref="AY47:AY52" si="22">(AY40/AX40)-1</f>
        <v>1.2072012567167167E-2</v>
      </c>
      <c r="AZ47" s="54">
        <f t="shared" ref="AZ47:AZ52" si="23">(AZ40/AY40)-1</f>
        <v>1.2072012567166945E-2</v>
      </c>
      <c r="BA47" s="54">
        <f t="shared" ref="BA47:BA52" si="24">(BA40/AZ40)-1</f>
        <v>1.2072012567166945E-2</v>
      </c>
      <c r="BB47" s="54">
        <f t="shared" ref="BB47:BB52" si="25">(BB40/BA40)-1</f>
        <v>1.2072012567166945E-2</v>
      </c>
      <c r="BC47" s="54">
        <f t="shared" ref="BC47:BC52" si="26">(BC40/BB40)-1</f>
        <v>1.2072012567166945E-2</v>
      </c>
      <c r="BD47" s="54">
        <f t="shared" ref="BD47:BD52" si="27">(BD40/BC40)-1</f>
        <v>1.2072012567166945E-2</v>
      </c>
      <c r="BE47" s="54">
        <f t="shared" ref="BE47:BE52" si="28">(BE40/BD40)-1</f>
        <v>1.2072012567166945E-2</v>
      </c>
      <c r="BF47" s="54">
        <f t="shared" ref="BF47:BF52" si="29">(BF40/BE40)-1</f>
        <v>1.2072012567166945E-2</v>
      </c>
      <c r="BG47" s="54">
        <f t="shared" ref="BG47:BG52" si="30">(BG40/BF40)-1</f>
        <v>1.2072012567166945E-2</v>
      </c>
      <c r="BH47" s="54">
        <f t="shared" ref="BH47:BI52" si="31">(BH40/BG40)-1</f>
        <v>1.2072012567166945E-2</v>
      </c>
      <c r="BI47" s="54">
        <f t="shared" si="31"/>
        <v>1.2072012567166945E-2</v>
      </c>
    </row>
    <row r="48" spans="1:256">
      <c r="B48" s="49" t="s">
        <v>3</v>
      </c>
      <c r="C48" s="49" t="s">
        <v>90</v>
      </c>
      <c r="D48" s="49"/>
      <c r="E48" s="49"/>
      <c r="F48" s="54">
        <f t="shared" ref="F48:AD48" si="32">(F41/E41)-1</f>
        <v>6.020690114495153E-2</v>
      </c>
      <c r="G48" s="54">
        <f t="shared" si="32"/>
        <v>3.9251171281355246E-2</v>
      </c>
      <c r="H48" s="54">
        <f t="shared" si="32"/>
        <v>-3.157375823687214E-2</v>
      </c>
      <c r="I48" s="54">
        <f t="shared" si="32"/>
        <v>1.809878088102268E-2</v>
      </c>
      <c r="J48" s="54">
        <f t="shared" si="32"/>
        <v>0.11337227449494658</v>
      </c>
      <c r="K48" s="54">
        <f t="shared" si="32"/>
        <v>4.04513801748414E-2</v>
      </c>
      <c r="L48" s="54">
        <f t="shared" si="32"/>
        <v>7.1410675060878948E-3</v>
      </c>
      <c r="M48" s="54">
        <f t="shared" si="32"/>
        <v>1.2458705841044582E-2</v>
      </c>
      <c r="N48" s="54">
        <f t="shared" si="32"/>
        <v>6.3439366778589301E-2</v>
      </c>
      <c r="O48" s="54">
        <f t="shared" si="32"/>
        <v>6.4208968712343939E-2</v>
      </c>
      <c r="P48" s="54">
        <f t="shared" si="32"/>
        <v>4.28610154539939E-2</v>
      </c>
      <c r="Q48" s="54">
        <f t="shared" si="32"/>
        <v>4.4757766448643821E-2</v>
      </c>
      <c r="R48" s="54">
        <f t="shared" si="32"/>
        <v>5.0889466829430852E-2</v>
      </c>
      <c r="S48" s="54">
        <f t="shared" si="32"/>
        <v>5.594956518180827E-2</v>
      </c>
      <c r="T48" s="54">
        <f t="shared" si="32"/>
        <v>5.7707198274989713E-2</v>
      </c>
      <c r="U48" s="54">
        <f t="shared" si="32"/>
        <v>4.1199666760020959E-2</v>
      </c>
      <c r="V48" s="54">
        <f t="shared" si="32"/>
        <v>3.7616731878017617E-2</v>
      </c>
      <c r="W48" s="54">
        <f t="shared" si="32"/>
        <v>3.0882042277748045E-2</v>
      </c>
      <c r="X48" s="54">
        <f t="shared" si="32"/>
        <v>2.7883380951820413E-2</v>
      </c>
      <c r="Y48" s="54">
        <f t="shared" si="32"/>
        <v>2.5164883587771802E-2</v>
      </c>
      <c r="Z48" s="54">
        <f t="shared" si="32"/>
        <v>6.4426536387871547E-3</v>
      </c>
      <c r="AA48" s="54">
        <f t="shared" si="32"/>
        <v>9.777061880434923E-3</v>
      </c>
      <c r="AB48" s="54">
        <f t="shared" si="32"/>
        <v>1.2473773455047299E-2</v>
      </c>
      <c r="AC48" s="54">
        <f t="shared" si="32"/>
        <v>1.4449205759246464E-2</v>
      </c>
      <c r="AD48" s="54">
        <f t="shared" si="32"/>
        <v>1.4876027342452858E-2</v>
      </c>
      <c r="AE48" s="54">
        <f t="shared" si="2"/>
        <v>1.2072012567166945E-2</v>
      </c>
      <c r="AF48" s="54">
        <f t="shared" si="3"/>
        <v>1.2072012567166945E-2</v>
      </c>
      <c r="AG48" s="54">
        <f t="shared" si="4"/>
        <v>1.2072012567166945E-2</v>
      </c>
      <c r="AH48" s="54">
        <f t="shared" si="5"/>
        <v>1.2072012567166945E-2</v>
      </c>
      <c r="AI48" s="54">
        <f t="shared" si="6"/>
        <v>1.2072012567166945E-2</v>
      </c>
      <c r="AJ48" s="54">
        <f t="shared" si="7"/>
        <v>1.2072012567166945E-2</v>
      </c>
      <c r="AK48" s="54">
        <f t="shared" si="8"/>
        <v>1.2072012567166945E-2</v>
      </c>
      <c r="AL48" s="54">
        <f t="shared" si="9"/>
        <v>1.2072012567166945E-2</v>
      </c>
      <c r="AM48" s="54">
        <f t="shared" si="10"/>
        <v>1.2072012567167167E-2</v>
      </c>
      <c r="AN48" s="54">
        <f t="shared" si="11"/>
        <v>1.2072012567166945E-2</v>
      </c>
      <c r="AO48" s="54">
        <f t="shared" si="12"/>
        <v>1.2072012567166723E-2</v>
      </c>
      <c r="AP48" s="54">
        <f t="shared" si="13"/>
        <v>1.2072012567166945E-2</v>
      </c>
      <c r="AQ48" s="54">
        <f t="shared" si="14"/>
        <v>1.2072012567166945E-2</v>
      </c>
      <c r="AR48" s="54">
        <f t="shared" si="15"/>
        <v>1.2072012567166945E-2</v>
      </c>
      <c r="AS48" s="54">
        <f t="shared" si="16"/>
        <v>1.2072012567166945E-2</v>
      </c>
      <c r="AT48" s="54">
        <f t="shared" si="17"/>
        <v>1.2072012567166945E-2</v>
      </c>
      <c r="AU48" s="54">
        <f t="shared" si="18"/>
        <v>1.2072012567166945E-2</v>
      </c>
      <c r="AV48" s="54">
        <f t="shared" si="19"/>
        <v>1.2072012567166945E-2</v>
      </c>
      <c r="AW48" s="54">
        <f t="shared" si="20"/>
        <v>1.2072012567166945E-2</v>
      </c>
      <c r="AX48" s="54">
        <f t="shared" si="21"/>
        <v>1.2072012567166945E-2</v>
      </c>
      <c r="AY48" s="54">
        <f t="shared" si="22"/>
        <v>1.2072012567166945E-2</v>
      </c>
      <c r="AZ48" s="54">
        <f t="shared" si="23"/>
        <v>1.2072012567166945E-2</v>
      </c>
      <c r="BA48" s="54">
        <f t="shared" si="24"/>
        <v>1.2072012567166945E-2</v>
      </c>
      <c r="BB48" s="54">
        <f t="shared" si="25"/>
        <v>1.2072012567166945E-2</v>
      </c>
      <c r="BC48" s="54">
        <f t="shared" si="26"/>
        <v>1.2072012567166945E-2</v>
      </c>
      <c r="BD48" s="54">
        <f t="shared" si="27"/>
        <v>1.2072012567166945E-2</v>
      </c>
      <c r="BE48" s="54">
        <f t="shared" si="28"/>
        <v>1.2072012567167167E-2</v>
      </c>
      <c r="BF48" s="54">
        <f t="shared" si="29"/>
        <v>1.2072012567166723E-2</v>
      </c>
      <c r="BG48" s="54">
        <f t="shared" si="30"/>
        <v>1.2072012567166945E-2</v>
      </c>
      <c r="BH48" s="54">
        <f t="shared" si="31"/>
        <v>1.2072012567166945E-2</v>
      </c>
      <c r="BI48" s="54">
        <f t="shared" si="31"/>
        <v>1.2072012567166945E-2</v>
      </c>
    </row>
    <row r="49" spans="1:254">
      <c r="B49" s="49" t="s">
        <v>4</v>
      </c>
      <c r="C49" s="49" t="s">
        <v>90</v>
      </c>
      <c r="D49" s="49"/>
      <c r="E49" s="49"/>
      <c r="F49" s="54">
        <f t="shared" ref="F49:AD49" si="33">(F42/E42)-1</f>
        <v>6.020690114495153E-2</v>
      </c>
      <c r="G49" s="54">
        <f t="shared" si="33"/>
        <v>3.9251171281355246E-2</v>
      </c>
      <c r="H49" s="54">
        <f t="shared" si="33"/>
        <v>-3.157375823687214E-2</v>
      </c>
      <c r="I49" s="54">
        <f t="shared" si="33"/>
        <v>1.809878088102268E-2</v>
      </c>
      <c r="J49" s="54">
        <f t="shared" si="33"/>
        <v>0.11337227449494658</v>
      </c>
      <c r="K49" s="54">
        <f t="shared" si="33"/>
        <v>4.04513801748414E-2</v>
      </c>
      <c r="L49" s="54">
        <f t="shared" si="33"/>
        <v>7.1410675060878948E-3</v>
      </c>
      <c r="M49" s="54">
        <f t="shared" si="33"/>
        <v>1.2458705841044582E-2</v>
      </c>
      <c r="N49" s="54">
        <f t="shared" si="33"/>
        <v>6.3439366778589301E-2</v>
      </c>
      <c r="O49" s="54">
        <f t="shared" si="33"/>
        <v>6.4208968712343939E-2</v>
      </c>
      <c r="P49" s="54">
        <f t="shared" si="33"/>
        <v>4.28610154539939E-2</v>
      </c>
      <c r="Q49" s="54">
        <f t="shared" si="33"/>
        <v>4.4757766448643821E-2</v>
      </c>
      <c r="R49" s="54">
        <f t="shared" si="33"/>
        <v>5.0889466829430852E-2</v>
      </c>
      <c r="S49" s="54">
        <f t="shared" si="33"/>
        <v>5.594956518180827E-2</v>
      </c>
      <c r="T49" s="54">
        <f t="shared" si="33"/>
        <v>5.7707198274989713E-2</v>
      </c>
      <c r="U49" s="54">
        <f t="shared" si="33"/>
        <v>4.1199666760020959E-2</v>
      </c>
      <c r="V49" s="54">
        <f t="shared" si="33"/>
        <v>3.7616731878017617E-2</v>
      </c>
      <c r="W49" s="54">
        <f t="shared" si="33"/>
        <v>3.0882042277748045E-2</v>
      </c>
      <c r="X49" s="54">
        <f t="shared" si="33"/>
        <v>2.7883380951820413E-2</v>
      </c>
      <c r="Y49" s="54">
        <f t="shared" si="33"/>
        <v>2.5164883587771802E-2</v>
      </c>
      <c r="Z49" s="54">
        <f t="shared" si="33"/>
        <v>6.4426536387871547E-3</v>
      </c>
      <c r="AA49" s="54">
        <f t="shared" si="33"/>
        <v>9.777061880434923E-3</v>
      </c>
      <c r="AB49" s="54">
        <f t="shared" si="33"/>
        <v>1.2473773455047299E-2</v>
      </c>
      <c r="AC49" s="54">
        <f t="shared" si="33"/>
        <v>1.4449205759246464E-2</v>
      </c>
      <c r="AD49" s="54">
        <f t="shared" si="33"/>
        <v>1.4876027342452858E-2</v>
      </c>
      <c r="AE49" s="54">
        <f t="shared" si="2"/>
        <v>1.2072012567166945E-2</v>
      </c>
      <c r="AF49" s="54">
        <f t="shared" si="3"/>
        <v>1.2072012567166945E-2</v>
      </c>
      <c r="AG49" s="54">
        <f t="shared" si="4"/>
        <v>1.2072012567166945E-2</v>
      </c>
      <c r="AH49" s="54">
        <f t="shared" si="5"/>
        <v>1.2072012567166945E-2</v>
      </c>
      <c r="AI49" s="54">
        <f t="shared" si="6"/>
        <v>1.2072012567166945E-2</v>
      </c>
      <c r="AJ49" s="54">
        <f t="shared" si="7"/>
        <v>1.2072012567166945E-2</v>
      </c>
      <c r="AK49" s="54">
        <f t="shared" si="8"/>
        <v>1.2072012567166945E-2</v>
      </c>
      <c r="AL49" s="54">
        <f t="shared" si="9"/>
        <v>1.2072012567166945E-2</v>
      </c>
      <c r="AM49" s="54">
        <f t="shared" si="10"/>
        <v>1.2072012567167167E-2</v>
      </c>
      <c r="AN49" s="54">
        <f t="shared" si="11"/>
        <v>1.2072012567166945E-2</v>
      </c>
      <c r="AO49" s="54">
        <f t="shared" si="12"/>
        <v>1.2072012567166723E-2</v>
      </c>
      <c r="AP49" s="54">
        <f t="shared" si="13"/>
        <v>1.2072012567166945E-2</v>
      </c>
      <c r="AQ49" s="54">
        <f t="shared" si="14"/>
        <v>1.2072012567166945E-2</v>
      </c>
      <c r="AR49" s="54">
        <f t="shared" si="15"/>
        <v>1.2072012567166945E-2</v>
      </c>
      <c r="AS49" s="54">
        <f t="shared" si="16"/>
        <v>1.2072012567166945E-2</v>
      </c>
      <c r="AT49" s="54">
        <f t="shared" si="17"/>
        <v>1.2072012567166945E-2</v>
      </c>
      <c r="AU49" s="54">
        <f t="shared" si="18"/>
        <v>1.2072012567166945E-2</v>
      </c>
      <c r="AV49" s="54">
        <f t="shared" si="19"/>
        <v>1.2072012567166945E-2</v>
      </c>
      <c r="AW49" s="54">
        <f t="shared" si="20"/>
        <v>1.2072012567166945E-2</v>
      </c>
      <c r="AX49" s="54">
        <f t="shared" si="21"/>
        <v>1.2072012567166945E-2</v>
      </c>
      <c r="AY49" s="54">
        <f t="shared" si="22"/>
        <v>1.2072012567166945E-2</v>
      </c>
      <c r="AZ49" s="54">
        <f t="shared" si="23"/>
        <v>1.2072012567166945E-2</v>
      </c>
      <c r="BA49" s="54">
        <f t="shared" si="24"/>
        <v>1.2072012567166945E-2</v>
      </c>
      <c r="BB49" s="54">
        <f t="shared" si="25"/>
        <v>1.2072012567166945E-2</v>
      </c>
      <c r="BC49" s="54">
        <f t="shared" si="26"/>
        <v>1.2072012567166945E-2</v>
      </c>
      <c r="BD49" s="54">
        <f t="shared" si="27"/>
        <v>1.2072012567166945E-2</v>
      </c>
      <c r="BE49" s="54">
        <f t="shared" si="28"/>
        <v>1.2072012567167167E-2</v>
      </c>
      <c r="BF49" s="54">
        <f t="shared" si="29"/>
        <v>1.2072012567166723E-2</v>
      </c>
      <c r="BG49" s="54">
        <f t="shared" si="30"/>
        <v>1.2072012567166945E-2</v>
      </c>
      <c r="BH49" s="54">
        <f t="shared" si="31"/>
        <v>1.2072012567166945E-2</v>
      </c>
      <c r="BI49" s="54">
        <f t="shared" si="31"/>
        <v>1.2072012567166945E-2</v>
      </c>
    </row>
    <row r="50" spans="1:254">
      <c r="B50" s="49" t="s">
        <v>5</v>
      </c>
      <c r="C50" s="49" t="s">
        <v>90</v>
      </c>
      <c r="D50" s="49"/>
      <c r="E50" s="49"/>
      <c r="F50" s="54">
        <f t="shared" ref="F50:AD50" si="34">(F43/E43)-1</f>
        <v>4.7079618249179944E-2</v>
      </c>
      <c r="G50" s="54">
        <f t="shared" si="34"/>
        <v>8.6239797709504185E-3</v>
      </c>
      <c r="H50" s="54">
        <f t="shared" si="34"/>
        <v>-6.2853419302075553E-2</v>
      </c>
      <c r="I50" s="54">
        <f t="shared" si="34"/>
        <v>-0.27489967579278263</v>
      </c>
      <c r="J50" s="54">
        <f t="shared" si="34"/>
        <v>-0.30086572584100935</v>
      </c>
      <c r="K50" s="54">
        <f t="shared" si="34"/>
        <v>-0.16910905700317336</v>
      </c>
      <c r="L50" s="54">
        <f t="shared" si="34"/>
        <v>-5.5842534726367354E-2</v>
      </c>
      <c r="M50" s="54">
        <f t="shared" si="34"/>
        <v>1.1488128085192395E-2</v>
      </c>
      <c r="N50" s="54">
        <f t="shared" si="34"/>
        <v>4.9253526926056779E-2</v>
      </c>
      <c r="O50" s="54">
        <f t="shared" si="34"/>
        <v>0.16812054308581703</v>
      </c>
      <c r="P50" s="54">
        <f t="shared" si="34"/>
        <v>0.32191996848558846</v>
      </c>
      <c r="Q50" s="54">
        <f t="shared" si="34"/>
        <v>0.16754687357469455</v>
      </c>
      <c r="R50" s="54">
        <f t="shared" si="34"/>
        <v>2.0304583341178573E-2</v>
      </c>
      <c r="S50" s="54">
        <f t="shared" si="34"/>
        <v>1.7493090961463009E-2</v>
      </c>
      <c r="T50" s="54">
        <f t="shared" si="34"/>
        <v>2.8452736515349075E-2</v>
      </c>
      <c r="U50" s="54">
        <f t="shared" si="34"/>
        <v>9.2780439785459023E-2</v>
      </c>
      <c r="V50" s="54">
        <f t="shared" si="34"/>
        <v>2.0059286404092269E-2</v>
      </c>
      <c r="W50" s="54">
        <f t="shared" si="34"/>
        <v>9.291922867623148E-3</v>
      </c>
      <c r="X50" s="54">
        <f t="shared" si="34"/>
        <v>3.236284564512415E-3</v>
      </c>
      <c r="Y50" s="54">
        <f t="shared" si="34"/>
        <v>7.0564318562047479E-3</v>
      </c>
      <c r="Z50" s="54">
        <f t="shared" si="34"/>
        <v>7.1077044504287645E-2</v>
      </c>
      <c r="AA50" s="54">
        <f t="shared" si="34"/>
        <v>3.6252502313701029E-2</v>
      </c>
      <c r="AB50" s="54">
        <f t="shared" si="34"/>
        <v>3.0675636011109786E-2</v>
      </c>
      <c r="AC50" s="54">
        <f t="shared" si="34"/>
        <v>3.1826777366596337E-2</v>
      </c>
      <c r="AD50" s="54">
        <f t="shared" si="34"/>
        <v>3.4036447054760277E-2</v>
      </c>
      <c r="AE50" s="54">
        <f t="shared" si="2"/>
        <v>1.2072012567166945E-2</v>
      </c>
      <c r="AF50" s="54">
        <f t="shared" si="3"/>
        <v>1.2072012567166945E-2</v>
      </c>
      <c r="AG50" s="54">
        <f t="shared" si="4"/>
        <v>1.2072012567166945E-2</v>
      </c>
      <c r="AH50" s="54">
        <f t="shared" si="5"/>
        <v>1.2072012567166945E-2</v>
      </c>
      <c r="AI50" s="54">
        <f t="shared" si="6"/>
        <v>1.2072012567166945E-2</v>
      </c>
      <c r="AJ50" s="54">
        <f t="shared" si="7"/>
        <v>1.2072012567166723E-2</v>
      </c>
      <c r="AK50" s="54">
        <f t="shared" si="8"/>
        <v>1.2072012567166945E-2</v>
      </c>
      <c r="AL50" s="54">
        <f t="shared" si="9"/>
        <v>1.2072012567167167E-2</v>
      </c>
      <c r="AM50" s="54">
        <f t="shared" si="10"/>
        <v>1.2072012567167167E-2</v>
      </c>
      <c r="AN50" s="54">
        <f t="shared" si="11"/>
        <v>1.2072012567166945E-2</v>
      </c>
      <c r="AO50" s="54">
        <f t="shared" si="12"/>
        <v>1.2072012567166945E-2</v>
      </c>
      <c r="AP50" s="54">
        <f t="shared" si="13"/>
        <v>1.2072012567166723E-2</v>
      </c>
      <c r="AQ50" s="54">
        <f t="shared" si="14"/>
        <v>1.2072012567166945E-2</v>
      </c>
      <c r="AR50" s="54">
        <f t="shared" si="15"/>
        <v>1.2072012567167167E-2</v>
      </c>
      <c r="AS50" s="54">
        <f t="shared" si="16"/>
        <v>1.2072012567166723E-2</v>
      </c>
      <c r="AT50" s="54">
        <f t="shared" si="17"/>
        <v>1.2072012567166945E-2</v>
      </c>
      <c r="AU50" s="54">
        <f t="shared" si="18"/>
        <v>1.2072012567166945E-2</v>
      </c>
      <c r="AV50" s="54">
        <f t="shared" si="19"/>
        <v>1.2072012567166945E-2</v>
      </c>
      <c r="AW50" s="54">
        <f t="shared" si="20"/>
        <v>1.2072012567166945E-2</v>
      </c>
      <c r="AX50" s="54">
        <f t="shared" si="21"/>
        <v>1.2072012567166945E-2</v>
      </c>
      <c r="AY50" s="54">
        <f t="shared" si="22"/>
        <v>1.2072012567167167E-2</v>
      </c>
      <c r="AZ50" s="54">
        <f t="shared" si="23"/>
        <v>1.2072012567166723E-2</v>
      </c>
      <c r="BA50" s="54">
        <f t="shared" si="24"/>
        <v>1.2072012567166945E-2</v>
      </c>
      <c r="BB50" s="54">
        <f t="shared" si="25"/>
        <v>1.2072012567166945E-2</v>
      </c>
      <c r="BC50" s="54">
        <f t="shared" si="26"/>
        <v>1.2072012567166945E-2</v>
      </c>
      <c r="BD50" s="54">
        <f t="shared" si="27"/>
        <v>1.2072012567166945E-2</v>
      </c>
      <c r="BE50" s="54">
        <f t="shared" si="28"/>
        <v>1.2072012567166945E-2</v>
      </c>
      <c r="BF50" s="54">
        <f t="shared" si="29"/>
        <v>1.2072012567166723E-2</v>
      </c>
      <c r="BG50" s="54">
        <f t="shared" si="30"/>
        <v>1.2072012567166945E-2</v>
      </c>
      <c r="BH50" s="54">
        <f t="shared" si="31"/>
        <v>1.2072012567166723E-2</v>
      </c>
      <c r="BI50" s="54">
        <f t="shared" si="31"/>
        <v>1.2072012567166945E-2</v>
      </c>
    </row>
    <row r="51" spans="1:254">
      <c r="B51" s="49" t="s">
        <v>6</v>
      </c>
      <c r="C51" s="49" t="s">
        <v>90</v>
      </c>
      <c r="D51" s="49"/>
      <c r="E51" s="49"/>
      <c r="F51" s="54">
        <f t="shared" ref="F51:AD51" si="35">(F44/E44)-1</f>
        <v>5.9231267826606704E-2</v>
      </c>
      <c r="G51" s="54">
        <f t="shared" si="35"/>
        <v>3.5739000496669338E-2</v>
      </c>
      <c r="H51" s="54">
        <f t="shared" si="35"/>
        <v>-3.0746418008880894E-2</v>
      </c>
      <c r="I51" s="54">
        <f t="shared" si="35"/>
        <v>-4.0289863021464423E-2</v>
      </c>
      <c r="J51" s="54">
        <f t="shared" si="35"/>
        <v>5.1709140510883156E-2</v>
      </c>
      <c r="K51" s="54">
        <f t="shared" si="35"/>
        <v>1.8459394832883058E-2</v>
      </c>
      <c r="L51" s="54">
        <f t="shared" si="35"/>
        <v>2.5734024232066943E-3</v>
      </c>
      <c r="M51" s="54">
        <f t="shared" si="35"/>
        <v>1.4481912139735043E-2</v>
      </c>
      <c r="N51" s="54">
        <f t="shared" si="35"/>
        <v>6.1303450903442691E-2</v>
      </c>
      <c r="O51" s="54">
        <f t="shared" si="35"/>
        <v>7.0443842262197798E-2</v>
      </c>
      <c r="P51" s="54">
        <f t="shared" si="35"/>
        <v>6.5055973707926373E-2</v>
      </c>
      <c r="Q51" s="54">
        <f t="shared" si="35"/>
        <v>5.6578583847244346E-2</v>
      </c>
      <c r="R51" s="54">
        <f t="shared" si="35"/>
        <v>4.6613888868708209E-2</v>
      </c>
      <c r="S51" s="54">
        <f t="shared" si="35"/>
        <v>5.0583028022571641E-2</v>
      </c>
      <c r="T51" s="54">
        <f t="shared" si="35"/>
        <v>5.3315694945987646E-2</v>
      </c>
      <c r="U51" s="54">
        <f t="shared" si="35"/>
        <v>4.5594942371668612E-2</v>
      </c>
      <c r="V51" s="54">
        <f t="shared" si="35"/>
        <v>3.5701525211561114E-2</v>
      </c>
      <c r="W51" s="54">
        <f t="shared" si="35"/>
        <v>2.8396217336764229E-2</v>
      </c>
      <c r="X51" s="54">
        <f t="shared" si="35"/>
        <v>2.5275070503268049E-2</v>
      </c>
      <c r="Y51" s="54">
        <f t="shared" si="35"/>
        <v>2.7418970747323579E-2</v>
      </c>
      <c r="Z51" s="54">
        <f t="shared" si="35"/>
        <v>1.3935782016569531E-2</v>
      </c>
      <c r="AA51" s="54">
        <f t="shared" si="35"/>
        <v>1.3398151206658326E-2</v>
      </c>
      <c r="AB51" s="54">
        <f t="shared" si="35"/>
        <v>1.5088446738273253E-2</v>
      </c>
      <c r="AC51" s="54">
        <f t="shared" si="35"/>
        <v>1.6872887640573042E-2</v>
      </c>
      <c r="AD51" s="54">
        <f t="shared" si="35"/>
        <v>1.7482459857426136E-2</v>
      </c>
      <c r="AE51" s="54">
        <f t="shared" si="2"/>
        <v>1.2072012567166945E-2</v>
      </c>
      <c r="AF51" s="54">
        <f t="shared" si="3"/>
        <v>1.2072012567166945E-2</v>
      </c>
      <c r="AG51" s="54">
        <f t="shared" si="4"/>
        <v>1.2072012567166945E-2</v>
      </c>
      <c r="AH51" s="54">
        <f t="shared" si="5"/>
        <v>1.2072012567166945E-2</v>
      </c>
      <c r="AI51" s="54">
        <f t="shared" si="6"/>
        <v>1.2072012567166945E-2</v>
      </c>
      <c r="AJ51" s="54">
        <f t="shared" si="7"/>
        <v>1.2072012567166945E-2</v>
      </c>
      <c r="AK51" s="54">
        <f t="shared" si="8"/>
        <v>1.2072012567166945E-2</v>
      </c>
      <c r="AL51" s="54">
        <f t="shared" si="9"/>
        <v>1.2072012567167167E-2</v>
      </c>
      <c r="AM51" s="54">
        <f t="shared" si="10"/>
        <v>1.2072012567166945E-2</v>
      </c>
      <c r="AN51" s="54">
        <f t="shared" si="11"/>
        <v>1.2072012567166945E-2</v>
      </c>
      <c r="AO51" s="54">
        <f t="shared" si="12"/>
        <v>1.2072012567166945E-2</v>
      </c>
      <c r="AP51" s="54">
        <f t="shared" si="13"/>
        <v>1.2072012567166723E-2</v>
      </c>
      <c r="AQ51" s="54">
        <f t="shared" si="14"/>
        <v>1.2072012567166945E-2</v>
      </c>
      <c r="AR51" s="54">
        <f t="shared" si="15"/>
        <v>1.2072012567166945E-2</v>
      </c>
      <c r="AS51" s="54">
        <f t="shared" si="16"/>
        <v>1.2072012567166723E-2</v>
      </c>
      <c r="AT51" s="54">
        <f t="shared" si="17"/>
        <v>1.2072012567166945E-2</v>
      </c>
      <c r="AU51" s="54">
        <f t="shared" si="18"/>
        <v>1.2072012567166945E-2</v>
      </c>
      <c r="AV51" s="54">
        <f t="shared" si="19"/>
        <v>1.2072012567167167E-2</v>
      </c>
      <c r="AW51" s="54">
        <f t="shared" si="20"/>
        <v>1.2072012567166945E-2</v>
      </c>
      <c r="AX51" s="54">
        <f t="shared" si="21"/>
        <v>1.2072012567166945E-2</v>
      </c>
      <c r="AY51" s="54">
        <f t="shared" si="22"/>
        <v>1.2072012567167167E-2</v>
      </c>
      <c r="AZ51" s="54">
        <f t="shared" si="23"/>
        <v>1.2072012567166723E-2</v>
      </c>
      <c r="BA51" s="54">
        <f t="shared" si="24"/>
        <v>1.2072012567166945E-2</v>
      </c>
      <c r="BB51" s="54">
        <f t="shared" si="25"/>
        <v>1.2072012567166945E-2</v>
      </c>
      <c r="BC51" s="54">
        <f t="shared" si="26"/>
        <v>1.2072012567166945E-2</v>
      </c>
      <c r="BD51" s="54">
        <f t="shared" si="27"/>
        <v>1.2072012567166945E-2</v>
      </c>
      <c r="BE51" s="54">
        <f t="shared" si="28"/>
        <v>1.2072012567166945E-2</v>
      </c>
      <c r="BF51" s="54">
        <f t="shared" si="29"/>
        <v>1.2072012567166945E-2</v>
      </c>
      <c r="BG51" s="54">
        <f t="shared" si="30"/>
        <v>1.2072012567166945E-2</v>
      </c>
      <c r="BH51" s="54">
        <f t="shared" si="31"/>
        <v>1.2072012567166945E-2</v>
      </c>
      <c r="BI51" s="54">
        <f t="shared" si="31"/>
        <v>1.2072012567166945E-2</v>
      </c>
    </row>
    <row r="52" spans="1:254">
      <c r="B52" s="49" t="s">
        <v>7</v>
      </c>
      <c r="C52" s="49" t="s">
        <v>90</v>
      </c>
      <c r="D52" s="49"/>
      <c r="E52" s="49"/>
      <c r="F52" s="54">
        <f t="shared" ref="F52:AD52" si="36">(F45/E45)-1</f>
        <v>5.0446970030789462E-2</v>
      </c>
      <c r="G52" s="54">
        <f t="shared" si="36"/>
        <v>6.7647110700817858E-2</v>
      </c>
      <c r="H52" s="54">
        <f t="shared" si="36"/>
        <v>-1.8300473022758612E-2</v>
      </c>
      <c r="I52" s="54">
        <f t="shared" si="36"/>
        <v>-3.4550528240126943E-2</v>
      </c>
      <c r="J52" s="54">
        <f t="shared" si="36"/>
        <v>-1.823790590737151E-2</v>
      </c>
      <c r="K52" s="54">
        <f t="shared" si="36"/>
        <v>9.8939926150816149E-3</v>
      </c>
      <c r="L52" s="54">
        <f t="shared" si="36"/>
        <v>2.4683522368274868E-2</v>
      </c>
      <c r="M52" s="54">
        <f t="shared" si="36"/>
        <v>1.0102959588871308E-3</v>
      </c>
      <c r="N52" s="54">
        <f t="shared" si="36"/>
        <v>1.8943266442914108E-2</v>
      </c>
      <c r="O52" s="54">
        <f t="shared" si="36"/>
        <v>2.7962682354313984E-2</v>
      </c>
      <c r="P52" s="54">
        <f t="shared" si="36"/>
        <v>3.2646915001243837E-2</v>
      </c>
      <c r="Q52" s="54">
        <f t="shared" si="36"/>
        <v>3.4948720303937808E-2</v>
      </c>
      <c r="R52" s="54">
        <f t="shared" si="36"/>
        <v>3.2360443683926654E-2</v>
      </c>
      <c r="S52" s="54">
        <f t="shared" si="36"/>
        <v>3.1599553144145087E-2</v>
      </c>
      <c r="T52" s="54">
        <f t="shared" si="36"/>
        <v>3.3882827399418058E-2</v>
      </c>
      <c r="U52" s="54">
        <f t="shared" si="36"/>
        <v>1.8036373683655293E-2</v>
      </c>
      <c r="V52" s="54">
        <f t="shared" si="36"/>
        <v>1.7158915788868523E-2</v>
      </c>
      <c r="W52" s="54">
        <f t="shared" si="36"/>
        <v>1.3321660263713397E-2</v>
      </c>
      <c r="X52" s="54">
        <f t="shared" si="36"/>
        <v>1.2464308779197797E-2</v>
      </c>
      <c r="Y52" s="54">
        <f t="shared" si="36"/>
        <v>1.4615187974541533E-2</v>
      </c>
      <c r="Z52" s="54">
        <f t="shared" si="36"/>
        <v>1.9026653889502532E-2</v>
      </c>
      <c r="AA52" s="54">
        <f t="shared" si="36"/>
        <v>1.9138123242818939E-2</v>
      </c>
      <c r="AB52" s="54">
        <f t="shared" si="36"/>
        <v>2.0131297287346417E-2</v>
      </c>
      <c r="AC52" s="54">
        <f t="shared" si="36"/>
        <v>2.1578510318473132E-2</v>
      </c>
      <c r="AD52" s="54">
        <f t="shared" si="36"/>
        <v>2.2752663330109169E-2</v>
      </c>
      <c r="AE52" s="54">
        <f t="shared" si="2"/>
        <v>1.2072012567166723E-2</v>
      </c>
      <c r="AF52" s="54">
        <f t="shared" si="3"/>
        <v>1.2072012567167167E-2</v>
      </c>
      <c r="AG52" s="54">
        <f t="shared" si="4"/>
        <v>1.2072012567166723E-2</v>
      </c>
      <c r="AH52" s="54">
        <f t="shared" si="5"/>
        <v>1.2072012567166945E-2</v>
      </c>
      <c r="AI52" s="54">
        <f t="shared" si="6"/>
        <v>1.2072012567166945E-2</v>
      </c>
      <c r="AJ52" s="54">
        <f t="shared" si="7"/>
        <v>1.2072012567166945E-2</v>
      </c>
      <c r="AK52" s="54">
        <f t="shared" si="8"/>
        <v>1.2072012567167167E-2</v>
      </c>
      <c r="AL52" s="54">
        <f t="shared" si="9"/>
        <v>1.2072012567166945E-2</v>
      </c>
      <c r="AM52" s="54">
        <f t="shared" si="10"/>
        <v>1.2072012567166945E-2</v>
      </c>
      <c r="AN52" s="54">
        <f t="shared" si="11"/>
        <v>1.2072012567167167E-2</v>
      </c>
      <c r="AO52" s="54">
        <f t="shared" si="12"/>
        <v>1.2072012567166945E-2</v>
      </c>
      <c r="AP52" s="54">
        <f t="shared" si="13"/>
        <v>1.2072012567166723E-2</v>
      </c>
      <c r="AQ52" s="54">
        <f t="shared" si="14"/>
        <v>1.2072012567166945E-2</v>
      </c>
      <c r="AR52" s="54">
        <f t="shared" si="15"/>
        <v>1.2072012567166945E-2</v>
      </c>
      <c r="AS52" s="54">
        <f t="shared" si="16"/>
        <v>1.2072012567166723E-2</v>
      </c>
      <c r="AT52" s="54">
        <f t="shared" si="17"/>
        <v>1.2072012567167167E-2</v>
      </c>
      <c r="AU52" s="54">
        <f t="shared" si="18"/>
        <v>1.2072012567166945E-2</v>
      </c>
      <c r="AV52" s="54">
        <f t="shared" si="19"/>
        <v>1.2072012567166945E-2</v>
      </c>
      <c r="AW52" s="54">
        <f t="shared" si="20"/>
        <v>1.2072012567166945E-2</v>
      </c>
      <c r="AX52" s="54">
        <f t="shared" si="21"/>
        <v>1.2072012567167167E-2</v>
      </c>
      <c r="AY52" s="54">
        <f t="shared" si="22"/>
        <v>1.2072012567167167E-2</v>
      </c>
      <c r="AZ52" s="54">
        <f t="shared" si="23"/>
        <v>1.2072012567167167E-2</v>
      </c>
      <c r="BA52" s="54">
        <f t="shared" si="24"/>
        <v>1.2072012567166723E-2</v>
      </c>
      <c r="BB52" s="54">
        <f t="shared" si="25"/>
        <v>1.2072012567166945E-2</v>
      </c>
      <c r="BC52" s="54">
        <f t="shared" si="26"/>
        <v>1.2072012567166945E-2</v>
      </c>
      <c r="BD52" s="54">
        <f t="shared" si="27"/>
        <v>1.2072012567166723E-2</v>
      </c>
      <c r="BE52" s="54">
        <f t="shared" si="28"/>
        <v>1.2072012567167167E-2</v>
      </c>
      <c r="BF52" s="54">
        <f t="shared" si="29"/>
        <v>1.2072012567166945E-2</v>
      </c>
      <c r="BG52" s="54">
        <f t="shared" si="30"/>
        <v>1.2072012567166945E-2</v>
      </c>
      <c r="BH52" s="54">
        <f t="shared" si="31"/>
        <v>1.2072012567166945E-2</v>
      </c>
      <c r="BI52" s="54">
        <f t="shared" si="31"/>
        <v>1.2072012567166945E-2</v>
      </c>
    </row>
    <row r="55" spans="1:25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BC55" s="1" t="s">
        <v>134</v>
      </c>
    </row>
    <row r="56" spans="1:25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54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54">
      <c r="A58" s="4"/>
    </row>
    <row r="59" spans="1:254" s="3" customFormat="1">
      <c r="A59" s="4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</row>
    <row r="60" spans="1:254">
      <c r="A60" s="4"/>
      <c r="E60">
        <v>2005</v>
      </c>
      <c r="F60">
        <f>E60+1</f>
        <v>2006</v>
      </c>
      <c r="G60">
        <f t="shared" ref="G60:BH60" si="37">F60+1</f>
        <v>2007</v>
      </c>
      <c r="H60">
        <f t="shared" si="37"/>
        <v>2008</v>
      </c>
      <c r="I60">
        <f t="shared" si="37"/>
        <v>2009</v>
      </c>
      <c r="J60">
        <f t="shared" si="37"/>
        <v>2010</v>
      </c>
      <c r="K60">
        <f t="shared" si="37"/>
        <v>2011</v>
      </c>
      <c r="L60">
        <f t="shared" si="37"/>
        <v>2012</v>
      </c>
      <c r="M60">
        <f t="shared" si="37"/>
        <v>2013</v>
      </c>
      <c r="N60">
        <f t="shared" si="37"/>
        <v>2014</v>
      </c>
      <c r="O60">
        <f t="shared" si="37"/>
        <v>2015</v>
      </c>
      <c r="P60">
        <f t="shared" si="37"/>
        <v>2016</v>
      </c>
      <c r="Q60">
        <f t="shared" si="37"/>
        <v>2017</v>
      </c>
      <c r="R60">
        <f t="shared" si="37"/>
        <v>2018</v>
      </c>
      <c r="S60">
        <f t="shared" si="37"/>
        <v>2019</v>
      </c>
      <c r="T60">
        <f t="shared" si="37"/>
        <v>2020</v>
      </c>
      <c r="U60">
        <f t="shared" si="37"/>
        <v>2021</v>
      </c>
      <c r="V60">
        <f t="shared" si="37"/>
        <v>2022</v>
      </c>
      <c r="W60">
        <f t="shared" si="37"/>
        <v>2023</v>
      </c>
      <c r="X60">
        <f t="shared" si="37"/>
        <v>2024</v>
      </c>
      <c r="Y60">
        <f t="shared" si="37"/>
        <v>2025</v>
      </c>
      <c r="Z60">
        <f t="shared" si="37"/>
        <v>2026</v>
      </c>
      <c r="AA60">
        <f t="shared" si="37"/>
        <v>2027</v>
      </c>
      <c r="AB60">
        <f t="shared" si="37"/>
        <v>2028</v>
      </c>
      <c r="AC60">
        <f t="shared" si="37"/>
        <v>2029</v>
      </c>
      <c r="AD60">
        <f t="shared" si="37"/>
        <v>2030</v>
      </c>
      <c r="AE60">
        <f t="shared" si="37"/>
        <v>2031</v>
      </c>
      <c r="AF60">
        <f t="shared" si="37"/>
        <v>2032</v>
      </c>
      <c r="AG60">
        <f t="shared" si="37"/>
        <v>2033</v>
      </c>
      <c r="AH60">
        <f t="shared" si="37"/>
        <v>2034</v>
      </c>
      <c r="AI60">
        <f t="shared" si="37"/>
        <v>2035</v>
      </c>
      <c r="AJ60">
        <f t="shared" si="37"/>
        <v>2036</v>
      </c>
      <c r="AK60">
        <f t="shared" si="37"/>
        <v>2037</v>
      </c>
      <c r="AL60">
        <f t="shared" si="37"/>
        <v>2038</v>
      </c>
      <c r="AM60">
        <f t="shared" si="37"/>
        <v>2039</v>
      </c>
      <c r="AN60">
        <f t="shared" si="37"/>
        <v>2040</v>
      </c>
      <c r="AO60">
        <f t="shared" si="37"/>
        <v>2041</v>
      </c>
      <c r="AP60">
        <f t="shared" si="37"/>
        <v>2042</v>
      </c>
      <c r="AQ60">
        <f t="shared" si="37"/>
        <v>2043</v>
      </c>
      <c r="AR60">
        <f t="shared" si="37"/>
        <v>2044</v>
      </c>
      <c r="AS60">
        <f t="shared" si="37"/>
        <v>2045</v>
      </c>
      <c r="AT60">
        <f t="shared" si="37"/>
        <v>2046</v>
      </c>
      <c r="AU60">
        <f t="shared" si="37"/>
        <v>2047</v>
      </c>
      <c r="AV60">
        <f t="shared" si="37"/>
        <v>2048</v>
      </c>
      <c r="AW60">
        <f t="shared" si="37"/>
        <v>2049</v>
      </c>
      <c r="AX60">
        <f t="shared" si="37"/>
        <v>2050</v>
      </c>
      <c r="AY60">
        <f t="shared" si="37"/>
        <v>2051</v>
      </c>
      <c r="AZ60">
        <f t="shared" si="37"/>
        <v>2052</v>
      </c>
      <c r="BA60">
        <f t="shared" si="37"/>
        <v>2053</v>
      </c>
      <c r="BB60">
        <f t="shared" si="37"/>
        <v>2054</v>
      </c>
      <c r="BC60">
        <f t="shared" si="37"/>
        <v>2055</v>
      </c>
      <c r="BD60">
        <f t="shared" si="37"/>
        <v>2056</v>
      </c>
      <c r="BE60">
        <f t="shared" si="37"/>
        <v>2057</v>
      </c>
      <c r="BF60">
        <f t="shared" si="37"/>
        <v>2058</v>
      </c>
      <c r="BG60">
        <f t="shared" si="37"/>
        <v>2059</v>
      </c>
      <c r="BH60">
        <f t="shared" si="37"/>
        <v>2060</v>
      </c>
    </row>
    <row r="61" spans="1:254">
      <c r="A61" s="4"/>
      <c r="C61" s="73" t="s">
        <v>143</v>
      </c>
      <c r="D61" s="5" t="s">
        <v>99</v>
      </c>
      <c r="F61" s="2">
        <f>'FillTable_B-Y_DemData'!H5*F4</f>
        <v>13.530095593709841</v>
      </c>
      <c r="G61" s="2">
        <f t="shared" ref="G61:G73" si="38">F61*G4</f>
        <v>13.633920614717667</v>
      </c>
      <c r="H61" s="2">
        <f t="shared" ref="H61:BH61" si="39">G61*H4</f>
        <v>13.624262269414926</v>
      </c>
      <c r="I61" s="2">
        <f t="shared" si="39"/>
        <v>13.424549342816492</v>
      </c>
      <c r="J61" s="2">
        <f t="shared" si="39"/>
        <v>13.470931148726123</v>
      </c>
      <c r="K61" s="2">
        <f t="shared" si="39"/>
        <v>14.836733993677038</v>
      </c>
      <c r="L61" s="2">
        <f t="shared" si="39"/>
        <v>14.303327294003568</v>
      </c>
      <c r="M61" s="2">
        <f t="shared" si="39"/>
        <v>14.31295249979356</v>
      </c>
      <c r="N61" s="2">
        <f t="shared" si="39"/>
        <v>14.317905078423115</v>
      </c>
      <c r="O61" s="2">
        <f t="shared" si="39"/>
        <v>14.393759793219818</v>
      </c>
      <c r="P61" s="2">
        <f t="shared" si="39"/>
        <v>14.530704925752778</v>
      </c>
      <c r="Q61" s="2">
        <f t="shared" si="39"/>
        <v>14.649122641378305</v>
      </c>
      <c r="R61" s="2">
        <f t="shared" si="39"/>
        <v>14.766913121102769</v>
      </c>
      <c r="S61" s="2">
        <f t="shared" si="39"/>
        <v>14.90420339738716</v>
      </c>
      <c r="T61" s="2">
        <f t="shared" si="39"/>
        <v>15.026002307372176</v>
      </c>
      <c r="U61" s="2">
        <f t="shared" si="39"/>
        <v>15.102134373649299</v>
      </c>
      <c r="V61" s="2">
        <f t="shared" si="39"/>
        <v>15.175471355255924</v>
      </c>
      <c r="W61" s="2">
        <f t="shared" si="39"/>
        <v>15.247421626820389</v>
      </c>
      <c r="X61" s="2">
        <f t="shared" si="39"/>
        <v>15.318660415965962</v>
      </c>
      <c r="Y61" s="2">
        <f t="shared" si="39"/>
        <v>15.389572328493999</v>
      </c>
      <c r="Z61" s="2">
        <f t="shared" si="39"/>
        <v>15.460314353435646</v>
      </c>
      <c r="AA61" s="2">
        <f t="shared" si="39"/>
        <v>15.529889051897561</v>
      </c>
      <c r="AB61" s="2">
        <f t="shared" si="39"/>
        <v>15.599251959719606</v>
      </c>
      <c r="AC61" s="2">
        <f t="shared" si="39"/>
        <v>15.668902438216241</v>
      </c>
      <c r="AD61" s="2">
        <f t="shared" si="39"/>
        <v>15.739098558354103</v>
      </c>
      <c r="AE61" s="2">
        <f t="shared" si="39"/>
        <v>15.796099337031803</v>
      </c>
      <c r="AF61" s="2">
        <f t="shared" si="39"/>
        <v>15.853306549944465</v>
      </c>
      <c r="AG61" s="2">
        <f t="shared" si="39"/>
        <v>15.910720944715091</v>
      </c>
      <c r="AH61" s="2">
        <f t="shared" si="39"/>
        <v>15.968343271674279</v>
      </c>
      <c r="AI61" s="2">
        <f t="shared" si="39"/>
        <v>16.026174283870027</v>
      </c>
      <c r="AJ61" s="2">
        <f t="shared" si="39"/>
        <v>16.084214737077573</v>
      </c>
      <c r="AK61" s="2">
        <f t="shared" si="39"/>
        <v>16.142465389809274</v>
      </c>
      <c r="AL61" s="2">
        <f t="shared" si="39"/>
        <v>16.200927003324527</v>
      </c>
      <c r="AM61" s="2">
        <f t="shared" si="39"/>
        <v>16.259600341639693</v>
      </c>
      <c r="AN61" s="2">
        <f t="shared" si="39"/>
        <v>16.318486171538112</v>
      </c>
      <c r="AO61" s="2">
        <f t="shared" si="39"/>
        <v>16.377585262580098</v>
      </c>
      <c r="AP61" s="2">
        <f t="shared" si="39"/>
        <v>16.436898387113011</v>
      </c>
      <c r="AQ61" s="2">
        <f t="shared" si="39"/>
        <v>16.496426320281355</v>
      </c>
      <c r="AR61" s="2">
        <f t="shared" si="39"/>
        <v>16.55616984003689</v>
      </c>
      <c r="AS61" s="2">
        <f t="shared" si="39"/>
        <v>16.616129727148817</v>
      </c>
      <c r="AT61" s="2">
        <f t="shared" si="39"/>
        <v>16.676306765213962</v>
      </c>
      <c r="AU61" s="2">
        <f t="shared" si="39"/>
        <v>16.736701740667041</v>
      </c>
      <c r="AV61" s="2">
        <f t="shared" si="39"/>
        <v>16.797315442790921</v>
      </c>
      <c r="AW61" s="2">
        <f t="shared" si="39"/>
        <v>16.858148663726933</v>
      </c>
      <c r="AX61" s="2">
        <f t="shared" si="39"/>
        <v>16.919202198485237</v>
      </c>
      <c r="AY61" s="2">
        <f t="shared" si="39"/>
        <v>16.980476844955206</v>
      </c>
      <c r="AZ61" s="2">
        <f t="shared" si="39"/>
        <v>17.041973403915843</v>
      </c>
      <c r="BA61" s="2">
        <f t="shared" si="39"/>
        <v>17.103692679046265</v>
      </c>
      <c r="BB61" s="2">
        <f t="shared" si="39"/>
        <v>17.165635476936188</v>
      </c>
      <c r="BC61" s="2">
        <f t="shared" si="39"/>
        <v>17.227802607096486</v>
      </c>
      <c r="BD61" s="2">
        <f t="shared" si="39"/>
        <v>17.29019488196975</v>
      </c>
      <c r="BE61" s="2">
        <f t="shared" si="39"/>
        <v>17.352813116940922</v>
      </c>
      <c r="BF61" s="2">
        <f t="shared" si="39"/>
        <v>17.415658130347946</v>
      </c>
      <c r="BG61" s="2">
        <f t="shared" si="39"/>
        <v>17.478730743492463</v>
      </c>
      <c r="BH61" s="2">
        <f t="shared" si="39"/>
        <v>17.542031780650536</v>
      </c>
    </row>
    <row r="62" spans="1:254">
      <c r="A62" s="4"/>
      <c r="B62" s="14"/>
      <c r="C62" s="36" t="s">
        <v>101</v>
      </c>
      <c r="D62" s="5" t="s">
        <v>99</v>
      </c>
      <c r="F62" s="2">
        <f>'FillTable_B-Y_DemData'!H6*F5</f>
        <v>7.4703494309537062</v>
      </c>
      <c r="G62" s="2">
        <f t="shared" si="38"/>
        <v>7.5714189419396103</v>
      </c>
      <c r="H62" s="2">
        <f t="shared" ref="H62:AM62" si="40">G62*H5</f>
        <v>7.5437068323214165</v>
      </c>
      <c r="I62" s="2">
        <f t="shared" si="40"/>
        <v>7.4915790211323445</v>
      </c>
      <c r="J62" s="2">
        <f t="shared" si="40"/>
        <v>7.4642528784753344</v>
      </c>
      <c r="K62" s="2">
        <f t="shared" si="40"/>
        <v>7.4790231310466826</v>
      </c>
      <c r="L62" s="2">
        <f t="shared" si="40"/>
        <v>7.5159448579962902</v>
      </c>
      <c r="M62" s="2">
        <f t="shared" si="40"/>
        <v>7.5174635237397416</v>
      </c>
      <c r="N62" s="2">
        <f t="shared" si="40"/>
        <v>7.5459445866407604</v>
      </c>
      <c r="O62" s="2">
        <f t="shared" si="40"/>
        <v>7.5881455569486596</v>
      </c>
      <c r="P62" s="2">
        <f t="shared" si="40"/>
        <v>7.6376914655516144</v>
      </c>
      <c r="Q62" s="2">
        <f t="shared" si="40"/>
        <v>7.6910769741110814</v>
      </c>
      <c r="R62" s="2">
        <f t="shared" si="40"/>
        <v>7.7408543067689743</v>
      </c>
      <c r="S62" s="2">
        <f t="shared" si="40"/>
        <v>7.7897758141785403</v>
      </c>
      <c r="T62" s="2">
        <f t="shared" si="40"/>
        <v>7.8425637400569359</v>
      </c>
      <c r="U62" s="2">
        <f t="shared" si="40"/>
        <v>7.870854022107646</v>
      </c>
      <c r="V62" s="2">
        <f t="shared" si="40"/>
        <v>7.89786508637801</v>
      </c>
      <c r="W62" s="2">
        <f t="shared" si="40"/>
        <v>7.918907621475884</v>
      </c>
      <c r="X62" s="2">
        <f t="shared" si="40"/>
        <v>7.9386483634334875</v>
      </c>
      <c r="Y62" s="2">
        <f t="shared" si="40"/>
        <v>7.961853331052561</v>
      </c>
      <c r="Z62" s="2">
        <f t="shared" si="40"/>
        <v>7.9921508165823445</v>
      </c>
      <c r="AA62" s="2">
        <f t="shared" si="40"/>
        <v>8.0227417700429342</v>
      </c>
      <c r="AB62" s="2">
        <f t="shared" si="40"/>
        <v>8.0550434099694037</v>
      </c>
      <c r="AC62" s="2">
        <f t="shared" si="40"/>
        <v>8.0898065774369581</v>
      </c>
      <c r="AD62" s="2">
        <f t="shared" si="40"/>
        <v>8.1266195065293836</v>
      </c>
      <c r="AE62" s="2">
        <f t="shared" si="40"/>
        <v>8.1462404370916648</v>
      </c>
      <c r="AF62" s="2">
        <f t="shared" si="40"/>
        <v>8.1659087404780113</v>
      </c>
      <c r="AG62" s="2">
        <f t="shared" si="40"/>
        <v>8.1856245310654892</v>
      </c>
      <c r="AH62" s="2">
        <f t="shared" si="40"/>
        <v>8.2053879235073151</v>
      </c>
      <c r="AI62" s="2">
        <f t="shared" si="40"/>
        <v>8.2251990327335278</v>
      </c>
      <c r="AJ62" s="2">
        <f t="shared" si="40"/>
        <v>8.2450579739516492</v>
      </c>
      <c r="AK62" s="2">
        <f t="shared" si="40"/>
        <v>8.2649648626473624</v>
      </c>
      <c r="AL62" s="2">
        <f t="shared" si="40"/>
        <v>8.2849198145851766</v>
      </c>
      <c r="AM62" s="2">
        <f t="shared" si="40"/>
        <v>8.3049229458091052</v>
      </c>
      <c r="AN62" s="2">
        <f t="shared" ref="AN62:BH62" si="41">AM62*AN5</f>
        <v>8.3249743726433376</v>
      </c>
      <c r="AO62" s="2">
        <f t="shared" si="41"/>
        <v>8.345074211692916</v>
      </c>
      <c r="AP62" s="2">
        <f t="shared" si="41"/>
        <v>8.3652225798444153</v>
      </c>
      <c r="AQ62" s="2">
        <f t="shared" si="41"/>
        <v>8.3854195942666205</v>
      </c>
      <c r="AR62" s="2">
        <f t="shared" si="41"/>
        <v>8.405665372411212</v>
      </c>
      <c r="AS62" s="2">
        <f t="shared" si="41"/>
        <v>8.4259600320134425</v>
      </c>
      <c r="AT62" s="2">
        <f t="shared" si="41"/>
        <v>8.4463036910928242</v>
      </c>
      <c r="AU62" s="2">
        <f t="shared" si="41"/>
        <v>8.4666964679538204</v>
      </c>
      <c r="AV62" s="2">
        <f t="shared" si="41"/>
        <v>8.4871384811865251</v>
      </c>
      <c r="AW62" s="2">
        <f t="shared" si="41"/>
        <v>8.5076298496673584</v>
      </c>
      <c r="AX62" s="2">
        <f t="shared" si="41"/>
        <v>8.5281706925597565</v>
      </c>
      <c r="AY62" s="2">
        <f t="shared" si="41"/>
        <v>8.5487611293148618</v>
      </c>
      <c r="AZ62" s="2">
        <f t="shared" si="41"/>
        <v>8.5694012796722205</v>
      </c>
      <c r="BA62" s="2">
        <f t="shared" si="41"/>
        <v>8.5900912636604811</v>
      </c>
      <c r="BB62" s="2">
        <f t="shared" si="41"/>
        <v>8.610831201598085</v>
      </c>
      <c r="BC62" s="2">
        <f t="shared" si="41"/>
        <v>8.6316212140939736</v>
      </c>
      <c r="BD62" s="2">
        <f t="shared" si="41"/>
        <v>8.6524614220482867</v>
      </c>
      <c r="BE62" s="2">
        <f t="shared" si="41"/>
        <v>8.6733519466530655</v>
      </c>
      <c r="BF62" s="2">
        <f t="shared" si="41"/>
        <v>8.6942929093929564</v>
      </c>
      <c r="BG62" s="2">
        <f t="shared" si="41"/>
        <v>8.7152844320459213</v>
      </c>
      <c r="BH62" s="2">
        <f t="shared" si="41"/>
        <v>8.7363266366839394</v>
      </c>
    </row>
    <row r="63" spans="1:254">
      <c r="A63" s="4"/>
      <c r="B63" s="14"/>
      <c r="C63" s="36" t="s">
        <v>102</v>
      </c>
      <c r="D63" s="5" t="s">
        <v>99</v>
      </c>
      <c r="F63" s="2">
        <f>'FillTable_B-Y_DemData'!H7*F6</f>
        <v>17.862981698164024</v>
      </c>
      <c r="G63" s="2">
        <f t="shared" si="38"/>
        <v>18.104657518240501</v>
      </c>
      <c r="H63" s="2">
        <f t="shared" ref="H63:AM63" si="42">G63*H6</f>
        <v>18.038392758940731</v>
      </c>
      <c r="I63" s="2">
        <f t="shared" si="42"/>
        <v>17.913745559255872</v>
      </c>
      <c r="J63" s="2">
        <f t="shared" si="42"/>
        <v>17.848403718064212</v>
      </c>
      <c r="K63" s="2">
        <f t="shared" si="42"/>
        <v>17.883722112979719</v>
      </c>
      <c r="L63" s="2">
        <f t="shared" si="42"/>
        <v>17.972008763940469</v>
      </c>
      <c r="M63" s="2">
        <f t="shared" si="42"/>
        <v>17.97564017350593</v>
      </c>
      <c r="N63" s="2">
        <f t="shared" si="42"/>
        <v>18.043743641763665</v>
      </c>
      <c r="O63" s="2">
        <f t="shared" si="42"/>
        <v>18.14465393615113</v>
      </c>
      <c r="P63" s="2">
        <f t="shared" si="42"/>
        <v>18.263127331107235</v>
      </c>
      <c r="Q63" s="2">
        <f t="shared" si="42"/>
        <v>18.390781916901247</v>
      </c>
      <c r="R63" s="2">
        <f t="shared" si="42"/>
        <v>18.509808689406299</v>
      </c>
      <c r="S63" s="2">
        <f t="shared" si="42"/>
        <v>18.626789026080068</v>
      </c>
      <c r="T63" s="2">
        <f t="shared" si="42"/>
        <v>18.753014681595278</v>
      </c>
      <c r="U63" s="2">
        <f t="shared" si="42"/>
        <v>18.820661957693744</v>
      </c>
      <c r="V63" s="2">
        <f t="shared" si="42"/>
        <v>18.88525038841831</v>
      </c>
      <c r="W63" s="2">
        <f t="shared" si="42"/>
        <v>18.935566966352244</v>
      </c>
      <c r="X63" s="2">
        <f t="shared" si="42"/>
        <v>18.982770717067801</v>
      </c>
      <c r="Y63" s="2">
        <f t="shared" si="42"/>
        <v>19.038258069529316</v>
      </c>
      <c r="Z63" s="2">
        <f t="shared" si="42"/>
        <v>19.110704938918907</v>
      </c>
      <c r="AA63" s="2">
        <f t="shared" si="42"/>
        <v>19.183853544194545</v>
      </c>
      <c r="AB63" s="2">
        <f t="shared" si="42"/>
        <v>19.261092715957567</v>
      </c>
      <c r="AC63" s="2">
        <f t="shared" si="42"/>
        <v>19.344217853540837</v>
      </c>
      <c r="AD63" s="2">
        <f t="shared" si="42"/>
        <v>19.432244348782017</v>
      </c>
      <c r="AE63" s="2">
        <f t="shared" si="42"/>
        <v>19.479161608379368</v>
      </c>
      <c r="AF63" s="2">
        <f t="shared" si="42"/>
        <v>19.526192145126213</v>
      </c>
      <c r="AG63" s="2">
        <f t="shared" si="42"/>
        <v>19.573336232519189</v>
      </c>
      <c r="AH63" s="2">
        <f t="shared" si="42"/>
        <v>19.620594144715259</v>
      </c>
      <c r="AI63" s="2">
        <f t="shared" si="42"/>
        <v>19.667966156533318</v>
      </c>
      <c r="AJ63" s="2">
        <f t="shared" si="42"/>
        <v>19.715452543455775</v>
      </c>
      <c r="AK63" s="2">
        <f t="shared" si="42"/>
        <v>19.763053581630171</v>
      </c>
      <c r="AL63" s="2">
        <f t="shared" si="42"/>
        <v>19.810769547870777</v>
      </c>
      <c r="AM63" s="2">
        <f t="shared" si="42"/>
        <v>19.858600719660206</v>
      </c>
      <c r="AN63" s="2">
        <f t="shared" ref="AN63:BH63" si="43">AM63*AN6</f>
        <v>19.906547375151025</v>
      </c>
      <c r="AO63" s="2">
        <f t="shared" si="43"/>
        <v>19.954609793167371</v>
      </c>
      <c r="AP63" s="2">
        <f t="shared" si="43"/>
        <v>20.002788253206578</v>
      </c>
      <c r="AQ63" s="2">
        <f t="shared" si="43"/>
        <v>20.051083035440797</v>
      </c>
      <c r="AR63" s="2">
        <f t="shared" si="43"/>
        <v>20.099494420718628</v>
      </c>
      <c r="AS63" s="2">
        <f t="shared" si="43"/>
        <v>20.148022690566751</v>
      </c>
      <c r="AT63" s="2">
        <f t="shared" si="43"/>
        <v>20.196668127191568</v>
      </c>
      <c r="AU63" s="2">
        <f t="shared" si="43"/>
        <v>20.24543101348084</v>
      </c>
      <c r="AV63" s="2">
        <f t="shared" si="43"/>
        <v>20.294311633005329</v>
      </c>
      <c r="AW63" s="2">
        <f t="shared" si="43"/>
        <v>20.343310270020456</v>
      </c>
      <c r="AX63" s="2">
        <f t="shared" si="43"/>
        <v>20.39242720946795</v>
      </c>
      <c r="AY63" s="2">
        <f t="shared" si="43"/>
        <v>20.441662736977499</v>
      </c>
      <c r="AZ63" s="2">
        <f t="shared" si="43"/>
        <v>20.491017138868415</v>
      </c>
      <c r="BA63" s="2">
        <f t="shared" si="43"/>
        <v>20.540490702151306</v>
      </c>
      <c r="BB63" s="2">
        <f t="shared" si="43"/>
        <v>20.590083714529737</v>
      </c>
      <c r="BC63" s="2">
        <f t="shared" si="43"/>
        <v>20.639796464401901</v>
      </c>
      <c r="BD63" s="2">
        <f t="shared" si="43"/>
        <v>20.689629240862306</v>
      </c>
      <c r="BE63" s="2">
        <f t="shared" si="43"/>
        <v>20.739582333703449</v>
      </c>
      <c r="BF63" s="2">
        <f t="shared" si="43"/>
        <v>20.789656033417501</v>
      </c>
      <c r="BG63" s="2">
        <f t="shared" si="43"/>
        <v>20.839850631198001</v>
      </c>
      <c r="BH63" s="2">
        <f t="shared" si="43"/>
        <v>20.89016641894154</v>
      </c>
    </row>
    <row r="64" spans="1:254">
      <c r="A64" s="4"/>
      <c r="B64" s="14"/>
      <c r="C64" s="36" t="s">
        <v>103</v>
      </c>
      <c r="D64" s="5" t="s">
        <v>99</v>
      </c>
      <c r="F64" s="2">
        <f>'FillTable_B-Y_DemData'!H8*F7</f>
        <v>1.4814868176435521</v>
      </c>
      <c r="G64" s="2">
        <f t="shared" si="38"/>
        <v>1.5065413933322862</v>
      </c>
      <c r="H64" s="2">
        <f t="shared" ref="H64:AM64" si="44">G64*H7</f>
        <v>1.4996487883006995</v>
      </c>
      <c r="I64" s="2">
        <f t="shared" si="44"/>
        <v>1.4866953738480855</v>
      </c>
      <c r="J64" s="2">
        <f t="shared" si="44"/>
        <v>1.479916821262794</v>
      </c>
      <c r="K64" s="2">
        <f t="shared" si="44"/>
        <v>1.4835773927879212</v>
      </c>
      <c r="L64" s="2">
        <f t="shared" si="44"/>
        <v>1.492732371727908</v>
      </c>
      <c r="M64" s="2">
        <f t="shared" si="44"/>
        <v>1.493109397098622</v>
      </c>
      <c r="N64" s="2">
        <f t="shared" si="44"/>
        <v>1.5001804893830366</v>
      </c>
      <c r="O64" s="2">
        <f t="shared" si="44"/>
        <v>1.5106677570077258</v>
      </c>
      <c r="P64" s="2">
        <f t="shared" si="44"/>
        <v>1.5229974174722638</v>
      </c>
      <c r="Q64" s="2">
        <f t="shared" si="44"/>
        <v>1.536304120163978</v>
      </c>
      <c r="R64" s="2">
        <f t="shared" si="44"/>
        <v>1.5487329909044658</v>
      </c>
      <c r="S64" s="2">
        <f t="shared" si="44"/>
        <v>1.56096780851751</v>
      </c>
      <c r="T64" s="2">
        <f t="shared" si="44"/>
        <v>1.5741903092255218</v>
      </c>
      <c r="U64" s="2">
        <f t="shared" si="44"/>
        <v>1.5812884803921168</v>
      </c>
      <c r="V64" s="2">
        <f t="shared" si="44"/>
        <v>1.588071779360356</v>
      </c>
      <c r="W64" s="2">
        <f t="shared" si="44"/>
        <v>1.5933607175401134</v>
      </c>
      <c r="X64" s="2">
        <f t="shared" si="44"/>
        <v>1.5983257525351293</v>
      </c>
      <c r="Y64" s="2">
        <f t="shared" si="44"/>
        <v>1.6041657103645923</v>
      </c>
      <c r="Z64" s="2">
        <f t="shared" si="44"/>
        <v>1.6117961868027211</v>
      </c>
      <c r="AA64" s="2">
        <f t="shared" si="44"/>
        <v>1.6195078753190548</v>
      </c>
      <c r="AB64" s="2">
        <f t="shared" si="44"/>
        <v>1.6276585739433662</v>
      </c>
      <c r="AC64" s="2">
        <f t="shared" si="44"/>
        <v>1.6364391857765634</v>
      </c>
      <c r="AD64" s="2">
        <f t="shared" si="44"/>
        <v>1.6457475232401066</v>
      </c>
      <c r="AE64" s="2">
        <f t="shared" si="44"/>
        <v>1.6507143944358411</v>
      </c>
      <c r="AF64" s="2">
        <f t="shared" si="44"/>
        <v>1.6556962556644492</v>
      </c>
      <c r="AG64" s="2">
        <f t="shared" si="44"/>
        <v>1.6606931521658972</v>
      </c>
      <c r="AH64" s="2">
        <f t="shared" si="44"/>
        <v>1.6657051293166858</v>
      </c>
      <c r="AI64" s="2">
        <f t="shared" si="44"/>
        <v>1.670732232630262</v>
      </c>
      <c r="AJ64" s="2">
        <f t="shared" si="44"/>
        <v>1.6757745077574329</v>
      </c>
      <c r="AK64" s="2">
        <f t="shared" si="44"/>
        <v>1.6808320004867792</v>
      </c>
      <c r="AL64" s="2">
        <f t="shared" si="44"/>
        <v>1.6859047567450722</v>
      </c>
      <c r="AM64" s="2">
        <f t="shared" si="44"/>
        <v>1.6909928225976905</v>
      </c>
      <c r="AN64" s="2">
        <f t="shared" ref="AN64:BH64" si="45">AM64*AN7</f>
        <v>1.6960962442490375</v>
      </c>
      <c r="AO64" s="2">
        <f t="shared" si="45"/>
        <v>1.7012150680429621</v>
      </c>
      <c r="AP64" s="2">
        <f t="shared" si="45"/>
        <v>1.7063493404631791</v>
      </c>
      <c r="AQ64" s="2">
        <f t="shared" si="45"/>
        <v>1.7114991081336912</v>
      </c>
      <c r="AR64" s="2">
        <f t="shared" si="45"/>
        <v>1.7166644178192123</v>
      </c>
      <c r="AS64" s="2">
        <f t="shared" si="45"/>
        <v>1.7218453164255927</v>
      </c>
      <c r="AT64" s="2">
        <f t="shared" si="45"/>
        <v>1.7270418510002443</v>
      </c>
      <c r="AU64" s="2">
        <f t="shared" si="45"/>
        <v>1.7322540687325687</v>
      </c>
      <c r="AV64" s="2">
        <f t="shared" si="45"/>
        <v>1.737482016954385</v>
      </c>
      <c r="AW64" s="2">
        <f t="shared" si="45"/>
        <v>1.7427257431403598</v>
      </c>
      <c r="AX64" s="2">
        <f t="shared" si="45"/>
        <v>1.7479852949084387</v>
      </c>
      <c r="AY64" s="2">
        <f t="shared" si="45"/>
        <v>1.7532607200202781</v>
      </c>
      <c r="AZ64" s="2">
        <f t="shared" si="45"/>
        <v>1.7585520663816792</v>
      </c>
      <c r="BA64" s="2">
        <f t="shared" si="45"/>
        <v>1.7638593820430233</v>
      </c>
      <c r="BB64" s="2">
        <f t="shared" si="45"/>
        <v>1.7691827151997079</v>
      </c>
      <c r="BC64" s="2">
        <f t="shared" si="45"/>
        <v>1.7745221141925842</v>
      </c>
      <c r="BD64" s="2">
        <f t="shared" si="45"/>
        <v>1.7798776275083963</v>
      </c>
      <c r="BE64" s="2">
        <f t="shared" si="45"/>
        <v>1.7852493037802213</v>
      </c>
      <c r="BF64" s="2">
        <f t="shared" si="45"/>
        <v>1.7906371917879114</v>
      </c>
      <c r="BG64" s="2">
        <f t="shared" si="45"/>
        <v>1.7960413404585363</v>
      </c>
      <c r="BH64" s="2">
        <f t="shared" si="45"/>
        <v>1.8014617988668278</v>
      </c>
    </row>
    <row r="65" spans="1:60">
      <c r="A65" s="4"/>
      <c r="B65" s="14"/>
      <c r="C65" s="36" t="s">
        <v>104</v>
      </c>
      <c r="D65" s="5" t="s">
        <v>99</v>
      </c>
      <c r="F65" s="2">
        <f>'FillTable_B-Y_DemData'!H9*F8</f>
        <v>3.4568025745016211</v>
      </c>
      <c r="G65" s="2">
        <f t="shared" si="38"/>
        <v>3.5152632511086672</v>
      </c>
      <c r="H65" s="2">
        <f t="shared" ref="H65:AM65" si="46">G65*H8</f>
        <v>3.499180506034965</v>
      </c>
      <c r="I65" s="2">
        <f t="shared" si="46"/>
        <v>3.4689558723121992</v>
      </c>
      <c r="J65" s="2">
        <f t="shared" si="46"/>
        <v>3.4531392496131859</v>
      </c>
      <c r="K65" s="2">
        <f t="shared" si="46"/>
        <v>3.461680583171816</v>
      </c>
      <c r="L65" s="2">
        <f t="shared" si="46"/>
        <v>3.4830422006984518</v>
      </c>
      <c r="M65" s="2">
        <f t="shared" si="46"/>
        <v>3.4839219265634513</v>
      </c>
      <c r="N65" s="2">
        <f t="shared" si="46"/>
        <v>3.5004211418937521</v>
      </c>
      <c r="O65" s="2">
        <f t="shared" si="46"/>
        <v>3.524891433018027</v>
      </c>
      <c r="P65" s="2">
        <f t="shared" si="46"/>
        <v>3.5536606407686153</v>
      </c>
      <c r="Q65" s="2">
        <f t="shared" si="46"/>
        <v>3.5847096137159484</v>
      </c>
      <c r="R65" s="2">
        <f t="shared" si="46"/>
        <v>3.6137103121104199</v>
      </c>
      <c r="S65" s="2">
        <f t="shared" si="46"/>
        <v>3.64225821987419</v>
      </c>
      <c r="T65" s="2">
        <f t="shared" si="46"/>
        <v>3.6731107215262178</v>
      </c>
      <c r="U65" s="2">
        <f t="shared" si="46"/>
        <v>3.6896731209149394</v>
      </c>
      <c r="V65" s="2">
        <f t="shared" si="46"/>
        <v>3.7055008185074976</v>
      </c>
      <c r="W65" s="2">
        <f t="shared" si="46"/>
        <v>3.7178416742602649</v>
      </c>
      <c r="X65" s="2">
        <f t="shared" si="46"/>
        <v>3.729426755915302</v>
      </c>
      <c r="Y65" s="2">
        <f t="shared" si="46"/>
        <v>3.7430533241840491</v>
      </c>
      <c r="Z65" s="2">
        <f t="shared" si="46"/>
        <v>3.7608577692063498</v>
      </c>
      <c r="AA65" s="2">
        <f t="shared" si="46"/>
        <v>3.7788517090777956</v>
      </c>
      <c r="AB65" s="2">
        <f t="shared" si="46"/>
        <v>3.7978700058678556</v>
      </c>
      <c r="AC65" s="2">
        <f t="shared" si="46"/>
        <v>3.818358100145316</v>
      </c>
      <c r="AD65" s="2">
        <f t="shared" si="46"/>
        <v>3.8400775542269168</v>
      </c>
      <c r="AE65" s="2">
        <f t="shared" si="46"/>
        <v>3.8516669203502971</v>
      </c>
      <c r="AF65" s="2">
        <f t="shared" si="46"/>
        <v>3.8632912632170493</v>
      </c>
      <c r="AG65" s="2">
        <f t="shared" si="46"/>
        <v>3.8749506883870946</v>
      </c>
      <c r="AH65" s="2">
        <f t="shared" si="46"/>
        <v>3.8866453017389349</v>
      </c>
      <c r="AI65" s="2">
        <f t="shared" si="46"/>
        <v>3.898375209470613</v>
      </c>
      <c r="AJ65" s="2">
        <f t="shared" si="46"/>
        <v>3.9101405181006781</v>
      </c>
      <c r="AK65" s="2">
        <f t="shared" si="46"/>
        <v>3.9219413344691527</v>
      </c>
      <c r="AL65" s="2">
        <f t="shared" si="46"/>
        <v>3.9337777657385034</v>
      </c>
      <c r="AM65" s="2">
        <f t="shared" si="46"/>
        <v>3.9456499193946124</v>
      </c>
      <c r="AN65" s="2">
        <f t="shared" ref="AN65:BH65" si="47">AM65*AN8</f>
        <v>3.9575579032477552</v>
      </c>
      <c r="AO65" s="2">
        <f t="shared" si="47"/>
        <v>3.9695018254335794</v>
      </c>
      <c r="AP65" s="2">
        <f t="shared" si="47"/>
        <v>3.9814817944140857</v>
      </c>
      <c r="AQ65" s="2">
        <f t="shared" si="47"/>
        <v>3.9934979189786137</v>
      </c>
      <c r="AR65" s="2">
        <f t="shared" si="47"/>
        <v>4.00555030824483</v>
      </c>
      <c r="AS65" s="2">
        <f t="shared" si="47"/>
        <v>4.0176390716597172</v>
      </c>
      <c r="AT65" s="2">
        <f t="shared" si="47"/>
        <v>4.029764319000571</v>
      </c>
      <c r="AU65" s="2">
        <f t="shared" si="47"/>
        <v>4.0419261603759944</v>
      </c>
      <c r="AV65" s="2">
        <f t="shared" si="47"/>
        <v>4.054124706226899</v>
      </c>
      <c r="AW65" s="2">
        <f t="shared" si="47"/>
        <v>4.0663600673275067</v>
      </c>
      <c r="AX65" s="2">
        <f t="shared" si="47"/>
        <v>4.0786323547863574</v>
      </c>
      <c r="AY65" s="2">
        <f t="shared" si="47"/>
        <v>4.0909416800473162</v>
      </c>
      <c r="AZ65" s="2">
        <f t="shared" si="47"/>
        <v>4.1032881548905857</v>
      </c>
      <c r="BA65" s="2">
        <f t="shared" si="47"/>
        <v>4.1156718914337223</v>
      </c>
      <c r="BB65" s="2">
        <f t="shared" si="47"/>
        <v>4.128093002132653</v>
      </c>
      <c r="BC65" s="2">
        <f t="shared" si="47"/>
        <v>4.1405515997826976</v>
      </c>
      <c r="BD65" s="2">
        <f t="shared" si="47"/>
        <v>4.1530477975195925</v>
      </c>
      <c r="BE65" s="2">
        <f t="shared" si="47"/>
        <v>4.1655817088205174</v>
      </c>
      <c r="BF65" s="2">
        <f t="shared" si="47"/>
        <v>4.1781534475051281</v>
      </c>
      <c r="BG65" s="2">
        <f t="shared" si="47"/>
        <v>4.1907631277365862</v>
      </c>
      <c r="BH65" s="2">
        <f t="shared" si="47"/>
        <v>4.2034108640226</v>
      </c>
    </row>
    <row r="66" spans="1:60">
      <c r="A66" s="4"/>
      <c r="B66" s="14"/>
      <c r="C66" s="36" t="s">
        <v>105</v>
      </c>
      <c r="D66" s="5" t="s">
        <v>99</v>
      </c>
      <c r="F66" s="2">
        <f>'FillTable_B-Y_DemData'!H10*F9</f>
        <v>2.1258293350769244</v>
      </c>
      <c r="G66" s="2">
        <f t="shared" si="38"/>
        <v>2.1545905775491234</v>
      </c>
      <c r="H66" s="2">
        <f t="shared" ref="H66:AM66" si="48">G66*H9</f>
        <v>2.1467045722012177</v>
      </c>
      <c r="I66" s="2">
        <f t="shared" si="48"/>
        <v>2.1318706168122081</v>
      </c>
      <c r="J66" s="2">
        <f t="shared" si="48"/>
        <v>2.1240944456689856</v>
      </c>
      <c r="K66" s="2">
        <f t="shared" si="48"/>
        <v>2.1282976006208227</v>
      </c>
      <c r="L66" s="2">
        <f t="shared" si="48"/>
        <v>2.1388043769070766</v>
      </c>
      <c r="M66" s="2">
        <f t="shared" si="48"/>
        <v>2.1392365419908446</v>
      </c>
      <c r="N66" s="2">
        <f t="shared" si="48"/>
        <v>2.1473413675507147</v>
      </c>
      <c r="O66" s="2">
        <f t="shared" si="48"/>
        <v>2.1593504524641345</v>
      </c>
      <c r="P66" s="2">
        <f t="shared" si="48"/>
        <v>2.1734496786000337</v>
      </c>
      <c r="Q66" s="2">
        <f t="shared" si="48"/>
        <v>2.1886415355824491</v>
      </c>
      <c r="R66" s="2">
        <f t="shared" si="48"/>
        <v>2.2028066178137529</v>
      </c>
      <c r="S66" s="2">
        <f t="shared" si="48"/>
        <v>2.2167281587709287</v>
      </c>
      <c r="T66" s="2">
        <f t="shared" si="48"/>
        <v>2.2317499622899417</v>
      </c>
      <c r="U66" s="2">
        <f t="shared" si="48"/>
        <v>2.2398004975476109</v>
      </c>
      <c r="V66" s="2">
        <f t="shared" si="48"/>
        <v>2.247487007171868</v>
      </c>
      <c r="W66" s="2">
        <f t="shared" si="48"/>
        <v>2.2534750588431987</v>
      </c>
      <c r="X66" s="2">
        <f t="shared" si="48"/>
        <v>2.2590926606351269</v>
      </c>
      <c r="Y66" s="2">
        <f t="shared" si="48"/>
        <v>2.2656960734125446</v>
      </c>
      <c r="Z66" s="2">
        <f t="shared" si="48"/>
        <v>2.2743177964140697</v>
      </c>
      <c r="AA66" s="2">
        <f t="shared" si="48"/>
        <v>2.2830230312702917</v>
      </c>
      <c r="AB66" s="2">
        <f t="shared" si="48"/>
        <v>2.2922150743415641</v>
      </c>
      <c r="AC66" s="2">
        <f t="shared" si="48"/>
        <v>2.302107591668332</v>
      </c>
      <c r="AD66" s="2">
        <f t="shared" si="48"/>
        <v>2.3125834074649156</v>
      </c>
      <c r="AE66" s="2">
        <f t="shared" si="48"/>
        <v>2.3181669146564232</v>
      </c>
      <c r="AF66" s="2">
        <f t="shared" si="48"/>
        <v>2.3237639026817276</v>
      </c>
      <c r="AG66" s="2">
        <f t="shared" si="48"/>
        <v>2.3293744040889881</v>
      </c>
      <c r="AH66" s="2">
        <f t="shared" si="48"/>
        <v>2.3349984515049478</v>
      </c>
      <c r="AI66" s="2">
        <f t="shared" si="48"/>
        <v>2.3406360776351245</v>
      </c>
      <c r="AJ66" s="2">
        <f t="shared" si="48"/>
        <v>2.3462873152639996</v>
      </c>
      <c r="AK66" s="2">
        <f t="shared" si="48"/>
        <v>2.3519521972552098</v>
      </c>
      <c r="AL66" s="2">
        <f t="shared" si="48"/>
        <v>2.357630756551738</v>
      </c>
      <c r="AM66" s="2">
        <f t="shared" si="48"/>
        <v>2.3633230261761042</v>
      </c>
      <c r="AN66" s="2">
        <f t="shared" ref="AN66:BH66" si="49">AM66*AN9</f>
        <v>2.3690290392305586</v>
      </c>
      <c r="AO66" s="2">
        <f t="shared" si="49"/>
        <v>2.3747488288972738</v>
      </c>
      <c r="AP66" s="2">
        <f t="shared" si="49"/>
        <v>2.3804824284385364</v>
      </c>
      <c r="AQ66" s="2">
        <f t="shared" si="49"/>
        <v>2.3862298711969423</v>
      </c>
      <c r="AR66" s="2">
        <f t="shared" si="49"/>
        <v>2.39199119059559</v>
      </c>
      <c r="AS66" s="2">
        <f t="shared" si="49"/>
        <v>2.3977664201382747</v>
      </c>
      <c r="AT66" s="2">
        <f t="shared" si="49"/>
        <v>2.4035555934096826</v>
      </c>
      <c r="AU66" s="2">
        <f t="shared" si="49"/>
        <v>2.4093587440755879</v>
      </c>
      <c r="AV66" s="2">
        <f t="shared" si="49"/>
        <v>2.4151759058830469</v>
      </c>
      <c r="AW66" s="2">
        <f t="shared" si="49"/>
        <v>2.4210071126605945</v>
      </c>
      <c r="AX66" s="2">
        <f t="shared" si="49"/>
        <v>2.4268523983184425</v>
      </c>
      <c r="AY66" s="2">
        <f t="shared" si="49"/>
        <v>2.4327117968486744</v>
      </c>
      <c r="AZ66" s="2">
        <f t="shared" si="49"/>
        <v>2.4385853423254451</v>
      </c>
      <c r="BA66" s="2">
        <f t="shared" si="49"/>
        <v>2.4444730689051775</v>
      </c>
      <c r="BB66" s="2">
        <f t="shared" si="49"/>
        <v>2.4503750108267623</v>
      </c>
      <c r="BC66" s="2">
        <f t="shared" si="49"/>
        <v>2.4562912024117569</v>
      </c>
      <c r="BD66" s="2">
        <f t="shared" si="49"/>
        <v>2.462221678064584</v>
      </c>
      <c r="BE66" s="2">
        <f t="shared" si="49"/>
        <v>2.4681664722727334</v>
      </c>
      <c r="BF66" s="2">
        <f t="shared" si="49"/>
        <v>2.4741256196069608</v>
      </c>
      <c r="BG66" s="2">
        <f t="shared" si="49"/>
        <v>2.4800991547214899</v>
      </c>
      <c r="BH66" s="2">
        <f t="shared" si="49"/>
        <v>2.4860871123542134</v>
      </c>
    </row>
    <row r="67" spans="1:60">
      <c r="A67" s="4"/>
      <c r="B67" s="14"/>
      <c r="C67" s="36" t="s">
        <v>106</v>
      </c>
      <c r="D67" s="5" t="s">
        <v>99</v>
      </c>
      <c r="F67" s="2">
        <f>'FillTable_B-Y_DemData'!H11*F10</f>
        <v>4.9602684485128137</v>
      </c>
      <c r="G67" s="2">
        <f t="shared" si="38"/>
        <v>5.0273780142812781</v>
      </c>
      <c r="H67" s="2">
        <f t="shared" ref="H67:AM67" si="50">G67*H10</f>
        <v>5.0089773351361648</v>
      </c>
      <c r="I67" s="2">
        <f t="shared" si="50"/>
        <v>4.9743647725618088</v>
      </c>
      <c r="J67" s="2">
        <f t="shared" si="50"/>
        <v>4.9562203732276231</v>
      </c>
      <c r="K67" s="2">
        <f t="shared" si="50"/>
        <v>4.9660277347819095</v>
      </c>
      <c r="L67" s="2">
        <f t="shared" si="50"/>
        <v>4.990543546116502</v>
      </c>
      <c r="M67" s="2">
        <f t="shared" si="50"/>
        <v>4.9915519313119612</v>
      </c>
      <c r="N67" s="2">
        <f t="shared" si="50"/>
        <v>5.0104631909516586</v>
      </c>
      <c r="O67" s="2">
        <f t="shared" si="50"/>
        <v>5.0384843890829716</v>
      </c>
      <c r="P67" s="2">
        <f t="shared" si="50"/>
        <v>5.0713825834000694</v>
      </c>
      <c r="Q67" s="2">
        <f t="shared" si="50"/>
        <v>5.1068302496923712</v>
      </c>
      <c r="R67" s="2">
        <f t="shared" si="50"/>
        <v>5.1398821082320794</v>
      </c>
      <c r="S67" s="2">
        <f t="shared" si="50"/>
        <v>5.1723657037988229</v>
      </c>
      <c r="T67" s="2">
        <f t="shared" si="50"/>
        <v>5.2074165786765203</v>
      </c>
      <c r="U67" s="2">
        <f t="shared" si="50"/>
        <v>5.2262011609444148</v>
      </c>
      <c r="V67" s="2">
        <f t="shared" si="50"/>
        <v>5.2441363500676816</v>
      </c>
      <c r="W67" s="2">
        <f t="shared" si="50"/>
        <v>5.2581084706341201</v>
      </c>
      <c r="X67" s="2">
        <f t="shared" si="50"/>
        <v>5.27121620814862</v>
      </c>
      <c r="Y67" s="2">
        <f t="shared" si="50"/>
        <v>5.2866241712959283</v>
      </c>
      <c r="Z67" s="2">
        <f t="shared" si="50"/>
        <v>5.3067415249661529</v>
      </c>
      <c r="AA67" s="2">
        <f t="shared" si="50"/>
        <v>5.3270537396306707</v>
      </c>
      <c r="AB67" s="2">
        <f t="shared" si="50"/>
        <v>5.3485018401303064</v>
      </c>
      <c r="AC67" s="2">
        <f t="shared" si="50"/>
        <v>5.3715843805594314</v>
      </c>
      <c r="AD67" s="2">
        <f t="shared" si="50"/>
        <v>5.3960279507514599</v>
      </c>
      <c r="AE67" s="2">
        <f t="shared" si="50"/>
        <v>5.4090561341983108</v>
      </c>
      <c r="AF67" s="2">
        <f t="shared" si="50"/>
        <v>5.4221157729240215</v>
      </c>
      <c r="AG67" s="2">
        <f t="shared" si="50"/>
        <v>5.435206942874296</v>
      </c>
      <c r="AH67" s="2">
        <f t="shared" si="50"/>
        <v>5.4483297201782026</v>
      </c>
      <c r="AI67" s="2">
        <f t="shared" si="50"/>
        <v>5.4614841811486148</v>
      </c>
      <c r="AJ67" s="2">
        <f t="shared" si="50"/>
        <v>5.4746704022826567</v>
      </c>
      <c r="AK67" s="2">
        <f t="shared" si="50"/>
        <v>5.4878884602621474</v>
      </c>
      <c r="AL67" s="2">
        <f t="shared" si="50"/>
        <v>5.5011384319540468</v>
      </c>
      <c r="AM67" s="2">
        <f t="shared" si="50"/>
        <v>5.5144203944109016</v>
      </c>
      <c r="AN67" s="2">
        <f t="shared" ref="AN67:BH67" si="51">AM67*AN10</f>
        <v>5.5277344248712952</v>
      </c>
      <c r="AO67" s="2">
        <f t="shared" si="51"/>
        <v>5.5410806007602966</v>
      </c>
      <c r="AP67" s="2">
        <f t="shared" si="51"/>
        <v>5.554458999689909</v>
      </c>
      <c r="AQ67" s="2">
        <f t="shared" si="51"/>
        <v>5.5678696994595231</v>
      </c>
      <c r="AR67" s="2">
        <f t="shared" si="51"/>
        <v>5.5813127780563674</v>
      </c>
      <c r="AS67" s="2">
        <f t="shared" si="51"/>
        <v>5.5947883136559646</v>
      </c>
      <c r="AT67" s="2">
        <f t="shared" si="51"/>
        <v>5.6082963846225837</v>
      </c>
      <c r="AU67" s="2">
        <f t="shared" si="51"/>
        <v>5.621837069509696</v>
      </c>
      <c r="AV67" s="2">
        <f t="shared" si="51"/>
        <v>5.6354104470604334</v>
      </c>
      <c r="AW67" s="2">
        <f t="shared" si="51"/>
        <v>5.6490165962080452</v>
      </c>
      <c r="AX67" s="2">
        <f t="shared" si="51"/>
        <v>5.6626555960763572</v>
      </c>
      <c r="AY67" s="2">
        <f t="shared" si="51"/>
        <v>5.6763275259802315</v>
      </c>
      <c r="AZ67" s="2">
        <f t="shared" si="51"/>
        <v>5.6900324654260297</v>
      </c>
      <c r="BA67" s="2">
        <f t="shared" si="51"/>
        <v>5.7037704941120717</v>
      </c>
      <c r="BB67" s="2">
        <f t="shared" si="51"/>
        <v>5.7175416919291031</v>
      </c>
      <c r="BC67" s="2">
        <f t="shared" si="51"/>
        <v>5.731346138960757</v>
      </c>
      <c r="BD67" s="2">
        <f t="shared" si="51"/>
        <v>5.745183915484021</v>
      </c>
      <c r="BE67" s="2">
        <f t="shared" si="51"/>
        <v>5.7590551019697029</v>
      </c>
      <c r="BF67" s="2">
        <f t="shared" si="51"/>
        <v>5.7729597790828997</v>
      </c>
      <c r="BG67" s="2">
        <f t="shared" si="51"/>
        <v>5.7868980276834669</v>
      </c>
      <c r="BH67" s="2">
        <f t="shared" si="51"/>
        <v>5.8008699288264882</v>
      </c>
    </row>
    <row r="68" spans="1:60">
      <c r="A68" s="4"/>
      <c r="B68" s="14"/>
      <c r="C68" s="36" t="s">
        <v>107</v>
      </c>
      <c r="D68" s="5" t="s">
        <v>99</v>
      </c>
      <c r="F68" s="2">
        <f>'FillTable_B-Y_DemData'!H23*F11</f>
        <v>11.432193065764682</v>
      </c>
      <c r="G68" s="2">
        <f t="shared" si="38"/>
        <v>12.012209188169361</v>
      </c>
      <c r="H68" s="2">
        <f t="shared" ref="H68:AM68" si="52">G68*H11</f>
        <v>11.847337355525491</v>
      </c>
      <c r="I68" s="2">
        <f t="shared" si="52"/>
        <v>11.540338532621195</v>
      </c>
      <c r="J68" s="2">
        <f t="shared" si="52"/>
        <v>11.382484826398326</v>
      </c>
      <c r="K68" s="2">
        <f t="shared" si="52"/>
        <v>11.466948492008573</v>
      </c>
      <c r="L68" s="2">
        <f t="shared" si="52"/>
        <v>11.679232001707335</v>
      </c>
      <c r="M68" s="2">
        <f t="shared" si="52"/>
        <v>11.68808161237801</v>
      </c>
      <c r="N68" s="2">
        <f t="shared" si="52"/>
        <v>11.854139445520362</v>
      </c>
      <c r="O68" s="2">
        <f t="shared" si="52"/>
        <v>12.102744597444484</v>
      </c>
      <c r="P68" s="2">
        <f t="shared" si="52"/>
        <v>12.399082553060383</v>
      </c>
      <c r="Q68" s="2">
        <f t="shared" si="52"/>
        <v>12.724081604189642</v>
      </c>
      <c r="R68" s="2">
        <f t="shared" si="52"/>
        <v>13.032899298826193</v>
      </c>
      <c r="S68" s="2">
        <f t="shared" si="52"/>
        <v>13.341774644337853</v>
      </c>
      <c r="T68" s="2">
        <f t="shared" si="52"/>
        <v>13.680817429944875</v>
      </c>
      <c r="U68" s="2">
        <f t="shared" si="52"/>
        <v>13.865881681543138</v>
      </c>
      <c r="V68" s="2">
        <f t="shared" si="52"/>
        <v>14.044324303627146</v>
      </c>
      <c r="W68" s="2">
        <f t="shared" si="52"/>
        <v>14.184644591381897</v>
      </c>
      <c r="X68" s="2">
        <f t="shared" si="52"/>
        <v>14.31724593396452</v>
      </c>
      <c r="Y68" s="2">
        <f t="shared" si="52"/>
        <v>14.474182864416493</v>
      </c>
      <c r="Z68" s="2">
        <f t="shared" si="52"/>
        <v>14.680729315187458</v>
      </c>
      <c r="AA68" s="2">
        <f t="shared" si="52"/>
        <v>14.891450520383851</v>
      </c>
      <c r="AB68" s="2">
        <f t="shared" si="52"/>
        <v>15.116288683483095</v>
      </c>
      <c r="AC68" s="2">
        <f t="shared" si="52"/>
        <v>15.360928926983263</v>
      </c>
      <c r="AD68" s="2">
        <f t="shared" si="52"/>
        <v>15.6230554602183</v>
      </c>
      <c r="AE68" s="2">
        <f t="shared" si="52"/>
        <v>15.764506751608273</v>
      </c>
      <c r="AF68" s="2">
        <f t="shared" si="52"/>
        <v>15.907238744323729</v>
      </c>
      <c r="AG68" s="2">
        <f t="shared" si="52"/>
        <v>16.051263033846528</v>
      </c>
      <c r="AH68" s="2">
        <f t="shared" si="52"/>
        <v>16.196591320644153</v>
      </c>
      <c r="AI68" s="2">
        <f t="shared" si="52"/>
        <v>16.343235411120215</v>
      </c>
      <c r="AJ68" s="2">
        <f t="shared" si="52"/>
        <v>16.491207218573624</v>
      </c>
      <c r="AK68" s="2">
        <f t="shared" si="52"/>
        <v>16.640518764166409</v>
      </c>
      <c r="AL68" s="2">
        <f t="shared" si="52"/>
        <v>16.791182177900303</v>
      </c>
      <c r="AM68" s="2">
        <f t="shared" si="52"/>
        <v>16.943209699602207</v>
      </c>
      <c r="AN68" s="2">
        <f t="shared" ref="AN68:BH68" si="53">AM68*AN11</f>
        <v>17.096613679918519</v>
      </c>
      <c r="AO68" s="2">
        <f t="shared" si="53"/>
        <v>17.251406581318502</v>
      </c>
      <c r="AP68" s="2">
        <f t="shared" si="53"/>
        <v>17.407600979106736</v>
      </c>
      <c r="AQ68" s="2">
        <f t="shared" si="53"/>
        <v>17.565209562444739</v>
      </c>
      <c r="AR68" s="2">
        <f t="shared" si="53"/>
        <v>17.724245135381807</v>
      </c>
      <c r="AS68" s="2">
        <f t="shared" si="53"/>
        <v>17.884720617895212</v>
      </c>
      <c r="AT68" s="2">
        <f t="shared" si="53"/>
        <v>18.046649046939841</v>
      </c>
      <c r="AU68" s="2">
        <f t="shared" si="53"/>
        <v>18.210043577507275</v>
      </c>
      <c r="AV68" s="2">
        <f t="shared" si="53"/>
        <v>18.374917483694521</v>
      </c>
      <c r="AW68" s="2">
        <f t="shared" si="53"/>
        <v>18.541284159782382</v>
      </c>
      <c r="AX68" s="2">
        <f t="shared" si="53"/>
        <v>18.709157121323617</v>
      </c>
      <c r="AY68" s="2">
        <f t="shared" si="53"/>
        <v>18.878550006240911</v>
      </c>
      <c r="AZ68" s="2">
        <f t="shared" si="53"/>
        <v>19.04947657593484</v>
      </c>
      <c r="BA68" s="2">
        <f t="shared" si="53"/>
        <v>19.221950716401814</v>
      </c>
      <c r="BB68" s="2">
        <f t="shared" si="53"/>
        <v>19.395986439362215</v>
      </c>
      <c r="BC68" s="2">
        <f t="shared" si="53"/>
        <v>19.571597883398653</v>
      </c>
      <c r="BD68" s="2">
        <f t="shared" si="53"/>
        <v>19.748799315104595</v>
      </c>
      <c r="BE68" s="2">
        <f t="shared" si="53"/>
        <v>19.9276051302434</v>
      </c>
      <c r="BF68" s="2">
        <f t="shared" si="53"/>
        <v>20.108029854917781</v>
      </c>
      <c r="BG68" s="2">
        <f t="shared" si="53"/>
        <v>20.290088146749934</v>
      </c>
      <c r="BH68" s="2">
        <f t="shared" si="53"/>
        <v>20.473794796072301</v>
      </c>
    </row>
    <row r="69" spans="1:60">
      <c r="A69" s="4"/>
      <c r="B69" s="14"/>
      <c r="C69" s="36" t="s">
        <v>108</v>
      </c>
      <c r="D69" s="5" t="s">
        <v>99</v>
      </c>
      <c r="F69" s="2">
        <f>'FillTable_B-Y_DemData'!H12*F12</f>
        <v>4.0647445112139202</v>
      </c>
      <c r="G69" s="2">
        <f t="shared" si="38"/>
        <v>4.1334865666940779</v>
      </c>
      <c r="H69" s="2">
        <f t="shared" ref="H69:AM69" si="54">G69*H12</f>
        <v>4.1145753768431481</v>
      </c>
      <c r="I69" s="2">
        <f t="shared" si="54"/>
        <v>4.0790351886547107</v>
      </c>
      <c r="J69" s="2">
        <f t="shared" si="54"/>
        <v>4.0604369236638256</v>
      </c>
      <c r="K69" s="2">
        <f t="shared" si="54"/>
        <v>4.0704804068980094</v>
      </c>
      <c r="L69" s="2">
        <f t="shared" si="54"/>
        <v>4.0955988554413318</v>
      </c>
      <c r="M69" s="2">
        <f t="shared" si="54"/>
        <v>4.0966332971845505</v>
      </c>
      <c r="N69" s="2">
        <f t="shared" si="54"/>
        <v>4.1160342012014208</v>
      </c>
      <c r="O69" s="2">
        <f t="shared" si="54"/>
        <v>4.1448080404333432</v>
      </c>
      <c r="P69" s="2">
        <f t="shared" si="54"/>
        <v>4.1786368393814683</v>
      </c>
      <c r="Q69" s="2">
        <f t="shared" si="54"/>
        <v>4.2151463419192865</v>
      </c>
      <c r="R69" s="2">
        <f t="shared" si="54"/>
        <v>4.2492473433735833</v>
      </c>
      <c r="S69" s="2">
        <f t="shared" si="54"/>
        <v>4.2828159226859714</v>
      </c>
      <c r="T69" s="2">
        <f t="shared" si="54"/>
        <v>4.3190944008589343</v>
      </c>
      <c r="U69" s="2">
        <f t="shared" si="54"/>
        <v>4.338569601006153</v>
      </c>
      <c r="V69" s="2">
        <f t="shared" si="54"/>
        <v>4.3571808886131063</v>
      </c>
      <c r="W69" s="2">
        <f t="shared" si="54"/>
        <v>4.3716921094895183</v>
      </c>
      <c r="X69" s="2">
        <f t="shared" si="54"/>
        <v>4.3853146395745828</v>
      </c>
      <c r="Y69" s="2">
        <f t="shared" si="54"/>
        <v>4.4013376890208056</v>
      </c>
      <c r="Z69" s="2">
        <f t="shared" si="54"/>
        <v>4.4222733712357609</v>
      </c>
      <c r="AA69" s="2">
        <f t="shared" si="54"/>
        <v>4.4434318744337968</v>
      </c>
      <c r="AB69" s="2">
        <f t="shared" si="54"/>
        <v>4.465794886443871</v>
      </c>
      <c r="AC69" s="2">
        <f t="shared" si="54"/>
        <v>4.4898861867031998</v>
      </c>
      <c r="AD69" s="2">
        <f t="shared" si="54"/>
        <v>4.5154254039023414</v>
      </c>
      <c r="AE69" s="2">
        <f t="shared" si="54"/>
        <v>4.529052971957845</v>
      </c>
      <c r="AF69" s="2">
        <f t="shared" si="54"/>
        <v>4.5427216680565543</v>
      </c>
      <c r="AG69" s="2">
        <f t="shared" si="54"/>
        <v>4.5564316163230343</v>
      </c>
      <c r="AH69" s="2">
        <f t="shared" si="54"/>
        <v>4.5701829412564559</v>
      </c>
      <c r="AI69" s="2">
        <f t="shared" si="54"/>
        <v>4.5839757677317303</v>
      </c>
      <c r="AJ69" s="2">
        <f t="shared" si="54"/>
        <v>4.5978102210006417</v>
      </c>
      <c r="AK69" s="2">
        <f t="shared" si="54"/>
        <v>4.6116864266929838</v>
      </c>
      <c r="AL69" s="2">
        <f t="shared" si="54"/>
        <v>4.6256045108177011</v>
      </c>
      <c r="AM69" s="2">
        <f t="shared" si="54"/>
        <v>4.6395645997640349</v>
      </c>
      <c r="AN69" s="2">
        <f t="shared" ref="AN69:BH69" si="55">AM69*AN12</f>
        <v>4.6535668203026681</v>
      </c>
      <c r="AO69" s="2">
        <f t="shared" si="55"/>
        <v>4.6676112995868788</v>
      </c>
      <c r="AP69" s="2">
        <f t="shared" si="55"/>
        <v>4.6816981651536942</v>
      </c>
      <c r="AQ69" s="2">
        <f t="shared" si="55"/>
        <v>4.6958275449250486</v>
      </c>
      <c r="AR69" s="2">
        <f t="shared" si="55"/>
        <v>4.7099995672089445</v>
      </c>
      <c r="AS69" s="2">
        <f t="shared" si="55"/>
        <v>4.7242143607006186</v>
      </c>
      <c r="AT69" s="2">
        <f t="shared" si="55"/>
        <v>4.7384720544837107</v>
      </c>
      <c r="AU69" s="2">
        <f t="shared" si="55"/>
        <v>4.7527727780314342</v>
      </c>
      <c r="AV69" s="2">
        <f t="shared" si="55"/>
        <v>4.7671166612077549</v>
      </c>
      <c r="AW69" s="2">
        <f t="shared" si="55"/>
        <v>4.781503834268567</v>
      </c>
      <c r="AX69" s="2">
        <f t="shared" si="55"/>
        <v>4.7959344278628784</v>
      </c>
      <c r="AY69" s="2">
        <f t="shared" si="55"/>
        <v>4.8104085730339952</v>
      </c>
      <c r="AZ69" s="2">
        <f t="shared" si="55"/>
        <v>4.8249264012207131</v>
      </c>
      <c r="BA69" s="2">
        <f t="shared" si="55"/>
        <v>4.8394880442585109</v>
      </c>
      <c r="BB69" s="2">
        <f t="shared" si="55"/>
        <v>4.8540936343807459</v>
      </c>
      <c r="BC69" s="2">
        <f t="shared" si="55"/>
        <v>4.8687433042198585</v>
      </c>
      <c r="BD69" s="2">
        <f t="shared" si="55"/>
        <v>4.8834371868085711</v>
      </c>
      <c r="BE69" s="2">
        <f t="shared" si="55"/>
        <v>4.8981754155811013</v>
      </c>
      <c r="BF69" s="2">
        <f t="shared" si="55"/>
        <v>4.9129581243743718</v>
      </c>
      <c r="BG69" s="2">
        <f t="shared" si="55"/>
        <v>4.9277854474292244</v>
      </c>
      <c r="BH69" s="2">
        <f t="shared" si="55"/>
        <v>4.9426575193916413</v>
      </c>
    </row>
    <row r="70" spans="1:60">
      <c r="A70" s="4"/>
      <c r="B70" s="14"/>
      <c r="C70" s="36" t="s">
        <v>109</v>
      </c>
      <c r="D70" s="5" t="s">
        <v>99</v>
      </c>
      <c r="F70" s="2">
        <f>'FillTable_B-Y_DemData'!H13*F13</f>
        <v>1.7237292032469762</v>
      </c>
      <c r="G70" s="2">
        <f t="shared" si="38"/>
        <v>1.7703713233390888</v>
      </c>
      <c r="H70" s="2">
        <f t="shared" ref="H70:AM70" si="56">G70*H13</f>
        <v>1.7574118702818757</v>
      </c>
      <c r="I70" s="2">
        <f t="shared" si="56"/>
        <v>1.7331240669003924</v>
      </c>
      <c r="J70" s="2">
        <f t="shared" si="56"/>
        <v>1.7204806454372203</v>
      </c>
      <c r="K70" s="2">
        <f t="shared" si="56"/>
        <v>1.7272896145573589</v>
      </c>
      <c r="L70" s="2">
        <f t="shared" si="56"/>
        <v>1.7443438512923253</v>
      </c>
      <c r="M70" s="2">
        <f t="shared" si="56"/>
        <v>1.7450487727098734</v>
      </c>
      <c r="N70" s="2">
        <f t="shared" si="56"/>
        <v>1.7582715422528026</v>
      </c>
      <c r="O70" s="2">
        <f t="shared" si="56"/>
        <v>1.7779379377042603</v>
      </c>
      <c r="P70" s="2">
        <f t="shared" si="56"/>
        <v>1.8011556131961473</v>
      </c>
      <c r="Q70" s="2">
        <f t="shared" si="56"/>
        <v>1.826334846695931</v>
      </c>
      <c r="R70" s="2">
        <f t="shared" si="56"/>
        <v>1.8499752490777295</v>
      </c>
      <c r="S70" s="2">
        <f t="shared" si="56"/>
        <v>1.8733586055571632</v>
      </c>
      <c r="T70" s="2">
        <f t="shared" si="56"/>
        <v>1.8987484800728862</v>
      </c>
      <c r="U70" s="2">
        <f t="shared" si="56"/>
        <v>1.912447094920033</v>
      </c>
      <c r="V70" s="2">
        <f t="shared" si="56"/>
        <v>1.9255733023809927</v>
      </c>
      <c r="W70" s="2">
        <f t="shared" si="56"/>
        <v>1.9358340357198709</v>
      </c>
      <c r="X70" s="2">
        <f t="shared" si="56"/>
        <v>1.9454855689864679</v>
      </c>
      <c r="Y70" s="2">
        <f t="shared" si="56"/>
        <v>1.956859023903466</v>
      </c>
      <c r="Z70" s="2">
        <f t="shared" si="56"/>
        <v>1.9717520156468102</v>
      </c>
      <c r="AA70" s="2">
        <f t="shared" si="56"/>
        <v>1.9868462688787003</v>
      </c>
      <c r="AB70" s="2">
        <f t="shared" si="56"/>
        <v>2.0028453860399211</v>
      </c>
      <c r="AC70" s="2">
        <f t="shared" si="56"/>
        <v>2.0201327539715086</v>
      </c>
      <c r="AD70" s="2">
        <f t="shared" si="56"/>
        <v>2.0385181141448045</v>
      </c>
      <c r="AE70" s="2">
        <f t="shared" si="56"/>
        <v>2.0483617206617462</v>
      </c>
      <c r="AF70" s="2">
        <f t="shared" si="56"/>
        <v>2.0582528600353189</v>
      </c>
      <c r="AG70" s="2">
        <f t="shared" si="56"/>
        <v>2.0681917617924204</v>
      </c>
      <c r="AH70" s="2">
        <f t="shared" si="56"/>
        <v>2.078178656568288</v>
      </c>
      <c r="AI70" s="2">
        <f t="shared" si="56"/>
        <v>2.0882137761118522</v>
      </c>
      <c r="AJ70" s="2">
        <f t="shared" si="56"/>
        <v>2.0982973532911138</v>
      </c>
      <c r="AK70" s="2">
        <f t="shared" si="56"/>
        <v>2.108429622098547</v>
      </c>
      <c r="AL70" s="2">
        <f t="shared" si="56"/>
        <v>2.1186108176565313</v>
      </c>
      <c r="AM70" s="2">
        <f t="shared" si="56"/>
        <v>2.1288411762228057</v>
      </c>
      <c r="AN70" s="2">
        <f t="shared" ref="AN70:BH70" si="57">AM70*AN13</f>
        <v>2.1391209351959515</v>
      </c>
      <c r="AO70" s="2">
        <f t="shared" si="57"/>
        <v>2.1494503331209018</v>
      </c>
      <c r="AP70" s="2">
        <f t="shared" si="57"/>
        <v>2.1598296096944765</v>
      </c>
      <c r="AQ70" s="2">
        <f t="shared" si="57"/>
        <v>2.1702590057709448</v>
      </c>
      <c r="AR70" s="2">
        <f t="shared" si="57"/>
        <v>2.1807387633676143</v>
      </c>
      <c r="AS70" s="2">
        <f t="shared" si="57"/>
        <v>2.1912691256704471</v>
      </c>
      <c r="AT70" s="2">
        <f t="shared" si="57"/>
        <v>2.2018503370397027</v>
      </c>
      <c r="AU70" s="2">
        <f t="shared" si="57"/>
        <v>2.2124826430156084</v>
      </c>
      <c r="AV70" s="2">
        <f t="shared" si="57"/>
        <v>2.2231662903240577</v>
      </c>
      <c r="AW70" s="2">
        <f t="shared" si="57"/>
        <v>2.2339015268823355</v>
      </c>
      <c r="AX70" s="2">
        <f t="shared" si="57"/>
        <v>2.2446886018048704</v>
      </c>
      <c r="AY70" s="2">
        <f t="shared" si="57"/>
        <v>2.2555277654090164</v>
      </c>
      <c r="AZ70" s="2">
        <f t="shared" si="57"/>
        <v>2.2664192692208611</v>
      </c>
      <c r="BA70" s="2">
        <f t="shared" si="57"/>
        <v>2.2773633659810626</v>
      </c>
      <c r="BB70" s="2">
        <f t="shared" si="57"/>
        <v>2.2883603096507144</v>
      </c>
      <c r="BC70" s="2">
        <f t="shared" si="57"/>
        <v>2.2994103554172383</v>
      </c>
      <c r="BD70" s="2">
        <f t="shared" si="57"/>
        <v>2.3105137597003065</v>
      </c>
      <c r="BE70" s="2">
        <f t="shared" si="57"/>
        <v>2.3216707801577923</v>
      </c>
      <c r="BF70" s="2">
        <f t="shared" si="57"/>
        <v>2.3328816756917479</v>
      </c>
      <c r="BG70" s="2">
        <f t="shared" si="57"/>
        <v>2.3441467064544135</v>
      </c>
      <c r="BH70" s="2">
        <f t="shared" si="57"/>
        <v>2.3554661338542537</v>
      </c>
    </row>
    <row r="71" spans="1:60">
      <c r="A71" s="4"/>
      <c r="B71" s="14"/>
      <c r="C71" s="36" t="s">
        <v>110</v>
      </c>
      <c r="D71" s="5" t="s">
        <v>99</v>
      </c>
      <c r="F71" s="2">
        <f>'FillTable_B-Y_DemData'!H14*F14</f>
        <v>3.1094951521451741</v>
      </c>
      <c r="G71" s="2">
        <f t="shared" si="38"/>
        <v>3.193634497257503</v>
      </c>
      <c r="H71" s="2">
        <f t="shared" ref="H71:AM71" si="58">G71*H14</f>
        <v>3.1702564884728579</v>
      </c>
      <c r="I71" s="2">
        <f t="shared" si="58"/>
        <v>3.1264428739394869</v>
      </c>
      <c r="J71" s="2">
        <f t="shared" si="58"/>
        <v>3.103634965555615</v>
      </c>
      <c r="K71" s="2">
        <f t="shared" si="58"/>
        <v>3.1159179021272614</v>
      </c>
      <c r="L71" s="2">
        <f t="shared" si="58"/>
        <v>3.1466826338212082</v>
      </c>
      <c r="M71" s="2">
        <f t="shared" si="58"/>
        <v>3.147954266120748</v>
      </c>
      <c r="N71" s="2">
        <f t="shared" si="58"/>
        <v>3.1718072806860413</v>
      </c>
      <c r="O71" s="2">
        <f t="shared" si="58"/>
        <v>3.2072841764776108</v>
      </c>
      <c r="P71" s="2">
        <f t="shared" si="58"/>
        <v>3.24916735003533</v>
      </c>
      <c r="Q71" s="2">
        <f t="shared" si="58"/>
        <v>3.2945890464101586</v>
      </c>
      <c r="R71" s="2">
        <f t="shared" si="58"/>
        <v>3.3372347917293732</v>
      </c>
      <c r="S71" s="2">
        <f t="shared" si="58"/>
        <v>3.3794168429916698</v>
      </c>
      <c r="T71" s="2">
        <f t="shared" si="58"/>
        <v>3.4252185220323788</v>
      </c>
      <c r="U71" s="2">
        <f t="shared" si="58"/>
        <v>3.4499299305170004</v>
      </c>
      <c r="V71" s="2">
        <f t="shared" si="58"/>
        <v>3.4736087533790956</v>
      </c>
      <c r="W71" s="2">
        <f t="shared" si="58"/>
        <v>3.4921184476597262</v>
      </c>
      <c r="X71" s="2">
        <f t="shared" si="58"/>
        <v>3.5095291847097916</v>
      </c>
      <c r="Y71" s="2">
        <f t="shared" si="58"/>
        <v>3.5300461562044609</v>
      </c>
      <c r="Z71" s="2">
        <f t="shared" si="58"/>
        <v>3.5569121427756891</v>
      </c>
      <c r="AA71" s="2">
        <f t="shared" si="58"/>
        <v>3.5841411919566171</v>
      </c>
      <c r="AB71" s="2">
        <f t="shared" si="58"/>
        <v>3.6130025566986581</v>
      </c>
      <c r="AC71" s="2">
        <f t="shared" si="58"/>
        <v>3.6441878418788147</v>
      </c>
      <c r="AD71" s="2">
        <f t="shared" si="58"/>
        <v>3.6773538335099927</v>
      </c>
      <c r="AE71" s="2">
        <f t="shared" si="58"/>
        <v>3.6951110581868134</v>
      </c>
      <c r="AF71" s="2">
        <f t="shared" si="58"/>
        <v>3.712954029039417</v>
      </c>
      <c r="AG71" s="2">
        <f t="shared" si="58"/>
        <v>3.7308831601193679</v>
      </c>
      <c r="AH71" s="2">
        <f t="shared" si="58"/>
        <v>3.7488988674776049</v>
      </c>
      <c r="AI71" s="2">
        <f t="shared" si="58"/>
        <v>3.7670015691740959</v>
      </c>
      <c r="AJ71" s="2">
        <f t="shared" si="58"/>
        <v>3.7851916852875389</v>
      </c>
      <c r="AK71" s="2">
        <f t="shared" si="58"/>
        <v>3.8034696379251098</v>
      </c>
      <c r="AL71" s="2">
        <f t="shared" si="58"/>
        <v>3.8218358512322577</v>
      </c>
      <c r="AM71" s="2">
        <f t="shared" si="58"/>
        <v>3.8402907514025477</v>
      </c>
      <c r="AN71" s="2">
        <f t="shared" ref="AN71:BH71" si="59">AM71*AN14</f>
        <v>3.8588347666875502</v>
      </c>
      <c r="AO71" s="2">
        <f t="shared" si="59"/>
        <v>3.8774683274067794</v>
      </c>
      <c r="AP71" s="2">
        <f t="shared" si="59"/>
        <v>3.896191865957678</v>
      </c>
      <c r="AQ71" s="2">
        <f t="shared" si="59"/>
        <v>3.9150058168256519</v>
      </c>
      <c r="AR71" s="2">
        <f t="shared" si="59"/>
        <v>3.9339106165941522</v>
      </c>
      <c r="AS71" s="2">
        <f t="shared" si="59"/>
        <v>3.9529067039548065</v>
      </c>
      <c r="AT71" s="2">
        <f t="shared" si="59"/>
        <v>3.9719945197175988</v>
      </c>
      <c r="AU71" s="2">
        <f t="shared" si="59"/>
        <v>3.9911745068210984</v>
      </c>
      <c r="AV71" s="2">
        <f t="shared" si="59"/>
        <v>4.0104471103427386</v>
      </c>
      <c r="AW71" s="2">
        <f t="shared" si="59"/>
        <v>4.0298127775091448</v>
      </c>
      <c r="AX71" s="2">
        <f t="shared" si="59"/>
        <v>4.0492719577065133</v>
      </c>
      <c r="AY71" s="2">
        <f t="shared" si="59"/>
        <v>4.0688251024910373</v>
      </c>
      <c r="AZ71" s="2">
        <f t="shared" si="59"/>
        <v>4.0884726655993875</v>
      </c>
      <c r="BA71" s="2">
        <f t="shared" si="59"/>
        <v>4.1082151029592415</v>
      </c>
      <c r="BB71" s="2">
        <f t="shared" si="59"/>
        <v>4.1280528726998611</v>
      </c>
      <c r="BC71" s="2">
        <f t="shared" si="59"/>
        <v>4.1479864351627258</v>
      </c>
      <c r="BD71" s="2">
        <f t="shared" si="59"/>
        <v>4.1680162529122144</v>
      </c>
      <c r="BE71" s="2">
        <f t="shared" si="59"/>
        <v>4.1881427907463395</v>
      </c>
      <c r="BF71" s="2">
        <f t="shared" si="59"/>
        <v>4.2083665157075316</v>
      </c>
      <c r="BG71" s="2">
        <f t="shared" si="59"/>
        <v>4.2286878970934776</v>
      </c>
      <c r="BH71" s="2">
        <f t="shared" si="59"/>
        <v>4.2491074064680134</v>
      </c>
    </row>
    <row r="72" spans="1:60">
      <c r="A72" s="4"/>
      <c r="B72" s="14"/>
      <c r="C72" s="36" t="s">
        <v>111</v>
      </c>
      <c r="D72" s="5" t="s">
        <v>99</v>
      </c>
      <c r="F72" s="2">
        <f>'FillTable_B-Y_DemData'!H24*F15</f>
        <v>13.012198107255438</v>
      </c>
      <c r="G72" s="2">
        <f t="shared" si="38"/>
        <v>13.716388191913422</v>
      </c>
      <c r="H72" s="2">
        <f t="shared" ref="H72:AM72" si="60">G72*H15</f>
        <v>13.515575078252786</v>
      </c>
      <c r="I72" s="2">
        <f t="shared" si="60"/>
        <v>13.141998871514604</v>
      </c>
      <c r="J72" s="2">
        <f t="shared" si="60"/>
        <v>12.950252840431832</v>
      </c>
      <c r="K72" s="2">
        <f t="shared" si="60"/>
        <v>13.052756605205168</v>
      </c>
      <c r="L72" s="2">
        <f t="shared" si="60"/>
        <v>13.310507012910952</v>
      </c>
      <c r="M72" s="2">
        <f t="shared" si="60"/>
        <v>13.321265054067657</v>
      </c>
      <c r="N72" s="2">
        <f t="shared" si="60"/>
        <v>13.523143672688363</v>
      </c>
      <c r="O72" s="2">
        <f t="shared" si="60"/>
        <v>13.82565836944927</v>
      </c>
      <c r="P72" s="2">
        <f t="shared" si="60"/>
        <v>14.186750444348185</v>
      </c>
      <c r="Q72" s="2">
        <f t="shared" si="60"/>
        <v>14.583397462989216</v>
      </c>
      <c r="R72" s="2">
        <f t="shared" si="60"/>
        <v>14.960937632846322</v>
      </c>
      <c r="S72" s="2">
        <f t="shared" si="60"/>
        <v>15.339144787898617</v>
      </c>
      <c r="T72" s="2">
        <f t="shared" si="60"/>
        <v>15.754931664141058</v>
      </c>
      <c r="U72" s="2">
        <f t="shared" si="60"/>
        <v>15.982261132024979</v>
      </c>
      <c r="V72" s="2">
        <f t="shared" si="60"/>
        <v>16.201651750329077</v>
      </c>
      <c r="W72" s="2">
        <f t="shared" si="60"/>
        <v>16.374318070592182</v>
      </c>
      <c r="X72" s="2">
        <f t="shared" si="60"/>
        <v>16.537593715776708</v>
      </c>
      <c r="Y72" s="2">
        <f t="shared" si="60"/>
        <v>16.730953748418848</v>
      </c>
      <c r="Z72" s="2">
        <f t="shared" si="60"/>
        <v>16.9856210013888</v>
      </c>
      <c r="AA72" s="2">
        <f t="shared" si="60"/>
        <v>17.245679327853114</v>
      </c>
      <c r="AB72" s="2">
        <f t="shared" si="60"/>
        <v>17.523421645830119</v>
      </c>
      <c r="AC72" s="2">
        <f t="shared" si="60"/>
        <v>17.825925113669719</v>
      </c>
      <c r="AD72" s="2">
        <f t="shared" si="60"/>
        <v>18.150394931796971</v>
      </c>
      <c r="AE72" s="2">
        <f t="shared" si="60"/>
        <v>18.325684368369522</v>
      </c>
      <c r="AF72" s="2">
        <f t="shared" si="60"/>
        <v>18.502666681967039</v>
      </c>
      <c r="AG72" s="2">
        <f t="shared" si="60"/>
        <v>18.681358221735682</v>
      </c>
      <c r="AH72" s="2">
        <f t="shared" si="60"/>
        <v>18.861775494715314</v>
      </c>
      <c r="AI72" s="2">
        <f t="shared" si="60"/>
        <v>19.043935167364342</v>
      </c>
      <c r="AJ72" s="2">
        <f t="shared" si="60"/>
        <v>19.227854067099329</v>
      </c>
      <c r="AK72" s="2">
        <f t="shared" si="60"/>
        <v>19.413549183849472</v>
      </c>
      <c r="AL72" s="2">
        <f t="shared" si="60"/>
        <v>19.601037671626067</v>
      </c>
      <c r="AM72" s="2">
        <f t="shared" si="60"/>
        <v>19.790336850107174</v>
      </c>
      <c r="AN72" s="2">
        <f t="shared" ref="AN72:BH72" si="61">AM72*AN15</f>
        <v>19.981464206237547</v>
      </c>
      <c r="AO72" s="2">
        <f t="shared" si="61"/>
        <v>20.174437395844024</v>
      </c>
      <c r="AP72" s="2">
        <f t="shared" si="61"/>
        <v>20.369274245266542</v>
      </c>
      <c r="AQ72" s="2">
        <f t="shared" si="61"/>
        <v>20.565992753004885</v>
      </c>
      <c r="AR72" s="2">
        <f t="shared" si="61"/>
        <v>20.764611091381315</v>
      </c>
      <c r="AS72" s="2">
        <f t="shared" si="61"/>
        <v>20.965147608219301</v>
      </c>
      <c r="AT72" s="2">
        <f t="shared" si="61"/>
        <v>21.167620828538453</v>
      </c>
      <c r="AU72" s="2">
        <f t="shared" si="61"/>
        <v>21.372049456265767</v>
      </c>
      <c r="AV72" s="2">
        <f t="shared" si="61"/>
        <v>21.57845237596349</v>
      </c>
      <c r="AW72" s="2">
        <f t="shared" si="61"/>
        <v>21.786848654573607</v>
      </c>
      <c r="AX72" s="2">
        <f t="shared" si="61"/>
        <v>21.997257543179192</v>
      </c>
      <c r="AY72" s="2">
        <f t="shared" si="61"/>
        <v>22.209698478782769</v>
      </c>
      <c r="AZ72" s="2">
        <f t="shared" si="61"/>
        <v>22.424191086101857</v>
      </c>
      <c r="BA72" s="2">
        <f t="shared" si="61"/>
        <v>22.640755179381831</v>
      </c>
      <c r="BB72" s="2">
        <f t="shared" si="61"/>
        <v>22.85941076422635</v>
      </c>
      <c r="BC72" s="2">
        <f t="shared" si="61"/>
        <v>23.080178039445368</v>
      </c>
      <c r="BD72" s="2">
        <f t="shared" si="61"/>
        <v>23.303077398921072</v>
      </c>
      <c r="BE72" s="2">
        <f t="shared" si="61"/>
        <v>23.528129433491827</v>
      </c>
      <c r="BF72" s="2">
        <f t="shared" si="61"/>
        <v>23.755354932854264</v>
      </c>
      <c r="BG72" s="2">
        <f t="shared" si="61"/>
        <v>23.984774887483805</v>
      </c>
      <c r="BH72" s="2">
        <f t="shared" si="61"/>
        <v>24.216410490573704</v>
      </c>
    </row>
    <row r="73" spans="1:60">
      <c r="A73" s="4"/>
      <c r="B73" s="14"/>
      <c r="C73" s="36" t="s">
        <v>112</v>
      </c>
      <c r="D73" s="5" t="s">
        <v>99</v>
      </c>
      <c r="F73" s="2">
        <f>'FillTable_B-Y_DemData'!H15*F16</f>
        <v>0</v>
      </c>
      <c r="G73" s="2">
        <f t="shared" si="38"/>
        <v>0</v>
      </c>
      <c r="H73" s="2">
        <f t="shared" ref="H73:AM73" si="62">G73*H16</f>
        <v>0</v>
      </c>
      <c r="I73" s="2">
        <f t="shared" si="62"/>
        <v>0</v>
      </c>
      <c r="J73" s="2">
        <f t="shared" si="62"/>
        <v>0</v>
      </c>
      <c r="K73" s="2">
        <f t="shared" si="62"/>
        <v>0</v>
      </c>
      <c r="L73" s="2">
        <f t="shared" si="62"/>
        <v>0</v>
      </c>
      <c r="M73" s="2">
        <f t="shared" si="62"/>
        <v>0</v>
      </c>
      <c r="N73" s="2">
        <f t="shared" si="62"/>
        <v>0</v>
      </c>
      <c r="O73" s="2">
        <f t="shared" si="62"/>
        <v>0</v>
      </c>
      <c r="P73" s="2">
        <f t="shared" si="62"/>
        <v>0</v>
      </c>
      <c r="Q73" s="2">
        <f t="shared" si="62"/>
        <v>0</v>
      </c>
      <c r="R73" s="2">
        <f t="shared" si="62"/>
        <v>0</v>
      </c>
      <c r="S73" s="2">
        <f t="shared" si="62"/>
        <v>0</v>
      </c>
      <c r="T73" s="2">
        <f t="shared" si="62"/>
        <v>0</v>
      </c>
      <c r="U73" s="2">
        <f t="shared" si="62"/>
        <v>0</v>
      </c>
      <c r="V73" s="2">
        <f t="shared" si="62"/>
        <v>0</v>
      </c>
      <c r="W73" s="2">
        <f t="shared" si="62"/>
        <v>0</v>
      </c>
      <c r="X73" s="2">
        <f t="shared" si="62"/>
        <v>0</v>
      </c>
      <c r="Y73" s="2">
        <f t="shared" si="62"/>
        <v>0</v>
      </c>
      <c r="Z73" s="2">
        <f t="shared" si="62"/>
        <v>0</v>
      </c>
      <c r="AA73" s="2">
        <f t="shared" si="62"/>
        <v>0</v>
      </c>
      <c r="AB73" s="2">
        <f t="shared" si="62"/>
        <v>0</v>
      </c>
      <c r="AC73" s="2">
        <f t="shared" si="62"/>
        <v>0</v>
      </c>
      <c r="AD73" s="2">
        <f t="shared" si="62"/>
        <v>0</v>
      </c>
      <c r="AE73" s="2">
        <f t="shared" si="62"/>
        <v>0</v>
      </c>
      <c r="AF73" s="2">
        <f t="shared" si="62"/>
        <v>0</v>
      </c>
      <c r="AG73" s="2">
        <f t="shared" si="62"/>
        <v>0</v>
      </c>
      <c r="AH73" s="2">
        <f t="shared" si="62"/>
        <v>0</v>
      </c>
      <c r="AI73" s="2">
        <f t="shared" si="62"/>
        <v>0</v>
      </c>
      <c r="AJ73" s="2">
        <f t="shared" si="62"/>
        <v>0</v>
      </c>
      <c r="AK73" s="2">
        <f t="shared" si="62"/>
        <v>0</v>
      </c>
      <c r="AL73" s="2">
        <f t="shared" si="62"/>
        <v>0</v>
      </c>
      <c r="AM73" s="2">
        <f t="shared" si="62"/>
        <v>0</v>
      </c>
      <c r="AN73" s="2">
        <f t="shared" ref="AN73:BH73" si="63">AM73*AN16</f>
        <v>0</v>
      </c>
      <c r="AO73" s="2">
        <f t="shared" si="63"/>
        <v>0</v>
      </c>
      <c r="AP73" s="2">
        <f t="shared" si="63"/>
        <v>0</v>
      </c>
      <c r="AQ73" s="2">
        <f t="shared" si="63"/>
        <v>0</v>
      </c>
      <c r="AR73" s="2">
        <f t="shared" si="63"/>
        <v>0</v>
      </c>
      <c r="AS73" s="2">
        <f t="shared" si="63"/>
        <v>0</v>
      </c>
      <c r="AT73" s="2">
        <f t="shared" si="63"/>
        <v>0</v>
      </c>
      <c r="AU73" s="2">
        <f t="shared" si="63"/>
        <v>0</v>
      </c>
      <c r="AV73" s="2">
        <f t="shared" si="63"/>
        <v>0</v>
      </c>
      <c r="AW73" s="2">
        <f t="shared" si="63"/>
        <v>0</v>
      </c>
      <c r="AX73" s="2">
        <f t="shared" si="63"/>
        <v>0</v>
      </c>
      <c r="AY73" s="2">
        <f t="shared" si="63"/>
        <v>0</v>
      </c>
      <c r="AZ73" s="2">
        <f t="shared" si="63"/>
        <v>0</v>
      </c>
      <c r="BA73" s="2">
        <f t="shared" si="63"/>
        <v>0</v>
      </c>
      <c r="BB73" s="2">
        <f t="shared" si="63"/>
        <v>0</v>
      </c>
      <c r="BC73" s="2">
        <f t="shared" si="63"/>
        <v>0</v>
      </c>
      <c r="BD73" s="2">
        <f t="shared" si="63"/>
        <v>0</v>
      </c>
      <c r="BE73" s="2">
        <f t="shared" si="63"/>
        <v>0</v>
      </c>
      <c r="BF73" s="2">
        <f t="shared" si="63"/>
        <v>0</v>
      </c>
      <c r="BG73" s="2">
        <f t="shared" si="63"/>
        <v>0</v>
      </c>
      <c r="BH73" s="2">
        <f t="shared" si="63"/>
        <v>0</v>
      </c>
    </row>
    <row r="74" spans="1:60">
      <c r="A74" s="4"/>
      <c r="B74" s="14"/>
      <c r="C74" s="29" t="s">
        <v>113</v>
      </c>
      <c r="D74" s="5" t="s">
        <v>99</v>
      </c>
    </row>
    <row r="75" spans="1:60">
      <c r="A75" s="4"/>
      <c r="B75" s="14"/>
      <c r="C75" s="29" t="s">
        <v>114</v>
      </c>
      <c r="D75" s="5" t="s">
        <v>99</v>
      </c>
    </row>
    <row r="76" spans="1:60">
      <c r="A76" s="4"/>
      <c r="B76" s="14"/>
      <c r="C76" s="29" t="s">
        <v>115</v>
      </c>
      <c r="D76" s="5" t="s">
        <v>99</v>
      </c>
    </row>
    <row r="77" spans="1:60">
      <c r="A77" s="4"/>
      <c r="B77" s="14"/>
      <c r="C77" s="29" t="s">
        <v>116</v>
      </c>
      <c r="D77" s="5" t="s">
        <v>99</v>
      </c>
      <c r="F77" s="2">
        <f>'FillTable_B-Y_DemData'!H19*F20</f>
        <v>13.903261379542492</v>
      </c>
      <c r="G77" s="2">
        <f t="shared" ref="G77:AL77" si="64">F77*G20</f>
        <v>14.014226003297068</v>
      </c>
      <c r="H77" s="2">
        <f t="shared" si="64"/>
        <v>13.917590408083095</v>
      </c>
      <c r="I77" s="2">
        <f t="shared" si="64"/>
        <v>13.890494126689358</v>
      </c>
      <c r="J77" s="2">
        <f t="shared" si="64"/>
        <v>13.995293916172045</v>
      </c>
      <c r="K77" s="2">
        <f t="shared" si="64"/>
        <v>13.9992121611145</v>
      </c>
      <c r="L77" s="2">
        <f t="shared" si="64"/>
        <v>13.956674558923121</v>
      </c>
      <c r="M77" s="2">
        <f t="shared" si="64"/>
        <v>13.930321536071629</v>
      </c>
      <c r="N77" s="2">
        <f t="shared" si="64"/>
        <v>14.054166187682513</v>
      </c>
      <c r="O77" s="2">
        <f t="shared" si="64"/>
        <v>14.181266965245532</v>
      </c>
      <c r="P77" s="2">
        <f t="shared" si="64"/>
        <v>14.249196047009868</v>
      </c>
      <c r="Q77" s="2">
        <f t="shared" si="64"/>
        <v>14.322835677942617</v>
      </c>
      <c r="R77" s="2">
        <f t="shared" si="64"/>
        <v>14.813736168364798</v>
      </c>
      <c r="S77" s="2">
        <f t="shared" si="64"/>
        <v>15.377470168588195</v>
      </c>
      <c r="T77" s="2">
        <f t="shared" si="64"/>
        <v>15.982851909045868</v>
      </c>
      <c r="U77" s="2">
        <f t="shared" si="64"/>
        <v>16.414930345797302</v>
      </c>
      <c r="V77" s="2">
        <f t="shared" si="64"/>
        <v>16.814744730866664</v>
      </c>
      <c r="W77" s="2">
        <f t="shared" si="64"/>
        <v>17.036218947924464</v>
      </c>
      <c r="X77" s="2">
        <f t="shared" si="64"/>
        <v>17.232618443489489</v>
      </c>
      <c r="Y77" s="2">
        <f t="shared" si="64"/>
        <v>17.405612967473598</v>
      </c>
      <c r="Z77" s="2">
        <f t="shared" si="64"/>
        <v>17.390614936478144</v>
      </c>
      <c r="AA77" s="2">
        <f t="shared" si="64"/>
        <v>17.401626309596839</v>
      </c>
      <c r="AB77" s="2">
        <f t="shared" si="64"/>
        <v>17.455556821836357</v>
      </c>
      <c r="AC77" s="2">
        <f t="shared" si="64"/>
        <v>17.525132702955506</v>
      </c>
      <c r="AD77" s="2">
        <f t="shared" si="64"/>
        <v>17.585340908152563</v>
      </c>
      <c r="AE77" s="2">
        <f t="shared" si="64"/>
        <v>17.626081448002196</v>
      </c>
      <c r="AF77" s="2">
        <f t="shared" si="64"/>
        <v>17.666916372805517</v>
      </c>
      <c r="AG77" s="2">
        <f t="shared" si="64"/>
        <v>17.707845901227266</v>
      </c>
      <c r="AH77" s="2">
        <f t="shared" si="64"/>
        <v>17.74887025243877</v>
      </c>
      <c r="AI77" s="2">
        <f t="shared" si="64"/>
        <v>17.789989646119118</v>
      </c>
      <c r="AJ77" s="2">
        <f t="shared" si="64"/>
        <v>17.831204302456332</v>
      </c>
      <c r="AK77" s="2">
        <f t="shared" si="64"/>
        <v>17.872514442148553</v>
      </c>
      <c r="AL77" s="2">
        <f t="shared" si="64"/>
        <v>17.913920286405226</v>
      </c>
      <c r="AM77" s="2">
        <f t="shared" ref="AM77:BH77" si="65">AL77*AM20</f>
        <v>17.955422056948272</v>
      </c>
      <c r="AN77" s="2">
        <f t="shared" si="65"/>
        <v>17.997019976013288</v>
      </c>
      <c r="AO77" s="2">
        <f t="shared" si="65"/>
        <v>18.03871426635073</v>
      </c>
      <c r="AP77" s="2">
        <f t="shared" si="65"/>
        <v>18.080505151227104</v>
      </c>
      <c r="AQ77" s="2">
        <f t="shared" si="65"/>
        <v>18.122392854426167</v>
      </c>
      <c r="AR77" s="2">
        <f t="shared" si="65"/>
        <v>18.164377600250123</v>
      </c>
      <c r="AS77" s="2">
        <f t="shared" si="65"/>
        <v>18.206459613520828</v>
      </c>
      <c r="AT77" s="2">
        <f t="shared" si="65"/>
        <v>18.248639119580986</v>
      </c>
      <c r="AU77" s="2">
        <f t="shared" si="65"/>
        <v>18.290916344295361</v>
      </c>
      <c r="AV77" s="2">
        <f t="shared" si="65"/>
        <v>18.333291514051986</v>
      </c>
      <c r="AW77" s="2">
        <f t="shared" si="65"/>
        <v>18.375764855763371</v>
      </c>
      <c r="AX77" s="2">
        <f t="shared" si="65"/>
        <v>18.418336596867725</v>
      </c>
      <c r="AY77" s="2">
        <f t="shared" si="65"/>
        <v>18.461006965330174</v>
      </c>
      <c r="AZ77" s="2">
        <f t="shared" si="65"/>
        <v>18.503776189643972</v>
      </c>
      <c r="BA77" s="2">
        <f t="shared" si="65"/>
        <v>18.546644498831732</v>
      </c>
      <c r="BB77" s="2">
        <f t="shared" si="65"/>
        <v>18.589612122446656</v>
      </c>
      <c r="BC77" s="2">
        <f t="shared" si="65"/>
        <v>18.632679290573755</v>
      </c>
      <c r="BD77" s="2">
        <f t="shared" si="65"/>
        <v>18.675846233831084</v>
      </c>
      <c r="BE77" s="2">
        <f t="shared" si="65"/>
        <v>18.719113183370986</v>
      </c>
      <c r="BF77" s="2">
        <f t="shared" si="65"/>
        <v>18.762480370881313</v>
      </c>
      <c r="BG77" s="2">
        <f t="shared" si="65"/>
        <v>18.805948028586684</v>
      </c>
      <c r="BH77" s="2">
        <f t="shared" si="65"/>
        <v>18.849516389249715</v>
      </c>
    </row>
    <row r="78" spans="1:60">
      <c r="A78" s="4"/>
      <c r="B78" s="14"/>
      <c r="C78" s="29" t="s">
        <v>117</v>
      </c>
      <c r="D78" s="5" t="s">
        <v>99</v>
      </c>
    </row>
    <row r="79" spans="1:60">
      <c r="A79" s="4"/>
      <c r="B79" s="14"/>
      <c r="C79" s="31" t="s">
        <v>118</v>
      </c>
      <c r="D79" s="5" t="s">
        <v>99</v>
      </c>
    </row>
    <row r="80" spans="1:60">
      <c r="A80" s="4"/>
      <c r="B80" s="14"/>
      <c r="C80" s="31" t="s">
        <v>119</v>
      </c>
      <c r="D80" s="5" t="s">
        <v>99</v>
      </c>
      <c r="F80" s="2">
        <f>'FillTable_B-Y_DemData'!H16</f>
        <v>10.5295828240831</v>
      </c>
      <c r="G80" s="2">
        <f t="shared" ref="G80:AL80" si="66">F80*G23</f>
        <v>10.61362146541126</v>
      </c>
      <c r="H80" s="2">
        <f t="shared" si="66"/>
        <v>10.540434860068622</v>
      </c>
      <c r="I80" s="2">
        <f t="shared" si="66"/>
        <v>10.519913593052824</v>
      </c>
      <c r="J80" s="2">
        <f t="shared" si="66"/>
        <v>10.599283320283021</v>
      </c>
      <c r="K80" s="2">
        <f t="shared" si="66"/>
        <v>10.602250788384234</v>
      </c>
      <c r="L80" s="2">
        <f t="shared" si="66"/>
        <v>10.570035095016699</v>
      </c>
      <c r="M80" s="2">
        <f t="shared" si="66"/>
        <v>10.550076732068273</v>
      </c>
      <c r="N80" s="2">
        <f t="shared" si="66"/>
        <v>10.643870014152094</v>
      </c>
      <c r="O80" s="2">
        <f t="shared" si="66"/>
        <v>10.740129311004875</v>
      </c>
      <c r="P80" s="2">
        <f t="shared" si="66"/>
        <v>10.791575146127698</v>
      </c>
      <c r="Q80" s="2">
        <f t="shared" si="66"/>
        <v>10.847345844230391</v>
      </c>
      <c r="R80" s="2">
        <f t="shared" si="66"/>
        <v>11.219127488204164</v>
      </c>
      <c r="S80" s="2">
        <f t="shared" si="66"/>
        <v>11.646069317467195</v>
      </c>
      <c r="T80" s="2">
        <f t="shared" si="66"/>
        <v>12.104552906484379</v>
      </c>
      <c r="U80" s="2">
        <f t="shared" si="66"/>
        <v>12.431785888881512</v>
      </c>
      <c r="V80" s="2">
        <f t="shared" si="66"/>
        <v>12.734583812830651</v>
      </c>
      <c r="W80" s="2">
        <f t="shared" si="66"/>
        <v>12.90231647988246</v>
      </c>
      <c r="X80" s="2">
        <f t="shared" si="66"/>
        <v>13.051058900722145</v>
      </c>
      <c r="Y80" s="2">
        <f t="shared" si="66"/>
        <v>13.182075654178551</v>
      </c>
      <c r="Z80" s="2">
        <f t="shared" si="66"/>
        <v>13.170716951694745</v>
      </c>
      <c r="AA80" s="2">
        <f t="shared" si="66"/>
        <v>13.179056373798309</v>
      </c>
      <c r="AB80" s="2">
        <f t="shared" si="66"/>
        <v>13.219900444830936</v>
      </c>
      <c r="AC80" s="2">
        <f t="shared" si="66"/>
        <v>13.272593477264362</v>
      </c>
      <c r="AD80" s="2">
        <f t="shared" si="66"/>
        <v>13.31819193549695</v>
      </c>
      <c r="AE80" s="2">
        <f t="shared" si="66"/>
        <v>13.349046630444695</v>
      </c>
      <c r="AF80" s="2">
        <f t="shared" si="66"/>
        <v>13.379972807482872</v>
      </c>
      <c r="AG80" s="2">
        <f t="shared" si="66"/>
        <v>13.410970632216399</v>
      </c>
      <c r="AH80" s="2">
        <f t="shared" si="66"/>
        <v>13.442040270633859</v>
      </c>
      <c r="AI80" s="2">
        <f t="shared" si="66"/>
        <v>13.473181889108382</v>
      </c>
      <c r="AJ80" s="2">
        <f t="shared" si="66"/>
        <v>13.504395654398543</v>
      </c>
      <c r="AK80" s="2">
        <f t="shared" si="66"/>
        <v>13.535681733649254</v>
      </c>
      <c r="AL80" s="2">
        <f t="shared" si="66"/>
        <v>13.567040294392653</v>
      </c>
      <c r="AM80" s="2">
        <f t="shared" ref="AM80:BH80" si="67">AL80*AM23</f>
        <v>13.598471504549007</v>
      </c>
      <c r="AN80" s="2">
        <f t="shared" si="67"/>
        <v>13.62997553242761</v>
      </c>
      <c r="AO80" s="2">
        <f t="shared" si="67"/>
        <v>13.661552546727682</v>
      </c>
      <c r="AP80" s="2">
        <f t="shared" si="67"/>
        <v>13.693202716539275</v>
      </c>
      <c r="AQ80" s="2">
        <f t="shared" si="67"/>
        <v>13.724926211344179</v>
      </c>
      <c r="AR80" s="2">
        <f t="shared" si="67"/>
        <v>13.756723201016827</v>
      </c>
      <c r="AS80" s="2">
        <f t="shared" si="67"/>
        <v>13.788593855825205</v>
      </c>
      <c r="AT80" s="2">
        <f t="shared" si="67"/>
        <v>13.820538346431766</v>
      </c>
      <c r="AU80" s="2">
        <f t="shared" si="67"/>
        <v>13.852556843894339</v>
      </c>
      <c r="AV80" s="2">
        <f t="shared" si="67"/>
        <v>13.884649519667052</v>
      </c>
      <c r="AW80" s="2">
        <f t="shared" si="67"/>
        <v>13.916816545601245</v>
      </c>
      <c r="AX80" s="2">
        <f t="shared" si="67"/>
        <v>13.949058093946391</v>
      </c>
      <c r="AY80" s="2">
        <f t="shared" si="67"/>
        <v>13.981374337351021</v>
      </c>
      <c r="AZ80" s="2">
        <f t="shared" si="67"/>
        <v>14.013765448863644</v>
      </c>
      <c r="BA80" s="2">
        <f t="shared" si="67"/>
        <v>14.046231601933679</v>
      </c>
      <c r="BB80" s="2">
        <f t="shared" si="67"/>
        <v>14.078772970412379</v>
      </c>
      <c r="BC80" s="2">
        <f t="shared" si="67"/>
        <v>14.111389728553764</v>
      </c>
      <c r="BD80" s="2">
        <f t="shared" si="67"/>
        <v>14.144082051015554</v>
      </c>
      <c r="BE80" s="2">
        <f t="shared" si="67"/>
        <v>14.176850112860105</v>
      </c>
      <c r="BF80" s="2">
        <f t="shared" si="67"/>
        <v>14.209694089555347</v>
      </c>
      <c r="BG80" s="2">
        <f t="shared" si="67"/>
        <v>14.242614156975719</v>
      </c>
      <c r="BH80" s="2">
        <f t="shared" si="67"/>
        <v>14.275610491403118</v>
      </c>
    </row>
    <row r="81" spans="1:254">
      <c r="A81" s="4"/>
      <c r="B81" s="14"/>
      <c r="C81" s="27" t="s">
        <v>120</v>
      </c>
      <c r="D81" s="5" t="s">
        <v>99</v>
      </c>
      <c r="F81" s="2">
        <f>'FillTable_B-Y_DemData'!H17</f>
        <v>4.0569323828467203</v>
      </c>
      <c r="G81" s="2">
        <f t="shared" ref="G81:AL81" si="68">F81*G24</f>
        <v>4.0674284536872554</v>
      </c>
      <c r="H81" s="2">
        <f t="shared" si="68"/>
        <v>4.0418632750791756</v>
      </c>
      <c r="I81" s="2">
        <f t="shared" si="68"/>
        <v>3.9307525846873737</v>
      </c>
      <c r="J81" s="2">
        <f t="shared" si="68"/>
        <v>3.8124897117380345</v>
      </c>
      <c r="K81" s="2">
        <f t="shared" si="68"/>
        <v>3.7480170577394025</v>
      </c>
      <c r="L81" s="2">
        <f t="shared" si="68"/>
        <v>3.7270871804692196</v>
      </c>
      <c r="M81" s="2">
        <f t="shared" si="68"/>
        <v>3.7335097687063064</v>
      </c>
      <c r="N81" s="2">
        <f t="shared" si="68"/>
        <v>3.7702874734906406</v>
      </c>
      <c r="O81" s="2">
        <f t="shared" si="68"/>
        <v>3.8970600290172204</v>
      </c>
      <c r="P81" s="2">
        <f t="shared" si="68"/>
        <v>4.1479683173627544</v>
      </c>
      <c r="Q81" s="2">
        <f t="shared" si="68"/>
        <v>4.2869641420149573</v>
      </c>
      <c r="R81" s="2">
        <f t="shared" si="68"/>
        <v>4.3522479075415976</v>
      </c>
      <c r="S81" s="2">
        <f t="shared" si="68"/>
        <v>4.409348608941694</v>
      </c>
      <c r="T81" s="2">
        <f t="shared" si="68"/>
        <v>4.5034421345725981</v>
      </c>
      <c r="U81" s="2">
        <f t="shared" si="68"/>
        <v>4.8168156409181071</v>
      </c>
      <c r="V81" s="2">
        <f t="shared" si="68"/>
        <v>4.8892820542907725</v>
      </c>
      <c r="W81" s="2">
        <f t="shared" si="68"/>
        <v>4.9142690117403607</v>
      </c>
      <c r="X81" s="2">
        <f t="shared" si="68"/>
        <v>4.9230161968620676</v>
      </c>
      <c r="Y81" s="2">
        <f t="shared" si="68"/>
        <v>4.9421226074381499</v>
      </c>
      <c r="Z81" s="2">
        <f t="shared" si="68"/>
        <v>5.100194768269688</v>
      </c>
      <c r="AA81" s="2">
        <f t="shared" si="68"/>
        <v>5.1833974384563479</v>
      </c>
      <c r="AB81" s="2">
        <f t="shared" si="68"/>
        <v>5.2549492443617005</v>
      </c>
      <c r="AC81" s="2">
        <f t="shared" si="68"/>
        <v>5.3302108892145785</v>
      </c>
      <c r="AD81" s="2">
        <f t="shared" si="68"/>
        <v>5.4027794655031629</v>
      </c>
      <c r="AE81" s="2">
        <f t="shared" si="68"/>
        <v>5.4288684341452376</v>
      </c>
      <c r="AF81" s="2">
        <f t="shared" si="68"/>
        <v>5.4550833813302368</v>
      </c>
      <c r="AG81" s="2">
        <f t="shared" si="68"/>
        <v>5.4814249153839816</v>
      </c>
      <c r="AH81" s="2">
        <f t="shared" si="68"/>
        <v>5.5078936475697802</v>
      </c>
      <c r="AI81" s="2">
        <f t="shared" si="68"/>
        <v>5.5344901921026128</v>
      </c>
      <c r="AJ81" s="2">
        <f t="shared" si="68"/>
        <v>5.5612151661633824</v>
      </c>
      <c r="AK81" s="2">
        <f t="shared" si="68"/>
        <v>5.5880691899132398</v>
      </c>
      <c r="AL81" s="2">
        <f t="shared" si="68"/>
        <v>5.6150528865079723</v>
      </c>
      <c r="AM81" s="2">
        <f t="shared" ref="AM81:BH81" si="69">AL81*AM24</f>
        <v>5.6421668821124644</v>
      </c>
      <c r="AN81" s="2">
        <f t="shared" si="69"/>
        <v>5.6694118059152308</v>
      </c>
      <c r="AO81" s="2">
        <f t="shared" si="69"/>
        <v>5.6967882901430125</v>
      </c>
      <c r="AP81" s="2">
        <f t="shared" si="69"/>
        <v>5.7242969700754509</v>
      </c>
      <c r="AQ81" s="2">
        <f t="shared" si="69"/>
        <v>5.7519384840598295</v>
      </c>
      <c r="AR81" s="2">
        <f t="shared" si="69"/>
        <v>5.7797134735258862</v>
      </c>
      <c r="AS81" s="2">
        <f t="shared" si="69"/>
        <v>5.8076225830006978</v>
      </c>
      <c r="AT81" s="2">
        <f t="shared" si="69"/>
        <v>5.8356664601236368</v>
      </c>
      <c r="AU81" s="2">
        <f t="shared" si="69"/>
        <v>5.8638457556613997</v>
      </c>
      <c r="AV81" s="2">
        <f t="shared" si="69"/>
        <v>5.8921611235231088</v>
      </c>
      <c r="AW81" s="2">
        <f t="shared" si="69"/>
        <v>5.9206132207754862</v>
      </c>
      <c r="AX81" s="2">
        <f t="shared" si="69"/>
        <v>5.9492027076581007</v>
      </c>
      <c r="AY81" s="2">
        <f t="shared" si="69"/>
        <v>5.9779302475986897</v>
      </c>
      <c r="AZ81" s="2">
        <f t="shared" si="69"/>
        <v>6.006796507228553</v>
      </c>
      <c r="BA81" s="2">
        <f t="shared" si="69"/>
        <v>6.0358021563980238</v>
      </c>
      <c r="BB81" s="2">
        <f t="shared" si="69"/>
        <v>6.0649478681920117</v>
      </c>
      <c r="BC81" s="2">
        <f t="shared" si="69"/>
        <v>6.0942343189456221</v>
      </c>
      <c r="BD81" s="2">
        <f t="shared" si="69"/>
        <v>6.1236621882598508</v>
      </c>
      <c r="BE81" s="2">
        <f t="shared" si="69"/>
        <v>6.153232159017354</v>
      </c>
      <c r="BF81" s="2">
        <f t="shared" si="69"/>
        <v>6.1829449173982951</v>
      </c>
      <c r="BG81" s="2">
        <f t="shared" si="69"/>
        <v>6.2128011528962688</v>
      </c>
      <c r="BH81" s="2">
        <f t="shared" si="69"/>
        <v>6.242801558334298</v>
      </c>
    </row>
    <row r="82" spans="1:254">
      <c r="A82" s="4"/>
      <c r="B82" s="14"/>
      <c r="C82" s="27" t="s">
        <v>121</v>
      </c>
      <c r="D82" s="5" t="s">
        <v>99</v>
      </c>
      <c r="F82" s="2">
        <f>'FillTable_B-Y_DemData'!H18</f>
        <v>0.304269928713504</v>
      </c>
      <c r="G82" s="2">
        <f t="shared" ref="G82:AL82" si="70">F82*G25</f>
        <v>0.30505713402654416</v>
      </c>
      <c r="H82" s="2">
        <f t="shared" si="70"/>
        <v>0.30313974563093815</v>
      </c>
      <c r="I82" s="2">
        <f t="shared" si="70"/>
        <v>0.29480644385155302</v>
      </c>
      <c r="J82" s="2">
        <f t="shared" si="70"/>
        <v>0.28593672838035261</v>
      </c>
      <c r="K82" s="2">
        <f t="shared" si="70"/>
        <v>0.2811012793304552</v>
      </c>
      <c r="L82" s="2">
        <f t="shared" si="70"/>
        <v>0.27953153853519147</v>
      </c>
      <c r="M82" s="2">
        <f t="shared" si="70"/>
        <v>0.28001323265297295</v>
      </c>
      <c r="N82" s="2">
        <f t="shared" si="70"/>
        <v>0.28277156051179803</v>
      </c>
      <c r="O82" s="2">
        <f t="shared" si="70"/>
        <v>0.29227950217629151</v>
      </c>
      <c r="P82" s="2">
        <f t="shared" si="70"/>
        <v>0.31109762380220657</v>
      </c>
      <c r="Q82" s="2">
        <f t="shared" si="70"/>
        <v>0.3215223106511218</v>
      </c>
      <c r="R82" s="2">
        <f t="shared" si="70"/>
        <v>0.32641859306561982</v>
      </c>
      <c r="S82" s="2">
        <f t="shared" si="70"/>
        <v>0.33070114567062703</v>
      </c>
      <c r="T82" s="2">
        <f t="shared" si="70"/>
        <v>0.33775816009294485</v>
      </c>
      <c r="U82" s="2">
        <f t="shared" si="70"/>
        <v>0.36126117306885802</v>
      </c>
      <c r="V82" s="2">
        <f t="shared" si="70"/>
        <v>0.36669615407180794</v>
      </c>
      <c r="W82" s="2">
        <f t="shared" si="70"/>
        <v>0.3685701758805271</v>
      </c>
      <c r="X82" s="2">
        <f t="shared" si="70"/>
        <v>0.36922621476465511</v>
      </c>
      <c r="Y82" s="2">
        <f t="shared" si="70"/>
        <v>0.37065919555786131</v>
      </c>
      <c r="Z82" s="2">
        <f t="shared" si="70"/>
        <v>0.38251460762022665</v>
      </c>
      <c r="AA82" s="2">
        <f t="shared" si="70"/>
        <v>0.38875480788422612</v>
      </c>
      <c r="AB82" s="2">
        <f t="shared" si="70"/>
        <v>0.39412119332712753</v>
      </c>
      <c r="AC82" s="2">
        <f t="shared" si="70"/>
        <v>0.3997658166910934</v>
      </c>
      <c r="AD82" s="2">
        <f t="shared" si="70"/>
        <v>0.40520845991273718</v>
      </c>
      <c r="AE82" s="2">
        <f t="shared" si="70"/>
        <v>0.40716513256089276</v>
      </c>
      <c r="AF82" s="2">
        <f t="shared" si="70"/>
        <v>0.40913125359976765</v>
      </c>
      <c r="AG82" s="2">
        <f t="shared" si="70"/>
        <v>0.41110686865379853</v>
      </c>
      <c r="AH82" s="2">
        <f t="shared" si="70"/>
        <v>0.41309202356773345</v>
      </c>
      <c r="AI82" s="2">
        <f t="shared" si="70"/>
        <v>0.41508676440769587</v>
      </c>
      <c r="AJ82" s="2">
        <f t="shared" si="70"/>
        <v>0.41709113746225362</v>
      </c>
      <c r="AK82" s="2">
        <f t="shared" si="70"/>
        <v>0.41910518924349294</v>
      </c>
      <c r="AL82" s="2">
        <f t="shared" si="70"/>
        <v>0.42112896648809789</v>
      </c>
      <c r="AM82" s="2">
        <f t="shared" ref="AM82:BH82" si="71">AL82*AM25</f>
        <v>0.42316251615843481</v>
      </c>
      <c r="AN82" s="2">
        <f t="shared" si="71"/>
        <v>0.42520588544364224</v>
      </c>
      <c r="AO82" s="2">
        <f t="shared" si="71"/>
        <v>0.42725912176072584</v>
      </c>
      <c r="AP82" s="2">
        <f t="shared" si="71"/>
        <v>0.42932227275565871</v>
      </c>
      <c r="AQ82" s="2">
        <f t="shared" si="71"/>
        <v>0.43139538630448709</v>
      </c>
      <c r="AR82" s="2">
        <f t="shared" si="71"/>
        <v>0.43347851051444136</v>
      </c>
      <c r="AS82" s="2">
        <f t="shared" si="71"/>
        <v>0.43557169372505222</v>
      </c>
      <c r="AT82" s="2">
        <f t="shared" si="71"/>
        <v>0.43767498450927261</v>
      </c>
      <c r="AU82" s="2">
        <f t="shared" si="71"/>
        <v>0.43978843167460485</v>
      </c>
      <c r="AV82" s="2">
        <f t="shared" si="71"/>
        <v>0.44191208426423306</v>
      </c>
      <c r="AW82" s="2">
        <f t="shared" si="71"/>
        <v>0.44404599155816138</v>
      </c>
      <c r="AX82" s="2">
        <f t="shared" si="71"/>
        <v>0.44619020307435747</v>
      </c>
      <c r="AY82" s="2">
        <f t="shared" si="71"/>
        <v>0.44834476856990163</v>
      </c>
      <c r="AZ82" s="2">
        <f t="shared" si="71"/>
        <v>0.45050973804214139</v>
      </c>
      <c r="BA82" s="2">
        <f t="shared" si="71"/>
        <v>0.45268516172985174</v>
      </c>
      <c r="BB82" s="2">
        <f t="shared" si="71"/>
        <v>0.45487109011440086</v>
      </c>
      <c r="BC82" s="2">
        <f t="shared" si="71"/>
        <v>0.45706757392092162</v>
      </c>
      <c r="BD82" s="2">
        <f t="shared" si="71"/>
        <v>0.45927466411948875</v>
      </c>
      <c r="BE82" s="2">
        <f t="shared" si="71"/>
        <v>0.46149241192630147</v>
      </c>
      <c r="BF82" s="2">
        <f t="shared" si="71"/>
        <v>0.46372086880487207</v>
      </c>
      <c r="BG82" s="2">
        <f t="shared" si="71"/>
        <v>0.46596008646722004</v>
      </c>
      <c r="BH82" s="2">
        <f t="shared" si="71"/>
        <v>0.46821011687507225</v>
      </c>
    </row>
    <row r="83" spans="1:254">
      <c r="A83" s="4"/>
      <c r="B83" s="14"/>
      <c r="C83" s="27" t="s">
        <v>122</v>
      </c>
      <c r="D83" s="5" t="s">
        <v>99</v>
      </c>
    </row>
    <row r="84" spans="1:254">
      <c r="A84" s="4"/>
      <c r="B84" s="14"/>
      <c r="C84" s="27" t="s">
        <v>123</v>
      </c>
      <c r="D84" s="5" t="s">
        <v>99</v>
      </c>
    </row>
    <row r="85" spans="1:254">
      <c r="A85" s="4"/>
      <c r="B85" s="14"/>
      <c r="C85" s="27" t="s">
        <v>124</v>
      </c>
      <c r="D85" s="5" t="s">
        <v>99</v>
      </c>
      <c r="F85" s="2">
        <f>'FillTable_B-Y_DemData'!H20*F28</f>
        <v>3.8758440020510796</v>
      </c>
      <c r="G85" s="2">
        <f t="shared" ref="G85:AL85" si="72">F85*G28</f>
        <v>3.8567275254158058</v>
      </c>
      <c r="H85" s="2">
        <f t="shared" si="72"/>
        <v>3.8037430241305223</v>
      </c>
      <c r="I85" s="2">
        <f t="shared" si="72"/>
        <v>3.6714344148293891</v>
      </c>
      <c r="J85" s="2">
        <f t="shared" si="72"/>
        <v>3.5342662352937095</v>
      </c>
      <c r="K85" s="2">
        <f t="shared" si="72"/>
        <v>3.4484398528268256</v>
      </c>
      <c r="L85" s="2">
        <f t="shared" si="72"/>
        <v>3.4034640189239727</v>
      </c>
      <c r="M85" s="2">
        <f t="shared" si="72"/>
        <v>3.3818186572673805</v>
      </c>
      <c r="N85" s="2">
        <f t="shared" si="72"/>
        <v>3.3895184668523846</v>
      </c>
      <c r="O85" s="2">
        <f t="shared" si="72"/>
        <v>3.4772118439121478</v>
      </c>
      <c r="P85" s="2">
        <f t="shared" si="72"/>
        <v>3.6733304646339748</v>
      </c>
      <c r="Q85" s="2">
        <f t="shared" si="72"/>
        <v>3.7679483105880061</v>
      </c>
      <c r="R85" s="2">
        <f t="shared" si="72"/>
        <v>3.7966383138914876</v>
      </c>
      <c r="S85" s="2">
        <f t="shared" si="72"/>
        <v>3.8176011470328399</v>
      </c>
      <c r="T85" s="2">
        <f t="shared" si="72"/>
        <v>3.8698240438504992</v>
      </c>
      <c r="U85" s="2">
        <f t="shared" si="72"/>
        <v>4.1080637236633857</v>
      </c>
      <c r="V85" s="2">
        <f t="shared" si="72"/>
        <v>4.1385933386845837</v>
      </c>
      <c r="W85" s="2">
        <f t="shared" si="72"/>
        <v>4.1285457792937885</v>
      </c>
      <c r="X85" s="2">
        <f t="shared" si="72"/>
        <v>4.1048752031482216</v>
      </c>
      <c r="Y85" s="2">
        <f t="shared" si="72"/>
        <v>4.0899003299965768</v>
      </c>
      <c r="Z85" s="2">
        <f t="shared" si="72"/>
        <v>4.1890590841758382</v>
      </c>
      <c r="AA85" s="2">
        <f t="shared" si="72"/>
        <v>4.225467343832884</v>
      </c>
      <c r="AB85" s="2">
        <f t="shared" si="72"/>
        <v>4.2623768687900441</v>
      </c>
      <c r="AC85" s="2">
        <f t="shared" si="72"/>
        <v>4.3018057284218489</v>
      </c>
      <c r="AD85" s="2">
        <f t="shared" si="72"/>
        <v>4.3385711365800272</v>
      </c>
      <c r="AE85" s="2">
        <f t="shared" si="72"/>
        <v>4.3377236444402953</v>
      </c>
      <c r="AF85" s="2">
        <f t="shared" si="72"/>
        <v>4.3368763178488292</v>
      </c>
      <c r="AG85" s="2">
        <f t="shared" si="72"/>
        <v>4.3360291567732903</v>
      </c>
      <c r="AH85" s="2">
        <f t="shared" si="72"/>
        <v>4.335182161181347</v>
      </c>
      <c r="AI85" s="2">
        <f t="shared" si="72"/>
        <v>4.3343353310406743</v>
      </c>
      <c r="AJ85" s="2">
        <f t="shared" si="72"/>
        <v>4.3334886663189529</v>
      </c>
      <c r="AK85" s="2">
        <f t="shared" si="72"/>
        <v>4.3326421669838702</v>
      </c>
      <c r="AL85" s="2">
        <f t="shared" si="72"/>
        <v>4.3317958330031203</v>
      </c>
      <c r="AM85" s="2">
        <f t="shared" ref="AM85:BH85" si="73">AL85*AM28</f>
        <v>4.3309496643444021</v>
      </c>
      <c r="AN85" s="2">
        <f t="shared" si="73"/>
        <v>4.3301036609754222</v>
      </c>
      <c r="AO85" s="2">
        <f t="shared" si="73"/>
        <v>4.3292578228638927</v>
      </c>
      <c r="AP85" s="2">
        <f t="shared" si="73"/>
        <v>4.3284121499775328</v>
      </c>
      <c r="AQ85" s="2">
        <f t="shared" si="73"/>
        <v>4.3275666422840668</v>
      </c>
      <c r="AR85" s="2">
        <f t="shared" si="73"/>
        <v>4.3267212997512274</v>
      </c>
      <c r="AS85" s="2">
        <f t="shared" si="73"/>
        <v>4.3258761223467515</v>
      </c>
      <c r="AT85" s="2">
        <f t="shared" si="73"/>
        <v>4.3250311100383829</v>
      </c>
      <c r="AU85" s="2">
        <f t="shared" si="73"/>
        <v>4.3241862627938721</v>
      </c>
      <c r="AV85" s="2">
        <f t="shared" si="73"/>
        <v>4.3233415805809754</v>
      </c>
      <c r="AW85" s="2">
        <f t="shared" si="73"/>
        <v>4.3224970633674564</v>
      </c>
      <c r="AX85" s="2">
        <f t="shared" si="73"/>
        <v>4.3216527111210841</v>
      </c>
      <c r="AY85" s="2">
        <f t="shared" si="73"/>
        <v>4.3208085238096334</v>
      </c>
      <c r="AZ85" s="2">
        <f t="shared" si="73"/>
        <v>4.3199645014008867</v>
      </c>
      <c r="BA85" s="2">
        <f t="shared" si="73"/>
        <v>4.3191206438626315</v>
      </c>
      <c r="BB85" s="2">
        <f t="shared" si="73"/>
        <v>4.3182769511626624</v>
      </c>
      <c r="BC85" s="2">
        <f t="shared" si="73"/>
        <v>4.3174334232687803</v>
      </c>
      <c r="BD85" s="2">
        <f t="shared" si="73"/>
        <v>4.3165900601487923</v>
      </c>
      <c r="BE85" s="2">
        <f t="shared" si="73"/>
        <v>4.3157468617705117</v>
      </c>
      <c r="BF85" s="2">
        <f t="shared" si="73"/>
        <v>4.3149038281017571</v>
      </c>
      <c r="BG85" s="2">
        <f t="shared" si="73"/>
        <v>4.3140609591103551</v>
      </c>
      <c r="BH85" s="2">
        <f t="shared" si="73"/>
        <v>4.3132182547641378</v>
      </c>
    </row>
    <row r="86" spans="1:254">
      <c r="A86" s="4"/>
      <c r="B86" s="14"/>
      <c r="C86" s="27" t="s">
        <v>125</v>
      </c>
      <c r="D86" s="5" t="s">
        <v>99</v>
      </c>
      <c r="F86" s="2">
        <f>'FillTable_B-Y_DemData'!H27</f>
        <v>0</v>
      </c>
      <c r="G86" s="2">
        <f t="shared" ref="G86:AL86" si="74">F86*G29</f>
        <v>0</v>
      </c>
      <c r="H86" s="2">
        <f t="shared" si="74"/>
        <v>0</v>
      </c>
      <c r="I86" s="2">
        <f t="shared" si="74"/>
        <v>0</v>
      </c>
      <c r="J86" s="2">
        <f t="shared" si="74"/>
        <v>0</v>
      </c>
      <c r="K86" s="2">
        <f t="shared" si="74"/>
        <v>0</v>
      </c>
      <c r="L86" s="2">
        <f t="shared" si="74"/>
        <v>0</v>
      </c>
      <c r="M86" s="2">
        <f t="shared" si="74"/>
        <v>0</v>
      </c>
      <c r="N86" s="2">
        <f t="shared" si="74"/>
        <v>0</v>
      </c>
      <c r="O86" s="2">
        <f t="shared" si="74"/>
        <v>0</v>
      </c>
      <c r="P86" s="2">
        <f t="shared" si="74"/>
        <v>0</v>
      </c>
      <c r="Q86" s="2">
        <f t="shared" si="74"/>
        <v>0</v>
      </c>
      <c r="R86" s="2">
        <f t="shared" si="74"/>
        <v>0</v>
      </c>
      <c r="S86" s="2">
        <f t="shared" si="74"/>
        <v>0</v>
      </c>
      <c r="T86" s="2">
        <f t="shared" si="74"/>
        <v>0</v>
      </c>
      <c r="U86" s="2">
        <f t="shared" si="74"/>
        <v>0</v>
      </c>
      <c r="V86" s="2">
        <f t="shared" si="74"/>
        <v>0</v>
      </c>
      <c r="W86" s="2">
        <f t="shared" si="74"/>
        <v>0</v>
      </c>
      <c r="X86" s="2">
        <f t="shared" si="74"/>
        <v>0</v>
      </c>
      <c r="Y86" s="2">
        <f t="shared" si="74"/>
        <v>0</v>
      </c>
      <c r="Z86" s="2">
        <f t="shared" si="74"/>
        <v>0</v>
      </c>
      <c r="AA86" s="2">
        <f t="shared" si="74"/>
        <v>0</v>
      </c>
      <c r="AB86" s="2">
        <f t="shared" si="74"/>
        <v>0</v>
      </c>
      <c r="AC86" s="2">
        <f t="shared" si="74"/>
        <v>0</v>
      </c>
      <c r="AD86" s="2">
        <f t="shared" si="74"/>
        <v>0</v>
      </c>
      <c r="AE86" s="2">
        <f t="shared" si="74"/>
        <v>0</v>
      </c>
      <c r="AF86" s="2">
        <f t="shared" si="74"/>
        <v>0</v>
      </c>
      <c r="AG86" s="2">
        <f t="shared" si="74"/>
        <v>0</v>
      </c>
      <c r="AH86" s="2">
        <f t="shared" si="74"/>
        <v>0</v>
      </c>
      <c r="AI86" s="2">
        <f t="shared" si="74"/>
        <v>0</v>
      </c>
      <c r="AJ86" s="2">
        <f t="shared" si="74"/>
        <v>0</v>
      </c>
      <c r="AK86" s="2">
        <f t="shared" si="74"/>
        <v>0</v>
      </c>
      <c r="AL86" s="2">
        <f t="shared" si="74"/>
        <v>0</v>
      </c>
      <c r="AM86" s="2">
        <f t="shared" ref="AM86:BH86" si="75">AL86*AM29</f>
        <v>0</v>
      </c>
      <c r="AN86" s="2">
        <f t="shared" si="75"/>
        <v>0</v>
      </c>
      <c r="AO86" s="2">
        <f t="shared" si="75"/>
        <v>0</v>
      </c>
      <c r="AP86" s="2">
        <f t="shared" si="75"/>
        <v>0</v>
      </c>
      <c r="AQ86" s="2">
        <f t="shared" si="75"/>
        <v>0</v>
      </c>
      <c r="AR86" s="2">
        <f t="shared" si="75"/>
        <v>0</v>
      </c>
      <c r="AS86" s="2">
        <f t="shared" si="75"/>
        <v>0</v>
      </c>
      <c r="AT86" s="2">
        <f t="shared" si="75"/>
        <v>0</v>
      </c>
      <c r="AU86" s="2">
        <f t="shared" si="75"/>
        <v>0</v>
      </c>
      <c r="AV86" s="2">
        <f t="shared" si="75"/>
        <v>0</v>
      </c>
      <c r="AW86" s="2">
        <f t="shared" si="75"/>
        <v>0</v>
      </c>
      <c r="AX86" s="2">
        <f t="shared" si="75"/>
        <v>0</v>
      </c>
      <c r="AY86" s="2">
        <f t="shared" si="75"/>
        <v>0</v>
      </c>
      <c r="AZ86" s="2">
        <f t="shared" si="75"/>
        <v>0</v>
      </c>
      <c r="BA86" s="2">
        <f t="shared" si="75"/>
        <v>0</v>
      </c>
      <c r="BB86" s="2">
        <f t="shared" si="75"/>
        <v>0</v>
      </c>
      <c r="BC86" s="2">
        <f t="shared" si="75"/>
        <v>0</v>
      </c>
      <c r="BD86" s="2">
        <f t="shared" si="75"/>
        <v>0</v>
      </c>
      <c r="BE86" s="2">
        <f t="shared" si="75"/>
        <v>0</v>
      </c>
      <c r="BF86" s="2">
        <f t="shared" si="75"/>
        <v>0</v>
      </c>
      <c r="BG86" s="2">
        <f t="shared" si="75"/>
        <v>0</v>
      </c>
      <c r="BH86" s="2">
        <f t="shared" si="75"/>
        <v>0</v>
      </c>
    </row>
    <row r="87" spans="1:254">
      <c r="A87" s="4"/>
      <c r="B87" s="14"/>
      <c r="C87" s="27" t="s">
        <v>126</v>
      </c>
      <c r="D87" s="5" t="s">
        <v>99</v>
      </c>
    </row>
    <row r="88" spans="1:254">
      <c r="A88" s="4"/>
      <c r="B88" s="14"/>
      <c r="C88" s="33" t="s">
        <v>127</v>
      </c>
      <c r="D88" s="5" t="s">
        <v>99</v>
      </c>
      <c r="F88" s="2">
        <f>'FillTable_B-Y_DemData'!H25*F31</f>
        <v>27.977321173903604</v>
      </c>
      <c r="G88" s="2">
        <f t="shared" ref="G88:AL88" si="76">F88*G31</f>
        <v>27.96596774192226</v>
      </c>
      <c r="H88" s="2">
        <f t="shared" si="76"/>
        <v>27.073499436490323</v>
      </c>
      <c r="I88" s="2">
        <f t="shared" si="76"/>
        <v>26.00436284917318</v>
      </c>
      <c r="J88" s="2">
        <f t="shared" si="76"/>
        <v>26.876992750260712</v>
      </c>
      <c r="K88" s="2">
        <f t="shared" si="76"/>
        <v>27.069344923385252</v>
      </c>
      <c r="L88" s="2">
        <f t="shared" si="76"/>
        <v>26.921635128809303</v>
      </c>
      <c r="M88" s="2">
        <f t="shared" si="76"/>
        <v>26.797113401130034</v>
      </c>
      <c r="N88" s="2">
        <f t="shared" si="76"/>
        <v>26.922222022480984</v>
      </c>
      <c r="O88" s="2">
        <f t="shared" si="76"/>
        <v>27.096761552470035</v>
      </c>
      <c r="P88" s="2">
        <f t="shared" si="76"/>
        <v>27.243452872941308</v>
      </c>
      <c r="Q88" s="2">
        <f t="shared" si="76"/>
        <v>27.34509407895229</v>
      </c>
      <c r="R88" s="2">
        <f t="shared" si="76"/>
        <v>28.088831786617821</v>
      </c>
      <c r="S88" s="2">
        <f t="shared" si="76"/>
        <v>28.935787070075751</v>
      </c>
      <c r="T88" s="2">
        <f t="shared" si="76"/>
        <v>29.867139499157808</v>
      </c>
      <c r="U88" s="2">
        <f t="shared" si="76"/>
        <v>30.656818759530619</v>
      </c>
      <c r="V88" s="2">
        <f t="shared" si="76"/>
        <v>31.241607474289719</v>
      </c>
      <c r="W88" s="2">
        <f t="shared" si="76"/>
        <v>31.491564863079311</v>
      </c>
      <c r="X88" s="2">
        <f t="shared" si="76"/>
        <v>31.689868163772172</v>
      </c>
      <c r="Y88" s="2">
        <f t="shared" si="76"/>
        <v>31.926506887818139</v>
      </c>
      <c r="Z88" s="2">
        <f t="shared" si="76"/>
        <v>31.885770856565301</v>
      </c>
      <c r="AA88" s="2">
        <f t="shared" si="76"/>
        <v>31.837430410785707</v>
      </c>
      <c r="AB88" s="2">
        <f t="shared" si="76"/>
        <v>31.893332227508921</v>
      </c>
      <c r="AC88" s="2">
        <f t="shared" si="76"/>
        <v>31.974814443017468</v>
      </c>
      <c r="AD88" s="2">
        <f t="shared" si="76"/>
        <v>32.037421737961971</v>
      </c>
      <c r="AE88" s="2">
        <f t="shared" si="76"/>
        <v>32.031163580092603</v>
      </c>
      <c r="AF88" s="2">
        <f t="shared" si="76"/>
        <v>32.024906644685522</v>
      </c>
      <c r="AG88" s="2">
        <f t="shared" si="76"/>
        <v>32.018650931501938</v>
      </c>
      <c r="AH88" s="2">
        <f t="shared" si="76"/>
        <v>32.0123964403031</v>
      </c>
      <c r="AI88" s="2">
        <f t="shared" si="76"/>
        <v>32.006143170850308</v>
      </c>
      <c r="AJ88" s="2">
        <f t="shared" si="76"/>
        <v>31.999891122904906</v>
      </c>
      <c r="AK88" s="2">
        <f t="shared" si="76"/>
        <v>31.993640296228289</v>
      </c>
      <c r="AL88" s="2">
        <f t="shared" si="76"/>
        <v>31.987390690581893</v>
      </c>
      <c r="AM88" s="2">
        <f t="shared" ref="AM88:BH88" si="77">AL88*AM31</f>
        <v>31.981142305727204</v>
      </c>
      <c r="AN88" s="2">
        <f t="shared" si="77"/>
        <v>31.974895141425751</v>
      </c>
      <c r="AO88" s="2">
        <f t="shared" si="77"/>
        <v>31.968649197439117</v>
      </c>
      <c r="AP88" s="2">
        <f t="shared" si="77"/>
        <v>31.962404473528924</v>
      </c>
      <c r="AQ88" s="2">
        <f t="shared" si="77"/>
        <v>31.956160969456842</v>
      </c>
      <c r="AR88" s="2">
        <f t="shared" si="77"/>
        <v>31.949918684984592</v>
      </c>
      <c r="AS88" s="2">
        <f t="shared" si="77"/>
        <v>31.943677619873938</v>
      </c>
      <c r="AT88" s="2">
        <f t="shared" si="77"/>
        <v>31.937437773886693</v>
      </c>
      <c r="AU88" s="2">
        <f t="shared" si="77"/>
        <v>31.93119914678471</v>
      </c>
      <c r="AV88" s="2">
        <f t="shared" si="77"/>
        <v>31.924961738329898</v>
      </c>
      <c r="AW88" s="2">
        <f t="shared" si="77"/>
        <v>31.918725548284204</v>
      </c>
      <c r="AX88" s="2">
        <f t="shared" si="77"/>
        <v>31.912490576409628</v>
      </c>
      <c r="AY88" s="2">
        <f t="shared" si="77"/>
        <v>31.906256822468212</v>
      </c>
      <c r="AZ88" s="2">
        <f t="shared" si="77"/>
        <v>31.900024286222045</v>
      </c>
      <c r="BA88" s="2">
        <f t="shared" si="77"/>
        <v>31.893792967433264</v>
      </c>
      <c r="BB88" s="2">
        <f t="shared" si="77"/>
        <v>31.887562865864055</v>
      </c>
      <c r="BC88" s="2">
        <f t="shared" si="77"/>
        <v>31.881333981276644</v>
      </c>
      <c r="BD88" s="2">
        <f t="shared" si="77"/>
        <v>31.87510631343331</v>
      </c>
      <c r="BE88" s="2">
        <f t="shared" si="77"/>
        <v>31.868879862096374</v>
      </c>
      <c r="BF88" s="2">
        <f t="shared" si="77"/>
        <v>31.862654627028206</v>
      </c>
      <c r="BG88" s="2">
        <f t="shared" si="77"/>
        <v>31.856430607991218</v>
      </c>
      <c r="BH88" s="2">
        <f t="shared" si="77"/>
        <v>31.850207804747875</v>
      </c>
    </row>
    <row r="89" spans="1:254">
      <c r="A89" s="4"/>
      <c r="B89" s="14"/>
      <c r="C89" s="66" t="s">
        <v>133</v>
      </c>
      <c r="D89" s="16" t="s">
        <v>99</v>
      </c>
      <c r="F89" s="2">
        <f>'FillTable_B-Y_DemData'!H26*F32</f>
        <v>22.097679976225454</v>
      </c>
      <c r="G89" s="2">
        <f t="shared" ref="G89:AL89" si="78">F89*G32</f>
        <v>22.088712552039411</v>
      </c>
      <c r="H89" s="2">
        <f t="shared" si="78"/>
        <v>21.383803069113117</v>
      </c>
      <c r="I89" s="2">
        <f t="shared" si="78"/>
        <v>20.539353451847933</v>
      </c>
      <c r="J89" s="2">
        <f t="shared" si="78"/>
        <v>21.228593717992652</v>
      </c>
      <c r="K89" s="2">
        <f t="shared" si="78"/>
        <v>21.380521657698413</v>
      </c>
      <c r="L89" s="2">
        <f t="shared" si="78"/>
        <v>21.263854170142888</v>
      </c>
      <c r="M89" s="2">
        <f t="shared" si="78"/>
        <v>21.165501605533883</v>
      </c>
      <c r="N89" s="2">
        <f t="shared" si="78"/>
        <v>21.264317723763916</v>
      </c>
      <c r="O89" s="2">
        <f t="shared" si="78"/>
        <v>21.402176479179587</v>
      </c>
      <c r="P89" s="2">
        <f t="shared" si="78"/>
        <v>21.518039532504641</v>
      </c>
      <c r="Q89" s="2">
        <f t="shared" si="78"/>
        <v>21.598320086488606</v>
      </c>
      <c r="R89" s="2">
        <f t="shared" si="78"/>
        <v>22.185755808017742</v>
      </c>
      <c r="S89" s="2">
        <f t="shared" si="78"/>
        <v>22.854717167530751</v>
      </c>
      <c r="T89" s="2">
        <f t="shared" si="78"/>
        <v>23.590338987611677</v>
      </c>
      <c r="U89" s="2">
        <f t="shared" si="78"/>
        <v>24.214061304380792</v>
      </c>
      <c r="V89" s="2">
        <f t="shared" si="78"/>
        <v>24.675952340771669</v>
      </c>
      <c r="W89" s="2">
        <f t="shared" si="78"/>
        <v>24.873379333543138</v>
      </c>
      <c r="X89" s="2">
        <f t="shared" si="78"/>
        <v>25.030007727294699</v>
      </c>
      <c r="Y89" s="2">
        <f t="shared" si="78"/>
        <v>25.216915071334046</v>
      </c>
      <c r="Z89" s="2">
        <f t="shared" si="78"/>
        <v>25.184740018671523</v>
      </c>
      <c r="AA89" s="2">
        <f t="shared" si="78"/>
        <v>25.146558675500543</v>
      </c>
      <c r="AB89" s="2">
        <f t="shared" si="78"/>
        <v>25.19071231152455</v>
      </c>
      <c r="AC89" s="2">
        <f t="shared" si="78"/>
        <v>25.255070436123741</v>
      </c>
      <c r="AD89" s="2">
        <f t="shared" si="78"/>
        <v>25.304520344471335</v>
      </c>
      <c r="AE89" s="2">
        <f t="shared" si="78"/>
        <v>25.299577384815606</v>
      </c>
      <c r="AF89" s="2">
        <f t="shared" si="78"/>
        <v>25.294635390712664</v>
      </c>
      <c r="AG89" s="2">
        <f t="shared" si="78"/>
        <v>25.289694361973901</v>
      </c>
      <c r="AH89" s="2">
        <f t="shared" si="78"/>
        <v>25.284754298410743</v>
      </c>
      <c r="AI89" s="2">
        <f t="shared" si="78"/>
        <v>25.279815199834651</v>
      </c>
      <c r="AJ89" s="2">
        <f t="shared" si="78"/>
        <v>25.274877066057126</v>
      </c>
      <c r="AK89" s="2">
        <f t="shared" si="78"/>
        <v>25.269939896889706</v>
      </c>
      <c r="AL89" s="2">
        <f t="shared" si="78"/>
        <v>25.265003692143967</v>
      </c>
      <c r="AM89" s="2">
        <f t="shared" ref="AM89:BH89" si="79">AL89*AM32</f>
        <v>25.260068451631518</v>
      </c>
      <c r="AN89" s="2">
        <f t="shared" si="79"/>
        <v>25.255134175164009</v>
      </c>
      <c r="AO89" s="2">
        <f t="shared" si="79"/>
        <v>25.250200862553122</v>
      </c>
      <c r="AP89" s="2">
        <f t="shared" si="79"/>
        <v>25.245268513610576</v>
      </c>
      <c r="AQ89" s="2">
        <f t="shared" si="79"/>
        <v>25.240337128148134</v>
      </c>
      <c r="AR89" s="2">
        <f t="shared" si="79"/>
        <v>25.235406705977589</v>
      </c>
      <c r="AS89" s="2">
        <f t="shared" si="79"/>
        <v>25.23047724691077</v>
      </c>
      <c r="AT89" s="2">
        <f t="shared" si="79"/>
        <v>25.225548750759547</v>
      </c>
      <c r="AU89" s="2">
        <f t="shared" si="79"/>
        <v>25.220621217335825</v>
      </c>
      <c r="AV89" s="2">
        <f t="shared" si="79"/>
        <v>25.215694646451546</v>
      </c>
      <c r="AW89" s="2">
        <f t="shared" si="79"/>
        <v>25.210769037918688</v>
      </c>
      <c r="AX89" s="2">
        <f t="shared" si="79"/>
        <v>25.205844391549267</v>
      </c>
      <c r="AY89" s="2">
        <f t="shared" si="79"/>
        <v>25.200920707155333</v>
      </c>
      <c r="AZ89" s="2">
        <f t="shared" si="79"/>
        <v>25.195997984548978</v>
      </c>
      <c r="BA89" s="2">
        <f t="shared" si="79"/>
        <v>25.191076223542325</v>
      </c>
      <c r="BB89" s="2">
        <f t="shared" si="79"/>
        <v>25.186155423947536</v>
      </c>
      <c r="BC89" s="2">
        <f t="shared" si="79"/>
        <v>25.181235585576811</v>
      </c>
      <c r="BD89" s="2">
        <f t="shared" si="79"/>
        <v>25.176316708242386</v>
      </c>
      <c r="BE89" s="2">
        <f t="shared" si="79"/>
        <v>25.17139879175653</v>
      </c>
      <c r="BF89" s="2">
        <f t="shared" si="79"/>
        <v>25.166481835931556</v>
      </c>
      <c r="BG89" s="2">
        <f t="shared" si="79"/>
        <v>25.161565840579808</v>
      </c>
      <c r="BH89" s="2">
        <f t="shared" si="79"/>
        <v>25.156650805513667</v>
      </c>
    </row>
    <row r="90" spans="1:254">
      <c r="A90" s="4"/>
      <c r="B90" s="14"/>
      <c r="C90" s="14" t="s">
        <v>128</v>
      </c>
      <c r="D90" s="5" t="s">
        <v>99</v>
      </c>
    </row>
    <row r="91" spans="1:254">
      <c r="A91" s="4"/>
      <c r="B91" s="14"/>
      <c r="C91" s="33" t="s">
        <v>129</v>
      </c>
      <c r="D91" s="5" t="s">
        <v>99</v>
      </c>
      <c r="F91">
        <f>'FillTable_B-Y_DemData'!H21*'Drivers_Elaboration-IND-COM-AGR'!F34</f>
        <v>19.585790867263377</v>
      </c>
      <c r="G91">
        <f t="shared" ref="G91:AL91" si="80">F91*G34</f>
        <v>19.760785014646572</v>
      </c>
      <c r="H91">
        <f t="shared" si="80"/>
        <v>19.700027679022178</v>
      </c>
      <c r="I91">
        <f t="shared" si="80"/>
        <v>19.620656537351493</v>
      </c>
      <c r="J91">
        <f t="shared" si="80"/>
        <v>19.722113265932062</v>
      </c>
      <c r="K91">
        <f t="shared" si="80"/>
        <v>19.758519093503534</v>
      </c>
      <c r="L91">
        <f t="shared" si="80"/>
        <v>19.763603755594954</v>
      </c>
      <c r="M91">
        <f t="shared" si="80"/>
        <v>19.792225232910258</v>
      </c>
      <c r="N91">
        <f t="shared" si="80"/>
        <v>19.913558403693816</v>
      </c>
      <c r="O91">
        <f t="shared" si="80"/>
        <v>20.053837160400704</v>
      </c>
      <c r="P91">
        <f t="shared" si="80"/>
        <v>20.184299350705711</v>
      </c>
      <c r="Q91">
        <f t="shared" si="80"/>
        <v>20.29849925802689</v>
      </c>
      <c r="R91">
        <f t="shared" si="80"/>
        <v>20.629666454042216</v>
      </c>
      <c r="S91">
        <f t="shared" si="80"/>
        <v>20.994895302761609</v>
      </c>
      <c r="T91">
        <f t="shared" si="80"/>
        <v>21.386670404446352</v>
      </c>
      <c r="U91">
        <f t="shared" si="80"/>
        <v>21.727963806060764</v>
      </c>
      <c r="V91">
        <f t="shared" si="80"/>
        <v>21.999466312727051</v>
      </c>
      <c r="W91">
        <f t="shared" si="80"/>
        <v>22.249346963410659</v>
      </c>
      <c r="X91">
        <f t="shared" si="80"/>
        <v>22.474288488671409</v>
      </c>
      <c r="Y91">
        <f t="shared" si="80"/>
        <v>22.659155046262747</v>
      </c>
      <c r="Z91">
        <f t="shared" si="80"/>
        <v>22.75388695988406</v>
      </c>
      <c r="AA91">
        <f t="shared" si="80"/>
        <v>22.84534496529238</v>
      </c>
      <c r="AB91">
        <f t="shared" si="80"/>
        <v>22.948755196510266</v>
      </c>
      <c r="AC91">
        <f t="shared" si="80"/>
        <v>23.064918726886788</v>
      </c>
      <c r="AD91">
        <f t="shared" si="80"/>
        <v>23.185888181614065</v>
      </c>
      <c r="AE91">
        <f t="shared" si="80"/>
        <v>23.269858281666878</v>
      </c>
      <c r="AF91">
        <f t="shared" si="80"/>
        <v>23.354132488150622</v>
      </c>
      <c r="AG91">
        <f t="shared" si="80"/>
        <v>23.438711902418294</v>
      </c>
      <c r="AH91">
        <f t="shared" si="80"/>
        <v>23.523597629811558</v>
      </c>
      <c r="AI91">
        <f t="shared" si="80"/>
        <v>23.608790779675179</v>
      </c>
      <c r="AJ91">
        <f t="shared" si="80"/>
        <v>23.694292465371536</v>
      </c>
      <c r="AK91">
        <f t="shared" si="80"/>
        <v>23.780103804295166</v>
      </c>
      <c r="AL91">
        <f t="shared" si="80"/>
        <v>23.866225917887366</v>
      </c>
      <c r="AM91">
        <f t="shared" ref="AM91:BH91" si="81">AL91*AM34</f>
        <v>23.952659931650842</v>
      </c>
      <c r="AN91">
        <f t="shared" si="81"/>
        <v>24.039406975164436</v>
      </c>
      <c r="AO91">
        <f t="shared" si="81"/>
        <v>24.126468182097867</v>
      </c>
      <c r="AP91">
        <f t="shared" si="81"/>
        <v>24.213844690226555</v>
      </c>
      <c r="AQ91">
        <f t="shared" si="81"/>
        <v>24.301537641446512</v>
      </c>
      <c r="AR91">
        <f t="shared" si="81"/>
        <v>24.38954818178922</v>
      </c>
      <c r="AS91">
        <f t="shared" si="81"/>
        <v>24.477877461436641</v>
      </c>
      <c r="AT91">
        <f t="shared" si="81"/>
        <v>24.566526634736256</v>
      </c>
      <c r="AU91">
        <f t="shared" si="81"/>
        <v>24.655496860216111</v>
      </c>
      <c r="AV91">
        <f t="shared" si="81"/>
        <v>24.744789300599997</v>
      </c>
      <c r="AW91">
        <f t="shared" si="81"/>
        <v>24.834405122822623</v>
      </c>
      <c r="AX91">
        <f t="shared" si="81"/>
        <v>24.924345498044875</v>
      </c>
      <c r="AY91">
        <f t="shared" si="81"/>
        <v>25.01461160166912</v>
      </c>
      <c r="AZ91">
        <f t="shared" si="81"/>
        <v>25.105204613354562</v>
      </c>
      <c r="BA91">
        <f t="shared" si="81"/>
        <v>25.196125717032679</v>
      </c>
      <c r="BB91">
        <f t="shared" si="81"/>
        <v>25.287376100922664</v>
      </c>
      <c r="BC91">
        <f t="shared" si="81"/>
        <v>25.378956957546972</v>
      </c>
      <c r="BD91">
        <f t="shared" si="81"/>
        <v>25.470869483746903</v>
      </c>
      <c r="BE91">
        <f t="shared" si="81"/>
        <v>25.563114880698244</v>
      </c>
      <c r="BF91">
        <f t="shared" si="81"/>
        <v>25.655694353926965</v>
      </c>
      <c r="BG91">
        <f t="shared" si="81"/>
        <v>25.748609113324967</v>
      </c>
      <c r="BH91">
        <f t="shared" si="81"/>
        <v>25.841860373165908</v>
      </c>
    </row>
    <row r="92" spans="1:254">
      <c r="A92" s="4"/>
    </row>
    <row r="93" spans="1:254">
      <c r="A93" s="4"/>
    </row>
    <row r="94" spans="1:254">
      <c r="A94" s="4"/>
    </row>
    <row r="95" spans="1:254" s="4" customFormat="1">
      <c r="B95" s="1"/>
      <c r="C95"/>
      <c r="D95" s="5"/>
      <c r="F95" s="2"/>
      <c r="G95" s="1" t="s">
        <v>134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</row>
    <row r="96" spans="1:254" s="4" customFormat="1">
      <c r="B96" s="1"/>
      <c r="C96"/>
      <c r="D96" s="5"/>
      <c r="F96" s="2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</row>
    <row r="97" spans="1:254" s="4" customFormat="1">
      <c r="B97" s="1"/>
      <c r="C97"/>
      <c r="D97" s="5"/>
      <c r="F97" s="2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</row>
    <row r="98" spans="1:254" s="4" customFormat="1">
      <c r="B98" s="1"/>
      <c r="C98"/>
      <c r="D98" s="5"/>
      <c r="F98" s="2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</row>
    <row r="99" spans="1:254" s="4" customFormat="1" ht="13.15">
      <c r="B99" s="1"/>
      <c r="C99"/>
      <c r="D99" s="5"/>
      <c r="F99" s="57">
        <v>2006</v>
      </c>
      <c r="G99" s="42">
        <v>2010</v>
      </c>
      <c r="H99" s="42">
        <v>2015</v>
      </c>
      <c r="I99" s="42">
        <v>2020</v>
      </c>
      <c r="J99" s="42">
        <v>2025</v>
      </c>
      <c r="K99" s="42">
        <v>2030</v>
      </c>
      <c r="L99" s="42">
        <v>2035</v>
      </c>
      <c r="M99" s="42">
        <v>2040</v>
      </c>
      <c r="N99" s="42">
        <v>2045</v>
      </c>
      <c r="O99" s="42">
        <v>2050</v>
      </c>
      <c r="P99" s="42">
        <v>2055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</row>
    <row r="100" spans="1:254" s="4" customFormat="1">
      <c r="B100" s="1"/>
      <c r="C100" s="73" t="s">
        <v>143</v>
      </c>
      <c r="D100" s="5" t="s">
        <v>100</v>
      </c>
      <c r="F100" s="2">
        <f t="shared" ref="F100:F112" si="82">AVERAGE(F61:G61)</f>
        <v>13.582008104213754</v>
      </c>
      <c r="G100" s="2">
        <f>AVERAGE(H61:L61)</f>
        <v>13.931960809727631</v>
      </c>
      <c r="H100" s="2">
        <f>AVERAGE(M61:Q61)</f>
        <v>14.440888987713516</v>
      </c>
      <c r="I100" s="2">
        <f>AVERAGE(R61:V61)</f>
        <v>14.994944910953468</v>
      </c>
      <c r="J100" s="2">
        <f>AVERAGE(W61:AA61)</f>
        <v>15.38917155532271</v>
      </c>
      <c r="K100" s="2">
        <f>AVERAGE(AB61:AF61)</f>
        <v>15.731331768653243</v>
      </c>
      <c r="L100" s="2">
        <f>AVERAGE(AG61:AK61)</f>
        <v>16.026383725429248</v>
      </c>
      <c r="M100" s="2">
        <f>AVERAGE(AL61:AP61)</f>
        <v>16.31869943323909</v>
      </c>
      <c r="N100" s="2">
        <f>AVERAGE(AQ61:AU61)</f>
        <v>16.616346878669614</v>
      </c>
      <c r="O100" s="2">
        <f>AVERAGE(AV61:AZ61)</f>
        <v>16.919423310774828</v>
      </c>
      <c r="P100" s="2">
        <f>AVERAGE(BA61:BE61)</f>
        <v>17.228027752397921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</row>
    <row r="101" spans="1:254" s="4" customFormat="1">
      <c r="B101" s="1"/>
      <c r="C101" s="36" t="s">
        <v>101</v>
      </c>
      <c r="D101" s="5" t="s">
        <v>100</v>
      </c>
      <c r="F101" s="2">
        <f t="shared" si="82"/>
        <v>7.5208841864466578</v>
      </c>
      <c r="G101" s="2">
        <f t="shared" ref="G101:G112" si="83">AVERAGE(H62:L62)</f>
        <v>7.4989013441944135</v>
      </c>
      <c r="H101" s="2">
        <f t="shared" ref="H101:H112" si="84">AVERAGE(M62:Q62)</f>
        <v>7.5960644213983715</v>
      </c>
      <c r="I101" s="2">
        <f t="shared" ref="I101:I112" si="85">AVERAGE(R62:V62)</f>
        <v>7.8283825938980218</v>
      </c>
      <c r="J101" s="2">
        <f t="shared" ref="J101:J112" si="86">AVERAGE(W62:AA62)</f>
        <v>7.9668603805174429</v>
      </c>
      <c r="K101" s="2">
        <f t="shared" ref="K101:K112" si="87">AVERAGE(AB62:AF62)</f>
        <v>8.1167237343010843</v>
      </c>
      <c r="L101" s="2">
        <f t="shared" ref="L101:L112" si="88">AVERAGE(AG62:AK62)</f>
        <v>8.2252468647810666</v>
      </c>
      <c r="M101" s="2">
        <f t="shared" ref="M101:M112" si="89">AVERAGE(AL62:AP62)</f>
        <v>8.3250227849149905</v>
      </c>
      <c r="N101" s="2">
        <f t="shared" ref="N101:N112" si="90">AVERAGE(AQ62:AU62)</f>
        <v>8.4260090315475846</v>
      </c>
      <c r="O101" s="2">
        <f t="shared" ref="O101:O112" si="91">AVERAGE(AV62:AZ62)</f>
        <v>8.5282202864801455</v>
      </c>
      <c r="P101" s="2">
        <f t="shared" ref="P101:P112" si="92">AVERAGE(BA62:BE62)</f>
        <v>8.6316714096107781</v>
      </c>
      <c r="Q101" s="2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</row>
    <row r="102" spans="1:254" s="4" customFormat="1">
      <c r="B102" s="1"/>
      <c r="C102" s="36" t="s">
        <v>102</v>
      </c>
      <c r="D102" s="5" t="s">
        <v>100</v>
      </c>
      <c r="F102" s="2">
        <f t="shared" si="82"/>
        <v>17.983819608202261</v>
      </c>
      <c r="G102" s="2">
        <f t="shared" si="83"/>
        <v>17.9312545826362</v>
      </c>
      <c r="H102" s="2">
        <f t="shared" si="84"/>
        <v>18.16358939988584</v>
      </c>
      <c r="I102" s="2">
        <f t="shared" si="85"/>
        <v>18.719104948638741</v>
      </c>
      <c r="J102" s="2">
        <f t="shared" si="86"/>
        <v>19.050230847212564</v>
      </c>
      <c r="K102" s="2">
        <f t="shared" si="87"/>
        <v>19.408581734357202</v>
      </c>
      <c r="L102" s="2">
        <f t="shared" si="88"/>
        <v>19.668080531770745</v>
      </c>
      <c r="M102" s="2">
        <f t="shared" si="89"/>
        <v>19.906663137811186</v>
      </c>
      <c r="N102" s="2">
        <f t="shared" si="90"/>
        <v>20.148139857479716</v>
      </c>
      <c r="O102" s="2">
        <f t="shared" si="91"/>
        <v>20.392545797667928</v>
      </c>
      <c r="P102" s="2">
        <f t="shared" si="92"/>
        <v>20.639916491129739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</row>
    <row r="103" spans="1:254" s="4" customFormat="1">
      <c r="B103" s="1"/>
      <c r="C103" s="36" t="s">
        <v>103</v>
      </c>
      <c r="D103" s="5" t="s">
        <v>100</v>
      </c>
      <c r="F103" s="2">
        <f t="shared" si="82"/>
        <v>1.4940141054879192</v>
      </c>
      <c r="G103" s="2">
        <f t="shared" si="83"/>
        <v>1.4885141495854817</v>
      </c>
      <c r="H103" s="2">
        <f t="shared" si="84"/>
        <v>1.5126518362251251</v>
      </c>
      <c r="I103" s="2">
        <f t="shared" si="85"/>
        <v>1.5706502736799941</v>
      </c>
      <c r="J103" s="2">
        <f t="shared" si="86"/>
        <v>1.6054312485123219</v>
      </c>
      <c r="K103" s="2">
        <f t="shared" si="87"/>
        <v>1.6432511866120652</v>
      </c>
      <c r="L103" s="2">
        <f t="shared" si="88"/>
        <v>1.6707474044714115</v>
      </c>
      <c r="M103" s="2">
        <f t="shared" si="89"/>
        <v>1.6961116464195882</v>
      </c>
      <c r="N103" s="2">
        <f t="shared" si="90"/>
        <v>1.7218609524222619</v>
      </c>
      <c r="O103" s="2">
        <f t="shared" si="91"/>
        <v>1.7480011682810281</v>
      </c>
      <c r="P103" s="2">
        <f t="shared" si="92"/>
        <v>1.7745382285447868</v>
      </c>
      <c r="Q103"/>
      <c r="R103"/>
      <c r="S103"/>
      <c r="T103" s="2"/>
      <c r="U103" s="2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</row>
    <row r="104" spans="1:254" s="4" customFormat="1">
      <c r="A104"/>
      <c r="B104" s="1"/>
      <c r="C104" s="36" t="s">
        <v>104</v>
      </c>
      <c r="D104" s="5" t="s">
        <v>100</v>
      </c>
      <c r="F104" s="2">
        <f t="shared" si="82"/>
        <v>3.4860329128051442</v>
      </c>
      <c r="G104" s="2">
        <f t="shared" si="83"/>
        <v>3.4731996823661233</v>
      </c>
      <c r="H104" s="2">
        <f t="shared" si="84"/>
        <v>3.5295209511919587</v>
      </c>
      <c r="I104" s="2">
        <f t="shared" si="85"/>
        <v>3.6648506385866533</v>
      </c>
      <c r="J104" s="2">
        <f t="shared" si="86"/>
        <v>3.746006246528752</v>
      </c>
      <c r="K104" s="2">
        <f t="shared" si="87"/>
        <v>3.8342527687614867</v>
      </c>
      <c r="L104" s="2">
        <f t="shared" si="88"/>
        <v>3.8984106104332943</v>
      </c>
      <c r="M104" s="2">
        <f t="shared" si="89"/>
        <v>3.9575938416457079</v>
      </c>
      <c r="N104" s="2">
        <f t="shared" si="90"/>
        <v>4.0176755556519455</v>
      </c>
      <c r="O104" s="2">
        <f t="shared" si="91"/>
        <v>4.0786693926557325</v>
      </c>
      <c r="P104" s="2">
        <f t="shared" si="92"/>
        <v>4.1405891999378373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</row>
    <row r="105" spans="1:254" s="4" customFormat="1">
      <c r="A105"/>
      <c r="B105" s="1"/>
      <c r="C105" s="36" t="s">
        <v>105</v>
      </c>
      <c r="D105" s="5" t="s">
        <v>100</v>
      </c>
      <c r="F105" s="2">
        <f t="shared" si="82"/>
        <v>2.1402099563130239</v>
      </c>
      <c r="G105" s="2">
        <f t="shared" si="83"/>
        <v>2.1339543224420621</v>
      </c>
      <c r="H105" s="2">
        <f t="shared" si="84"/>
        <v>2.1616039152376354</v>
      </c>
      <c r="I105" s="2">
        <f t="shared" si="85"/>
        <v>2.2277144487188205</v>
      </c>
      <c r="J105" s="2">
        <f t="shared" si="86"/>
        <v>2.2671209241150461</v>
      </c>
      <c r="K105" s="2">
        <f t="shared" si="87"/>
        <v>2.3097673781625927</v>
      </c>
      <c r="L105" s="2">
        <f t="shared" si="88"/>
        <v>2.3406496891496542</v>
      </c>
      <c r="M105" s="2">
        <f t="shared" si="89"/>
        <v>2.3690428158588426</v>
      </c>
      <c r="N105" s="2">
        <f t="shared" si="90"/>
        <v>2.3977803638832156</v>
      </c>
      <c r="O105" s="2">
        <f t="shared" si="91"/>
        <v>2.4268665112072405</v>
      </c>
      <c r="P105" s="2">
        <f t="shared" si="92"/>
        <v>2.4563054864962028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</row>
    <row r="106" spans="1:254" s="4" customFormat="1">
      <c r="A106"/>
      <c r="B106" s="1"/>
      <c r="C106" s="36" t="s">
        <v>106</v>
      </c>
      <c r="D106" s="5" t="s">
        <v>100</v>
      </c>
      <c r="F106" s="2">
        <f t="shared" si="82"/>
        <v>4.9938232313970463</v>
      </c>
      <c r="G106" s="2">
        <f t="shared" si="83"/>
        <v>4.9792267523648013</v>
      </c>
      <c r="H106" s="2">
        <f t="shared" si="84"/>
        <v>5.0437424688878068</v>
      </c>
      <c r="I106" s="2">
        <f t="shared" si="85"/>
        <v>5.1980003803439043</v>
      </c>
      <c r="J106" s="2">
        <f t="shared" si="86"/>
        <v>5.2899488229350977</v>
      </c>
      <c r="K106" s="2">
        <f t="shared" si="87"/>
        <v>5.3894572157127056</v>
      </c>
      <c r="L106" s="2">
        <f t="shared" si="88"/>
        <v>5.4615159413491838</v>
      </c>
      <c r="M106" s="2">
        <f t="shared" si="89"/>
        <v>5.52776657033729</v>
      </c>
      <c r="N106" s="2">
        <f t="shared" si="90"/>
        <v>5.5948208490608264</v>
      </c>
      <c r="O106" s="2">
        <f t="shared" si="91"/>
        <v>5.6626885261502187</v>
      </c>
      <c r="P106" s="2">
        <f t="shared" si="92"/>
        <v>5.7313794684911308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</row>
    <row r="107" spans="1:254" s="4" customFormat="1">
      <c r="A107"/>
      <c r="B107" s="1"/>
      <c r="C107" s="36" t="s">
        <v>107</v>
      </c>
      <c r="D107" s="5" t="s">
        <v>100</v>
      </c>
      <c r="F107" s="2">
        <f t="shared" si="82"/>
        <v>11.722201126967022</v>
      </c>
      <c r="G107" s="2">
        <f t="shared" si="83"/>
        <v>11.583268241652183</v>
      </c>
      <c r="H107" s="2">
        <f t="shared" si="84"/>
        <v>12.153625962518577</v>
      </c>
      <c r="I107" s="2">
        <f t="shared" si="85"/>
        <v>13.59313947165584</v>
      </c>
      <c r="J107" s="2">
        <f t="shared" si="86"/>
        <v>14.509650645066845</v>
      </c>
      <c r="K107" s="2">
        <f t="shared" si="87"/>
        <v>15.554403713323333</v>
      </c>
      <c r="L107" s="2">
        <f t="shared" si="88"/>
        <v>16.344563149670186</v>
      </c>
      <c r="M107" s="2">
        <f t="shared" si="89"/>
        <v>17.098002623569251</v>
      </c>
      <c r="N107" s="2">
        <f t="shared" si="90"/>
        <v>17.886173588033778</v>
      </c>
      <c r="O107" s="2">
        <f t="shared" si="91"/>
        <v>18.710677069395256</v>
      </c>
      <c r="P107" s="2">
        <f t="shared" si="92"/>
        <v>19.573187896902134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</row>
    <row r="108" spans="1:254" s="4" customFormat="1">
      <c r="A108"/>
      <c r="B108" s="1"/>
      <c r="C108" s="36" t="s">
        <v>108</v>
      </c>
      <c r="D108" s="5" t="s">
        <v>100</v>
      </c>
      <c r="F108" s="2">
        <f t="shared" si="82"/>
        <v>4.099115538953999</v>
      </c>
      <c r="G108" s="2">
        <f t="shared" si="83"/>
        <v>4.0840253503002053</v>
      </c>
      <c r="H108" s="2">
        <f t="shared" si="84"/>
        <v>4.1502517440240139</v>
      </c>
      <c r="I108" s="2">
        <f t="shared" si="85"/>
        <v>4.3093816313075495</v>
      </c>
      <c r="J108" s="2">
        <f t="shared" si="86"/>
        <v>4.4048099367508922</v>
      </c>
      <c r="K108" s="2">
        <f t="shared" si="87"/>
        <v>4.5085762234127618</v>
      </c>
      <c r="L108" s="2">
        <f t="shared" si="88"/>
        <v>4.584017394600969</v>
      </c>
      <c r="M108" s="2">
        <f t="shared" si="89"/>
        <v>4.6536090791249958</v>
      </c>
      <c r="N108" s="2">
        <f t="shared" si="90"/>
        <v>4.724257261069952</v>
      </c>
      <c r="O108" s="2">
        <f t="shared" si="91"/>
        <v>4.7959779795187814</v>
      </c>
      <c r="P108" s="2">
        <f t="shared" si="92"/>
        <v>4.8687875170497579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</row>
    <row r="109" spans="1:254" s="4" customFormat="1">
      <c r="A109"/>
      <c r="B109" s="1"/>
      <c r="C109" s="36" t="s">
        <v>109</v>
      </c>
      <c r="D109" s="5" t="s">
        <v>100</v>
      </c>
      <c r="F109" s="2">
        <f t="shared" si="82"/>
        <v>1.7470502632930325</v>
      </c>
      <c r="G109" s="2">
        <f t="shared" si="83"/>
        <v>1.7365300096938345</v>
      </c>
      <c r="H109" s="2">
        <f t="shared" si="84"/>
        <v>1.7817497425118027</v>
      </c>
      <c r="I109" s="2">
        <f t="shared" si="85"/>
        <v>1.892020546401761</v>
      </c>
      <c r="J109" s="2">
        <f t="shared" si="86"/>
        <v>1.9593553826270633</v>
      </c>
      <c r="K109" s="2">
        <f t="shared" si="87"/>
        <v>2.0336221669706598</v>
      </c>
      <c r="L109" s="2">
        <f t="shared" si="88"/>
        <v>2.0882622339724444</v>
      </c>
      <c r="M109" s="2">
        <f t="shared" si="89"/>
        <v>2.1391705743781335</v>
      </c>
      <c r="N109" s="2">
        <f t="shared" si="90"/>
        <v>2.1913199749728633</v>
      </c>
      <c r="O109" s="2">
        <f t="shared" si="91"/>
        <v>2.2447406907282286</v>
      </c>
      <c r="P109" s="2">
        <f t="shared" si="92"/>
        <v>2.2994637141814227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</row>
    <row r="110" spans="1:254" s="4" customFormat="1">
      <c r="A110"/>
      <c r="B110" s="1"/>
      <c r="C110" s="36" t="s">
        <v>110</v>
      </c>
      <c r="D110" s="5" t="s">
        <v>100</v>
      </c>
      <c r="F110" s="2">
        <f t="shared" si="82"/>
        <v>3.1515648247013388</v>
      </c>
      <c r="G110" s="2">
        <f t="shared" si="83"/>
        <v>3.1325869727832858</v>
      </c>
      <c r="H110" s="2">
        <f t="shared" si="84"/>
        <v>3.214160423945978</v>
      </c>
      <c r="I110" s="2">
        <f t="shared" si="85"/>
        <v>3.4130817681299037</v>
      </c>
      <c r="J110" s="2">
        <f t="shared" si="86"/>
        <v>3.5345494246612565</v>
      </c>
      <c r="K110" s="2">
        <f t="shared" si="87"/>
        <v>3.6685218638627388</v>
      </c>
      <c r="L110" s="2">
        <f t="shared" si="88"/>
        <v>3.767088983996743</v>
      </c>
      <c r="M110" s="2">
        <f t="shared" si="89"/>
        <v>3.8589243125373627</v>
      </c>
      <c r="N110" s="2">
        <f t="shared" si="90"/>
        <v>3.9529984327826617</v>
      </c>
      <c r="O110" s="2">
        <f t="shared" si="91"/>
        <v>4.0493659227297645</v>
      </c>
      <c r="P110" s="2">
        <f t="shared" si="92"/>
        <v>4.1480826908960768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</row>
    <row r="111" spans="1:254" s="4" customFormat="1">
      <c r="A111"/>
      <c r="B111"/>
      <c r="C111" s="36" t="s">
        <v>111</v>
      </c>
      <c r="D111" s="5" t="s">
        <v>100</v>
      </c>
      <c r="E111"/>
      <c r="F111" s="2">
        <f t="shared" si="82"/>
        <v>13.36429314958443</v>
      </c>
      <c r="G111" s="2">
        <f t="shared" si="83"/>
        <v>13.194218081663067</v>
      </c>
      <c r="H111" s="2">
        <f t="shared" si="84"/>
        <v>13.888043000708539</v>
      </c>
      <c r="I111" s="2">
        <f t="shared" si="85"/>
        <v>15.647785393448009</v>
      </c>
      <c r="J111" s="2">
        <f t="shared" si="86"/>
        <v>16.774833172805931</v>
      </c>
      <c r="K111" s="2">
        <f t="shared" si="87"/>
        <v>18.065618548326675</v>
      </c>
      <c r="L111" s="2">
        <f t="shared" si="88"/>
        <v>19.045694426952828</v>
      </c>
      <c r="M111" s="2">
        <f t="shared" si="89"/>
        <v>19.98331007381627</v>
      </c>
      <c r="N111" s="2">
        <f t="shared" si="90"/>
        <v>20.967084347481947</v>
      </c>
      <c r="O111" s="2">
        <f t="shared" si="91"/>
        <v>21.999289627720181</v>
      </c>
      <c r="P111" s="2">
        <f t="shared" si="92"/>
        <v>23.08231016309329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</row>
    <row r="112" spans="1:254" s="4" customFormat="1">
      <c r="A112"/>
      <c r="B112"/>
      <c r="C112" s="36" t="s">
        <v>112</v>
      </c>
      <c r="D112" s="5" t="s">
        <v>100</v>
      </c>
      <c r="E112"/>
      <c r="F112" s="2">
        <f t="shared" si="82"/>
        <v>0</v>
      </c>
      <c r="G112" s="2">
        <f t="shared" si="83"/>
        <v>0</v>
      </c>
      <c r="H112" s="2">
        <f t="shared" si="84"/>
        <v>0</v>
      </c>
      <c r="I112" s="2">
        <f t="shared" si="85"/>
        <v>0</v>
      </c>
      <c r="J112" s="2">
        <f t="shared" si="86"/>
        <v>0</v>
      </c>
      <c r="K112" s="2">
        <f t="shared" si="87"/>
        <v>0</v>
      </c>
      <c r="L112" s="2">
        <f t="shared" si="88"/>
        <v>0</v>
      </c>
      <c r="M112" s="2">
        <f t="shared" si="89"/>
        <v>0</v>
      </c>
      <c r="N112" s="2">
        <f t="shared" si="90"/>
        <v>0</v>
      </c>
      <c r="O112" s="2">
        <f t="shared" si="91"/>
        <v>0</v>
      </c>
      <c r="P112" s="2">
        <f t="shared" si="92"/>
        <v>0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</row>
    <row r="113" spans="1:254" s="4" customFormat="1">
      <c r="A113"/>
      <c r="B113"/>
      <c r="C113" s="29" t="s">
        <v>116</v>
      </c>
      <c r="D113" s="5" t="s">
        <v>100</v>
      </c>
      <c r="E113"/>
      <c r="F113" s="2">
        <f>AVERAGE(F77:G77)</f>
        <v>13.95874369141978</v>
      </c>
      <c r="G113" s="2">
        <f>AVERAGE(H77:L77)</f>
        <v>13.951853034196423</v>
      </c>
      <c r="H113" s="2">
        <f>AVERAGE(M77:Q77)</f>
        <v>14.147557282790434</v>
      </c>
      <c r="I113" s="2">
        <f>AVERAGE(R77:V77)</f>
        <v>15.880746664532566</v>
      </c>
      <c r="J113" s="2">
        <f>AVERAGE(W77:AA77)</f>
        <v>17.293338320992508</v>
      </c>
      <c r="K113" s="2">
        <f>AVERAGE(AB77:AF77)</f>
        <v>17.571805650750427</v>
      </c>
      <c r="L113" s="2">
        <f>AVERAGE(AG77:AK77)</f>
        <v>17.790084908878008</v>
      </c>
      <c r="M113" s="2">
        <f>AVERAGE(AL77:AP77)</f>
        <v>17.997116347388925</v>
      </c>
      <c r="N113" s="2">
        <f>AVERAGE(AQ77:AU77)</f>
        <v>18.206557106414692</v>
      </c>
      <c r="O113" s="2">
        <f>AVERAGE(AV77:AZ77)</f>
        <v>18.418435224331446</v>
      </c>
      <c r="P113" s="2">
        <f>AVERAGE(BA77:BE77)</f>
        <v>18.632779065810844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</row>
    <row r="114" spans="1:254" s="4" customFormat="1">
      <c r="A114"/>
      <c r="B114"/>
      <c r="C114" s="31" t="s">
        <v>119</v>
      </c>
      <c r="D114" s="5" t="s">
        <v>100</v>
      </c>
      <c r="E114"/>
      <c r="F114" s="2">
        <f>AVERAGE(F80:G80)</f>
        <v>10.57160214474718</v>
      </c>
      <c r="G114" s="2">
        <f>AVERAGE(H80:L80)</f>
        <v>10.56638353136108</v>
      </c>
      <c r="H114" s="2">
        <f>AVERAGE(M80:Q80)</f>
        <v>10.714599409516666</v>
      </c>
      <c r="I114" s="2">
        <f>AVERAGE(R80:V80)</f>
        <v>12.02722388277358</v>
      </c>
      <c r="J114" s="2">
        <f>AVERAGE(W80:AA80)</f>
        <v>13.097044872055241</v>
      </c>
      <c r="K114" s="2">
        <f>AVERAGE(AB80:AF80)</f>
        <v>13.307941059103962</v>
      </c>
      <c r="L114" s="2">
        <f>AVERAGE(AG80:AK80)</f>
        <v>13.473254036001288</v>
      </c>
      <c r="M114" s="2">
        <f>AVERAGE(AL80:AP80)</f>
        <v>13.630048518927245</v>
      </c>
      <c r="N114" s="2">
        <f>AVERAGE(AQ80:AU80)</f>
        <v>13.788667691702463</v>
      </c>
      <c r="O114" s="2">
        <f>AVERAGE(AV80:AZ80)</f>
        <v>13.949132789085871</v>
      </c>
      <c r="P114" s="2">
        <f>AVERAGE(BA80:BE80)</f>
        <v>14.111465292955094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</row>
    <row r="115" spans="1:254" s="4" customFormat="1">
      <c r="A115"/>
      <c r="B115"/>
      <c r="C115" s="27" t="s">
        <v>120</v>
      </c>
      <c r="D115" s="5" t="s">
        <v>100</v>
      </c>
      <c r="E115"/>
      <c r="F115" s="2">
        <f>AVERAGE(F81:G81)</f>
        <v>4.0621804182669878</v>
      </c>
      <c r="G115" s="2">
        <f>AVERAGE(H81:L81)</f>
        <v>3.8520419619426414</v>
      </c>
      <c r="H115" s="2">
        <f>AVERAGE(M81:Q81)</f>
        <v>3.9671579461183755</v>
      </c>
      <c r="I115" s="2">
        <f>AVERAGE(R81:V81)</f>
        <v>4.5942272692529542</v>
      </c>
      <c r="J115" s="2">
        <f>AVERAGE(W81:AA81)</f>
        <v>5.012600004553323</v>
      </c>
      <c r="K115" s="2">
        <f>AVERAGE(AB81:AF81)</f>
        <v>5.3743782829109836</v>
      </c>
      <c r="L115" s="2">
        <f>AVERAGE(AG81:AK81)</f>
        <v>5.5346186222266001</v>
      </c>
      <c r="M115" s="2">
        <f>AVERAGE(AL81:AP81)</f>
        <v>5.6695433669508262</v>
      </c>
      <c r="N115" s="2">
        <f>AVERAGE(AQ81:AU81)</f>
        <v>5.8077573512742902</v>
      </c>
      <c r="O115" s="2">
        <f>AVERAGE(AV81:AZ81)</f>
        <v>5.9493407613567886</v>
      </c>
      <c r="P115" s="2">
        <f>AVERAGE(BA81:BE81)</f>
        <v>6.0943757381625723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</row>
    <row r="116" spans="1:254" s="4" customFormat="1">
      <c r="A116"/>
      <c r="B116"/>
      <c r="C116" s="27" t="s">
        <v>121</v>
      </c>
      <c r="D116" s="5" t="s">
        <v>100</v>
      </c>
      <c r="E116"/>
      <c r="F116" s="2">
        <f>AVERAGE(F82:G82)</f>
        <v>0.30466353137002411</v>
      </c>
      <c r="G116" s="2">
        <f>AVERAGE(H82:L82)</f>
        <v>0.28890314714569809</v>
      </c>
      <c r="H116" s="2">
        <f>AVERAGE(M82:Q82)</f>
        <v>0.29753684595887819</v>
      </c>
      <c r="I116" s="2">
        <f>AVERAGE(R82:V82)</f>
        <v>0.34456704519397152</v>
      </c>
      <c r="J116" s="2">
        <f>AVERAGE(W82:AA82)</f>
        <v>0.3759450003414993</v>
      </c>
      <c r="K116" s="2">
        <f>AVERAGE(AB82:AF82)</f>
        <v>0.40307837121832374</v>
      </c>
      <c r="L116" s="2">
        <f>AVERAGE(AG82:AK82)</f>
        <v>0.41509639666699483</v>
      </c>
      <c r="M116" s="2">
        <f>AVERAGE(AL82:AP82)</f>
        <v>0.42521575252131188</v>
      </c>
      <c r="N116" s="2">
        <f>AVERAGE(AQ82:AU82)</f>
        <v>0.43558180134557167</v>
      </c>
      <c r="O116" s="2">
        <f>AVERAGE(AV82:AZ82)</f>
        <v>0.44620055710175893</v>
      </c>
      <c r="P116" s="2">
        <f>AVERAGE(BA82:BE82)</f>
        <v>0.45707818036219283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</row>
    <row r="117" spans="1:254" s="4" customFormat="1">
      <c r="A117"/>
      <c r="B117"/>
      <c r="C117" s="27" t="s">
        <v>124</v>
      </c>
      <c r="D117" s="5" t="s">
        <v>100</v>
      </c>
      <c r="E117"/>
      <c r="F117" s="2">
        <f>AVERAGE(F85:G85)</f>
        <v>3.8662857637334427</v>
      </c>
      <c r="G117" s="2">
        <f>AVERAGE(H85:L85)</f>
        <v>3.572269509200884</v>
      </c>
      <c r="H117" s="2">
        <f>AVERAGE(M85:Q85)</f>
        <v>3.5379655486507788</v>
      </c>
      <c r="I117" s="2">
        <f>AVERAGE(R85:V85)</f>
        <v>3.946144113424559</v>
      </c>
      <c r="J117" s="2">
        <f>AVERAGE(W85:AA85)</f>
        <v>4.1475695480894617</v>
      </c>
      <c r="K117" s="2">
        <f>AVERAGE(AB85:AF85)</f>
        <v>4.3154707392162086</v>
      </c>
      <c r="L117" s="2">
        <f>AVERAGE(AG85:AK85)</f>
        <v>4.3343354964596266</v>
      </c>
      <c r="M117" s="2">
        <f>AVERAGE(AL85:AP85)</f>
        <v>4.3301038262328735</v>
      </c>
      <c r="N117" s="2">
        <f>AVERAGE(AQ85:AU85)</f>
        <v>4.3258762874428598</v>
      </c>
      <c r="O117" s="2">
        <f>AVERAGE(AV85:AZ85)</f>
        <v>4.3216528760560076</v>
      </c>
      <c r="P117" s="2">
        <f>AVERAGE(BA85:BE85)</f>
        <v>4.3174335880426771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</row>
    <row r="118" spans="1:254" s="4" customFormat="1">
      <c r="A118"/>
      <c r="B118"/>
      <c r="C118" s="27" t="s">
        <v>125</v>
      </c>
      <c r="D118" s="5" t="s">
        <v>100</v>
      </c>
      <c r="E118"/>
      <c r="F118" s="2">
        <f>AVERAGE(F86:G86)</f>
        <v>0</v>
      </c>
      <c r="G118" s="2">
        <f>AVERAGE(H86:L86)</f>
        <v>0</v>
      </c>
      <c r="H118" s="2">
        <f>AVERAGE(M86:Q86)</f>
        <v>0</v>
      </c>
      <c r="I118" s="2">
        <f>AVERAGE(R86:V86)</f>
        <v>0</v>
      </c>
      <c r="J118" s="2">
        <f>AVERAGE(W86:AA86)</f>
        <v>0</v>
      </c>
      <c r="K118" s="2">
        <f>AVERAGE(AB86:AF86)</f>
        <v>0</v>
      </c>
      <c r="L118" s="2">
        <f>AVERAGE(AG86:AK86)</f>
        <v>0</v>
      </c>
      <c r="M118" s="2">
        <f>AVERAGE(AL86:AP86)</f>
        <v>0</v>
      </c>
      <c r="N118" s="2">
        <f>AVERAGE(AQ86:AU86)</f>
        <v>0</v>
      </c>
      <c r="O118" s="2">
        <f>AVERAGE(AV86:AZ86)</f>
        <v>0</v>
      </c>
      <c r="P118" s="2">
        <f>AVERAGE(BA86:BE86)</f>
        <v>0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</row>
    <row r="119" spans="1:254" s="4" customFormat="1">
      <c r="A119"/>
      <c r="B119"/>
      <c r="C119" s="33" t="s">
        <v>127</v>
      </c>
      <c r="D119" s="5" t="s">
        <v>100</v>
      </c>
      <c r="E119"/>
      <c r="F119" s="2">
        <f>AVERAGE(F88:G88)</f>
        <v>27.97164445791293</v>
      </c>
      <c r="G119" s="2">
        <f>AVERAGE(H88:L88)</f>
        <v>26.789167017623754</v>
      </c>
      <c r="H119" s="2">
        <f>AVERAGE(M88:Q88)</f>
        <v>27.080928785594928</v>
      </c>
      <c r="I119" s="2">
        <f>AVERAGE(R88:V88)</f>
        <v>29.758036917934344</v>
      </c>
      <c r="J119" s="2">
        <f>AVERAGE(W88:AA88)</f>
        <v>31.766228236404125</v>
      </c>
      <c r="K119" s="2">
        <f>AVERAGE(AB88:AF88)</f>
        <v>31.992327726653297</v>
      </c>
      <c r="L119" s="2">
        <f>AVERAGE(AG88:AK88)</f>
        <v>32.006144392357712</v>
      </c>
      <c r="M119" s="2">
        <f>AVERAGE(AL88:AP88)</f>
        <v>31.974896361740576</v>
      </c>
      <c r="N119" s="2">
        <f>AVERAGE(AQ88:AU88)</f>
        <v>31.943678838997357</v>
      </c>
      <c r="O119" s="2">
        <f>AVERAGE(AV88:AZ88)</f>
        <v>31.912491794342792</v>
      </c>
      <c r="P119" s="2">
        <f>AVERAGE(BA88:BE88)</f>
        <v>31.881335198020729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</row>
    <row r="120" spans="1:254" s="4" customFormat="1">
      <c r="A120"/>
      <c r="B120"/>
      <c r="C120" s="66" t="s">
        <v>133</v>
      </c>
      <c r="D120" s="16" t="s">
        <v>100</v>
      </c>
      <c r="E120"/>
      <c r="F120" s="2">
        <f>AVERAGE(F89:G89)</f>
        <v>22.09319626413243</v>
      </c>
      <c r="G120" s="2">
        <f>AVERAGE(H89:L89)</f>
        <v>21.159225213359001</v>
      </c>
      <c r="H120" s="2">
        <f>AVERAGE(M89:Q89)</f>
        <v>21.389671085494125</v>
      </c>
      <c r="I120" s="2">
        <f>AVERAGE(R89:V89)</f>
        <v>23.504165121662528</v>
      </c>
      <c r="J120" s="2">
        <f>AVERAGE(W89:AA89)</f>
        <v>25.090320165268789</v>
      </c>
      <c r="K120" s="2">
        <f>AVERAGE(AB89:AF89)</f>
        <v>25.268903173529576</v>
      </c>
      <c r="L120" s="2">
        <f>AVERAGE(AG89:AK89)</f>
        <v>25.279816164633228</v>
      </c>
      <c r="M120" s="2">
        <f>AVERAGE(AL89:AP89)</f>
        <v>25.255135139020638</v>
      </c>
      <c r="N120" s="2">
        <f>AVERAGE(AQ89:AU89)</f>
        <v>25.230478209826373</v>
      </c>
      <c r="O120" s="2">
        <f>AVERAGE(AV89:AZ89)</f>
        <v>25.205845353524762</v>
      </c>
      <c r="P120" s="2">
        <f>AVERAGE(BA89:BE89)</f>
        <v>25.181236546613118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</row>
    <row r="121" spans="1:254" s="4" customFormat="1">
      <c r="A121"/>
      <c r="B121"/>
      <c r="C121" s="33" t="s">
        <v>129</v>
      </c>
      <c r="D121" s="5" t="s">
        <v>100</v>
      </c>
      <c r="E121"/>
      <c r="F121" s="2">
        <f>AVERAGE(F91:G91)</f>
        <v>19.673287940954975</v>
      </c>
      <c r="G121" s="2">
        <f>AVERAGE(H91:L91)</f>
        <v>19.712984066280846</v>
      </c>
      <c r="H121" s="2">
        <f>AVERAGE(M91:Q91)</f>
        <v>20.048483881147476</v>
      </c>
      <c r="I121" s="2">
        <f>AVERAGE(R91:V91)</f>
        <v>21.347732456007599</v>
      </c>
      <c r="J121" s="2">
        <f>AVERAGE(W91:AA91)</f>
        <v>22.596404484704248</v>
      </c>
      <c r="K121" s="2">
        <f>AVERAGE(AB91:AF91)</f>
        <v>23.164710574965724</v>
      </c>
      <c r="L121" s="2">
        <f>AVERAGE(AG91:AK91)</f>
        <v>23.609099316314346</v>
      </c>
      <c r="M121" s="2">
        <f>AVERAGE(AL91:AP91)</f>
        <v>24.039721139405412</v>
      </c>
      <c r="N121" s="2">
        <f>AVERAGE(AQ91:AU91)</f>
        <v>24.478197355924948</v>
      </c>
      <c r="O121" s="2">
        <f>AVERAGE(AV91:AZ91)</f>
        <v>24.924671227298234</v>
      </c>
      <c r="P121" s="2">
        <f>AVERAGE(BA91:BE91)</f>
        <v>25.379288627989489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</row>
    <row r="122" spans="1:254" s="4" customForma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</row>
    <row r="123" spans="1:254" s="4" customFormat="1">
      <c r="A123" s="5" t="s">
        <v>134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</row>
    <row r="124" spans="1:254" s="4" customFormat="1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</row>
    <row r="125" spans="1:254" s="4" customFormat="1">
      <c r="B125"/>
      <c r="C125"/>
      <c r="D125"/>
      <c r="E125" s="14"/>
      <c r="F125" s="51"/>
      <c r="G125" s="51"/>
      <c r="H125" s="51"/>
      <c r="I125" s="51"/>
      <c r="J125" s="8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</row>
    <row r="126" spans="1:254" s="4" customFormat="1">
      <c r="B126"/>
      <c r="C126"/>
      <c r="D126"/>
      <c r="E126" s="14"/>
      <c r="F126" s="51"/>
      <c r="G126" s="51"/>
      <c r="H126" s="51"/>
      <c r="I126" s="51"/>
      <c r="J126" s="8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</row>
    <row r="127" spans="1:254" s="3" customFormat="1">
      <c r="A127" s="4"/>
      <c r="B127"/>
      <c r="C127"/>
      <c r="D127"/>
      <c r="E127" s="14"/>
      <c r="F127" s="51"/>
      <c r="G127" s="51"/>
      <c r="H127" s="51"/>
      <c r="I127" s="51"/>
      <c r="J127" s="8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</row>
    <row r="128" spans="1:254">
      <c r="A128" s="4"/>
      <c r="E128" s="14"/>
      <c r="F128" s="51"/>
      <c r="G128" s="51"/>
      <c r="H128" s="51"/>
      <c r="I128" s="51"/>
      <c r="J128" s="8"/>
    </row>
    <row r="129" spans="2:254" s="4" customFormat="1">
      <c r="B129"/>
      <c r="C129"/>
      <c r="D129"/>
      <c r="E129" s="8"/>
      <c r="F129" s="8"/>
      <c r="G129" s="8"/>
      <c r="H129" s="8"/>
      <c r="I129" s="8"/>
      <c r="J129" s="8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</row>
    <row r="130" spans="2:254" s="4" customFormat="1">
      <c r="B130"/>
      <c r="C130"/>
      <c r="D130"/>
      <c r="E130" s="8"/>
      <c r="F130" s="51"/>
      <c r="G130" s="51"/>
      <c r="H130" s="51"/>
      <c r="I130" s="51"/>
      <c r="J130" s="8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</row>
    <row r="131" spans="2:254" s="4" customFormat="1">
      <c r="B131"/>
      <c r="C131"/>
      <c r="D131"/>
      <c r="E131" s="8"/>
      <c r="F131" s="8"/>
      <c r="G131" s="8"/>
      <c r="H131" s="8"/>
      <c r="I131" s="8"/>
      <c r="J131" s="8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</row>
    <row r="132" spans="2:254" s="4" customFormat="1">
      <c r="B132"/>
      <c r="C132"/>
      <c r="D132"/>
      <c r="E132" s="8"/>
      <c r="F132" s="51"/>
      <c r="G132" s="51"/>
      <c r="H132" s="51"/>
      <c r="I132" s="51"/>
      <c r="J132" s="8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</row>
    <row r="133" spans="2:254" s="4" customFormat="1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</row>
    <row r="134" spans="2:254" s="4" customFormat="1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</row>
    <row r="135" spans="2:254" s="4" customFormat="1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</row>
    <row r="136" spans="2:254" s="4" customFormat="1">
      <c r="B136"/>
      <c r="C136"/>
      <c r="D136"/>
      <c r="E136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</row>
    <row r="137" spans="2:254" s="4" customFormat="1">
      <c r="B137"/>
      <c r="C137"/>
      <c r="D137" s="56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</row>
    <row r="138" spans="2:254" s="4" customFormat="1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</row>
    <row r="139" spans="2:254" s="4" customFormat="1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</row>
    <row r="140" spans="2:254" s="4" customFormat="1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</row>
    <row r="141" spans="2:254" s="4" customFormat="1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</row>
    <row r="142" spans="2:254" s="4" customFormat="1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</row>
    <row r="143" spans="2:254" s="4" customFormat="1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</row>
    <row r="144" spans="2:254" s="4" customFormat="1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</row>
    <row r="145" spans="1:254" s="4" customFormat="1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</row>
    <row r="146" spans="1:254" s="4" customFormat="1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</row>
    <row r="147" spans="1:254" s="4" customFormat="1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</row>
    <row r="148" spans="1:254" s="4" customFormat="1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</row>
    <row r="149" spans="1:254" s="4" customFormat="1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</row>
    <row r="150" spans="1:254" s="4" customFormat="1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</row>
    <row r="151" spans="1:254" s="4" customFormat="1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</row>
    <row r="152" spans="1:254" s="4" customFormat="1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</row>
    <row r="153" spans="1:254" s="4" customFormat="1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</row>
    <row r="154" spans="1:254" s="4" customFormat="1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</row>
    <row r="155" spans="1:254" s="4" customFormat="1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</row>
    <row r="156" spans="1:254" s="4" customFormat="1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</row>
    <row r="157" spans="1:254" s="4" customFormat="1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</row>
    <row r="158" spans="1:254" s="4" customFormat="1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</row>
    <row r="159" spans="1:254" s="4" customFormat="1">
      <c r="A159" s="3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</row>
    <row r="160" spans="1:254" s="4" customFormat="1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</row>
    <row r="161" spans="1:254" s="4" customFormat="1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</row>
    <row r="162" spans="1:254" s="4" customFormat="1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</row>
    <row r="163" spans="1:254" s="3" customFormat="1">
      <c r="A163" s="4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</row>
    <row r="164" spans="1:254">
      <c r="A164" s="4"/>
    </row>
    <row r="165" spans="1:254">
      <c r="A165" s="4"/>
    </row>
    <row r="166" spans="1:254">
      <c r="A166" s="4"/>
    </row>
    <row r="167" spans="1:254">
      <c r="A167" s="4"/>
    </row>
    <row r="168" spans="1:254">
      <c r="A168" s="4"/>
    </row>
    <row r="169" spans="1:254">
      <c r="A169" s="4"/>
    </row>
    <row r="170" spans="1:254">
      <c r="A170" s="4"/>
    </row>
    <row r="171" spans="1:254">
      <c r="A171" s="4"/>
    </row>
    <row r="172" spans="1:254">
      <c r="A172" s="4"/>
    </row>
    <row r="173" spans="1:254">
      <c r="A173" s="4"/>
    </row>
    <row r="174" spans="1:254">
      <c r="A174" s="4"/>
    </row>
    <row r="175" spans="1:254">
      <c r="A175" s="4"/>
    </row>
    <row r="176" spans="1:254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254">
      <c r="A193" s="4"/>
    </row>
    <row r="194" spans="1:254">
      <c r="A194" s="4"/>
    </row>
    <row r="195" spans="1:254">
      <c r="A195" s="3"/>
    </row>
    <row r="199" spans="1:254" s="3" customFormat="1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</row>
    <row r="231" spans="1:254">
      <c r="A231" s="3"/>
    </row>
    <row r="235" spans="1:254" s="3" customFormat="1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</row>
    <row r="267" spans="1:254">
      <c r="A267" s="3"/>
    </row>
    <row r="271" spans="1:254" s="3" customFormat="1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</row>
    <row r="272" spans="1:254" s="8" customFormat="1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</row>
    <row r="303" spans="1:1">
      <c r="A303" s="3"/>
    </row>
    <row r="304" spans="1:1">
      <c r="A304" s="8"/>
    </row>
    <row r="307" spans="1:254" s="3" customFormat="1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</row>
    <row r="308" spans="1:254" s="8" customFormat="1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</row>
    <row r="339" spans="1:254">
      <c r="A339" s="3"/>
    </row>
    <row r="340" spans="1:254">
      <c r="A340" s="8"/>
    </row>
    <row r="343" spans="1:254" s="3" customFormat="1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</row>
    <row r="344" spans="1:254" s="8" customFormat="1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</row>
    <row r="375" spans="1:254">
      <c r="A375" s="3"/>
    </row>
    <row r="376" spans="1:254">
      <c r="A376" s="8"/>
    </row>
    <row r="380" spans="1:254" s="15" customFormat="1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</row>
    <row r="381" spans="1:254" s="4" customFormat="1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</row>
    <row r="382" spans="1:254" s="4" customFormat="1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</row>
    <row r="383" spans="1:254" s="4" customFormat="1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</row>
    <row r="384" spans="1:254" s="4" customFormat="1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</row>
    <row r="385" spans="1:254" s="4" customFormat="1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</row>
    <row r="386" spans="1:254" s="4" customFormat="1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</row>
    <row r="387" spans="1:254" s="4" customFormat="1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</row>
    <row r="388" spans="1:254" s="4" customFormat="1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</row>
    <row r="389" spans="1:254" s="4" customFormat="1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</row>
    <row r="390" spans="1:254" s="4" customFormat="1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</row>
    <row r="391" spans="1:254" s="4" customFormat="1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</row>
    <row r="392" spans="1:254" s="4" customFormat="1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</row>
    <row r="393" spans="1:254" s="4" customFormat="1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</row>
    <row r="394" spans="1:254" s="4" customFormat="1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</row>
    <row r="395" spans="1:254" s="4" customFormat="1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</row>
    <row r="396" spans="1:254" s="4" customFormat="1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</row>
    <row r="397" spans="1:254" s="4" customFormat="1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</row>
    <row r="398" spans="1:254" s="4" customFormat="1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</row>
    <row r="399" spans="1:254" s="4" customFormat="1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</row>
    <row r="400" spans="1:254" s="4" customFormat="1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</row>
    <row r="401" spans="1:254" s="4" customFormat="1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</row>
    <row r="402" spans="1:254" s="4" customFormat="1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</row>
    <row r="403" spans="1:254" s="4" customFormat="1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</row>
    <row r="404" spans="1:254" s="4" customFormat="1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</row>
    <row r="405" spans="1:254" s="4" customFormat="1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</row>
    <row r="406" spans="1:254" s="4" customFormat="1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</row>
    <row r="407" spans="1:254" s="4" customFormat="1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</row>
    <row r="408" spans="1:254" s="4" customFormat="1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</row>
    <row r="409" spans="1:254" s="4" customFormat="1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</row>
    <row r="410" spans="1:254" s="4" customFormat="1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</row>
    <row r="411" spans="1:254" s="4" customFormat="1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</row>
    <row r="412" spans="1:254" s="4" customFormat="1">
      <c r="A412" s="15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</row>
    <row r="413" spans="1:254" s="4" customFormat="1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</row>
    <row r="414" spans="1:254" s="4" customFormat="1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</row>
    <row r="415" spans="1:254" s="4" customFormat="1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</row>
    <row r="416" spans="1:254" s="15" customFormat="1">
      <c r="A416" s="4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</row>
    <row r="417" spans="2:254" s="4" customFormat="1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</row>
    <row r="418" spans="2:254" s="4" customFormat="1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</row>
    <row r="419" spans="2:254" s="4" customFormat="1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</row>
    <row r="420" spans="2:254" s="4" customFormat="1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</row>
    <row r="421" spans="2:254" s="4" customFormat="1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</row>
    <row r="422" spans="2:254" s="4" customFormat="1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</row>
    <row r="423" spans="2:254" s="4" customFormat="1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</row>
    <row r="424" spans="2:254" s="4" customFormat="1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</row>
    <row r="425" spans="2:254" s="4" customFormat="1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</row>
    <row r="426" spans="2:254" s="4" customFormat="1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</row>
    <row r="427" spans="2:254" s="4" customFormat="1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</row>
    <row r="428" spans="2:254" s="4" customFormat="1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</row>
    <row r="429" spans="2:254" s="4" customFormat="1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</row>
    <row r="430" spans="2:254" s="4" customFormat="1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</row>
    <row r="431" spans="2:254" s="4" customFormat="1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</row>
    <row r="432" spans="2:254" s="4" customFormat="1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</row>
    <row r="433" spans="1:254" s="4" customFormat="1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</row>
    <row r="434" spans="1:254" s="4" customFormat="1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</row>
    <row r="435" spans="1:254" s="4" customFormat="1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</row>
    <row r="436" spans="1:254" s="4" customFormat="1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</row>
    <row r="437" spans="1:254" s="4" customFormat="1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  <c r="IQ437"/>
      <c r="IR437"/>
      <c r="IS437"/>
      <c r="IT437"/>
    </row>
    <row r="438" spans="1:254" s="4" customFormat="1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</row>
    <row r="439" spans="1:254" s="4" customFormat="1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</row>
    <row r="440" spans="1:254" s="4" customFormat="1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  <c r="IM440"/>
      <c r="IN440"/>
      <c r="IO440"/>
      <c r="IP440"/>
      <c r="IQ440"/>
      <c r="IR440"/>
      <c r="IS440"/>
      <c r="IT440"/>
    </row>
    <row r="441" spans="1:254" s="4" customFormat="1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</row>
    <row r="442" spans="1:254" s="4" customFormat="1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</row>
    <row r="443" spans="1:254" s="4" customFormat="1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  <c r="IQ443"/>
      <c r="IR443"/>
      <c r="IS443"/>
      <c r="IT443"/>
    </row>
    <row r="444" spans="1:254" s="4" customFormat="1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</row>
    <row r="445" spans="1:254" s="4" customFormat="1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</row>
    <row r="446" spans="1:254" s="4" customFormat="1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  <c r="IQ446"/>
      <c r="IR446"/>
      <c r="IS446"/>
      <c r="IT446"/>
    </row>
    <row r="447" spans="1:254" s="4" customFormat="1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</row>
    <row r="448" spans="1:254" s="4" customFormat="1">
      <c r="A448" s="15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</row>
    <row r="449" spans="1:254" s="4" customFormat="1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</row>
    <row r="450" spans="1:254" s="4" customFormat="1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</row>
    <row r="451" spans="1:254">
      <c r="A451" s="4"/>
    </row>
    <row r="452" spans="1:254" s="15" customFormat="1">
      <c r="A452" s="4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  <c r="IM452"/>
      <c r="IN452"/>
      <c r="IO452"/>
      <c r="IP452"/>
      <c r="IQ452"/>
      <c r="IR452"/>
      <c r="IS452"/>
      <c r="IT452"/>
    </row>
    <row r="453" spans="1:254" s="4" customFormat="1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  <c r="IM453"/>
      <c r="IN453"/>
      <c r="IO453"/>
      <c r="IP453"/>
      <c r="IQ453"/>
      <c r="IR453"/>
      <c r="IS453"/>
      <c r="IT453"/>
    </row>
    <row r="454" spans="1:254" s="4" customFormat="1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  <c r="IM454"/>
      <c r="IN454"/>
      <c r="IO454"/>
      <c r="IP454"/>
      <c r="IQ454"/>
      <c r="IR454"/>
      <c r="IS454"/>
      <c r="IT454"/>
    </row>
    <row r="455" spans="1:254" s="4" customFormat="1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</row>
    <row r="456" spans="1:254" s="4" customFormat="1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  <c r="IQ456"/>
      <c r="IR456"/>
      <c r="IS456"/>
      <c r="IT456"/>
    </row>
    <row r="457" spans="1:254" s="4" customFormat="1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  <c r="IM457"/>
      <c r="IN457"/>
      <c r="IO457"/>
      <c r="IP457"/>
      <c r="IQ457"/>
      <c r="IR457"/>
      <c r="IS457"/>
      <c r="IT457"/>
    </row>
    <row r="458" spans="1:254" s="4" customFormat="1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</row>
    <row r="459" spans="1:254" s="4" customFormat="1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</row>
    <row r="460" spans="1:254" s="4" customFormat="1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  <c r="IM460"/>
      <c r="IN460"/>
      <c r="IO460"/>
      <c r="IP460"/>
      <c r="IQ460"/>
      <c r="IR460"/>
      <c r="IS460"/>
      <c r="IT460"/>
    </row>
    <row r="461" spans="1:254" s="4" customFormat="1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</row>
    <row r="462" spans="1:254" s="4" customFormat="1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  <c r="IM462"/>
      <c r="IN462"/>
      <c r="IO462"/>
      <c r="IP462"/>
      <c r="IQ462"/>
      <c r="IR462"/>
      <c r="IS462"/>
      <c r="IT462"/>
    </row>
    <row r="463" spans="1:254" s="4" customFormat="1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  <c r="IM463"/>
      <c r="IN463"/>
      <c r="IO463"/>
      <c r="IP463"/>
      <c r="IQ463"/>
      <c r="IR463"/>
      <c r="IS463"/>
      <c r="IT463"/>
    </row>
    <row r="464" spans="1:254" s="4" customFormat="1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</row>
    <row r="465" spans="2:254" s="4" customFormat="1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  <c r="IM465"/>
      <c r="IN465"/>
      <c r="IO465"/>
      <c r="IP465"/>
      <c r="IQ465"/>
      <c r="IR465"/>
      <c r="IS465"/>
      <c r="IT465"/>
    </row>
    <row r="466" spans="2:254" s="4" customFormat="1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  <c r="IM466"/>
      <c r="IN466"/>
      <c r="IO466"/>
      <c r="IP466"/>
      <c r="IQ466"/>
      <c r="IR466"/>
      <c r="IS466"/>
      <c r="IT466"/>
    </row>
    <row r="467" spans="2:254" s="4" customFormat="1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  <c r="IM467"/>
      <c r="IN467"/>
      <c r="IO467"/>
      <c r="IP467"/>
      <c r="IQ467"/>
      <c r="IR467"/>
      <c r="IS467"/>
      <c r="IT467"/>
    </row>
    <row r="468" spans="2:254" s="4" customFormat="1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  <c r="IM468"/>
      <c r="IN468"/>
      <c r="IO468"/>
      <c r="IP468"/>
      <c r="IQ468"/>
      <c r="IR468"/>
      <c r="IS468"/>
      <c r="IT468"/>
    </row>
    <row r="469" spans="2:254" s="4" customFormat="1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</row>
    <row r="470" spans="2:254" s="4" customFormat="1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</row>
    <row r="471" spans="2:254" s="4" customFormat="1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</row>
    <row r="472" spans="2:254" s="4" customFormat="1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</row>
    <row r="473" spans="2:254" s="4" customFormat="1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</row>
    <row r="474" spans="2:254" s="4" customFormat="1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</row>
    <row r="475" spans="2:254" s="4" customFormat="1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  <c r="IM475"/>
      <c r="IN475"/>
      <c r="IO475"/>
      <c r="IP475"/>
      <c r="IQ475"/>
      <c r="IR475"/>
      <c r="IS475"/>
      <c r="IT475"/>
    </row>
    <row r="476" spans="2:254" s="4" customFormat="1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  <c r="IM476"/>
      <c r="IN476"/>
      <c r="IO476"/>
      <c r="IP476"/>
      <c r="IQ476"/>
      <c r="IR476"/>
      <c r="IS476"/>
      <c r="IT476"/>
    </row>
    <row r="477" spans="2:254" s="4" customFormat="1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  <c r="IM477"/>
      <c r="IN477"/>
      <c r="IO477"/>
      <c r="IP477"/>
      <c r="IQ477"/>
      <c r="IR477"/>
      <c r="IS477"/>
      <c r="IT477"/>
    </row>
    <row r="478" spans="2:254" s="4" customFormat="1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  <c r="IM478"/>
      <c r="IN478"/>
      <c r="IO478"/>
      <c r="IP478"/>
      <c r="IQ478"/>
      <c r="IR478"/>
      <c r="IS478"/>
      <c r="IT478"/>
    </row>
    <row r="479" spans="2:254" s="4" customFormat="1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  <c r="IM479"/>
      <c r="IN479"/>
      <c r="IO479"/>
      <c r="IP479"/>
      <c r="IQ479"/>
      <c r="IR479"/>
      <c r="IS479"/>
      <c r="IT479"/>
    </row>
    <row r="480" spans="2:254" s="4" customFormat="1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</row>
    <row r="481" spans="1:254" s="4" customFormat="1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  <c r="IM481"/>
      <c r="IN481"/>
      <c r="IO481"/>
      <c r="IP481"/>
      <c r="IQ481"/>
      <c r="IR481"/>
      <c r="IS481"/>
      <c r="IT481"/>
    </row>
    <row r="482" spans="1:254" s="4" customFormat="1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  <c r="IM482"/>
      <c r="IN482"/>
      <c r="IO482"/>
      <c r="IP482"/>
      <c r="IQ482"/>
      <c r="IR482"/>
      <c r="IS482"/>
      <c r="IT482"/>
    </row>
    <row r="483" spans="1:254" s="4" customFormat="1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</row>
    <row r="484" spans="1:254" s="4" customFormat="1">
      <c r="A484" s="15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  <c r="IM484"/>
      <c r="IN484"/>
      <c r="IO484"/>
      <c r="IP484"/>
      <c r="IQ484"/>
      <c r="IR484"/>
      <c r="IS484"/>
      <c r="IT484"/>
    </row>
    <row r="485" spans="1:254" s="4" customFormat="1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  <c r="IM485"/>
      <c r="IN485"/>
      <c r="IO485"/>
      <c r="IP485"/>
      <c r="IQ485"/>
      <c r="IR485"/>
      <c r="IS485"/>
      <c r="IT485"/>
    </row>
    <row r="486" spans="1:254" s="4" customFormat="1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  <c r="IM486"/>
      <c r="IN486"/>
      <c r="IO486"/>
      <c r="IP486"/>
      <c r="IQ486"/>
      <c r="IR486"/>
      <c r="IS486"/>
      <c r="IT486"/>
    </row>
    <row r="487" spans="1:254" s="4" customFormat="1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  <c r="IM487"/>
      <c r="IN487"/>
      <c r="IO487"/>
      <c r="IP487"/>
      <c r="IQ487"/>
      <c r="IR487"/>
      <c r="IS487"/>
      <c r="IT487"/>
    </row>
    <row r="488" spans="1:254" s="15" customFormat="1">
      <c r="A488" s="4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  <c r="IM488"/>
      <c r="IN488"/>
      <c r="IO488"/>
      <c r="IP488"/>
      <c r="IQ488"/>
      <c r="IR488"/>
      <c r="IS488"/>
      <c r="IT488"/>
    </row>
    <row r="489" spans="1:254" s="4" customFormat="1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  <c r="IM489"/>
      <c r="IN489"/>
      <c r="IO489"/>
      <c r="IP489"/>
      <c r="IQ489"/>
      <c r="IR489"/>
      <c r="IS489"/>
      <c r="IT489"/>
    </row>
    <row r="490" spans="1:254" s="4" customFormat="1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  <c r="IM490"/>
      <c r="IN490"/>
      <c r="IO490"/>
      <c r="IP490"/>
      <c r="IQ490"/>
      <c r="IR490"/>
      <c r="IS490"/>
      <c r="IT490"/>
    </row>
    <row r="491" spans="1:254" s="4" customFormat="1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  <c r="IM491"/>
      <c r="IN491"/>
      <c r="IO491"/>
      <c r="IP491"/>
      <c r="IQ491"/>
      <c r="IR491"/>
      <c r="IS491"/>
      <c r="IT491"/>
    </row>
    <row r="492" spans="1:254" s="4" customFormat="1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  <c r="IM492"/>
      <c r="IN492"/>
      <c r="IO492"/>
      <c r="IP492"/>
      <c r="IQ492"/>
      <c r="IR492"/>
      <c r="IS492"/>
      <c r="IT492"/>
    </row>
    <row r="493" spans="1:254" s="4" customFormat="1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  <c r="IM493"/>
      <c r="IN493"/>
      <c r="IO493"/>
      <c r="IP493"/>
      <c r="IQ493"/>
      <c r="IR493"/>
      <c r="IS493"/>
      <c r="IT493"/>
    </row>
    <row r="494" spans="1:254" s="4" customFormat="1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  <c r="IM494"/>
      <c r="IN494"/>
      <c r="IO494"/>
      <c r="IP494"/>
      <c r="IQ494"/>
      <c r="IR494"/>
      <c r="IS494"/>
      <c r="IT494"/>
    </row>
    <row r="495" spans="1:254" s="4" customFormat="1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  <c r="IM495"/>
      <c r="IN495"/>
      <c r="IO495"/>
      <c r="IP495"/>
      <c r="IQ495"/>
      <c r="IR495"/>
      <c r="IS495"/>
      <c r="IT495"/>
    </row>
    <row r="496" spans="1:254" s="4" customFormat="1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  <c r="IM496"/>
      <c r="IN496"/>
      <c r="IO496"/>
      <c r="IP496"/>
      <c r="IQ496"/>
      <c r="IR496"/>
      <c r="IS496"/>
      <c r="IT496"/>
    </row>
    <row r="497" spans="2:254" s="4" customFormat="1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  <c r="IM497"/>
      <c r="IN497"/>
      <c r="IO497"/>
      <c r="IP497"/>
      <c r="IQ497"/>
      <c r="IR497"/>
      <c r="IS497"/>
      <c r="IT497"/>
    </row>
    <row r="498" spans="2:254" s="4" customFormat="1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</row>
    <row r="499" spans="2:254" s="4" customFormat="1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  <c r="IM499"/>
      <c r="IN499"/>
      <c r="IO499"/>
      <c r="IP499"/>
      <c r="IQ499"/>
      <c r="IR499"/>
      <c r="IS499"/>
      <c r="IT499"/>
    </row>
    <row r="500" spans="2:254" s="4" customFormat="1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  <c r="II500"/>
      <c r="IJ500"/>
      <c r="IK500"/>
      <c r="IL500"/>
      <c r="IM500"/>
      <c r="IN500"/>
      <c r="IO500"/>
      <c r="IP500"/>
      <c r="IQ500"/>
      <c r="IR500"/>
      <c r="IS500"/>
      <c r="IT500"/>
    </row>
    <row r="501" spans="2:254" s="4" customFormat="1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  <c r="HD501"/>
      <c r="HE501"/>
      <c r="HF501"/>
      <c r="HG501"/>
      <c r="HH501"/>
      <c r="HI501"/>
      <c r="HJ501"/>
      <c r="HK501"/>
      <c r="HL501"/>
      <c r="HM501"/>
      <c r="HN501"/>
      <c r="HO501"/>
      <c r="HP501"/>
      <c r="HQ501"/>
      <c r="HR501"/>
      <c r="HS501"/>
      <c r="HT501"/>
      <c r="HU501"/>
      <c r="HV501"/>
      <c r="HW501"/>
      <c r="HX501"/>
      <c r="HY501"/>
      <c r="HZ501"/>
      <c r="IA501"/>
      <c r="IB501"/>
      <c r="IC501"/>
      <c r="ID501"/>
      <c r="IE501"/>
      <c r="IF501"/>
      <c r="IG501"/>
      <c r="IH501"/>
      <c r="II501"/>
      <c r="IJ501"/>
      <c r="IK501"/>
      <c r="IL501"/>
      <c r="IM501"/>
      <c r="IN501"/>
      <c r="IO501"/>
      <c r="IP501"/>
      <c r="IQ501"/>
      <c r="IR501"/>
      <c r="IS501"/>
      <c r="IT501"/>
    </row>
    <row r="502" spans="2:254" s="4" customFormat="1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  <c r="GM502"/>
      <c r="GN502"/>
      <c r="GO502"/>
      <c r="GP502"/>
      <c r="GQ502"/>
      <c r="GR502"/>
      <c r="GS502"/>
      <c r="GT502"/>
      <c r="GU502"/>
      <c r="GV502"/>
      <c r="GW502"/>
      <c r="GX502"/>
      <c r="GY502"/>
      <c r="GZ502"/>
      <c r="HA502"/>
      <c r="HB502"/>
      <c r="HC502"/>
      <c r="HD502"/>
      <c r="HE502"/>
      <c r="HF502"/>
      <c r="HG502"/>
      <c r="HH502"/>
      <c r="HI502"/>
      <c r="HJ502"/>
      <c r="HK502"/>
      <c r="HL502"/>
      <c r="HM502"/>
      <c r="HN502"/>
      <c r="HO502"/>
      <c r="HP502"/>
      <c r="HQ502"/>
      <c r="HR502"/>
      <c r="HS502"/>
      <c r="HT502"/>
      <c r="HU502"/>
      <c r="HV502"/>
      <c r="HW502"/>
      <c r="HX502"/>
      <c r="HY502"/>
      <c r="HZ502"/>
      <c r="IA502"/>
      <c r="IB502"/>
      <c r="IC502"/>
      <c r="ID502"/>
      <c r="IE502"/>
      <c r="IF502"/>
      <c r="IG502"/>
      <c r="IH502"/>
      <c r="II502"/>
      <c r="IJ502"/>
      <c r="IK502"/>
      <c r="IL502"/>
      <c r="IM502"/>
      <c r="IN502"/>
      <c r="IO502"/>
      <c r="IP502"/>
      <c r="IQ502"/>
      <c r="IR502"/>
      <c r="IS502"/>
      <c r="IT502"/>
    </row>
    <row r="503" spans="2:254" s="4" customFormat="1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  <c r="GB503"/>
      <c r="GC503"/>
      <c r="GD503"/>
      <c r="GE503"/>
      <c r="GF503"/>
      <c r="GG503"/>
      <c r="GH503"/>
      <c r="GI503"/>
      <c r="GJ503"/>
      <c r="GK503"/>
      <c r="GL503"/>
      <c r="GM503"/>
      <c r="GN503"/>
      <c r="GO503"/>
      <c r="GP503"/>
      <c r="GQ503"/>
      <c r="GR503"/>
      <c r="GS503"/>
      <c r="GT503"/>
      <c r="GU503"/>
      <c r="GV503"/>
      <c r="GW503"/>
      <c r="GX503"/>
      <c r="GY503"/>
      <c r="GZ503"/>
      <c r="HA503"/>
      <c r="HB503"/>
      <c r="HC503"/>
      <c r="HD503"/>
      <c r="HE503"/>
      <c r="HF503"/>
      <c r="HG503"/>
      <c r="HH503"/>
      <c r="HI503"/>
      <c r="HJ503"/>
      <c r="HK503"/>
      <c r="HL503"/>
      <c r="HM503"/>
      <c r="HN503"/>
      <c r="HO503"/>
      <c r="HP503"/>
      <c r="HQ503"/>
      <c r="HR503"/>
      <c r="HS503"/>
      <c r="HT503"/>
      <c r="HU503"/>
      <c r="HV503"/>
      <c r="HW503"/>
      <c r="HX503"/>
      <c r="HY503"/>
      <c r="HZ503"/>
      <c r="IA503"/>
      <c r="IB503"/>
      <c r="IC503"/>
      <c r="ID503"/>
      <c r="IE503"/>
      <c r="IF503"/>
      <c r="IG503"/>
      <c r="IH503"/>
      <c r="II503"/>
      <c r="IJ503"/>
      <c r="IK503"/>
      <c r="IL503"/>
      <c r="IM503"/>
      <c r="IN503"/>
      <c r="IO503"/>
      <c r="IP503"/>
      <c r="IQ503"/>
      <c r="IR503"/>
      <c r="IS503"/>
      <c r="IT503"/>
    </row>
    <row r="504" spans="2:254" s="4" customFormat="1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  <c r="GB504"/>
      <c r="GC504"/>
      <c r="GD504"/>
      <c r="GE504"/>
      <c r="GF504"/>
      <c r="GG504"/>
      <c r="GH504"/>
      <c r="GI504"/>
      <c r="GJ504"/>
      <c r="GK504"/>
      <c r="GL504"/>
      <c r="GM504"/>
      <c r="GN504"/>
      <c r="GO504"/>
      <c r="GP504"/>
      <c r="GQ504"/>
      <c r="GR504"/>
      <c r="GS504"/>
      <c r="GT504"/>
      <c r="GU504"/>
      <c r="GV504"/>
      <c r="GW504"/>
      <c r="GX504"/>
      <c r="GY504"/>
      <c r="GZ504"/>
      <c r="HA504"/>
      <c r="HB504"/>
      <c r="HC504"/>
      <c r="HD504"/>
      <c r="HE504"/>
      <c r="HF504"/>
      <c r="HG504"/>
      <c r="HH504"/>
      <c r="HI504"/>
      <c r="HJ504"/>
      <c r="HK504"/>
      <c r="HL504"/>
      <c r="HM504"/>
      <c r="HN504"/>
      <c r="HO504"/>
      <c r="HP504"/>
      <c r="HQ504"/>
      <c r="HR504"/>
      <c r="HS504"/>
      <c r="HT504"/>
      <c r="HU504"/>
      <c r="HV504"/>
      <c r="HW504"/>
      <c r="HX504"/>
      <c r="HY504"/>
      <c r="HZ504"/>
      <c r="IA504"/>
      <c r="IB504"/>
      <c r="IC504"/>
      <c r="ID504"/>
      <c r="IE504"/>
      <c r="IF504"/>
      <c r="IG504"/>
      <c r="IH504"/>
      <c r="II504"/>
      <c r="IJ504"/>
      <c r="IK504"/>
      <c r="IL504"/>
      <c r="IM504"/>
      <c r="IN504"/>
      <c r="IO504"/>
      <c r="IP504"/>
      <c r="IQ504"/>
      <c r="IR504"/>
      <c r="IS504"/>
      <c r="IT504"/>
    </row>
    <row r="505" spans="2:254" s="4" customFormat="1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</row>
    <row r="506" spans="2:254" s="4" customFormat="1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  <c r="GB506"/>
      <c r="GC506"/>
      <c r="GD506"/>
      <c r="GE506"/>
      <c r="GF506"/>
      <c r="GG506"/>
      <c r="GH506"/>
      <c r="GI506"/>
      <c r="GJ506"/>
      <c r="GK506"/>
      <c r="GL506"/>
      <c r="GM506"/>
      <c r="GN506"/>
      <c r="GO506"/>
      <c r="GP506"/>
      <c r="GQ506"/>
      <c r="GR506"/>
      <c r="GS506"/>
      <c r="GT506"/>
      <c r="GU506"/>
      <c r="GV506"/>
      <c r="GW506"/>
      <c r="GX506"/>
      <c r="GY506"/>
      <c r="GZ506"/>
      <c r="HA506"/>
      <c r="HB506"/>
      <c r="HC506"/>
      <c r="HD506"/>
      <c r="HE506"/>
      <c r="HF506"/>
      <c r="HG506"/>
      <c r="HH506"/>
      <c r="HI506"/>
      <c r="HJ506"/>
      <c r="HK506"/>
      <c r="HL506"/>
      <c r="HM506"/>
      <c r="HN506"/>
      <c r="HO506"/>
      <c r="HP506"/>
      <c r="HQ506"/>
      <c r="HR506"/>
      <c r="HS506"/>
      <c r="HT506"/>
      <c r="HU506"/>
      <c r="HV506"/>
      <c r="HW506"/>
      <c r="HX506"/>
      <c r="HY506"/>
      <c r="HZ506"/>
      <c r="IA506"/>
      <c r="IB506"/>
      <c r="IC506"/>
      <c r="ID506"/>
      <c r="IE506"/>
      <c r="IF506"/>
      <c r="IG506"/>
      <c r="IH506"/>
      <c r="II506"/>
      <c r="IJ506"/>
      <c r="IK506"/>
      <c r="IL506"/>
      <c r="IM506"/>
      <c r="IN506"/>
      <c r="IO506"/>
      <c r="IP506"/>
      <c r="IQ506"/>
      <c r="IR506"/>
      <c r="IS506"/>
      <c r="IT506"/>
    </row>
    <row r="507" spans="2:254" s="4" customFormat="1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  <c r="GB507"/>
      <c r="GC507"/>
      <c r="GD507"/>
      <c r="GE507"/>
      <c r="GF507"/>
      <c r="GG507"/>
      <c r="GH507"/>
      <c r="GI507"/>
      <c r="GJ507"/>
      <c r="GK507"/>
      <c r="GL507"/>
      <c r="GM507"/>
      <c r="GN507"/>
      <c r="GO507"/>
      <c r="GP507"/>
      <c r="GQ507"/>
      <c r="GR507"/>
      <c r="GS507"/>
      <c r="GT507"/>
      <c r="GU507"/>
      <c r="GV507"/>
      <c r="GW507"/>
      <c r="GX507"/>
      <c r="GY507"/>
      <c r="GZ507"/>
      <c r="HA507"/>
      <c r="HB507"/>
      <c r="HC507"/>
      <c r="HD507"/>
      <c r="HE507"/>
      <c r="HF507"/>
      <c r="HG507"/>
      <c r="HH507"/>
      <c r="HI507"/>
      <c r="HJ507"/>
      <c r="HK507"/>
      <c r="HL507"/>
      <c r="HM507"/>
      <c r="HN507"/>
      <c r="HO507"/>
      <c r="HP507"/>
      <c r="HQ507"/>
      <c r="HR507"/>
      <c r="HS507"/>
      <c r="HT507"/>
      <c r="HU507"/>
      <c r="HV507"/>
      <c r="HW507"/>
      <c r="HX507"/>
      <c r="HY507"/>
      <c r="HZ507"/>
      <c r="IA507"/>
      <c r="IB507"/>
      <c r="IC507"/>
      <c r="ID507"/>
      <c r="IE507"/>
      <c r="IF507"/>
      <c r="IG507"/>
      <c r="IH507"/>
      <c r="II507"/>
      <c r="IJ507"/>
      <c r="IK507"/>
      <c r="IL507"/>
      <c r="IM507"/>
      <c r="IN507"/>
      <c r="IO507"/>
      <c r="IP507"/>
      <c r="IQ507"/>
      <c r="IR507"/>
      <c r="IS507"/>
      <c r="IT507"/>
    </row>
    <row r="508" spans="2:254" s="4" customFormat="1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  <c r="EN508"/>
      <c r="EO508"/>
      <c r="EP508"/>
      <c r="EQ508"/>
      <c r="ER508"/>
      <c r="ES508"/>
      <c r="ET508"/>
      <c r="EU508"/>
      <c r="EV508"/>
      <c r="EW508"/>
      <c r="EX508"/>
      <c r="EY508"/>
      <c r="EZ508"/>
      <c r="FA508"/>
      <c r="FB508"/>
      <c r="FC508"/>
      <c r="FD508"/>
      <c r="FE508"/>
      <c r="FF508"/>
      <c r="FG508"/>
      <c r="FH508"/>
      <c r="FI508"/>
      <c r="FJ508"/>
      <c r="FK508"/>
      <c r="FL508"/>
      <c r="FM508"/>
      <c r="FN508"/>
      <c r="FO508"/>
      <c r="FP508"/>
      <c r="FQ508"/>
      <c r="FR508"/>
      <c r="FS508"/>
      <c r="FT508"/>
      <c r="FU508"/>
      <c r="FV508"/>
      <c r="FW508"/>
      <c r="FX508"/>
      <c r="FY508"/>
      <c r="FZ508"/>
      <c r="GA508"/>
      <c r="GB508"/>
      <c r="GC508"/>
      <c r="GD508"/>
      <c r="GE508"/>
      <c r="GF508"/>
      <c r="GG508"/>
      <c r="GH508"/>
      <c r="GI508"/>
      <c r="GJ508"/>
      <c r="GK508"/>
      <c r="GL508"/>
      <c r="GM508"/>
      <c r="GN508"/>
      <c r="GO508"/>
      <c r="GP508"/>
      <c r="GQ508"/>
      <c r="GR508"/>
      <c r="GS508"/>
      <c r="GT508"/>
      <c r="GU508"/>
      <c r="GV508"/>
      <c r="GW508"/>
      <c r="GX508"/>
      <c r="GY508"/>
      <c r="GZ508"/>
      <c r="HA508"/>
      <c r="HB508"/>
      <c r="HC508"/>
      <c r="HD508"/>
      <c r="HE508"/>
      <c r="HF508"/>
      <c r="HG508"/>
      <c r="HH508"/>
      <c r="HI508"/>
      <c r="HJ508"/>
      <c r="HK508"/>
      <c r="HL508"/>
      <c r="HM508"/>
      <c r="HN508"/>
      <c r="HO508"/>
      <c r="HP508"/>
      <c r="HQ508"/>
      <c r="HR508"/>
      <c r="HS508"/>
      <c r="HT508"/>
      <c r="HU508"/>
      <c r="HV508"/>
      <c r="HW508"/>
      <c r="HX508"/>
      <c r="HY508"/>
      <c r="HZ508"/>
      <c r="IA508"/>
      <c r="IB508"/>
      <c r="IC508"/>
      <c r="ID508"/>
      <c r="IE508"/>
      <c r="IF508"/>
      <c r="IG508"/>
      <c r="IH508"/>
      <c r="II508"/>
      <c r="IJ508"/>
      <c r="IK508"/>
      <c r="IL508"/>
      <c r="IM508"/>
      <c r="IN508"/>
      <c r="IO508"/>
      <c r="IP508"/>
      <c r="IQ508"/>
      <c r="IR508"/>
      <c r="IS508"/>
      <c r="IT508"/>
    </row>
    <row r="509" spans="2:254" s="4" customFormat="1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  <c r="EN509"/>
      <c r="EO509"/>
      <c r="EP509"/>
      <c r="EQ509"/>
      <c r="ER509"/>
      <c r="ES509"/>
      <c r="ET509"/>
      <c r="EU509"/>
      <c r="EV509"/>
      <c r="EW509"/>
      <c r="EX509"/>
      <c r="EY509"/>
      <c r="EZ509"/>
      <c r="FA509"/>
      <c r="FB509"/>
      <c r="FC509"/>
      <c r="FD509"/>
      <c r="FE509"/>
      <c r="FF509"/>
      <c r="FG509"/>
      <c r="FH509"/>
      <c r="FI509"/>
      <c r="FJ509"/>
      <c r="FK509"/>
      <c r="FL509"/>
      <c r="FM509"/>
      <c r="FN509"/>
      <c r="FO509"/>
      <c r="FP509"/>
      <c r="FQ509"/>
      <c r="FR509"/>
      <c r="FS509"/>
      <c r="FT509"/>
      <c r="FU509"/>
      <c r="FV509"/>
      <c r="FW509"/>
      <c r="FX509"/>
      <c r="FY509"/>
      <c r="FZ509"/>
      <c r="GA509"/>
      <c r="GB509"/>
      <c r="GC509"/>
      <c r="GD509"/>
      <c r="GE509"/>
      <c r="GF509"/>
      <c r="GG509"/>
      <c r="GH509"/>
      <c r="GI509"/>
      <c r="GJ509"/>
      <c r="GK509"/>
      <c r="GL509"/>
      <c r="GM509"/>
      <c r="GN509"/>
      <c r="GO509"/>
      <c r="GP509"/>
      <c r="GQ509"/>
      <c r="GR509"/>
      <c r="GS509"/>
      <c r="GT509"/>
      <c r="GU509"/>
      <c r="GV509"/>
      <c r="GW509"/>
      <c r="GX509"/>
      <c r="GY509"/>
      <c r="GZ509"/>
      <c r="HA509"/>
      <c r="HB509"/>
      <c r="HC509"/>
      <c r="HD509"/>
      <c r="HE509"/>
      <c r="HF509"/>
      <c r="HG509"/>
      <c r="HH509"/>
      <c r="HI509"/>
      <c r="HJ509"/>
      <c r="HK509"/>
      <c r="HL509"/>
      <c r="HM509"/>
      <c r="HN509"/>
      <c r="HO509"/>
      <c r="HP509"/>
      <c r="HQ509"/>
      <c r="HR509"/>
      <c r="HS509"/>
      <c r="HT509"/>
      <c r="HU509"/>
      <c r="HV509"/>
      <c r="HW509"/>
      <c r="HX509"/>
      <c r="HY509"/>
      <c r="HZ509"/>
      <c r="IA509"/>
      <c r="IB509"/>
      <c r="IC509"/>
      <c r="ID509"/>
      <c r="IE509"/>
      <c r="IF509"/>
      <c r="IG509"/>
      <c r="IH509"/>
      <c r="II509"/>
      <c r="IJ509"/>
      <c r="IK509"/>
      <c r="IL509"/>
      <c r="IM509"/>
      <c r="IN509"/>
      <c r="IO509"/>
      <c r="IP509"/>
      <c r="IQ509"/>
      <c r="IR509"/>
      <c r="IS509"/>
      <c r="IT509"/>
    </row>
    <row r="510" spans="2:254" s="4" customFormat="1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  <c r="EN510"/>
      <c r="EO510"/>
      <c r="EP510"/>
      <c r="EQ510"/>
      <c r="ER510"/>
      <c r="ES510"/>
      <c r="ET510"/>
      <c r="EU510"/>
      <c r="EV510"/>
      <c r="EW510"/>
      <c r="EX510"/>
      <c r="EY510"/>
      <c r="EZ510"/>
      <c r="FA510"/>
      <c r="FB510"/>
      <c r="FC510"/>
      <c r="FD510"/>
      <c r="FE510"/>
      <c r="FF510"/>
      <c r="FG510"/>
      <c r="FH510"/>
      <c r="FI510"/>
      <c r="FJ510"/>
      <c r="FK510"/>
      <c r="FL510"/>
      <c r="FM510"/>
      <c r="FN510"/>
      <c r="FO510"/>
      <c r="FP510"/>
      <c r="FQ510"/>
      <c r="FR510"/>
      <c r="FS510"/>
      <c r="FT510"/>
      <c r="FU510"/>
      <c r="FV510"/>
      <c r="FW510"/>
      <c r="FX510"/>
      <c r="FY510"/>
      <c r="FZ510"/>
      <c r="GA510"/>
      <c r="GB510"/>
      <c r="GC510"/>
      <c r="GD510"/>
      <c r="GE510"/>
      <c r="GF510"/>
      <c r="GG510"/>
      <c r="GH510"/>
      <c r="GI510"/>
      <c r="GJ510"/>
      <c r="GK510"/>
      <c r="GL510"/>
      <c r="GM510"/>
      <c r="GN510"/>
      <c r="GO510"/>
      <c r="GP510"/>
      <c r="GQ510"/>
      <c r="GR510"/>
      <c r="GS510"/>
      <c r="GT510"/>
      <c r="GU510"/>
      <c r="GV510"/>
      <c r="GW510"/>
      <c r="GX510"/>
      <c r="GY510"/>
      <c r="GZ510"/>
      <c r="HA510"/>
      <c r="HB510"/>
      <c r="HC510"/>
      <c r="HD510"/>
      <c r="HE510"/>
      <c r="HF510"/>
      <c r="HG510"/>
      <c r="HH510"/>
      <c r="HI510"/>
      <c r="HJ510"/>
      <c r="HK510"/>
      <c r="HL510"/>
      <c r="HM510"/>
      <c r="HN510"/>
      <c r="HO510"/>
      <c r="HP510"/>
      <c r="HQ510"/>
      <c r="HR510"/>
      <c r="HS510"/>
      <c r="HT510"/>
      <c r="HU510"/>
      <c r="HV510"/>
      <c r="HW510"/>
      <c r="HX510"/>
      <c r="HY510"/>
      <c r="HZ510"/>
      <c r="IA510"/>
      <c r="IB510"/>
      <c r="IC510"/>
      <c r="ID510"/>
      <c r="IE510"/>
      <c r="IF510"/>
      <c r="IG510"/>
      <c r="IH510"/>
      <c r="II510"/>
      <c r="IJ510"/>
      <c r="IK510"/>
      <c r="IL510"/>
      <c r="IM510"/>
      <c r="IN510"/>
      <c r="IO510"/>
      <c r="IP510"/>
      <c r="IQ510"/>
      <c r="IR510"/>
      <c r="IS510"/>
      <c r="IT510"/>
    </row>
    <row r="511" spans="2:254" s="4" customFormat="1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  <c r="EN511"/>
      <c r="EO511"/>
      <c r="EP511"/>
      <c r="EQ511"/>
      <c r="ER511"/>
      <c r="ES511"/>
      <c r="ET511"/>
      <c r="EU511"/>
      <c r="EV511"/>
      <c r="EW511"/>
      <c r="EX511"/>
      <c r="EY511"/>
      <c r="EZ511"/>
      <c r="FA511"/>
      <c r="FB511"/>
      <c r="FC511"/>
      <c r="FD511"/>
      <c r="FE511"/>
      <c r="FF511"/>
      <c r="FG511"/>
      <c r="FH511"/>
      <c r="FI511"/>
      <c r="FJ511"/>
      <c r="FK511"/>
      <c r="FL511"/>
      <c r="FM511"/>
      <c r="FN511"/>
      <c r="FO511"/>
      <c r="FP511"/>
      <c r="FQ511"/>
      <c r="FR511"/>
      <c r="FS511"/>
      <c r="FT511"/>
      <c r="FU511"/>
      <c r="FV511"/>
      <c r="FW511"/>
      <c r="FX511"/>
      <c r="FY511"/>
      <c r="FZ511"/>
      <c r="GA511"/>
      <c r="GB511"/>
      <c r="GC511"/>
      <c r="GD511"/>
      <c r="GE511"/>
      <c r="GF511"/>
      <c r="GG511"/>
      <c r="GH511"/>
      <c r="GI511"/>
      <c r="GJ511"/>
      <c r="GK511"/>
      <c r="GL511"/>
      <c r="GM511"/>
      <c r="GN511"/>
      <c r="GO511"/>
      <c r="GP511"/>
      <c r="GQ511"/>
      <c r="GR511"/>
      <c r="GS511"/>
      <c r="GT511"/>
      <c r="GU511"/>
      <c r="GV511"/>
      <c r="GW511"/>
      <c r="GX511"/>
      <c r="GY511"/>
      <c r="GZ511"/>
      <c r="HA511"/>
      <c r="HB511"/>
      <c r="HC511"/>
      <c r="HD511"/>
      <c r="HE511"/>
      <c r="HF511"/>
      <c r="HG511"/>
      <c r="HH511"/>
      <c r="HI511"/>
      <c r="HJ511"/>
      <c r="HK511"/>
      <c r="HL511"/>
      <c r="HM511"/>
      <c r="HN511"/>
      <c r="HO511"/>
      <c r="HP511"/>
      <c r="HQ511"/>
      <c r="HR511"/>
      <c r="HS511"/>
      <c r="HT511"/>
      <c r="HU511"/>
      <c r="HV511"/>
      <c r="HW511"/>
      <c r="HX511"/>
      <c r="HY511"/>
      <c r="HZ511"/>
      <c r="IA511"/>
      <c r="IB511"/>
      <c r="IC511"/>
      <c r="ID511"/>
      <c r="IE511"/>
      <c r="IF511"/>
      <c r="IG511"/>
      <c r="IH511"/>
      <c r="II511"/>
      <c r="IJ511"/>
      <c r="IK511"/>
      <c r="IL511"/>
      <c r="IM511"/>
      <c r="IN511"/>
      <c r="IO511"/>
      <c r="IP511"/>
      <c r="IQ511"/>
      <c r="IR511"/>
      <c r="IS511"/>
      <c r="IT511"/>
    </row>
    <row r="512" spans="2:254" s="4" customFormat="1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  <c r="EN512"/>
      <c r="EO512"/>
      <c r="EP512"/>
      <c r="EQ512"/>
      <c r="ER512"/>
      <c r="ES512"/>
      <c r="ET512"/>
      <c r="EU512"/>
      <c r="EV512"/>
      <c r="EW512"/>
      <c r="EX512"/>
      <c r="EY512"/>
      <c r="EZ512"/>
      <c r="FA512"/>
      <c r="FB512"/>
      <c r="FC512"/>
      <c r="FD512"/>
      <c r="FE512"/>
      <c r="FF512"/>
      <c r="FG512"/>
      <c r="FH512"/>
      <c r="FI512"/>
      <c r="FJ512"/>
      <c r="FK512"/>
      <c r="FL512"/>
      <c r="FM512"/>
      <c r="FN512"/>
      <c r="FO512"/>
      <c r="FP512"/>
      <c r="FQ512"/>
      <c r="FR512"/>
      <c r="FS512"/>
      <c r="FT512"/>
      <c r="FU512"/>
      <c r="FV512"/>
      <c r="FW512"/>
      <c r="FX512"/>
      <c r="FY512"/>
      <c r="FZ512"/>
      <c r="GA512"/>
      <c r="GB512"/>
      <c r="GC512"/>
      <c r="GD512"/>
      <c r="GE512"/>
      <c r="GF512"/>
      <c r="GG512"/>
      <c r="GH512"/>
      <c r="GI512"/>
      <c r="GJ512"/>
      <c r="GK512"/>
      <c r="GL512"/>
      <c r="GM512"/>
      <c r="GN512"/>
      <c r="GO512"/>
      <c r="GP512"/>
      <c r="GQ512"/>
      <c r="GR512"/>
      <c r="GS512"/>
      <c r="GT512"/>
      <c r="GU512"/>
      <c r="GV512"/>
      <c r="GW512"/>
      <c r="GX512"/>
      <c r="GY512"/>
      <c r="GZ512"/>
      <c r="HA512"/>
      <c r="HB512"/>
      <c r="HC512"/>
      <c r="HD512"/>
      <c r="HE512"/>
      <c r="HF512"/>
      <c r="HG512"/>
      <c r="HH512"/>
      <c r="HI512"/>
      <c r="HJ512"/>
      <c r="HK512"/>
      <c r="HL512"/>
      <c r="HM512"/>
      <c r="HN512"/>
      <c r="HO512"/>
      <c r="HP512"/>
      <c r="HQ512"/>
      <c r="HR512"/>
      <c r="HS512"/>
      <c r="HT512"/>
      <c r="HU512"/>
      <c r="HV512"/>
      <c r="HW512"/>
      <c r="HX512"/>
      <c r="HY512"/>
      <c r="HZ512"/>
      <c r="IA512"/>
      <c r="IB512"/>
      <c r="IC512"/>
      <c r="ID512"/>
      <c r="IE512"/>
      <c r="IF512"/>
      <c r="IG512"/>
      <c r="IH512"/>
      <c r="II512"/>
      <c r="IJ512"/>
      <c r="IK512"/>
      <c r="IL512"/>
      <c r="IM512"/>
      <c r="IN512"/>
      <c r="IO512"/>
      <c r="IP512"/>
      <c r="IQ512"/>
      <c r="IR512"/>
      <c r="IS512"/>
      <c r="IT512"/>
    </row>
    <row r="513" spans="1:254" s="4" customFormat="1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  <c r="EN513"/>
      <c r="EO513"/>
      <c r="EP513"/>
      <c r="EQ513"/>
      <c r="ER513"/>
      <c r="ES513"/>
      <c r="ET513"/>
      <c r="EU513"/>
      <c r="EV513"/>
      <c r="EW513"/>
      <c r="EX513"/>
      <c r="EY513"/>
      <c r="EZ513"/>
      <c r="FA513"/>
      <c r="FB513"/>
      <c r="FC513"/>
      <c r="FD513"/>
      <c r="FE513"/>
      <c r="FF513"/>
      <c r="FG513"/>
      <c r="FH513"/>
      <c r="FI513"/>
      <c r="FJ513"/>
      <c r="FK513"/>
      <c r="FL513"/>
      <c r="FM513"/>
      <c r="FN513"/>
      <c r="FO513"/>
      <c r="FP513"/>
      <c r="FQ513"/>
      <c r="FR513"/>
      <c r="FS513"/>
      <c r="FT513"/>
      <c r="FU513"/>
      <c r="FV513"/>
      <c r="FW513"/>
      <c r="FX513"/>
      <c r="FY513"/>
      <c r="FZ513"/>
      <c r="GA513"/>
      <c r="GB513"/>
      <c r="GC513"/>
      <c r="GD513"/>
      <c r="GE513"/>
      <c r="GF513"/>
      <c r="GG513"/>
      <c r="GH513"/>
      <c r="GI513"/>
      <c r="GJ513"/>
      <c r="GK513"/>
      <c r="GL513"/>
      <c r="GM513"/>
      <c r="GN513"/>
      <c r="GO513"/>
      <c r="GP513"/>
      <c r="GQ513"/>
      <c r="GR513"/>
      <c r="GS513"/>
      <c r="GT513"/>
      <c r="GU513"/>
      <c r="GV513"/>
      <c r="GW513"/>
      <c r="GX513"/>
      <c r="GY513"/>
      <c r="GZ513"/>
      <c r="HA513"/>
      <c r="HB513"/>
      <c r="HC513"/>
      <c r="HD513"/>
      <c r="HE513"/>
      <c r="HF513"/>
      <c r="HG513"/>
      <c r="HH513"/>
      <c r="HI513"/>
      <c r="HJ513"/>
      <c r="HK513"/>
      <c r="HL513"/>
      <c r="HM513"/>
      <c r="HN513"/>
      <c r="HO513"/>
      <c r="HP513"/>
      <c r="HQ513"/>
      <c r="HR513"/>
      <c r="HS513"/>
      <c r="HT513"/>
      <c r="HU513"/>
      <c r="HV513"/>
      <c r="HW513"/>
      <c r="HX513"/>
      <c r="HY513"/>
      <c r="HZ513"/>
      <c r="IA513"/>
      <c r="IB513"/>
      <c r="IC513"/>
      <c r="ID513"/>
      <c r="IE513"/>
      <c r="IF513"/>
      <c r="IG513"/>
      <c r="IH513"/>
      <c r="II513"/>
      <c r="IJ513"/>
      <c r="IK513"/>
      <c r="IL513"/>
      <c r="IM513"/>
      <c r="IN513"/>
      <c r="IO513"/>
      <c r="IP513"/>
      <c r="IQ513"/>
      <c r="IR513"/>
      <c r="IS513"/>
      <c r="IT513"/>
    </row>
    <row r="514" spans="1:254" s="4" customFormat="1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  <c r="EN514"/>
      <c r="EO514"/>
      <c r="EP514"/>
      <c r="EQ514"/>
      <c r="ER514"/>
      <c r="ES514"/>
      <c r="ET514"/>
      <c r="EU514"/>
      <c r="EV514"/>
      <c r="EW514"/>
      <c r="EX514"/>
      <c r="EY514"/>
      <c r="EZ514"/>
      <c r="FA514"/>
      <c r="FB514"/>
      <c r="FC514"/>
      <c r="FD514"/>
      <c r="FE514"/>
      <c r="FF514"/>
      <c r="FG514"/>
      <c r="FH514"/>
      <c r="FI514"/>
      <c r="FJ514"/>
      <c r="FK514"/>
      <c r="FL514"/>
      <c r="FM514"/>
      <c r="FN514"/>
      <c r="FO514"/>
      <c r="FP514"/>
      <c r="FQ514"/>
      <c r="FR514"/>
      <c r="FS514"/>
      <c r="FT514"/>
      <c r="FU514"/>
      <c r="FV514"/>
      <c r="FW514"/>
      <c r="FX514"/>
      <c r="FY514"/>
      <c r="FZ514"/>
      <c r="GA514"/>
      <c r="GB514"/>
      <c r="GC514"/>
      <c r="GD514"/>
      <c r="GE514"/>
      <c r="GF514"/>
      <c r="GG514"/>
      <c r="GH514"/>
      <c r="GI514"/>
      <c r="GJ514"/>
      <c r="GK514"/>
      <c r="GL514"/>
      <c r="GM514"/>
      <c r="GN514"/>
      <c r="GO514"/>
      <c r="GP514"/>
      <c r="GQ514"/>
      <c r="GR514"/>
      <c r="GS514"/>
      <c r="GT514"/>
      <c r="GU514"/>
      <c r="GV514"/>
      <c r="GW514"/>
      <c r="GX514"/>
      <c r="GY514"/>
      <c r="GZ514"/>
      <c r="HA514"/>
      <c r="HB514"/>
      <c r="HC514"/>
      <c r="HD514"/>
      <c r="HE514"/>
      <c r="HF514"/>
      <c r="HG514"/>
      <c r="HH514"/>
      <c r="HI514"/>
      <c r="HJ514"/>
      <c r="HK514"/>
      <c r="HL514"/>
      <c r="HM514"/>
      <c r="HN514"/>
      <c r="HO514"/>
      <c r="HP514"/>
      <c r="HQ514"/>
      <c r="HR514"/>
      <c r="HS514"/>
      <c r="HT514"/>
      <c r="HU514"/>
      <c r="HV514"/>
      <c r="HW514"/>
      <c r="HX514"/>
      <c r="HY514"/>
      <c r="HZ514"/>
      <c r="IA514"/>
      <c r="IB514"/>
      <c r="IC514"/>
      <c r="ID514"/>
      <c r="IE514"/>
      <c r="IF514"/>
      <c r="IG514"/>
      <c r="IH514"/>
      <c r="II514"/>
      <c r="IJ514"/>
      <c r="IK514"/>
      <c r="IL514"/>
      <c r="IM514"/>
      <c r="IN514"/>
      <c r="IO514"/>
      <c r="IP514"/>
      <c r="IQ514"/>
      <c r="IR514"/>
      <c r="IS514"/>
      <c r="IT514"/>
    </row>
    <row r="515" spans="1:254" s="4" customFormat="1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  <c r="EN515"/>
      <c r="EO515"/>
      <c r="EP515"/>
      <c r="EQ515"/>
      <c r="ER515"/>
      <c r="ES515"/>
      <c r="ET515"/>
      <c r="EU515"/>
      <c r="EV515"/>
      <c r="EW515"/>
      <c r="EX515"/>
      <c r="EY515"/>
      <c r="EZ515"/>
      <c r="FA515"/>
      <c r="FB515"/>
      <c r="FC515"/>
      <c r="FD515"/>
      <c r="FE515"/>
      <c r="FF515"/>
      <c r="FG515"/>
      <c r="FH515"/>
      <c r="FI515"/>
      <c r="FJ515"/>
      <c r="FK515"/>
      <c r="FL515"/>
      <c r="FM515"/>
      <c r="FN515"/>
      <c r="FO515"/>
      <c r="FP515"/>
      <c r="FQ515"/>
      <c r="FR515"/>
      <c r="FS515"/>
      <c r="FT515"/>
      <c r="FU515"/>
      <c r="FV515"/>
      <c r="FW515"/>
      <c r="FX515"/>
      <c r="FY515"/>
      <c r="FZ515"/>
      <c r="GA515"/>
      <c r="GB515"/>
      <c r="GC515"/>
      <c r="GD515"/>
      <c r="GE515"/>
      <c r="GF515"/>
      <c r="GG515"/>
      <c r="GH515"/>
      <c r="GI515"/>
      <c r="GJ515"/>
      <c r="GK515"/>
      <c r="GL515"/>
      <c r="GM515"/>
      <c r="GN515"/>
      <c r="GO515"/>
      <c r="GP515"/>
      <c r="GQ515"/>
      <c r="GR515"/>
      <c r="GS515"/>
      <c r="GT515"/>
      <c r="GU515"/>
      <c r="GV515"/>
      <c r="GW515"/>
      <c r="GX515"/>
      <c r="GY515"/>
      <c r="GZ515"/>
      <c r="HA515"/>
      <c r="HB515"/>
      <c r="HC515"/>
      <c r="HD515"/>
      <c r="HE515"/>
      <c r="HF515"/>
      <c r="HG515"/>
      <c r="HH515"/>
      <c r="HI515"/>
      <c r="HJ515"/>
      <c r="HK515"/>
      <c r="HL515"/>
      <c r="HM515"/>
      <c r="HN515"/>
      <c r="HO515"/>
      <c r="HP515"/>
      <c r="HQ515"/>
      <c r="HR515"/>
      <c r="HS515"/>
      <c r="HT515"/>
      <c r="HU515"/>
      <c r="HV515"/>
      <c r="HW515"/>
      <c r="HX515"/>
      <c r="HY515"/>
      <c r="HZ515"/>
      <c r="IA515"/>
      <c r="IB515"/>
      <c r="IC515"/>
      <c r="ID515"/>
      <c r="IE515"/>
      <c r="IF515"/>
      <c r="IG515"/>
      <c r="IH515"/>
      <c r="II515"/>
      <c r="IJ515"/>
      <c r="IK515"/>
      <c r="IL515"/>
      <c r="IM515"/>
      <c r="IN515"/>
      <c r="IO515"/>
      <c r="IP515"/>
      <c r="IQ515"/>
      <c r="IR515"/>
      <c r="IS515"/>
      <c r="IT515"/>
    </row>
    <row r="516" spans="1:254" s="4" customFormat="1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  <c r="EN516"/>
      <c r="EO516"/>
      <c r="EP516"/>
      <c r="EQ516"/>
      <c r="ER516"/>
      <c r="ES516"/>
      <c r="ET516"/>
      <c r="EU516"/>
      <c r="EV516"/>
      <c r="EW516"/>
      <c r="EX516"/>
      <c r="EY516"/>
      <c r="EZ516"/>
      <c r="FA516"/>
      <c r="FB516"/>
      <c r="FC516"/>
      <c r="FD516"/>
      <c r="FE516"/>
      <c r="FF516"/>
      <c r="FG516"/>
      <c r="FH516"/>
      <c r="FI516"/>
      <c r="FJ516"/>
      <c r="FK516"/>
      <c r="FL516"/>
      <c r="FM516"/>
      <c r="FN516"/>
      <c r="FO516"/>
      <c r="FP516"/>
      <c r="FQ516"/>
      <c r="FR516"/>
      <c r="FS516"/>
      <c r="FT516"/>
      <c r="FU516"/>
      <c r="FV516"/>
      <c r="FW516"/>
      <c r="FX516"/>
      <c r="FY516"/>
      <c r="FZ516"/>
      <c r="GA516"/>
      <c r="GB516"/>
      <c r="GC516"/>
      <c r="GD516"/>
      <c r="GE516"/>
      <c r="GF516"/>
      <c r="GG516"/>
      <c r="GH516"/>
      <c r="GI516"/>
      <c r="GJ516"/>
      <c r="GK516"/>
      <c r="GL516"/>
      <c r="GM516"/>
      <c r="GN516"/>
      <c r="GO516"/>
      <c r="GP516"/>
      <c r="GQ516"/>
      <c r="GR516"/>
      <c r="GS516"/>
      <c r="GT516"/>
      <c r="GU516"/>
      <c r="GV516"/>
      <c r="GW516"/>
      <c r="GX516"/>
      <c r="GY516"/>
      <c r="GZ516"/>
      <c r="HA516"/>
      <c r="HB516"/>
      <c r="HC516"/>
      <c r="HD516"/>
      <c r="HE516"/>
      <c r="HF516"/>
      <c r="HG516"/>
      <c r="HH516"/>
      <c r="HI516"/>
      <c r="HJ516"/>
      <c r="HK516"/>
      <c r="HL516"/>
      <c r="HM516"/>
      <c r="HN516"/>
      <c r="HO516"/>
      <c r="HP516"/>
      <c r="HQ516"/>
      <c r="HR516"/>
      <c r="HS516"/>
      <c r="HT516"/>
      <c r="HU516"/>
      <c r="HV516"/>
      <c r="HW516"/>
      <c r="HX516"/>
      <c r="HY516"/>
      <c r="HZ516"/>
      <c r="IA516"/>
      <c r="IB516"/>
      <c r="IC516"/>
      <c r="ID516"/>
      <c r="IE516"/>
      <c r="IF516"/>
      <c r="IG516"/>
      <c r="IH516"/>
      <c r="II516"/>
      <c r="IJ516"/>
      <c r="IK516"/>
      <c r="IL516"/>
      <c r="IM516"/>
      <c r="IN516"/>
      <c r="IO516"/>
      <c r="IP516"/>
      <c r="IQ516"/>
      <c r="IR516"/>
      <c r="IS516"/>
      <c r="IT516"/>
    </row>
    <row r="517" spans="1:254" s="4" customFormat="1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  <c r="EN517"/>
      <c r="EO517"/>
      <c r="EP517"/>
      <c r="EQ517"/>
      <c r="ER517"/>
      <c r="ES517"/>
      <c r="ET517"/>
      <c r="EU517"/>
      <c r="EV517"/>
      <c r="EW517"/>
      <c r="EX517"/>
      <c r="EY517"/>
      <c r="EZ517"/>
      <c r="FA517"/>
      <c r="FB517"/>
      <c r="FC517"/>
      <c r="FD517"/>
      <c r="FE517"/>
      <c r="FF517"/>
      <c r="FG517"/>
      <c r="FH517"/>
      <c r="FI517"/>
      <c r="FJ517"/>
      <c r="FK517"/>
      <c r="FL517"/>
      <c r="FM517"/>
      <c r="FN517"/>
      <c r="FO517"/>
      <c r="FP517"/>
      <c r="FQ517"/>
      <c r="FR517"/>
      <c r="FS517"/>
      <c r="FT517"/>
      <c r="FU517"/>
      <c r="FV517"/>
      <c r="FW517"/>
      <c r="FX517"/>
      <c r="FY517"/>
      <c r="FZ517"/>
      <c r="GA517"/>
      <c r="GB517"/>
      <c r="GC517"/>
      <c r="GD517"/>
      <c r="GE517"/>
      <c r="GF517"/>
      <c r="GG517"/>
      <c r="GH517"/>
      <c r="GI517"/>
      <c r="GJ517"/>
      <c r="GK517"/>
      <c r="GL517"/>
      <c r="GM517"/>
      <c r="GN517"/>
      <c r="GO517"/>
      <c r="GP517"/>
      <c r="GQ517"/>
      <c r="GR517"/>
      <c r="GS517"/>
      <c r="GT517"/>
      <c r="GU517"/>
      <c r="GV517"/>
      <c r="GW517"/>
      <c r="GX517"/>
      <c r="GY517"/>
      <c r="GZ517"/>
      <c r="HA517"/>
      <c r="HB517"/>
      <c r="HC517"/>
      <c r="HD517"/>
      <c r="HE517"/>
      <c r="HF517"/>
      <c r="HG517"/>
      <c r="HH517"/>
      <c r="HI517"/>
      <c r="HJ517"/>
      <c r="HK517"/>
      <c r="HL517"/>
      <c r="HM517"/>
      <c r="HN517"/>
      <c r="HO517"/>
      <c r="HP517"/>
      <c r="HQ517"/>
      <c r="HR517"/>
      <c r="HS517"/>
      <c r="HT517"/>
      <c r="HU517"/>
      <c r="HV517"/>
      <c r="HW517"/>
      <c r="HX517"/>
      <c r="HY517"/>
      <c r="HZ517"/>
      <c r="IA517"/>
      <c r="IB517"/>
      <c r="IC517"/>
      <c r="ID517"/>
      <c r="IE517"/>
      <c r="IF517"/>
      <c r="IG517"/>
      <c r="IH517"/>
      <c r="II517"/>
      <c r="IJ517"/>
      <c r="IK517"/>
      <c r="IL517"/>
      <c r="IM517"/>
      <c r="IN517"/>
      <c r="IO517"/>
      <c r="IP517"/>
      <c r="IQ517"/>
      <c r="IR517"/>
      <c r="IS517"/>
      <c r="IT517"/>
    </row>
    <row r="518" spans="1:254" s="4" customFormat="1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  <c r="EN518"/>
      <c r="EO518"/>
      <c r="EP518"/>
      <c r="EQ518"/>
      <c r="ER518"/>
      <c r="ES518"/>
      <c r="ET518"/>
      <c r="EU518"/>
      <c r="EV518"/>
      <c r="EW518"/>
      <c r="EX518"/>
      <c r="EY518"/>
      <c r="EZ518"/>
      <c r="FA518"/>
      <c r="FB518"/>
      <c r="FC518"/>
      <c r="FD518"/>
      <c r="FE518"/>
      <c r="FF518"/>
      <c r="FG518"/>
      <c r="FH518"/>
      <c r="FI518"/>
      <c r="FJ518"/>
      <c r="FK518"/>
      <c r="FL518"/>
      <c r="FM518"/>
      <c r="FN518"/>
      <c r="FO518"/>
      <c r="FP518"/>
      <c r="FQ518"/>
      <c r="FR518"/>
      <c r="FS518"/>
      <c r="FT518"/>
      <c r="FU518"/>
      <c r="FV518"/>
      <c r="FW518"/>
      <c r="FX518"/>
      <c r="FY518"/>
      <c r="FZ518"/>
      <c r="GA518"/>
      <c r="GB518"/>
      <c r="GC518"/>
      <c r="GD518"/>
      <c r="GE518"/>
      <c r="GF518"/>
      <c r="GG518"/>
      <c r="GH518"/>
      <c r="GI518"/>
      <c r="GJ518"/>
      <c r="GK518"/>
      <c r="GL518"/>
      <c r="GM518"/>
      <c r="GN518"/>
      <c r="GO518"/>
      <c r="GP518"/>
      <c r="GQ518"/>
      <c r="GR518"/>
      <c r="GS518"/>
      <c r="GT518"/>
      <c r="GU518"/>
      <c r="GV518"/>
      <c r="GW518"/>
      <c r="GX518"/>
      <c r="GY518"/>
      <c r="GZ518"/>
      <c r="HA518"/>
      <c r="HB518"/>
      <c r="HC518"/>
      <c r="HD518"/>
      <c r="HE518"/>
      <c r="HF518"/>
      <c r="HG518"/>
      <c r="HH518"/>
      <c r="HI518"/>
      <c r="HJ518"/>
      <c r="HK518"/>
      <c r="HL518"/>
      <c r="HM518"/>
      <c r="HN518"/>
      <c r="HO518"/>
      <c r="HP518"/>
      <c r="HQ518"/>
      <c r="HR518"/>
      <c r="HS518"/>
      <c r="HT518"/>
      <c r="HU518"/>
      <c r="HV518"/>
      <c r="HW518"/>
      <c r="HX518"/>
      <c r="HY518"/>
      <c r="HZ518"/>
      <c r="IA518"/>
      <c r="IB518"/>
      <c r="IC518"/>
      <c r="ID518"/>
      <c r="IE518"/>
      <c r="IF518"/>
      <c r="IG518"/>
      <c r="IH518"/>
      <c r="II518"/>
      <c r="IJ518"/>
      <c r="IK518"/>
      <c r="IL518"/>
      <c r="IM518"/>
      <c r="IN518"/>
      <c r="IO518"/>
      <c r="IP518"/>
      <c r="IQ518"/>
      <c r="IR518"/>
      <c r="IS518"/>
      <c r="IT518"/>
    </row>
    <row r="519" spans="1:254" s="4" customFormat="1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  <c r="EN519"/>
      <c r="EO519"/>
      <c r="EP519"/>
      <c r="EQ519"/>
      <c r="ER519"/>
      <c r="ES519"/>
      <c r="ET519"/>
      <c r="EU519"/>
      <c r="EV519"/>
      <c r="EW519"/>
      <c r="EX519"/>
      <c r="EY519"/>
      <c r="EZ519"/>
      <c r="FA519"/>
      <c r="FB519"/>
      <c r="FC519"/>
      <c r="FD519"/>
      <c r="FE519"/>
      <c r="FF519"/>
      <c r="FG519"/>
      <c r="FH519"/>
      <c r="FI519"/>
      <c r="FJ519"/>
      <c r="FK519"/>
      <c r="FL519"/>
      <c r="FM519"/>
      <c r="FN519"/>
      <c r="FO519"/>
      <c r="FP519"/>
      <c r="FQ519"/>
      <c r="FR519"/>
      <c r="FS519"/>
      <c r="FT519"/>
      <c r="FU519"/>
      <c r="FV519"/>
      <c r="FW519"/>
      <c r="FX519"/>
      <c r="FY519"/>
      <c r="FZ519"/>
      <c r="GA519"/>
      <c r="GB519"/>
      <c r="GC519"/>
      <c r="GD519"/>
      <c r="GE519"/>
      <c r="GF519"/>
      <c r="GG519"/>
      <c r="GH519"/>
      <c r="GI519"/>
      <c r="GJ519"/>
      <c r="GK519"/>
      <c r="GL519"/>
      <c r="GM519"/>
      <c r="GN519"/>
      <c r="GO519"/>
      <c r="GP519"/>
      <c r="GQ519"/>
      <c r="GR519"/>
      <c r="GS519"/>
      <c r="GT519"/>
      <c r="GU519"/>
      <c r="GV519"/>
      <c r="GW519"/>
      <c r="GX519"/>
      <c r="GY519"/>
      <c r="GZ519"/>
      <c r="HA519"/>
      <c r="HB519"/>
      <c r="HC519"/>
      <c r="HD519"/>
      <c r="HE519"/>
      <c r="HF519"/>
      <c r="HG519"/>
      <c r="HH519"/>
      <c r="HI519"/>
      <c r="HJ519"/>
      <c r="HK519"/>
      <c r="HL519"/>
      <c r="HM519"/>
      <c r="HN519"/>
      <c r="HO519"/>
      <c r="HP519"/>
      <c r="HQ519"/>
      <c r="HR519"/>
      <c r="HS519"/>
      <c r="HT519"/>
      <c r="HU519"/>
      <c r="HV519"/>
      <c r="HW519"/>
      <c r="HX519"/>
      <c r="HY519"/>
      <c r="HZ519"/>
      <c r="IA519"/>
      <c r="IB519"/>
      <c r="IC519"/>
      <c r="ID519"/>
      <c r="IE519"/>
      <c r="IF519"/>
      <c r="IG519"/>
      <c r="IH519"/>
      <c r="II519"/>
      <c r="IJ519"/>
      <c r="IK519"/>
      <c r="IL519"/>
      <c r="IM519"/>
      <c r="IN519"/>
      <c r="IO519"/>
      <c r="IP519"/>
      <c r="IQ519"/>
      <c r="IR519"/>
      <c r="IS519"/>
      <c r="IT519"/>
    </row>
    <row r="520" spans="1:254" s="4" customFormat="1">
      <c r="A520" s="15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  <c r="EN520"/>
      <c r="EO520"/>
      <c r="EP520"/>
      <c r="EQ520"/>
      <c r="ER520"/>
      <c r="ES520"/>
      <c r="ET520"/>
      <c r="EU520"/>
      <c r="EV520"/>
      <c r="EW520"/>
      <c r="EX520"/>
      <c r="EY520"/>
      <c r="EZ520"/>
      <c r="FA520"/>
      <c r="FB520"/>
      <c r="FC520"/>
      <c r="FD520"/>
      <c r="FE520"/>
      <c r="FF520"/>
      <c r="FG520"/>
      <c r="FH520"/>
      <c r="FI520"/>
      <c r="FJ520"/>
      <c r="FK520"/>
      <c r="FL520"/>
      <c r="FM520"/>
      <c r="FN520"/>
      <c r="FO520"/>
      <c r="FP520"/>
      <c r="FQ520"/>
      <c r="FR520"/>
      <c r="FS520"/>
      <c r="FT520"/>
      <c r="FU520"/>
      <c r="FV520"/>
      <c r="FW520"/>
      <c r="FX520"/>
      <c r="FY520"/>
      <c r="FZ520"/>
      <c r="GA520"/>
      <c r="GB520"/>
      <c r="GC520"/>
      <c r="GD520"/>
      <c r="GE520"/>
      <c r="GF520"/>
      <c r="GG520"/>
      <c r="GH520"/>
      <c r="GI520"/>
      <c r="GJ520"/>
      <c r="GK520"/>
      <c r="GL520"/>
      <c r="GM520"/>
      <c r="GN520"/>
      <c r="GO520"/>
      <c r="GP520"/>
      <c r="GQ520"/>
      <c r="GR520"/>
      <c r="GS520"/>
      <c r="GT520"/>
      <c r="GU520"/>
      <c r="GV520"/>
      <c r="GW520"/>
      <c r="GX520"/>
      <c r="GY520"/>
      <c r="GZ520"/>
      <c r="HA520"/>
      <c r="HB520"/>
      <c r="HC520"/>
      <c r="HD520"/>
      <c r="HE520"/>
      <c r="HF520"/>
      <c r="HG520"/>
      <c r="HH520"/>
      <c r="HI520"/>
      <c r="HJ520"/>
      <c r="HK520"/>
      <c r="HL520"/>
      <c r="HM520"/>
      <c r="HN520"/>
      <c r="HO520"/>
      <c r="HP520"/>
      <c r="HQ520"/>
      <c r="HR520"/>
      <c r="HS520"/>
      <c r="HT520"/>
      <c r="HU520"/>
      <c r="HV520"/>
      <c r="HW520"/>
      <c r="HX520"/>
      <c r="HY520"/>
      <c r="HZ520"/>
      <c r="IA520"/>
      <c r="IB520"/>
      <c r="IC520"/>
      <c r="ID520"/>
      <c r="IE520"/>
      <c r="IF520"/>
      <c r="IG520"/>
      <c r="IH520"/>
      <c r="II520"/>
      <c r="IJ520"/>
      <c r="IK520"/>
      <c r="IL520"/>
      <c r="IM520"/>
      <c r="IN520"/>
      <c r="IO520"/>
      <c r="IP520"/>
      <c r="IQ520"/>
      <c r="IR520"/>
      <c r="IS520"/>
      <c r="IT520"/>
    </row>
    <row r="521" spans="1:254" s="4" customFormat="1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  <c r="EN521"/>
      <c r="EO521"/>
      <c r="EP521"/>
      <c r="EQ521"/>
      <c r="ER521"/>
      <c r="ES521"/>
      <c r="ET521"/>
      <c r="EU521"/>
      <c r="EV521"/>
      <c r="EW521"/>
      <c r="EX521"/>
      <c r="EY521"/>
      <c r="EZ521"/>
      <c r="FA521"/>
      <c r="FB521"/>
      <c r="FC521"/>
      <c r="FD521"/>
      <c r="FE521"/>
      <c r="FF521"/>
      <c r="FG521"/>
      <c r="FH521"/>
      <c r="FI521"/>
      <c r="FJ521"/>
      <c r="FK521"/>
      <c r="FL521"/>
      <c r="FM521"/>
      <c r="FN521"/>
      <c r="FO521"/>
      <c r="FP521"/>
      <c r="FQ521"/>
      <c r="FR521"/>
      <c r="FS521"/>
      <c r="FT521"/>
      <c r="FU521"/>
      <c r="FV521"/>
      <c r="FW521"/>
      <c r="FX521"/>
      <c r="FY521"/>
      <c r="FZ521"/>
      <c r="GA521"/>
      <c r="GB521"/>
      <c r="GC521"/>
      <c r="GD521"/>
      <c r="GE521"/>
      <c r="GF521"/>
      <c r="GG521"/>
      <c r="GH521"/>
      <c r="GI521"/>
      <c r="GJ521"/>
      <c r="GK521"/>
      <c r="GL521"/>
      <c r="GM521"/>
      <c r="GN521"/>
      <c r="GO521"/>
      <c r="GP521"/>
      <c r="GQ521"/>
      <c r="GR521"/>
      <c r="GS521"/>
      <c r="GT521"/>
      <c r="GU521"/>
      <c r="GV521"/>
      <c r="GW521"/>
      <c r="GX521"/>
      <c r="GY521"/>
      <c r="GZ521"/>
      <c r="HA521"/>
      <c r="HB521"/>
      <c r="HC521"/>
      <c r="HD521"/>
      <c r="HE521"/>
      <c r="HF521"/>
      <c r="HG521"/>
      <c r="HH521"/>
      <c r="HI521"/>
      <c r="HJ521"/>
      <c r="HK521"/>
      <c r="HL521"/>
      <c r="HM521"/>
      <c r="HN521"/>
      <c r="HO521"/>
      <c r="HP521"/>
      <c r="HQ521"/>
      <c r="HR521"/>
      <c r="HS521"/>
      <c r="HT521"/>
      <c r="HU521"/>
      <c r="HV521"/>
      <c r="HW521"/>
      <c r="HX521"/>
      <c r="HY521"/>
      <c r="HZ521"/>
      <c r="IA521"/>
      <c r="IB521"/>
      <c r="IC521"/>
      <c r="ID521"/>
      <c r="IE521"/>
      <c r="IF521"/>
      <c r="IG521"/>
      <c r="IH521"/>
      <c r="II521"/>
      <c r="IJ521"/>
      <c r="IK521"/>
      <c r="IL521"/>
      <c r="IM521"/>
      <c r="IN521"/>
      <c r="IO521"/>
      <c r="IP521"/>
      <c r="IQ521"/>
      <c r="IR521"/>
      <c r="IS521"/>
      <c r="IT521"/>
    </row>
    <row r="522" spans="1:254" s="4" customFormat="1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  <c r="EN522"/>
      <c r="EO522"/>
      <c r="EP522"/>
      <c r="EQ522"/>
      <c r="ER522"/>
      <c r="ES522"/>
      <c r="ET522"/>
      <c r="EU522"/>
      <c r="EV522"/>
      <c r="EW522"/>
      <c r="EX522"/>
      <c r="EY522"/>
      <c r="EZ522"/>
      <c r="FA522"/>
      <c r="FB522"/>
      <c r="FC522"/>
      <c r="FD522"/>
      <c r="FE522"/>
      <c r="FF522"/>
      <c r="FG522"/>
      <c r="FH522"/>
      <c r="FI522"/>
      <c r="FJ522"/>
      <c r="FK522"/>
      <c r="FL522"/>
      <c r="FM522"/>
      <c r="FN522"/>
      <c r="FO522"/>
      <c r="FP522"/>
      <c r="FQ522"/>
      <c r="FR522"/>
      <c r="FS522"/>
      <c r="FT522"/>
      <c r="FU522"/>
      <c r="FV522"/>
      <c r="FW522"/>
      <c r="FX522"/>
      <c r="FY522"/>
      <c r="FZ522"/>
      <c r="GA522"/>
      <c r="GB522"/>
      <c r="GC522"/>
      <c r="GD522"/>
      <c r="GE522"/>
      <c r="GF522"/>
      <c r="GG522"/>
      <c r="GH522"/>
      <c r="GI522"/>
      <c r="GJ522"/>
      <c r="GK522"/>
      <c r="GL522"/>
      <c r="GM522"/>
      <c r="GN522"/>
      <c r="GO522"/>
      <c r="GP522"/>
      <c r="GQ522"/>
      <c r="GR522"/>
      <c r="GS522"/>
      <c r="GT522"/>
      <c r="GU522"/>
      <c r="GV522"/>
      <c r="GW522"/>
      <c r="GX522"/>
      <c r="GY522"/>
      <c r="GZ522"/>
      <c r="HA522"/>
      <c r="HB522"/>
      <c r="HC522"/>
      <c r="HD522"/>
      <c r="HE522"/>
      <c r="HF522"/>
      <c r="HG522"/>
      <c r="HH522"/>
      <c r="HI522"/>
      <c r="HJ522"/>
      <c r="HK522"/>
      <c r="HL522"/>
      <c r="HM522"/>
      <c r="HN522"/>
      <c r="HO522"/>
      <c r="HP522"/>
      <c r="HQ522"/>
      <c r="HR522"/>
      <c r="HS522"/>
      <c r="HT522"/>
      <c r="HU522"/>
      <c r="HV522"/>
      <c r="HW522"/>
      <c r="HX522"/>
      <c r="HY522"/>
      <c r="HZ522"/>
      <c r="IA522"/>
      <c r="IB522"/>
      <c r="IC522"/>
      <c r="ID522"/>
      <c r="IE522"/>
      <c r="IF522"/>
      <c r="IG522"/>
      <c r="IH522"/>
      <c r="II522"/>
      <c r="IJ522"/>
      <c r="IK522"/>
      <c r="IL522"/>
      <c r="IM522"/>
      <c r="IN522"/>
      <c r="IO522"/>
      <c r="IP522"/>
      <c r="IQ522"/>
      <c r="IR522"/>
      <c r="IS522"/>
      <c r="IT522"/>
    </row>
    <row r="523" spans="1:254">
      <c r="A523" s="4"/>
    </row>
    <row r="524" spans="1:254" s="15" customFormat="1">
      <c r="A524" s="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  <c r="EN524"/>
      <c r="EO524"/>
      <c r="EP524"/>
      <c r="EQ524"/>
      <c r="ER524"/>
      <c r="ES524"/>
      <c r="ET524"/>
      <c r="EU524"/>
      <c r="EV524"/>
      <c r="EW524"/>
      <c r="EX524"/>
      <c r="EY524"/>
      <c r="EZ524"/>
      <c r="FA524"/>
      <c r="FB524"/>
      <c r="FC524"/>
      <c r="FD524"/>
      <c r="FE524"/>
      <c r="FF524"/>
      <c r="FG524"/>
      <c r="FH524"/>
      <c r="FI524"/>
      <c r="FJ524"/>
      <c r="FK524"/>
      <c r="FL524"/>
      <c r="FM524"/>
      <c r="FN524"/>
      <c r="FO524"/>
      <c r="FP524"/>
      <c r="FQ524"/>
      <c r="FR524"/>
      <c r="FS524"/>
      <c r="FT524"/>
      <c r="FU524"/>
      <c r="FV524"/>
      <c r="FW524"/>
      <c r="FX524"/>
      <c r="FY524"/>
      <c r="FZ524"/>
      <c r="GA524"/>
      <c r="GB524"/>
      <c r="GC524"/>
      <c r="GD524"/>
      <c r="GE524"/>
      <c r="GF524"/>
      <c r="GG524"/>
      <c r="GH524"/>
      <c r="GI524"/>
      <c r="GJ524"/>
      <c r="GK524"/>
      <c r="GL524"/>
      <c r="GM524"/>
      <c r="GN524"/>
      <c r="GO524"/>
      <c r="GP524"/>
      <c r="GQ524"/>
      <c r="GR524"/>
      <c r="GS524"/>
      <c r="GT524"/>
      <c r="GU524"/>
      <c r="GV524"/>
      <c r="GW524"/>
      <c r="GX524"/>
      <c r="GY524"/>
      <c r="GZ524"/>
      <c r="HA524"/>
      <c r="HB524"/>
      <c r="HC524"/>
      <c r="HD524"/>
      <c r="HE524"/>
      <c r="HF524"/>
      <c r="HG524"/>
      <c r="HH524"/>
      <c r="HI524"/>
      <c r="HJ524"/>
      <c r="HK524"/>
      <c r="HL524"/>
      <c r="HM524"/>
      <c r="HN524"/>
      <c r="HO524"/>
      <c r="HP524"/>
      <c r="HQ524"/>
      <c r="HR524"/>
      <c r="HS524"/>
      <c r="HT524"/>
      <c r="HU524"/>
      <c r="HV524"/>
      <c r="HW524"/>
      <c r="HX524"/>
      <c r="HY524"/>
      <c r="HZ524"/>
      <c r="IA524"/>
      <c r="IB524"/>
      <c r="IC524"/>
      <c r="ID524"/>
      <c r="IE524"/>
      <c r="IF524"/>
      <c r="IG524"/>
      <c r="IH524"/>
      <c r="II524"/>
      <c r="IJ524"/>
      <c r="IK524"/>
      <c r="IL524"/>
      <c r="IM524"/>
      <c r="IN524"/>
      <c r="IO524"/>
      <c r="IP524"/>
      <c r="IQ524"/>
      <c r="IR524"/>
      <c r="IS524"/>
      <c r="IT524"/>
    </row>
    <row r="525" spans="1:254">
      <c r="A525" s="4"/>
    </row>
    <row r="526" spans="1:254">
      <c r="A526" s="4"/>
    </row>
    <row r="527" spans="1:254">
      <c r="A527" s="4"/>
    </row>
    <row r="528" spans="1:254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254">
      <c r="A545" s="4"/>
    </row>
    <row r="546" spans="1:254">
      <c r="A546" s="4"/>
    </row>
    <row r="547" spans="1:254">
      <c r="A547" s="4"/>
    </row>
    <row r="548" spans="1:254">
      <c r="A548" s="4"/>
    </row>
    <row r="549" spans="1:254">
      <c r="A549" s="4"/>
    </row>
    <row r="550" spans="1:254">
      <c r="A550" s="4"/>
    </row>
    <row r="551" spans="1:254">
      <c r="A551" s="4"/>
    </row>
    <row r="552" spans="1:254">
      <c r="A552" s="4"/>
    </row>
    <row r="553" spans="1:254">
      <c r="A553" s="4"/>
    </row>
    <row r="554" spans="1:254">
      <c r="A554" s="4"/>
    </row>
    <row r="556" spans="1:254">
      <c r="A556" s="15"/>
    </row>
    <row r="560" spans="1:254" s="15" customFormat="1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  <c r="EN560"/>
      <c r="EO560"/>
      <c r="EP560"/>
      <c r="EQ560"/>
      <c r="ER560"/>
      <c r="ES560"/>
      <c r="ET560"/>
      <c r="EU560"/>
      <c r="EV560"/>
      <c r="EW560"/>
      <c r="EX560"/>
      <c r="EY560"/>
      <c r="EZ560"/>
      <c r="FA560"/>
      <c r="FB560"/>
      <c r="FC560"/>
      <c r="FD560"/>
      <c r="FE560"/>
      <c r="FF560"/>
      <c r="FG560"/>
      <c r="FH560"/>
      <c r="FI560"/>
      <c r="FJ560"/>
      <c r="FK560"/>
      <c r="FL560"/>
      <c r="FM560"/>
      <c r="FN560"/>
      <c r="FO560"/>
      <c r="FP560"/>
      <c r="FQ560"/>
      <c r="FR560"/>
      <c r="FS560"/>
      <c r="FT560"/>
      <c r="FU560"/>
      <c r="FV560"/>
      <c r="FW560"/>
      <c r="FX560"/>
      <c r="FY560"/>
      <c r="FZ560"/>
      <c r="GA560"/>
      <c r="GB560"/>
      <c r="GC560"/>
      <c r="GD560"/>
      <c r="GE560"/>
      <c r="GF560"/>
      <c r="GG560"/>
      <c r="GH560"/>
      <c r="GI560"/>
      <c r="GJ560"/>
      <c r="GK560"/>
      <c r="GL560"/>
      <c r="GM560"/>
      <c r="GN560"/>
      <c r="GO560"/>
      <c r="GP560"/>
      <c r="GQ560"/>
      <c r="GR560"/>
      <c r="GS560"/>
      <c r="GT560"/>
      <c r="GU560"/>
      <c r="GV560"/>
      <c r="GW560"/>
      <c r="GX560"/>
      <c r="GY560"/>
      <c r="GZ560"/>
      <c r="HA560"/>
      <c r="HB560"/>
      <c r="HC560"/>
      <c r="HD560"/>
      <c r="HE560"/>
      <c r="HF560"/>
      <c r="HG560"/>
      <c r="HH560"/>
      <c r="HI560"/>
      <c r="HJ560"/>
      <c r="HK560"/>
      <c r="HL560"/>
      <c r="HM560"/>
      <c r="HN560"/>
      <c r="HO560"/>
      <c r="HP560"/>
      <c r="HQ560"/>
      <c r="HR560"/>
      <c r="HS560"/>
      <c r="HT560"/>
      <c r="HU560"/>
      <c r="HV560"/>
      <c r="HW560"/>
      <c r="HX560"/>
      <c r="HY560"/>
      <c r="HZ560"/>
      <c r="IA560"/>
      <c r="IB560"/>
      <c r="IC560"/>
      <c r="ID560"/>
      <c r="IE560"/>
      <c r="IF560"/>
      <c r="IG560"/>
      <c r="IH560"/>
      <c r="II560"/>
      <c r="IJ560"/>
      <c r="IK560"/>
      <c r="IL560"/>
      <c r="IM560"/>
      <c r="IN560"/>
      <c r="IO560"/>
      <c r="IP560"/>
      <c r="IQ560"/>
      <c r="IR560"/>
      <c r="IS560"/>
      <c r="IT560"/>
    </row>
    <row r="592" spans="1:1">
      <c r="A592" s="15"/>
    </row>
    <row r="596" spans="1:254" s="15" customFormat="1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  <c r="EN596"/>
      <c r="EO596"/>
      <c r="EP596"/>
      <c r="EQ596"/>
      <c r="ER596"/>
      <c r="ES596"/>
      <c r="ET596"/>
      <c r="EU596"/>
      <c r="EV596"/>
      <c r="EW596"/>
      <c r="EX596"/>
      <c r="EY596"/>
      <c r="EZ596"/>
      <c r="FA596"/>
      <c r="FB596"/>
      <c r="FC596"/>
      <c r="FD596"/>
      <c r="FE596"/>
      <c r="FF596"/>
      <c r="FG596"/>
      <c r="FH596"/>
      <c r="FI596"/>
      <c r="FJ596"/>
      <c r="FK596"/>
      <c r="FL596"/>
      <c r="FM596"/>
      <c r="FN596"/>
      <c r="FO596"/>
      <c r="FP596"/>
      <c r="FQ596"/>
      <c r="FR596"/>
      <c r="FS596"/>
      <c r="FT596"/>
      <c r="FU596"/>
      <c r="FV596"/>
      <c r="FW596"/>
      <c r="FX596"/>
      <c r="FY596"/>
      <c r="FZ596"/>
      <c r="GA596"/>
      <c r="GB596"/>
      <c r="GC596"/>
      <c r="GD596"/>
      <c r="GE596"/>
      <c r="GF596"/>
      <c r="GG596"/>
      <c r="GH596"/>
      <c r="GI596"/>
      <c r="GJ596"/>
      <c r="GK596"/>
      <c r="GL596"/>
      <c r="GM596"/>
      <c r="GN596"/>
      <c r="GO596"/>
      <c r="GP596"/>
      <c r="GQ596"/>
      <c r="GR596"/>
      <c r="GS596"/>
      <c r="GT596"/>
      <c r="GU596"/>
      <c r="GV596"/>
      <c r="GW596"/>
      <c r="GX596"/>
      <c r="GY596"/>
      <c r="GZ596"/>
      <c r="HA596"/>
      <c r="HB596"/>
      <c r="HC596"/>
      <c r="HD596"/>
      <c r="HE596"/>
      <c r="HF596"/>
      <c r="HG596"/>
      <c r="HH596"/>
      <c r="HI596"/>
      <c r="HJ596"/>
      <c r="HK596"/>
      <c r="HL596"/>
      <c r="HM596"/>
      <c r="HN596"/>
      <c r="HO596"/>
      <c r="HP596"/>
      <c r="HQ596"/>
      <c r="HR596"/>
      <c r="HS596"/>
      <c r="HT596"/>
      <c r="HU596"/>
      <c r="HV596"/>
      <c r="HW596"/>
      <c r="HX596"/>
      <c r="HY596"/>
      <c r="HZ596"/>
      <c r="IA596"/>
      <c r="IB596"/>
      <c r="IC596"/>
      <c r="ID596"/>
      <c r="IE596"/>
      <c r="IF596"/>
      <c r="IG596"/>
      <c r="IH596"/>
      <c r="II596"/>
      <c r="IJ596"/>
      <c r="IK596"/>
      <c r="IL596"/>
      <c r="IM596"/>
      <c r="IN596"/>
      <c r="IO596"/>
      <c r="IP596"/>
      <c r="IQ596"/>
      <c r="IR596"/>
      <c r="IS596"/>
      <c r="IT596"/>
    </row>
    <row r="628" spans="1:254">
      <c r="A628" s="15"/>
    </row>
    <row r="632" spans="1:254" s="15" customFormat="1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  <c r="EN632"/>
      <c r="EO632"/>
      <c r="EP632"/>
      <c r="EQ632"/>
      <c r="ER632"/>
      <c r="ES632"/>
      <c r="ET632"/>
      <c r="EU632"/>
      <c r="EV632"/>
      <c r="EW632"/>
      <c r="EX632"/>
      <c r="EY632"/>
      <c r="EZ632"/>
      <c r="FA632"/>
      <c r="FB632"/>
      <c r="FC632"/>
      <c r="FD632"/>
      <c r="FE632"/>
      <c r="FF632"/>
      <c r="FG632"/>
      <c r="FH632"/>
      <c r="FI632"/>
      <c r="FJ632"/>
      <c r="FK632"/>
      <c r="FL632"/>
      <c r="FM632"/>
      <c r="FN632"/>
      <c r="FO632"/>
      <c r="FP632"/>
      <c r="FQ632"/>
      <c r="FR632"/>
      <c r="FS632"/>
      <c r="FT632"/>
      <c r="FU632"/>
      <c r="FV632"/>
      <c r="FW632"/>
      <c r="FX632"/>
      <c r="FY632"/>
      <c r="FZ632"/>
      <c r="GA632"/>
      <c r="GB632"/>
      <c r="GC632"/>
      <c r="GD632"/>
      <c r="GE632"/>
      <c r="GF632"/>
      <c r="GG632"/>
      <c r="GH632"/>
      <c r="GI632"/>
      <c r="GJ632"/>
      <c r="GK632"/>
      <c r="GL632"/>
      <c r="GM632"/>
      <c r="GN632"/>
      <c r="GO632"/>
      <c r="GP632"/>
      <c r="GQ632"/>
      <c r="GR632"/>
      <c r="GS632"/>
      <c r="GT632"/>
      <c r="GU632"/>
      <c r="GV632"/>
      <c r="GW632"/>
      <c r="GX632"/>
      <c r="GY632"/>
      <c r="GZ632"/>
      <c r="HA632"/>
      <c r="HB632"/>
      <c r="HC632"/>
      <c r="HD632"/>
      <c r="HE632"/>
      <c r="HF632"/>
      <c r="HG632"/>
      <c r="HH632"/>
      <c r="HI632"/>
      <c r="HJ632"/>
      <c r="HK632"/>
      <c r="HL632"/>
      <c r="HM632"/>
      <c r="HN632"/>
      <c r="HO632"/>
      <c r="HP632"/>
      <c r="HQ632"/>
      <c r="HR632"/>
      <c r="HS632"/>
      <c r="HT632"/>
      <c r="HU632"/>
      <c r="HV632"/>
      <c r="HW632"/>
      <c r="HX632"/>
      <c r="HY632"/>
      <c r="HZ632"/>
      <c r="IA632"/>
      <c r="IB632"/>
      <c r="IC632"/>
      <c r="ID632"/>
      <c r="IE632"/>
      <c r="IF632"/>
      <c r="IG632"/>
      <c r="IH632"/>
      <c r="II632"/>
      <c r="IJ632"/>
      <c r="IK632"/>
      <c r="IL632"/>
      <c r="IM632"/>
      <c r="IN632"/>
      <c r="IO632"/>
      <c r="IP632"/>
      <c r="IQ632"/>
      <c r="IR632"/>
      <c r="IS632"/>
      <c r="IT632"/>
    </row>
    <row r="664" spans="1:254">
      <c r="A664" s="15"/>
    </row>
    <row r="668" spans="1:254" s="15" customFormat="1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  <c r="EN668"/>
      <c r="EO668"/>
      <c r="EP668"/>
      <c r="EQ668"/>
      <c r="ER668"/>
      <c r="ES668"/>
      <c r="ET668"/>
      <c r="EU668"/>
      <c r="EV668"/>
      <c r="EW668"/>
      <c r="EX668"/>
      <c r="EY668"/>
      <c r="EZ668"/>
      <c r="FA668"/>
      <c r="FB668"/>
      <c r="FC668"/>
      <c r="FD668"/>
      <c r="FE668"/>
      <c r="FF668"/>
      <c r="FG668"/>
      <c r="FH668"/>
      <c r="FI668"/>
      <c r="FJ668"/>
      <c r="FK668"/>
      <c r="FL668"/>
      <c r="FM668"/>
      <c r="FN668"/>
      <c r="FO668"/>
      <c r="FP668"/>
      <c r="FQ668"/>
      <c r="FR668"/>
      <c r="FS668"/>
      <c r="FT668"/>
      <c r="FU668"/>
      <c r="FV668"/>
      <c r="FW668"/>
      <c r="FX668"/>
      <c r="FY668"/>
      <c r="FZ668"/>
      <c r="GA668"/>
      <c r="GB668"/>
      <c r="GC668"/>
      <c r="GD668"/>
      <c r="GE668"/>
      <c r="GF668"/>
      <c r="GG668"/>
      <c r="GH668"/>
      <c r="GI668"/>
      <c r="GJ668"/>
      <c r="GK668"/>
      <c r="GL668"/>
      <c r="GM668"/>
      <c r="GN668"/>
      <c r="GO668"/>
      <c r="GP668"/>
      <c r="GQ668"/>
      <c r="GR668"/>
      <c r="GS668"/>
      <c r="GT668"/>
      <c r="GU668"/>
      <c r="GV668"/>
      <c r="GW668"/>
      <c r="GX668"/>
      <c r="GY668"/>
      <c r="GZ668"/>
      <c r="HA668"/>
      <c r="HB668"/>
      <c r="HC668"/>
      <c r="HD668"/>
      <c r="HE668"/>
      <c r="HF668"/>
      <c r="HG668"/>
      <c r="HH668"/>
      <c r="HI668"/>
      <c r="HJ668"/>
      <c r="HK668"/>
      <c r="HL668"/>
      <c r="HM668"/>
      <c r="HN668"/>
      <c r="HO668"/>
      <c r="HP668"/>
      <c r="HQ668"/>
      <c r="HR668"/>
      <c r="HS668"/>
      <c r="HT668"/>
      <c r="HU668"/>
      <c r="HV668"/>
      <c r="HW668"/>
      <c r="HX668"/>
      <c r="HY668"/>
      <c r="HZ668"/>
      <c r="IA668"/>
      <c r="IB668"/>
      <c r="IC668"/>
      <c r="ID668"/>
      <c r="IE668"/>
      <c r="IF668"/>
      <c r="IG668"/>
      <c r="IH668"/>
      <c r="II668"/>
      <c r="IJ668"/>
      <c r="IK668"/>
      <c r="IL668"/>
      <c r="IM668"/>
      <c r="IN668"/>
      <c r="IO668"/>
      <c r="IP668"/>
      <c r="IQ668"/>
      <c r="IR668"/>
      <c r="IS668"/>
      <c r="IT668"/>
    </row>
    <row r="700" spans="1:254">
      <c r="A700" s="15"/>
    </row>
    <row r="704" spans="1:254" s="15" customFormat="1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  <c r="EN704"/>
      <c r="EO704"/>
      <c r="EP704"/>
      <c r="EQ704"/>
      <c r="ER704"/>
      <c r="ES704"/>
      <c r="ET704"/>
      <c r="EU704"/>
      <c r="EV704"/>
      <c r="EW704"/>
      <c r="EX704"/>
      <c r="EY704"/>
      <c r="EZ704"/>
      <c r="FA704"/>
      <c r="FB704"/>
      <c r="FC704"/>
      <c r="FD704"/>
      <c r="FE704"/>
      <c r="FF704"/>
      <c r="FG704"/>
      <c r="FH704"/>
      <c r="FI704"/>
      <c r="FJ704"/>
      <c r="FK704"/>
      <c r="FL704"/>
      <c r="FM704"/>
      <c r="FN704"/>
      <c r="FO704"/>
      <c r="FP704"/>
      <c r="FQ704"/>
      <c r="FR704"/>
      <c r="FS704"/>
      <c r="FT704"/>
      <c r="FU704"/>
      <c r="FV704"/>
      <c r="FW704"/>
      <c r="FX704"/>
      <c r="FY704"/>
      <c r="FZ704"/>
      <c r="GA704"/>
      <c r="GB704"/>
      <c r="GC704"/>
      <c r="GD704"/>
      <c r="GE704"/>
      <c r="GF704"/>
      <c r="GG704"/>
      <c r="GH704"/>
      <c r="GI704"/>
      <c r="GJ704"/>
      <c r="GK704"/>
      <c r="GL704"/>
      <c r="GM704"/>
      <c r="GN704"/>
      <c r="GO704"/>
      <c r="GP704"/>
      <c r="GQ704"/>
      <c r="GR704"/>
      <c r="GS704"/>
      <c r="GT704"/>
      <c r="GU704"/>
      <c r="GV704"/>
      <c r="GW704"/>
      <c r="GX704"/>
      <c r="GY704"/>
      <c r="GZ704"/>
      <c r="HA704"/>
      <c r="HB704"/>
      <c r="HC704"/>
      <c r="HD704"/>
      <c r="HE704"/>
      <c r="HF704"/>
      <c r="HG704"/>
      <c r="HH704"/>
      <c r="HI704"/>
      <c r="HJ704"/>
      <c r="HK704"/>
      <c r="HL704"/>
      <c r="HM704"/>
      <c r="HN704"/>
      <c r="HO704"/>
      <c r="HP704"/>
      <c r="HQ704"/>
      <c r="HR704"/>
      <c r="HS704"/>
      <c r="HT704"/>
      <c r="HU704"/>
      <c r="HV704"/>
      <c r="HW704"/>
      <c r="HX704"/>
      <c r="HY704"/>
      <c r="HZ704"/>
      <c r="IA704"/>
      <c r="IB704"/>
      <c r="IC704"/>
      <c r="ID704"/>
      <c r="IE704"/>
      <c r="IF704"/>
      <c r="IG704"/>
      <c r="IH704"/>
      <c r="II704"/>
      <c r="IJ704"/>
      <c r="IK704"/>
      <c r="IL704"/>
      <c r="IM704"/>
      <c r="IN704"/>
      <c r="IO704"/>
      <c r="IP704"/>
      <c r="IQ704"/>
      <c r="IR704"/>
      <c r="IS704"/>
      <c r="IT704"/>
    </row>
    <row r="736" spans="1:1">
      <c r="A736" s="15"/>
    </row>
    <row r="740" spans="1:254" s="15" customFormat="1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  <c r="EN740"/>
      <c r="EO740"/>
      <c r="EP740"/>
      <c r="EQ740"/>
      <c r="ER740"/>
      <c r="ES740"/>
      <c r="ET740"/>
      <c r="EU740"/>
      <c r="EV740"/>
      <c r="EW740"/>
      <c r="EX740"/>
      <c r="EY740"/>
      <c r="EZ740"/>
      <c r="FA740"/>
      <c r="FB740"/>
      <c r="FC740"/>
      <c r="FD740"/>
      <c r="FE740"/>
      <c r="FF740"/>
      <c r="FG740"/>
      <c r="FH740"/>
      <c r="FI740"/>
      <c r="FJ740"/>
      <c r="FK740"/>
      <c r="FL740"/>
      <c r="FM740"/>
      <c r="FN740"/>
      <c r="FO740"/>
      <c r="FP740"/>
      <c r="FQ740"/>
      <c r="FR740"/>
      <c r="FS740"/>
      <c r="FT740"/>
      <c r="FU740"/>
      <c r="FV740"/>
      <c r="FW740"/>
      <c r="FX740"/>
      <c r="FY740"/>
      <c r="FZ740"/>
      <c r="GA740"/>
      <c r="GB740"/>
      <c r="GC740"/>
      <c r="GD740"/>
      <c r="GE740"/>
      <c r="GF740"/>
      <c r="GG740"/>
      <c r="GH740"/>
      <c r="GI740"/>
      <c r="GJ740"/>
      <c r="GK740"/>
      <c r="GL740"/>
      <c r="GM740"/>
      <c r="GN740"/>
      <c r="GO740"/>
      <c r="GP740"/>
      <c r="GQ740"/>
      <c r="GR740"/>
      <c r="GS740"/>
      <c r="GT740"/>
      <c r="GU740"/>
      <c r="GV740"/>
      <c r="GW740"/>
      <c r="GX740"/>
      <c r="GY740"/>
      <c r="GZ740"/>
      <c r="HA740"/>
      <c r="HB740"/>
      <c r="HC740"/>
      <c r="HD740"/>
      <c r="HE740"/>
      <c r="HF740"/>
      <c r="HG740"/>
      <c r="HH740"/>
      <c r="HI740"/>
      <c r="HJ740"/>
      <c r="HK740"/>
      <c r="HL740"/>
      <c r="HM740"/>
      <c r="HN740"/>
      <c r="HO740"/>
      <c r="HP740"/>
      <c r="HQ740"/>
      <c r="HR740"/>
      <c r="HS740"/>
      <c r="HT740"/>
      <c r="HU740"/>
      <c r="HV740"/>
      <c r="HW740"/>
      <c r="HX740"/>
      <c r="HY740"/>
      <c r="HZ740"/>
      <c r="IA740"/>
      <c r="IB740"/>
      <c r="IC740"/>
      <c r="ID740"/>
      <c r="IE740"/>
      <c r="IF740"/>
      <c r="IG740"/>
      <c r="IH740"/>
      <c r="II740"/>
      <c r="IJ740"/>
      <c r="IK740"/>
      <c r="IL740"/>
      <c r="IM740"/>
      <c r="IN740"/>
      <c r="IO740"/>
      <c r="IP740"/>
      <c r="IQ740"/>
      <c r="IR740"/>
      <c r="IS740"/>
      <c r="IT740"/>
    </row>
    <row r="772" spans="1:254">
      <c r="A772" s="15"/>
    </row>
    <row r="776" spans="1:254" s="15" customFormat="1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  <c r="EN776"/>
      <c r="EO776"/>
      <c r="EP776"/>
      <c r="EQ776"/>
      <c r="ER776"/>
      <c r="ES776"/>
      <c r="ET776"/>
      <c r="EU776"/>
      <c r="EV776"/>
      <c r="EW776"/>
      <c r="EX776"/>
      <c r="EY776"/>
      <c r="EZ776"/>
      <c r="FA776"/>
      <c r="FB776"/>
      <c r="FC776"/>
      <c r="FD776"/>
      <c r="FE776"/>
      <c r="FF776"/>
      <c r="FG776"/>
      <c r="FH776"/>
      <c r="FI776"/>
      <c r="FJ776"/>
      <c r="FK776"/>
      <c r="FL776"/>
      <c r="FM776"/>
      <c r="FN776"/>
      <c r="FO776"/>
      <c r="FP776"/>
      <c r="FQ776"/>
      <c r="FR776"/>
      <c r="FS776"/>
      <c r="FT776"/>
      <c r="FU776"/>
      <c r="FV776"/>
      <c r="FW776"/>
      <c r="FX776"/>
      <c r="FY776"/>
      <c r="FZ776"/>
      <c r="GA776"/>
      <c r="GB776"/>
      <c r="GC776"/>
      <c r="GD776"/>
      <c r="GE776"/>
      <c r="GF776"/>
      <c r="GG776"/>
      <c r="GH776"/>
      <c r="GI776"/>
      <c r="GJ776"/>
      <c r="GK776"/>
      <c r="GL776"/>
      <c r="GM776"/>
      <c r="GN776"/>
      <c r="GO776"/>
      <c r="GP776"/>
      <c r="GQ776"/>
      <c r="GR776"/>
      <c r="GS776"/>
      <c r="GT776"/>
      <c r="GU776"/>
      <c r="GV776"/>
      <c r="GW776"/>
      <c r="GX776"/>
      <c r="GY776"/>
      <c r="GZ776"/>
      <c r="HA776"/>
      <c r="HB776"/>
      <c r="HC776"/>
      <c r="HD776"/>
      <c r="HE776"/>
      <c r="HF776"/>
      <c r="HG776"/>
      <c r="HH776"/>
      <c r="HI776"/>
      <c r="HJ776"/>
      <c r="HK776"/>
      <c r="HL776"/>
      <c r="HM776"/>
      <c r="HN776"/>
      <c r="HO776"/>
      <c r="HP776"/>
      <c r="HQ776"/>
      <c r="HR776"/>
      <c r="HS776"/>
      <c r="HT776"/>
      <c r="HU776"/>
      <c r="HV776"/>
      <c r="HW776"/>
      <c r="HX776"/>
      <c r="HY776"/>
      <c r="HZ776"/>
      <c r="IA776"/>
      <c r="IB776"/>
      <c r="IC776"/>
      <c r="ID776"/>
      <c r="IE776"/>
      <c r="IF776"/>
      <c r="IG776"/>
      <c r="IH776"/>
      <c r="II776"/>
      <c r="IJ776"/>
      <c r="IK776"/>
      <c r="IL776"/>
      <c r="IM776"/>
      <c r="IN776"/>
      <c r="IO776"/>
      <c r="IP776"/>
      <c r="IQ776"/>
      <c r="IR776"/>
      <c r="IS776"/>
      <c r="IT776"/>
    </row>
    <row r="808" spans="1:254">
      <c r="A808" s="15"/>
    </row>
    <row r="812" spans="1:254" s="15" customFormat="1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  <c r="EN812"/>
      <c r="EO812"/>
      <c r="EP812"/>
      <c r="EQ812"/>
      <c r="ER812"/>
      <c r="ES812"/>
      <c r="ET812"/>
      <c r="EU812"/>
      <c r="EV812"/>
      <c r="EW812"/>
      <c r="EX812"/>
      <c r="EY812"/>
      <c r="EZ812"/>
      <c r="FA812"/>
      <c r="FB812"/>
      <c r="FC812"/>
      <c r="FD812"/>
      <c r="FE812"/>
      <c r="FF812"/>
      <c r="FG812"/>
      <c r="FH812"/>
      <c r="FI812"/>
      <c r="FJ812"/>
      <c r="FK812"/>
      <c r="FL812"/>
      <c r="FM812"/>
      <c r="FN812"/>
      <c r="FO812"/>
      <c r="FP812"/>
      <c r="FQ812"/>
      <c r="FR812"/>
      <c r="FS812"/>
      <c r="FT812"/>
      <c r="FU812"/>
      <c r="FV812"/>
      <c r="FW812"/>
      <c r="FX812"/>
      <c r="FY812"/>
      <c r="FZ812"/>
      <c r="GA812"/>
      <c r="GB812"/>
      <c r="GC812"/>
      <c r="GD812"/>
      <c r="GE812"/>
      <c r="GF812"/>
      <c r="GG812"/>
      <c r="GH812"/>
      <c r="GI812"/>
      <c r="GJ812"/>
      <c r="GK812"/>
      <c r="GL812"/>
      <c r="GM812"/>
      <c r="GN812"/>
      <c r="GO812"/>
      <c r="GP812"/>
      <c r="GQ812"/>
      <c r="GR812"/>
      <c r="GS812"/>
      <c r="GT812"/>
      <c r="GU812"/>
      <c r="GV812"/>
      <c r="GW812"/>
      <c r="GX812"/>
      <c r="GY812"/>
      <c r="GZ812"/>
      <c r="HA812"/>
      <c r="HB812"/>
      <c r="HC812"/>
      <c r="HD812"/>
      <c r="HE812"/>
      <c r="HF812"/>
      <c r="HG812"/>
      <c r="HH812"/>
      <c r="HI812"/>
      <c r="HJ812"/>
      <c r="HK812"/>
      <c r="HL812"/>
      <c r="HM812"/>
      <c r="HN812"/>
      <c r="HO812"/>
      <c r="HP812"/>
      <c r="HQ812"/>
      <c r="HR812"/>
      <c r="HS812"/>
      <c r="HT812"/>
      <c r="HU812"/>
      <c r="HV812"/>
      <c r="HW812"/>
      <c r="HX812"/>
      <c r="HY812"/>
      <c r="HZ812"/>
      <c r="IA812"/>
      <c r="IB812"/>
      <c r="IC812"/>
      <c r="ID812"/>
      <c r="IE812"/>
      <c r="IF812"/>
      <c r="IG812"/>
      <c r="IH812"/>
      <c r="II812"/>
      <c r="IJ812"/>
      <c r="IK812"/>
      <c r="IL812"/>
      <c r="IM812"/>
      <c r="IN812"/>
      <c r="IO812"/>
      <c r="IP812"/>
      <c r="IQ812"/>
      <c r="IR812"/>
      <c r="IS812"/>
      <c r="IT812"/>
    </row>
    <row r="844" spans="1:254">
      <c r="A844" s="15"/>
    </row>
    <row r="848" spans="1:254" s="15" customFormat="1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  <c r="EN848"/>
      <c r="EO848"/>
      <c r="EP848"/>
      <c r="EQ848"/>
      <c r="ER848"/>
      <c r="ES848"/>
      <c r="ET848"/>
      <c r="EU848"/>
      <c r="EV848"/>
      <c r="EW848"/>
      <c r="EX848"/>
      <c r="EY848"/>
      <c r="EZ848"/>
      <c r="FA848"/>
      <c r="FB848"/>
      <c r="FC848"/>
      <c r="FD848"/>
      <c r="FE848"/>
      <c r="FF848"/>
      <c r="FG848"/>
      <c r="FH848"/>
      <c r="FI848"/>
      <c r="FJ848"/>
      <c r="FK848"/>
      <c r="FL848"/>
      <c r="FM848"/>
      <c r="FN848"/>
      <c r="FO848"/>
      <c r="FP848"/>
      <c r="FQ848"/>
      <c r="FR848"/>
      <c r="FS848"/>
      <c r="FT848"/>
      <c r="FU848"/>
      <c r="FV848"/>
      <c r="FW848"/>
      <c r="FX848"/>
      <c r="FY848"/>
      <c r="FZ848"/>
      <c r="GA848"/>
      <c r="GB848"/>
      <c r="GC848"/>
      <c r="GD848"/>
      <c r="GE848"/>
      <c r="GF848"/>
      <c r="GG848"/>
      <c r="GH848"/>
      <c r="GI848"/>
      <c r="GJ848"/>
      <c r="GK848"/>
      <c r="GL848"/>
      <c r="GM848"/>
      <c r="GN848"/>
      <c r="GO848"/>
      <c r="GP848"/>
      <c r="GQ848"/>
      <c r="GR848"/>
      <c r="GS848"/>
      <c r="GT848"/>
      <c r="GU848"/>
      <c r="GV848"/>
      <c r="GW848"/>
      <c r="GX848"/>
      <c r="GY848"/>
      <c r="GZ848"/>
      <c r="HA848"/>
      <c r="HB848"/>
      <c r="HC848"/>
      <c r="HD848"/>
      <c r="HE848"/>
      <c r="HF848"/>
      <c r="HG848"/>
      <c r="HH848"/>
      <c r="HI848"/>
      <c r="HJ848"/>
      <c r="HK848"/>
      <c r="HL848"/>
      <c r="HM848"/>
      <c r="HN848"/>
      <c r="HO848"/>
      <c r="HP848"/>
      <c r="HQ848"/>
      <c r="HR848"/>
      <c r="HS848"/>
      <c r="HT848"/>
      <c r="HU848"/>
      <c r="HV848"/>
      <c r="HW848"/>
      <c r="HX848"/>
      <c r="HY848"/>
      <c r="HZ848"/>
      <c r="IA848"/>
      <c r="IB848"/>
      <c r="IC848"/>
      <c r="ID848"/>
      <c r="IE848"/>
      <c r="IF848"/>
      <c r="IG848"/>
      <c r="IH848"/>
      <c r="II848"/>
      <c r="IJ848"/>
      <c r="IK848"/>
      <c r="IL848"/>
      <c r="IM848"/>
      <c r="IN848"/>
      <c r="IO848"/>
      <c r="IP848"/>
      <c r="IQ848"/>
      <c r="IR848"/>
      <c r="IS848"/>
      <c r="IT848"/>
    </row>
    <row r="880" spans="1:1">
      <c r="A880" s="15"/>
    </row>
  </sheetData>
  <mergeCells count="1">
    <mergeCell ref="A40:A45"/>
  </mergeCells>
  <phoneticPr fontId="28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7030A0"/>
  </sheetPr>
  <dimension ref="A1:S28"/>
  <sheetViews>
    <sheetView workbookViewId="0">
      <selection activeCell="D3" sqref="D3"/>
    </sheetView>
  </sheetViews>
  <sheetFormatPr defaultRowHeight="12.75"/>
  <sheetData>
    <row r="1" spans="1:19" ht="25.15">
      <c r="A1" s="169" t="s">
        <v>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</row>
    <row r="2" spans="1:19" ht="13.15">
      <c r="A2" s="50" t="s">
        <v>130</v>
      </c>
      <c r="B2" s="75" t="s">
        <v>9</v>
      </c>
      <c r="C2" s="75" t="s">
        <v>10</v>
      </c>
      <c r="D2" s="75" t="s">
        <v>11</v>
      </c>
      <c r="E2" s="75" t="s">
        <v>12</v>
      </c>
      <c r="F2" s="75" t="s">
        <v>13</v>
      </c>
      <c r="G2" s="75" t="s">
        <v>14</v>
      </c>
      <c r="H2" s="75" t="s">
        <v>4</v>
      </c>
      <c r="I2" s="75" t="s">
        <v>15</v>
      </c>
      <c r="J2" s="75" t="s">
        <v>16</v>
      </c>
      <c r="K2" s="75" t="s">
        <v>17</v>
      </c>
      <c r="L2" s="75" t="s">
        <v>18</v>
      </c>
      <c r="M2" s="75" t="s">
        <v>19</v>
      </c>
      <c r="N2" s="75" t="s">
        <v>20</v>
      </c>
      <c r="O2" s="75" t="s">
        <v>21</v>
      </c>
      <c r="P2" s="75" t="s">
        <v>6</v>
      </c>
      <c r="Q2" s="75" t="s">
        <v>135</v>
      </c>
      <c r="R2" s="75" t="s">
        <v>22</v>
      </c>
      <c r="S2" s="75" t="s">
        <v>23</v>
      </c>
    </row>
    <row r="3" spans="1:19" ht="13.15">
      <c r="A3" s="52" t="s">
        <v>131</v>
      </c>
      <c r="B3" s="76">
        <f>0.0075</f>
        <v>7.4999999999999997E-3</v>
      </c>
      <c r="C3" s="77">
        <f>0.0075</f>
        <v>7.4999999999999997E-3</v>
      </c>
      <c r="D3" s="77">
        <f>0.0075</f>
        <v>7.4999999999999997E-3</v>
      </c>
      <c r="E3" s="77">
        <f>0.005*3/4</f>
        <v>3.7499999999999999E-3</v>
      </c>
      <c r="F3" s="77">
        <v>0</v>
      </c>
      <c r="G3" s="76">
        <v>0</v>
      </c>
      <c r="H3" s="77">
        <f>0.005*3/4</f>
        <v>3.7499999999999999E-3</v>
      </c>
      <c r="I3" s="77">
        <v>0</v>
      </c>
      <c r="J3" s="77">
        <v>0</v>
      </c>
      <c r="K3" s="77">
        <v>0</v>
      </c>
      <c r="L3" s="77">
        <v>0</v>
      </c>
      <c r="M3" s="77">
        <f>0.0075</f>
        <v>7.4999999999999997E-3</v>
      </c>
      <c r="N3" s="77">
        <f>0.005*3/4</f>
        <v>3.7499999999999999E-3</v>
      </c>
      <c r="O3" s="77">
        <f>0.0075</f>
        <v>7.4999999999999997E-3</v>
      </c>
      <c r="P3" s="77">
        <f>0.0075</f>
        <v>7.4999999999999997E-3</v>
      </c>
      <c r="Q3" s="77">
        <f>0.0075</f>
        <v>7.4999999999999997E-3</v>
      </c>
      <c r="R3" s="77">
        <f>0.0075</f>
        <v>7.4999999999999997E-3</v>
      </c>
      <c r="S3" s="77">
        <v>0</v>
      </c>
    </row>
    <row r="4" spans="1:19" ht="13.15">
      <c r="A4" s="42" t="s">
        <v>132</v>
      </c>
      <c r="B4" s="77">
        <v>5.0000000000000001E-3</v>
      </c>
      <c r="C4" s="77">
        <v>5.0000000000000001E-3</v>
      </c>
      <c r="D4" s="77">
        <v>5.0000000000000001E-3</v>
      </c>
      <c r="E4" s="77">
        <v>2.5000000000000001E-3</v>
      </c>
      <c r="F4" s="77">
        <v>0</v>
      </c>
      <c r="G4" s="76">
        <v>0</v>
      </c>
      <c r="H4" s="77">
        <v>2.5000000000000001E-3</v>
      </c>
      <c r="I4" s="77">
        <v>0</v>
      </c>
      <c r="J4" s="77">
        <v>0</v>
      </c>
      <c r="K4" s="77">
        <v>0</v>
      </c>
      <c r="L4" s="77">
        <v>0</v>
      </c>
      <c r="M4" s="77">
        <v>5.0000000000000001E-3</v>
      </c>
      <c r="N4" s="77">
        <v>2.5000000000000001E-3</v>
      </c>
      <c r="O4" s="77">
        <v>5.0000000000000001E-3</v>
      </c>
      <c r="P4" s="77">
        <v>5.0000000000000001E-3</v>
      </c>
      <c r="Q4" s="77">
        <v>5.0000000000000001E-3</v>
      </c>
      <c r="R4" s="77">
        <v>5.0000000000000001E-3</v>
      </c>
      <c r="S4" s="77">
        <v>0</v>
      </c>
    </row>
    <row r="7" spans="1:19">
      <c r="B7" s="65"/>
      <c r="E7" s="8"/>
      <c r="F7" s="8"/>
      <c r="G7" s="65"/>
      <c r="H7" s="65"/>
      <c r="I7" s="8"/>
      <c r="J7" s="8"/>
      <c r="K7" s="8"/>
      <c r="L7" s="8"/>
      <c r="M7" s="8"/>
      <c r="N7" s="8"/>
      <c r="O7" s="8"/>
      <c r="P7" s="8"/>
      <c r="Q7" s="8"/>
      <c r="R7" s="8"/>
    </row>
    <row r="10" spans="1:19">
      <c r="O10" s="69" t="s">
        <v>134</v>
      </c>
    </row>
    <row r="13" spans="1:19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9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</row>
    <row r="15" spans="1:19">
      <c r="A15" s="8"/>
      <c r="B15" s="2"/>
      <c r="C15" s="8"/>
      <c r="D15" s="8"/>
      <c r="E15" s="8"/>
      <c r="F15" s="8"/>
      <c r="G15" s="2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9">
      <c r="B16" s="61"/>
      <c r="G16" s="61"/>
    </row>
    <row r="17" spans="2:6">
      <c r="B17" s="13"/>
    </row>
    <row r="28" spans="2:6">
      <c r="F28" s="1" t="s">
        <v>134</v>
      </c>
    </row>
  </sheetData>
  <phoneticPr fontId="28" type="noConversion"/>
  <pageMargins left="0.75" right="0.75" top="1" bottom="1" header="0.5" footer="0.5"/>
  <pageSetup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B2:AE146"/>
  <sheetViews>
    <sheetView zoomScale="80" zoomScaleNormal="80" workbookViewId="0">
      <selection activeCell="D14" sqref="D14"/>
    </sheetView>
  </sheetViews>
  <sheetFormatPr defaultColWidth="9.1328125" defaultRowHeight="14.25"/>
  <cols>
    <col min="1" max="1" width="9.1328125" style="78"/>
    <col min="2" max="2" width="10.1328125" style="78" bestFit="1" customWidth="1"/>
    <col min="3" max="3" width="8.796875" style="78" bestFit="1" customWidth="1"/>
    <col min="4" max="4" width="10.73046875" style="78" bestFit="1" customWidth="1"/>
    <col min="5" max="5" width="5.1328125" style="78" bestFit="1" customWidth="1"/>
    <col min="6" max="6" width="11.53125" style="78" bestFit="1" customWidth="1"/>
    <col min="7" max="7" width="9.73046875" style="78" bestFit="1" customWidth="1"/>
    <col min="8" max="8" width="10.73046875" style="78" customWidth="1"/>
    <col min="9" max="9" width="8.46484375" style="78" bestFit="1" customWidth="1"/>
    <col min="10" max="17" width="9.1328125" style="78"/>
    <col min="18" max="18" width="15" style="78" customWidth="1"/>
    <col min="19" max="16384" width="9.1328125" style="78"/>
  </cols>
  <sheetData>
    <row r="2" spans="2:31">
      <c r="B2" s="79" t="s">
        <v>86</v>
      </c>
      <c r="I2" s="80"/>
    </row>
    <row r="3" spans="2:31" ht="14.65" thickBot="1">
      <c r="B3" s="81" t="s">
        <v>78</v>
      </c>
      <c r="C3" s="81" t="s">
        <v>79</v>
      </c>
      <c r="D3" s="81" t="s">
        <v>80</v>
      </c>
      <c r="E3" s="81" t="s">
        <v>81</v>
      </c>
      <c r="F3" s="81" t="s">
        <v>145</v>
      </c>
      <c r="G3" s="81" t="s">
        <v>146</v>
      </c>
      <c r="H3" s="82" t="s">
        <v>1</v>
      </c>
      <c r="I3" s="83" t="s">
        <v>82</v>
      </c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</row>
    <row r="4" spans="2:31">
      <c r="D4" s="78" t="s">
        <v>87</v>
      </c>
      <c r="E4" s="78">
        <v>2006</v>
      </c>
      <c r="H4" s="85">
        <f>'Drivers_Elaboration-TRA'!E$46</f>
        <v>40.381686000000002</v>
      </c>
      <c r="I4" s="78" t="s">
        <v>72</v>
      </c>
      <c r="R4" s="84"/>
      <c r="S4" s="86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</row>
    <row r="5" spans="2:31">
      <c r="D5" s="78" t="s">
        <v>87</v>
      </c>
      <c r="E5" s="78">
        <v>2010</v>
      </c>
      <c r="H5" s="85">
        <f>'Drivers_Elaboration-TRA'!F$46</f>
        <v>33.714362509714292</v>
      </c>
      <c r="I5" s="78" t="s">
        <v>72</v>
      </c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</row>
    <row r="6" spans="2:31">
      <c r="D6" s="78" t="s">
        <v>87</v>
      </c>
      <c r="E6" s="78">
        <v>2015</v>
      </c>
      <c r="H6" s="85">
        <f>'Drivers_Elaboration-TRA'!G$46</f>
        <v>44.638919938285724</v>
      </c>
      <c r="I6" s="78" t="s">
        <v>72</v>
      </c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</row>
    <row r="7" spans="2:31">
      <c r="D7" s="78" t="s">
        <v>87</v>
      </c>
      <c r="E7" s="78">
        <v>2020</v>
      </c>
      <c r="H7" s="85">
        <f>'Drivers_Elaboration-TRA'!H$46</f>
        <v>55.393915725228112</v>
      </c>
      <c r="I7" s="78" t="s">
        <v>72</v>
      </c>
    </row>
    <row r="8" spans="2:31">
      <c r="D8" s="78" t="s">
        <v>87</v>
      </c>
      <c r="E8" s="78">
        <v>2025</v>
      </c>
      <c r="H8" s="85">
        <f>'Drivers_Elaboration-TRA'!I$46</f>
        <v>57.962538309837988</v>
      </c>
      <c r="I8" s="78" t="s">
        <v>72</v>
      </c>
    </row>
    <row r="9" spans="2:31">
      <c r="D9" s="78" t="s">
        <v>87</v>
      </c>
      <c r="E9" s="78">
        <v>2030</v>
      </c>
      <c r="H9" s="85">
        <f>'Drivers_Elaboration-TRA'!J$46</f>
        <v>59.3244210177185</v>
      </c>
      <c r="I9" s="78" t="s">
        <v>72</v>
      </c>
    </row>
    <row r="10" spans="2:31">
      <c r="D10" s="78" t="s">
        <v>87</v>
      </c>
      <c r="E10" s="78">
        <v>2035</v>
      </c>
      <c r="H10" s="85">
        <f>'Drivers_Elaboration-TRA'!K$46</f>
        <v>60.466528835679711</v>
      </c>
      <c r="I10" s="78" t="s">
        <v>72</v>
      </c>
    </row>
    <row r="11" spans="2:31">
      <c r="D11" s="78" t="s">
        <v>87</v>
      </c>
      <c r="E11" s="78">
        <v>2040</v>
      </c>
      <c r="H11" s="85">
        <f>'Drivers_Elaboration-TRA'!L$46</f>
        <v>61.569417452240188</v>
      </c>
      <c r="I11" s="78" t="s">
        <v>72</v>
      </c>
    </row>
    <row r="12" spans="2:31">
      <c r="D12" s="78" t="s">
        <v>87</v>
      </c>
      <c r="E12" s="78">
        <v>2045</v>
      </c>
      <c r="H12" s="85">
        <f>'Drivers_Elaboration-TRA'!M$46</f>
        <v>62.692422376516035</v>
      </c>
      <c r="I12" s="78" t="s">
        <v>72</v>
      </c>
    </row>
    <row r="13" spans="2:31">
      <c r="D13" s="78" t="s">
        <v>87</v>
      </c>
      <c r="E13" s="78">
        <v>2050</v>
      </c>
      <c r="H13" s="85">
        <f>'Drivers_Elaboration-TRA'!N$46</f>
        <v>63.835910523017048</v>
      </c>
      <c r="I13" s="78" t="s">
        <v>72</v>
      </c>
    </row>
    <row r="14" spans="2:31">
      <c r="D14" s="78" t="s">
        <v>87</v>
      </c>
      <c r="E14" s="78">
        <v>2055</v>
      </c>
      <c r="H14" s="85">
        <f>'Drivers_Elaboration-TRA'!O$46</f>
        <v>65.000255498647022</v>
      </c>
      <c r="I14" s="78" t="s">
        <v>72</v>
      </c>
    </row>
    <row r="15" spans="2:31">
      <c r="D15" s="78" t="s">
        <v>87</v>
      </c>
      <c r="E15" s="78">
        <v>2006</v>
      </c>
      <c r="H15" s="85">
        <f>'Drivers_Elaboration-TRA'!E$47</f>
        <v>2.19807</v>
      </c>
      <c r="I15" s="78" t="s">
        <v>71</v>
      </c>
    </row>
    <row r="16" spans="2:31">
      <c r="D16" s="78" t="s">
        <v>87</v>
      </c>
      <c r="E16" s="78">
        <v>2010</v>
      </c>
      <c r="H16" s="85">
        <f>'Drivers_Elaboration-TRA'!F$47</f>
        <v>0.86805057694040832</v>
      </c>
      <c r="I16" s="78" t="s">
        <v>71</v>
      </c>
    </row>
    <row r="17" spans="4:9">
      <c r="D17" s="78" t="s">
        <v>87</v>
      </c>
      <c r="E17" s="78">
        <v>2015</v>
      </c>
      <c r="H17" s="85">
        <f>'Drivers_Elaboration-TRA'!G$47</f>
        <v>0.38261931375673475</v>
      </c>
      <c r="I17" s="78" t="s">
        <v>71</v>
      </c>
    </row>
    <row r="18" spans="4:9">
      <c r="D18" s="78" t="s">
        <v>87</v>
      </c>
      <c r="E18" s="78">
        <v>2020</v>
      </c>
      <c r="H18" s="85">
        <f>'Drivers_Elaboration-TRA'!H$47</f>
        <v>0.47733159096466943</v>
      </c>
      <c r="I18" s="78" t="s">
        <v>71</v>
      </c>
    </row>
    <row r="19" spans="4:9">
      <c r="D19" s="78" t="s">
        <v>87</v>
      </c>
      <c r="E19" s="78">
        <v>2025</v>
      </c>
      <c r="H19" s="85">
        <f>'Drivers_Elaboration-TRA'!I$47</f>
        <v>0.51253696361525469</v>
      </c>
      <c r="I19" s="78" t="s">
        <v>71</v>
      </c>
    </row>
    <row r="20" spans="4:9">
      <c r="D20" s="78" t="s">
        <v>87</v>
      </c>
      <c r="E20" s="78">
        <v>2030</v>
      </c>
      <c r="H20" s="85">
        <f>'Drivers_Elaboration-TRA'!J$47</f>
        <v>0.54098989650312512</v>
      </c>
      <c r="I20" s="78" t="s">
        <v>71</v>
      </c>
    </row>
    <row r="21" spans="4:9">
      <c r="D21" s="78" t="s">
        <v>87</v>
      </c>
      <c r="E21" s="78">
        <v>2035</v>
      </c>
      <c r="H21" s="85">
        <f>'Drivers_Elaboration-TRA'!K$47</f>
        <v>0.56552754836502284</v>
      </c>
      <c r="I21" s="78" t="s">
        <v>71</v>
      </c>
    </row>
    <row r="22" spans="4:9">
      <c r="D22" s="78" t="s">
        <v>87</v>
      </c>
      <c r="E22" s="78">
        <v>2040</v>
      </c>
      <c r="H22" s="85">
        <f>'Drivers_Elaboration-TRA'!L$47</f>
        <v>0.5898295101478348</v>
      </c>
      <c r="I22" s="78" t="s">
        <v>71</v>
      </c>
    </row>
    <row r="23" spans="4:9">
      <c r="D23" s="78" t="s">
        <v>87</v>
      </c>
      <c r="E23" s="78">
        <v>2045</v>
      </c>
      <c r="H23" s="85">
        <f>'Drivers_Elaboration-TRA'!M$47</f>
        <v>0.61517578064416689</v>
      </c>
      <c r="I23" s="78" t="s">
        <v>71</v>
      </c>
    </row>
    <row r="24" spans="4:9">
      <c r="D24" s="78" t="s">
        <v>87</v>
      </c>
      <c r="E24" s="78">
        <v>2050</v>
      </c>
      <c r="H24" s="85">
        <f>'Drivers_Elaboration-TRA'!N$47</f>
        <v>0.64161123609482951</v>
      </c>
      <c r="I24" s="78" t="s">
        <v>71</v>
      </c>
    </row>
    <row r="25" spans="4:9">
      <c r="D25" s="78" t="s">
        <v>87</v>
      </c>
      <c r="E25" s="78">
        <v>2055</v>
      </c>
      <c r="H25" s="85">
        <f>'Drivers_Elaboration-TRA'!O$47</f>
        <v>0.66918268117133883</v>
      </c>
      <c r="I25" s="78" t="s">
        <v>71</v>
      </c>
    </row>
    <row r="26" spans="4:9">
      <c r="D26" s="78" t="s">
        <v>87</v>
      </c>
      <c r="E26" s="78">
        <v>2006</v>
      </c>
      <c r="H26" s="85">
        <f>'Drivers_Elaboration-TRA'!E$48</f>
        <v>5089.2970174148286</v>
      </c>
      <c r="I26" s="78" t="s">
        <v>65</v>
      </c>
    </row>
    <row r="27" spans="4:9">
      <c r="D27" s="78" t="s">
        <v>87</v>
      </c>
      <c r="E27" s="78">
        <v>2010</v>
      </c>
      <c r="H27" s="85">
        <f>'Drivers_Elaboration-TRA'!F$48</f>
        <v>5378.9050760349792</v>
      </c>
      <c r="I27" s="78" t="s">
        <v>65</v>
      </c>
    </row>
    <row r="28" spans="4:9">
      <c r="D28" s="78" t="s">
        <v>87</v>
      </c>
      <c r="E28" s="78">
        <v>2015</v>
      </c>
      <c r="H28" s="85">
        <f>'Drivers_Elaboration-TRA'!G$48</f>
        <v>5496.1428712716661</v>
      </c>
      <c r="I28" s="78" t="s">
        <v>65</v>
      </c>
    </row>
    <row r="29" spans="4:9">
      <c r="D29" s="78" t="s">
        <v>87</v>
      </c>
      <c r="E29" s="78">
        <v>2020</v>
      </c>
      <c r="H29" s="85">
        <f>'Drivers_Elaboration-TRA'!H$48</f>
        <v>5689.6589047984944</v>
      </c>
      <c r="I29" s="78" t="s">
        <v>65</v>
      </c>
    </row>
    <row r="30" spans="4:9">
      <c r="D30" s="78" t="s">
        <v>87</v>
      </c>
      <c r="E30" s="78">
        <v>2025</v>
      </c>
      <c r="H30" s="85">
        <f>'Drivers_Elaboration-TRA'!I$48</f>
        <v>5870.6172684525791</v>
      </c>
      <c r="I30" s="78" t="s">
        <v>65</v>
      </c>
    </row>
    <row r="31" spans="4:9">
      <c r="D31" s="78" t="s">
        <v>87</v>
      </c>
      <c r="E31" s="78">
        <v>2030</v>
      </c>
      <c r="H31" s="85">
        <f>'Drivers_Elaboration-TRA'!J$48</f>
        <v>6031.1250973905089</v>
      </c>
      <c r="I31" s="78" t="s">
        <v>65</v>
      </c>
    </row>
    <row r="32" spans="4:9">
      <c r="D32" s="78" t="s">
        <v>87</v>
      </c>
      <c r="E32" s="78">
        <v>2035</v>
      </c>
      <c r="H32" s="85">
        <f>'Drivers_Elaboration-TRA'!K$48</f>
        <v>6191.3252070950375</v>
      </c>
      <c r="I32" s="78" t="s">
        <v>65</v>
      </c>
    </row>
    <row r="33" spans="4:9">
      <c r="D33" s="78" t="s">
        <v>87</v>
      </c>
      <c r="E33" s="78">
        <v>2040</v>
      </c>
      <c r="H33" s="85">
        <f>'Drivers_Elaboration-TRA'!L$48</f>
        <v>6354.0019985792578</v>
      </c>
      <c r="I33" s="78" t="s">
        <v>65</v>
      </c>
    </row>
    <row r="34" spans="4:9">
      <c r="D34" s="78" t="s">
        <v>87</v>
      </c>
      <c r="E34" s="78">
        <v>2045</v>
      </c>
      <c r="H34" s="85">
        <f>'Drivers_Elaboration-TRA'!M$48</f>
        <v>6505.5050082803955</v>
      </c>
      <c r="I34" s="78" t="s">
        <v>65</v>
      </c>
    </row>
    <row r="35" spans="4:9">
      <c r="D35" s="78" t="s">
        <v>87</v>
      </c>
      <c r="E35" s="78">
        <v>2050</v>
      </c>
      <c r="H35" s="85">
        <f>'Drivers_Elaboration-TRA'!N$48</f>
        <v>6629.8965701733323</v>
      </c>
      <c r="I35" s="78" t="s">
        <v>65</v>
      </c>
    </row>
    <row r="36" spans="4:9">
      <c r="D36" s="78" t="s">
        <v>87</v>
      </c>
      <c r="E36" s="78">
        <v>2055</v>
      </c>
      <c r="H36" s="85">
        <f>'Drivers_Elaboration-TRA'!O$48</f>
        <v>6720.0697749585406</v>
      </c>
      <c r="I36" s="78" t="s">
        <v>65</v>
      </c>
    </row>
    <row r="37" spans="4:9">
      <c r="D37" s="78" t="s">
        <v>87</v>
      </c>
      <c r="E37" s="78">
        <v>2006</v>
      </c>
      <c r="H37" s="85">
        <f>'Drivers_Elaboration-TRA'!E$49</f>
        <v>1272.3242543537071</v>
      </c>
      <c r="I37" s="78" t="s">
        <v>64</v>
      </c>
    </row>
    <row r="38" spans="4:9">
      <c r="D38" s="78" t="s">
        <v>87</v>
      </c>
      <c r="E38" s="78">
        <v>2010</v>
      </c>
      <c r="H38" s="85">
        <f>'Drivers_Elaboration-TRA'!F$49</f>
        <v>1344.7262690087448</v>
      </c>
      <c r="I38" s="78" t="s">
        <v>64</v>
      </c>
    </row>
    <row r="39" spans="4:9">
      <c r="D39" s="78" t="s">
        <v>87</v>
      </c>
      <c r="E39" s="78">
        <v>2015</v>
      </c>
      <c r="H39" s="85">
        <f>'Drivers_Elaboration-TRA'!G$49</f>
        <v>1374.0357178179165</v>
      </c>
      <c r="I39" s="78" t="s">
        <v>64</v>
      </c>
    </row>
    <row r="40" spans="4:9">
      <c r="D40" s="78" t="s">
        <v>87</v>
      </c>
      <c r="E40" s="78">
        <v>2020</v>
      </c>
      <c r="H40" s="85">
        <f>'Drivers_Elaboration-TRA'!H$49</f>
        <v>1422.4147261996236</v>
      </c>
      <c r="I40" s="78" t="s">
        <v>64</v>
      </c>
    </row>
    <row r="41" spans="4:9">
      <c r="D41" s="78" t="s">
        <v>87</v>
      </c>
      <c r="E41" s="78">
        <v>2025</v>
      </c>
      <c r="H41" s="85">
        <f>'Drivers_Elaboration-TRA'!I$49</f>
        <v>1467.6543171131448</v>
      </c>
      <c r="I41" s="78" t="s">
        <v>64</v>
      </c>
    </row>
    <row r="42" spans="4:9">
      <c r="D42" s="78" t="s">
        <v>87</v>
      </c>
      <c r="E42" s="78">
        <v>2030</v>
      </c>
      <c r="H42" s="85">
        <f>'Drivers_Elaboration-TRA'!J$49</f>
        <v>1507.7812743476272</v>
      </c>
      <c r="I42" s="78" t="s">
        <v>64</v>
      </c>
    </row>
    <row r="43" spans="4:9">
      <c r="D43" s="78" t="s">
        <v>87</v>
      </c>
      <c r="E43" s="78">
        <v>2035</v>
      </c>
      <c r="H43" s="85">
        <f>'Drivers_Elaboration-TRA'!K$49</f>
        <v>1547.8313017737594</v>
      </c>
      <c r="I43" s="78" t="s">
        <v>64</v>
      </c>
    </row>
    <row r="44" spans="4:9">
      <c r="D44" s="78" t="s">
        <v>87</v>
      </c>
      <c r="E44" s="78">
        <v>2040</v>
      </c>
      <c r="H44" s="85">
        <f>'Drivers_Elaboration-TRA'!L$49</f>
        <v>1588.5004996448145</v>
      </c>
      <c r="I44" s="78" t="s">
        <v>64</v>
      </c>
    </row>
    <row r="45" spans="4:9">
      <c r="D45" s="78" t="s">
        <v>87</v>
      </c>
      <c r="E45" s="78">
        <v>2045</v>
      </c>
      <c r="H45" s="85">
        <f>'Drivers_Elaboration-TRA'!M$49</f>
        <v>1626.3762520700989</v>
      </c>
      <c r="I45" s="78" t="s">
        <v>64</v>
      </c>
    </row>
    <row r="46" spans="4:9">
      <c r="D46" s="78" t="s">
        <v>87</v>
      </c>
      <c r="E46" s="78">
        <v>2050</v>
      </c>
      <c r="H46" s="85">
        <f>'Drivers_Elaboration-TRA'!N$49</f>
        <v>1657.4741425433331</v>
      </c>
      <c r="I46" s="78" t="s">
        <v>64</v>
      </c>
    </row>
    <row r="47" spans="4:9">
      <c r="D47" s="78" t="s">
        <v>87</v>
      </c>
      <c r="E47" s="78">
        <v>2055</v>
      </c>
      <c r="H47" s="85">
        <f>'Drivers_Elaboration-TRA'!O$49</f>
        <v>1680.0174437396352</v>
      </c>
      <c r="I47" s="78" t="s">
        <v>64</v>
      </c>
    </row>
    <row r="48" spans="4:9">
      <c r="D48" s="78" t="s">
        <v>87</v>
      </c>
      <c r="E48" s="78">
        <v>2006</v>
      </c>
      <c r="H48" s="85">
        <f>'Drivers_Elaboration-TRA'!E$50</f>
        <v>38804.178999722455</v>
      </c>
      <c r="I48" s="78" t="s">
        <v>63</v>
      </c>
    </row>
    <row r="49" spans="4:9">
      <c r="D49" s="78" t="s">
        <v>87</v>
      </c>
      <c r="E49" s="78">
        <v>2010</v>
      </c>
      <c r="H49" s="85">
        <f>'Drivers_Elaboration-TRA'!F$50</f>
        <v>37450.696351228849</v>
      </c>
      <c r="I49" s="78" t="s">
        <v>63</v>
      </c>
    </row>
    <row r="50" spans="4:9">
      <c r="D50" s="78" t="s">
        <v>87</v>
      </c>
      <c r="E50" s="78">
        <v>2015</v>
      </c>
      <c r="H50" s="85">
        <f>'Drivers_Elaboration-TRA'!G$50</f>
        <v>39549.17884744209</v>
      </c>
      <c r="I50" s="78" t="s">
        <v>63</v>
      </c>
    </row>
    <row r="51" spans="4:9">
      <c r="D51" s="78" t="s">
        <v>87</v>
      </c>
      <c r="E51" s="78">
        <v>2020</v>
      </c>
      <c r="H51" s="85">
        <f>'Drivers_Elaboration-TRA'!H$50</f>
        <v>44693.365968203536</v>
      </c>
      <c r="I51" s="78" t="s">
        <v>63</v>
      </c>
    </row>
    <row r="52" spans="4:9">
      <c r="D52" s="78" t="s">
        <v>87</v>
      </c>
      <c r="E52" s="78">
        <v>2025</v>
      </c>
      <c r="H52" s="85">
        <f>'Drivers_Elaboration-TRA'!I$50</f>
        <v>48211.134036573516</v>
      </c>
      <c r="I52" s="78" t="s">
        <v>63</v>
      </c>
    </row>
    <row r="53" spans="4:9">
      <c r="D53" s="78" t="s">
        <v>87</v>
      </c>
      <c r="E53" s="78">
        <v>2030</v>
      </c>
      <c r="H53" s="85">
        <f>'Drivers_Elaboration-TRA'!J$50</f>
        <v>51708.45712562665</v>
      </c>
      <c r="I53" s="78" t="s">
        <v>63</v>
      </c>
    </row>
    <row r="54" spans="4:9">
      <c r="D54" s="78" t="s">
        <v>87</v>
      </c>
      <c r="E54" s="78">
        <v>2035</v>
      </c>
      <c r="H54" s="85">
        <f>'Drivers_Elaboration-TRA'!K$50</f>
        <v>53853.296571374383</v>
      </c>
      <c r="I54" s="78" t="s">
        <v>63</v>
      </c>
    </row>
    <row r="55" spans="4:9">
      <c r="D55" s="78" t="s">
        <v>87</v>
      </c>
      <c r="E55" s="78">
        <v>2040</v>
      </c>
      <c r="H55" s="85">
        <f>'Drivers_Elaboration-TRA'!L$50</f>
        <v>55784.292079970633</v>
      </c>
      <c r="I55" s="78" t="s">
        <v>63</v>
      </c>
    </row>
    <row r="56" spans="4:9">
      <c r="D56" s="78" t="s">
        <v>87</v>
      </c>
      <c r="E56" s="78">
        <v>2045</v>
      </c>
      <c r="H56" s="85">
        <f>'Drivers_Elaboration-TRA'!M$50</f>
        <v>57784.526500418418</v>
      </c>
      <c r="I56" s="78" t="s">
        <v>63</v>
      </c>
    </row>
    <row r="57" spans="4:9">
      <c r="D57" s="78" t="s">
        <v>87</v>
      </c>
      <c r="E57" s="78">
        <v>2050</v>
      </c>
      <c r="H57" s="85">
        <f>'Drivers_Elaboration-TRA'!N$50</f>
        <v>59856.482503906227</v>
      </c>
      <c r="I57" s="78" t="s">
        <v>63</v>
      </c>
    </row>
    <row r="58" spans="4:9">
      <c r="D58" s="78" t="s">
        <v>87</v>
      </c>
      <c r="E58" s="78">
        <v>2055</v>
      </c>
      <c r="H58" s="85">
        <f>'Drivers_Elaboration-TRA'!O$50</f>
        <v>62002.731781742477</v>
      </c>
      <c r="I58" s="78" t="s">
        <v>63</v>
      </c>
    </row>
    <row r="59" spans="4:9">
      <c r="D59" s="78" t="s">
        <v>87</v>
      </c>
      <c r="E59" s="78">
        <v>2006</v>
      </c>
      <c r="H59" s="85">
        <f>'Drivers_Elaboration-TRA'!E$51</f>
        <v>9726.8324880535911</v>
      </c>
      <c r="I59" s="78" t="s">
        <v>62</v>
      </c>
    </row>
    <row r="60" spans="4:9">
      <c r="D60" s="78" t="s">
        <v>87</v>
      </c>
      <c r="E60" s="78">
        <v>2010</v>
      </c>
      <c r="H60" s="85">
        <f>'Drivers_Elaboration-TRA'!F$51</f>
        <v>9389.7752057174512</v>
      </c>
      <c r="I60" s="78" t="s">
        <v>62</v>
      </c>
    </row>
    <row r="61" spans="4:9">
      <c r="D61" s="78" t="s">
        <v>87</v>
      </c>
      <c r="E61" s="78">
        <v>2015</v>
      </c>
      <c r="H61" s="85">
        <f>'Drivers_Elaboration-TRA'!G$51</f>
        <v>9915.9143922302937</v>
      </c>
      <c r="I61" s="78" t="s">
        <v>62</v>
      </c>
    </row>
    <row r="62" spans="4:9">
      <c r="D62" s="78" t="s">
        <v>87</v>
      </c>
      <c r="E62" s="78">
        <v>2020</v>
      </c>
      <c r="H62" s="85">
        <f>'Drivers_Elaboration-TRA'!H$51</f>
        <v>11205.683752647328</v>
      </c>
      <c r="I62" s="78" t="s">
        <v>62</v>
      </c>
    </row>
    <row r="63" spans="4:9">
      <c r="D63" s="78" t="s">
        <v>87</v>
      </c>
      <c r="E63" s="78">
        <v>2025</v>
      </c>
      <c r="H63" s="85">
        <f>'Drivers_Elaboration-TRA'!I$51</f>
        <v>12087.671395228537</v>
      </c>
      <c r="I63" s="78" t="s">
        <v>62</v>
      </c>
    </row>
    <row r="64" spans="4:9">
      <c r="D64" s="78" t="s">
        <v>87</v>
      </c>
      <c r="E64" s="78">
        <v>2030</v>
      </c>
      <c r="H64" s="85">
        <f>'Drivers_Elaboration-TRA'!J$51</f>
        <v>12964.532998014109</v>
      </c>
      <c r="I64" s="78" t="s">
        <v>62</v>
      </c>
    </row>
    <row r="65" spans="4:9">
      <c r="D65" s="78" t="s">
        <v>87</v>
      </c>
      <c r="E65" s="78">
        <v>2035</v>
      </c>
      <c r="H65" s="85">
        <f>'Drivers_Elaboration-TRA'!K$51</f>
        <v>13502.294968019934</v>
      </c>
      <c r="I65" s="78" t="s">
        <v>62</v>
      </c>
    </row>
    <row r="66" spans="4:9">
      <c r="D66" s="78" t="s">
        <v>87</v>
      </c>
      <c r="E66" s="78">
        <v>2040</v>
      </c>
      <c r="H66" s="85">
        <f>'Drivers_Elaboration-TRA'!L$51</f>
        <v>13986.441206021036</v>
      </c>
      <c r="I66" s="78" t="s">
        <v>62</v>
      </c>
    </row>
    <row r="67" spans="4:9">
      <c r="D67" s="78" t="s">
        <v>87</v>
      </c>
      <c r="E67" s="78">
        <v>2045</v>
      </c>
      <c r="H67" s="85">
        <f>'Drivers_Elaboration-TRA'!M$51</f>
        <v>14487.947276578436</v>
      </c>
      <c r="I67" s="78" t="s">
        <v>62</v>
      </c>
    </row>
    <row r="68" spans="4:9">
      <c r="D68" s="78" t="s">
        <v>87</v>
      </c>
      <c r="E68" s="78">
        <v>2050</v>
      </c>
      <c r="H68" s="85">
        <f>'Drivers_Elaboration-TRA'!N$51</f>
        <v>15007.43564406907</v>
      </c>
      <c r="I68" s="78" t="s">
        <v>62</v>
      </c>
    </row>
    <row r="69" spans="4:9">
      <c r="D69" s="78" t="s">
        <v>87</v>
      </c>
      <c r="E69" s="78">
        <v>2055</v>
      </c>
      <c r="H69" s="85">
        <f>'Drivers_Elaboration-TRA'!O$51</f>
        <v>15545.551092319056</v>
      </c>
      <c r="I69" s="78" t="s">
        <v>62</v>
      </c>
    </row>
    <row r="70" spans="4:9">
      <c r="D70" s="78" t="s">
        <v>87</v>
      </c>
      <c r="E70" s="78">
        <v>2006</v>
      </c>
      <c r="H70" s="85">
        <f>'Drivers_Elaboration-TRA'!E$52</f>
        <v>18890.186167691962</v>
      </c>
      <c r="I70" s="78" t="s">
        <v>66</v>
      </c>
    </row>
    <row r="71" spans="4:9">
      <c r="D71" s="78" t="s">
        <v>87</v>
      </c>
      <c r="E71" s="78">
        <v>2010</v>
      </c>
      <c r="H71" s="85">
        <f>'Drivers_Elaboration-TRA'!F$52</f>
        <v>17699.724704880606</v>
      </c>
      <c r="I71" s="78" t="s">
        <v>66</v>
      </c>
    </row>
    <row r="72" spans="4:9">
      <c r="D72" s="78" t="s">
        <v>87</v>
      </c>
      <c r="E72" s="78">
        <v>2015</v>
      </c>
      <c r="H72" s="85">
        <f>'Drivers_Elaboration-TRA'!G$52</f>
        <v>19257.021844939452</v>
      </c>
      <c r="I72" s="78" t="s">
        <v>66</v>
      </c>
    </row>
    <row r="73" spans="4:9">
      <c r="D73" s="78" t="s">
        <v>87</v>
      </c>
      <c r="E73" s="78">
        <v>2020</v>
      </c>
      <c r="H73" s="85">
        <f>'Drivers_Elaboration-TRA'!H$52</f>
        <v>22258.161021066684</v>
      </c>
      <c r="I73" s="78" t="s">
        <v>66</v>
      </c>
    </row>
    <row r="74" spans="4:9">
      <c r="D74" s="78" t="s">
        <v>87</v>
      </c>
      <c r="E74" s="78">
        <v>2025</v>
      </c>
      <c r="H74" s="85">
        <f>'Drivers_Elaboration-TRA'!I$52</f>
        <v>23669.873213804363</v>
      </c>
      <c r="I74" s="78" t="s">
        <v>66</v>
      </c>
    </row>
    <row r="75" spans="4:9">
      <c r="D75" s="78" t="s">
        <v>87</v>
      </c>
      <c r="E75" s="78">
        <v>2030</v>
      </c>
      <c r="H75" s="85">
        <f>'Drivers_Elaboration-TRA'!J$52</f>
        <v>24983.880518304522</v>
      </c>
      <c r="I75" s="78" t="s">
        <v>66</v>
      </c>
    </row>
    <row r="76" spans="4:9">
      <c r="D76" s="78" t="s">
        <v>87</v>
      </c>
      <c r="E76" s="78">
        <v>2035</v>
      </c>
      <c r="H76" s="85">
        <f>'Drivers_Elaboration-TRA'!K$52</f>
        <v>26117.073145893391</v>
      </c>
      <c r="I76" s="78" t="s">
        <v>66</v>
      </c>
    </row>
    <row r="77" spans="4:9">
      <c r="D77" s="78" t="s">
        <v>87</v>
      </c>
      <c r="E77" s="78">
        <v>2040</v>
      </c>
      <c r="H77" s="85">
        <f>'Drivers_Elaboration-TRA'!L$52</f>
        <v>27239.381184299924</v>
      </c>
      <c r="I77" s="78" t="s">
        <v>66</v>
      </c>
    </row>
    <row r="78" spans="4:9">
      <c r="D78" s="78" t="s">
        <v>87</v>
      </c>
      <c r="E78" s="78">
        <v>2045</v>
      </c>
      <c r="H78" s="85">
        <f>'Drivers_Elaboration-TRA'!M$52</f>
        <v>28409.917265949887</v>
      </c>
      <c r="I78" s="78" t="s">
        <v>66</v>
      </c>
    </row>
    <row r="79" spans="4:9">
      <c r="D79" s="78" t="s">
        <v>87</v>
      </c>
      <c r="E79" s="78">
        <v>2050</v>
      </c>
      <c r="H79" s="85">
        <f>'Drivers_Elaboration-TRA'!N$52</f>
        <v>29630.753855866682</v>
      </c>
      <c r="I79" s="78" t="s">
        <v>66</v>
      </c>
    </row>
    <row r="80" spans="4:9">
      <c r="D80" s="78" t="s">
        <v>87</v>
      </c>
      <c r="E80" s="78">
        <v>2055</v>
      </c>
      <c r="H80" s="85">
        <f>'Drivers_Elaboration-TRA'!O$52</f>
        <v>30904.052477451063</v>
      </c>
      <c r="I80" s="78" t="s">
        <v>66</v>
      </c>
    </row>
    <row r="81" spans="4:9">
      <c r="D81" s="78" t="s">
        <v>87</v>
      </c>
      <c r="E81" s="78">
        <v>2006</v>
      </c>
      <c r="H81" s="85">
        <f>'Drivers_Elaboration-TRA'!E$53</f>
        <v>489.84483441576828</v>
      </c>
      <c r="I81" s="78" t="s">
        <v>67</v>
      </c>
    </row>
    <row r="82" spans="4:9">
      <c r="D82" s="78" t="s">
        <v>87</v>
      </c>
      <c r="E82" s="78">
        <v>2010</v>
      </c>
      <c r="H82" s="85">
        <f>'Drivers_Elaboration-TRA'!F$53</f>
        <v>480.17644380535938</v>
      </c>
      <c r="I82" s="78" t="s">
        <v>67</v>
      </c>
    </row>
    <row r="83" spans="4:9">
      <c r="D83" s="78" t="s">
        <v>87</v>
      </c>
      <c r="E83" s="78">
        <v>2015</v>
      </c>
      <c r="H83" s="85">
        <f>'Drivers_Elaboration-TRA'!G$53</f>
        <v>491.38028352762495</v>
      </c>
      <c r="I83" s="78" t="s">
        <v>67</v>
      </c>
    </row>
    <row r="84" spans="4:9">
      <c r="D84" s="78" t="s">
        <v>87</v>
      </c>
      <c r="E84" s="78">
        <v>2020</v>
      </c>
      <c r="H84" s="85">
        <f>'Drivers_Elaboration-TRA'!H$53</f>
        <v>521.89616425647591</v>
      </c>
      <c r="I84" s="78" t="s">
        <v>67</v>
      </c>
    </row>
    <row r="85" spans="4:9">
      <c r="D85" s="78" t="s">
        <v>87</v>
      </c>
      <c r="E85" s="78">
        <v>2025</v>
      </c>
      <c r="H85" s="85">
        <f>'Drivers_Elaboration-TRA'!I$53</f>
        <v>546.98755787317509</v>
      </c>
      <c r="I85" s="78" t="s">
        <v>67</v>
      </c>
    </row>
    <row r="86" spans="4:9">
      <c r="D86" s="78" t="s">
        <v>87</v>
      </c>
      <c r="E86" s="78">
        <v>2030</v>
      </c>
      <c r="H86" s="85">
        <f>'Drivers_Elaboration-TRA'!J$53</f>
        <v>570.59612708015402</v>
      </c>
      <c r="I86" s="78" t="s">
        <v>67</v>
      </c>
    </row>
    <row r="87" spans="4:9">
      <c r="D87" s="78" t="s">
        <v>87</v>
      </c>
      <c r="E87" s="78">
        <v>2035</v>
      </c>
      <c r="H87" s="85">
        <f>'Drivers_Elaboration-TRA'!K$53</f>
        <v>586.107278660102</v>
      </c>
      <c r="I87" s="78" t="s">
        <v>67</v>
      </c>
    </row>
    <row r="88" spans="4:9">
      <c r="D88" s="78" t="s">
        <v>87</v>
      </c>
      <c r="E88" s="78">
        <v>2040</v>
      </c>
      <c r="H88" s="85">
        <f>'Drivers_Elaboration-TRA'!L$53</f>
        <v>600.39559378205922</v>
      </c>
      <c r="I88" s="78" t="s">
        <v>67</v>
      </c>
    </row>
    <row r="89" spans="4:9">
      <c r="D89" s="78" t="s">
        <v>87</v>
      </c>
      <c r="E89" s="78">
        <v>2045</v>
      </c>
      <c r="H89" s="85">
        <f>'Drivers_Elaboration-TRA'!M$53</f>
        <v>615.03223412784087</v>
      </c>
      <c r="I89" s="78" t="s">
        <v>67</v>
      </c>
    </row>
    <row r="90" spans="4:9">
      <c r="D90" s="78" t="s">
        <v>87</v>
      </c>
      <c r="E90" s="78">
        <v>2050</v>
      </c>
      <c r="H90" s="85">
        <f>'Drivers_Elaboration-TRA'!N$53</f>
        <v>630.02569128378946</v>
      </c>
      <c r="I90" s="78" t="s">
        <v>67</v>
      </c>
    </row>
    <row r="91" spans="4:9">
      <c r="D91" s="78" t="s">
        <v>87</v>
      </c>
      <c r="E91" s="78">
        <v>2055</v>
      </c>
      <c r="H91" s="85">
        <f>'Drivers_Elaboration-TRA'!O$53</f>
        <v>645.38466384692003</v>
      </c>
      <c r="I91" s="78" t="s">
        <v>67</v>
      </c>
    </row>
    <row r="92" spans="4:9">
      <c r="D92" s="78" t="s">
        <v>87</v>
      </c>
      <c r="E92" s="78">
        <v>2006</v>
      </c>
      <c r="H92" s="85">
        <f>'Drivers_Elaboration-TRA'!E$54</f>
        <v>41.988161160000004</v>
      </c>
      <c r="I92" s="78" t="s">
        <v>73</v>
      </c>
    </row>
    <row r="93" spans="4:9">
      <c r="D93" s="78" t="s">
        <v>87</v>
      </c>
      <c r="E93" s="78">
        <v>2010</v>
      </c>
      <c r="H93" s="85">
        <f>'Drivers_Elaboration-TRA'!F$54</f>
        <v>36.106258625416146</v>
      </c>
      <c r="I93" s="78" t="s">
        <v>73</v>
      </c>
    </row>
    <row r="94" spans="4:9">
      <c r="D94" s="78" t="s">
        <v>87</v>
      </c>
      <c r="E94" s="78">
        <v>2015</v>
      </c>
      <c r="H94" s="85">
        <f>'Drivers_Elaboration-TRA'!G$54</f>
        <v>29.321260061909236</v>
      </c>
      <c r="I94" s="78" t="s">
        <v>73</v>
      </c>
    </row>
    <row r="95" spans="4:9">
      <c r="D95" s="78" t="s">
        <v>87</v>
      </c>
      <c r="E95" s="78">
        <v>2020</v>
      </c>
      <c r="H95" s="85">
        <f>'Drivers_Elaboration-TRA'!H$54</f>
        <v>33.585266146721345</v>
      </c>
      <c r="I95" s="78" t="s">
        <v>73</v>
      </c>
    </row>
    <row r="96" spans="4:9">
      <c r="D96" s="78" t="s">
        <v>87</v>
      </c>
      <c r="E96" s="78">
        <v>2025</v>
      </c>
      <c r="H96" s="85">
        <f>'Drivers_Elaboration-TRA'!I$54</f>
        <v>35.710380745958147</v>
      </c>
      <c r="I96" s="78" t="s">
        <v>73</v>
      </c>
    </row>
    <row r="97" spans="4:9">
      <c r="D97" s="78" t="s">
        <v>87</v>
      </c>
      <c r="E97" s="78">
        <v>2030</v>
      </c>
      <c r="H97" s="85">
        <f>'Drivers_Elaboration-TRA'!J$54</f>
        <v>37.692803749360834</v>
      </c>
      <c r="I97" s="78" t="s">
        <v>73</v>
      </c>
    </row>
    <row r="98" spans="4:9">
      <c r="D98" s="78" t="s">
        <v>87</v>
      </c>
      <c r="E98" s="78">
        <v>2035</v>
      </c>
      <c r="H98" s="85">
        <f>'Drivers_Elaboration-TRA'!K$54</f>
        <v>39.402434376622111</v>
      </c>
      <c r="I98" s="78" t="s">
        <v>73</v>
      </c>
    </row>
    <row r="99" spans="4:9">
      <c r="D99" s="78" t="s">
        <v>87</v>
      </c>
      <c r="E99" s="78">
        <v>2040</v>
      </c>
      <c r="H99" s="85">
        <f>'Drivers_Elaboration-TRA'!L$54</f>
        <v>41.09564358833741</v>
      </c>
      <c r="I99" s="78" t="s">
        <v>73</v>
      </c>
    </row>
    <row r="100" spans="4:9">
      <c r="D100" s="78" t="s">
        <v>87</v>
      </c>
      <c r="E100" s="78">
        <v>2045</v>
      </c>
      <c r="H100" s="85">
        <f>'Drivers_Elaboration-TRA'!M$54</f>
        <v>42.861613721554008</v>
      </c>
      <c r="I100" s="78" t="s">
        <v>73</v>
      </c>
    </row>
    <row r="101" spans="4:9">
      <c r="D101" s="78" t="s">
        <v>87</v>
      </c>
      <c r="E101" s="78">
        <v>2050</v>
      </c>
      <c r="H101" s="85">
        <f>'Drivers_Elaboration-TRA'!N$54</f>
        <v>44.703471472997336</v>
      </c>
      <c r="I101" s="78" t="s">
        <v>73</v>
      </c>
    </row>
    <row r="102" spans="4:9">
      <c r="D102" s="78" t="s">
        <v>87</v>
      </c>
      <c r="E102" s="78">
        <v>2055</v>
      </c>
      <c r="H102" s="85">
        <f>'Drivers_Elaboration-TRA'!O$54</f>
        <v>46.624477900423564</v>
      </c>
      <c r="I102" s="78" t="s">
        <v>73</v>
      </c>
    </row>
    <row r="103" spans="4:9">
      <c r="D103" s="78" t="s">
        <v>87</v>
      </c>
      <c r="E103" s="78">
        <v>2006</v>
      </c>
      <c r="H103" s="85">
        <f>'Drivers_Elaboration-TRA'!E$55</f>
        <v>5.1078960000000002</v>
      </c>
      <c r="I103" s="78" t="s">
        <v>74</v>
      </c>
    </row>
    <row r="104" spans="4:9">
      <c r="D104" s="78" t="s">
        <v>87</v>
      </c>
      <c r="E104" s="78">
        <v>2010</v>
      </c>
      <c r="H104" s="85">
        <f>'Drivers_Elaboration-TRA'!F$55</f>
        <v>2.8470240000000002</v>
      </c>
      <c r="I104" s="78" t="s">
        <v>74</v>
      </c>
    </row>
    <row r="105" spans="4:9">
      <c r="D105" s="78" t="s">
        <v>87</v>
      </c>
      <c r="E105" s="78">
        <v>2015</v>
      </c>
      <c r="H105" s="85">
        <f>'Drivers_Elaboration-TRA'!G$55</f>
        <v>2.8470240000000002</v>
      </c>
      <c r="I105" s="78" t="s">
        <v>74</v>
      </c>
    </row>
    <row r="106" spans="4:9">
      <c r="D106" s="78" t="s">
        <v>87</v>
      </c>
      <c r="E106" s="78">
        <v>2020</v>
      </c>
      <c r="H106" s="85">
        <f>'Drivers_Elaboration-TRA'!H$55</f>
        <v>2.8470240000000002</v>
      </c>
      <c r="I106" s="78" t="s">
        <v>74</v>
      </c>
    </row>
    <row r="107" spans="4:9">
      <c r="D107" s="78" t="s">
        <v>87</v>
      </c>
      <c r="E107" s="78">
        <v>2025</v>
      </c>
      <c r="H107" s="85">
        <f>'Drivers_Elaboration-TRA'!I$55</f>
        <v>2.8470240000000002</v>
      </c>
      <c r="I107" s="78" t="s">
        <v>74</v>
      </c>
    </row>
    <row r="108" spans="4:9">
      <c r="D108" s="78" t="s">
        <v>87</v>
      </c>
      <c r="E108" s="78">
        <v>2030</v>
      </c>
      <c r="H108" s="85">
        <f>'Drivers_Elaboration-TRA'!J$55</f>
        <v>2.8470240000000002</v>
      </c>
      <c r="I108" s="78" t="s">
        <v>74</v>
      </c>
    </row>
    <row r="109" spans="4:9">
      <c r="D109" s="78" t="s">
        <v>87</v>
      </c>
      <c r="E109" s="78">
        <v>2035</v>
      </c>
      <c r="H109" s="85">
        <f>'Drivers_Elaboration-TRA'!K$55</f>
        <v>2.8470240000000002</v>
      </c>
      <c r="I109" s="78" t="s">
        <v>74</v>
      </c>
    </row>
    <row r="110" spans="4:9">
      <c r="D110" s="78" t="s">
        <v>87</v>
      </c>
      <c r="E110" s="78">
        <v>2040</v>
      </c>
      <c r="H110" s="85">
        <f>'Drivers_Elaboration-TRA'!L$55</f>
        <v>2.8470240000000002</v>
      </c>
      <c r="I110" s="78" t="s">
        <v>74</v>
      </c>
    </row>
    <row r="111" spans="4:9">
      <c r="D111" s="78" t="s">
        <v>87</v>
      </c>
      <c r="E111" s="78">
        <v>2045</v>
      </c>
      <c r="H111" s="85">
        <f>'Drivers_Elaboration-TRA'!M$55</f>
        <v>2.8470240000000002</v>
      </c>
      <c r="I111" s="78" t="s">
        <v>74</v>
      </c>
    </row>
    <row r="112" spans="4:9">
      <c r="D112" s="78" t="s">
        <v>87</v>
      </c>
      <c r="E112" s="78">
        <v>2050</v>
      </c>
      <c r="H112" s="85">
        <f>'Drivers_Elaboration-TRA'!N$55</f>
        <v>2.8470240000000002</v>
      </c>
      <c r="I112" s="78" t="s">
        <v>74</v>
      </c>
    </row>
    <row r="113" spans="4:9">
      <c r="D113" s="78" t="s">
        <v>87</v>
      </c>
      <c r="E113" s="78">
        <v>2055</v>
      </c>
      <c r="H113" s="85">
        <f>'Drivers_Elaboration-TRA'!O$55</f>
        <v>2.8470240000000002</v>
      </c>
      <c r="I113" s="78" t="s">
        <v>74</v>
      </c>
    </row>
    <row r="114" spans="4:9">
      <c r="D114" s="78" t="s">
        <v>87</v>
      </c>
      <c r="E114" s="78">
        <v>2006</v>
      </c>
      <c r="H114" s="85">
        <f>'Drivers_Elaboration-TRA'!E$56</f>
        <v>320.29306238334357</v>
      </c>
      <c r="I114" s="78" t="s">
        <v>69</v>
      </c>
    </row>
    <row r="115" spans="4:9">
      <c r="D115" s="78" t="s">
        <v>87</v>
      </c>
      <c r="E115" s="78">
        <v>2010</v>
      </c>
      <c r="H115" s="85">
        <f>'Drivers_Elaboration-TRA'!F$56</f>
        <v>300.58539651225436</v>
      </c>
      <c r="I115" s="78" t="s">
        <v>69</v>
      </c>
    </row>
    <row r="116" spans="4:9">
      <c r="D116" s="78" t="s">
        <v>87</v>
      </c>
      <c r="E116" s="78">
        <v>2015</v>
      </c>
      <c r="H116" s="85">
        <f>'Drivers_Elaboration-TRA'!G$56</f>
        <v>322.56389060118943</v>
      </c>
      <c r="I116" s="78" t="s">
        <v>69</v>
      </c>
    </row>
    <row r="117" spans="4:9">
      <c r="D117" s="78" t="s">
        <v>87</v>
      </c>
      <c r="E117" s="78">
        <v>2020</v>
      </c>
      <c r="H117" s="85">
        <f>'Drivers_Elaboration-TRA'!H$56</f>
        <v>369.47232459618385</v>
      </c>
      <c r="I117" s="78" t="s">
        <v>69</v>
      </c>
    </row>
    <row r="118" spans="4:9">
      <c r="D118" s="78" t="s">
        <v>87</v>
      </c>
      <c r="E118" s="78">
        <v>2025</v>
      </c>
      <c r="H118" s="85">
        <f>'Drivers_Elaboration-TRA'!I$56</f>
        <v>392.85076166389075</v>
      </c>
      <c r="I118" s="78" t="s">
        <v>69</v>
      </c>
    </row>
    <row r="119" spans="4:9">
      <c r="D119" s="78" t="s">
        <v>87</v>
      </c>
      <c r="E119" s="78">
        <v>2030</v>
      </c>
      <c r="H119" s="85">
        <f>'Drivers_Elaboration-TRA'!J$56</f>
        <v>414.65944503713956</v>
      </c>
      <c r="I119" s="78" t="s">
        <v>69</v>
      </c>
    </row>
    <row r="120" spans="4:9">
      <c r="D120" s="78" t="s">
        <v>87</v>
      </c>
      <c r="E120" s="78">
        <v>2035</v>
      </c>
      <c r="H120" s="85">
        <f>'Drivers_Elaboration-TRA'!K$56</f>
        <v>433.46713288738817</v>
      </c>
      <c r="I120" s="78" t="s">
        <v>69</v>
      </c>
    </row>
    <row r="121" spans="4:9">
      <c r="D121" s="78" t="s">
        <v>87</v>
      </c>
      <c r="E121" s="78">
        <v>2040</v>
      </c>
      <c r="H121" s="85">
        <f>'Drivers_Elaboration-TRA'!L$56</f>
        <v>452.09416834832939</v>
      </c>
      <c r="I121" s="78" t="s">
        <v>69</v>
      </c>
    </row>
    <row r="122" spans="4:9">
      <c r="D122" s="78" t="s">
        <v>87</v>
      </c>
      <c r="E122" s="78">
        <v>2045</v>
      </c>
      <c r="H122" s="85">
        <f>'Drivers_Elaboration-TRA'!M$56</f>
        <v>471.52164846525164</v>
      </c>
      <c r="I122" s="78" t="s">
        <v>69</v>
      </c>
    </row>
    <row r="123" spans="4:9">
      <c r="D123" s="78" t="s">
        <v>87</v>
      </c>
      <c r="E123" s="78">
        <v>2050</v>
      </c>
      <c r="H123" s="85">
        <f>'Drivers_Elaboration-TRA'!N$56</f>
        <v>491.78397010439983</v>
      </c>
      <c r="I123" s="78" t="s">
        <v>69</v>
      </c>
    </row>
    <row r="124" spans="4:9">
      <c r="D124" s="78" t="s">
        <v>87</v>
      </c>
      <c r="E124" s="78">
        <v>2055</v>
      </c>
      <c r="H124" s="85">
        <f>'Drivers_Elaboration-TRA'!O$56</f>
        <v>512.91700824096574</v>
      </c>
      <c r="I124" s="78" t="s">
        <v>69</v>
      </c>
    </row>
    <row r="125" spans="4:9">
      <c r="D125" s="78" t="s">
        <v>87</v>
      </c>
      <c r="E125" s="78">
        <v>2006</v>
      </c>
      <c r="H125" s="85">
        <f>'Drivers_Elaboration-TRA'!E$57</f>
        <v>114.53000652938445</v>
      </c>
      <c r="I125" s="78" t="s">
        <v>70</v>
      </c>
    </row>
    <row r="126" spans="4:9">
      <c r="D126" s="78" t="s">
        <v>87</v>
      </c>
      <c r="E126" s="78">
        <v>2010</v>
      </c>
      <c r="H126" s="85">
        <f>'Drivers_Elaboration-TRA'!F$57</f>
        <v>121.04737282402775</v>
      </c>
      <c r="I126" s="78" t="s">
        <v>70</v>
      </c>
    </row>
    <row r="127" spans="4:9">
      <c r="D127" s="78" t="s">
        <v>87</v>
      </c>
      <c r="E127" s="78">
        <v>2015</v>
      </c>
      <c r="H127" s="85">
        <f>'Drivers_Elaboration-TRA'!G$57</f>
        <v>123.68570291323309</v>
      </c>
      <c r="I127" s="78" t="s">
        <v>70</v>
      </c>
    </row>
    <row r="128" spans="4:9">
      <c r="D128" s="78" t="s">
        <v>87</v>
      </c>
      <c r="E128" s="78">
        <v>2020</v>
      </c>
      <c r="H128" s="85">
        <f>'Drivers_Elaboration-TRA'!H$57</f>
        <v>128.04060546805121</v>
      </c>
      <c r="I128" s="78" t="s">
        <v>70</v>
      </c>
    </row>
    <row r="129" spans="4:9">
      <c r="D129" s="78" t="s">
        <v>87</v>
      </c>
      <c r="E129" s="78">
        <v>2025</v>
      </c>
      <c r="H129" s="85">
        <f>'Drivers_Elaboration-TRA'!I$57</f>
        <v>132.11290906910472</v>
      </c>
      <c r="I129" s="78" t="s">
        <v>70</v>
      </c>
    </row>
    <row r="130" spans="4:9">
      <c r="D130" s="78" t="s">
        <v>87</v>
      </c>
      <c r="E130" s="78">
        <v>2030</v>
      </c>
      <c r="H130" s="85">
        <f>'Drivers_Elaboration-TRA'!J$57</f>
        <v>135.72499196255239</v>
      </c>
      <c r="I130" s="78" t="s">
        <v>70</v>
      </c>
    </row>
    <row r="131" spans="4:9">
      <c r="D131" s="78" t="s">
        <v>87</v>
      </c>
      <c r="E131" s="78">
        <v>2035</v>
      </c>
      <c r="H131" s="85">
        <f>'Drivers_Elaboration-TRA'!K$57</f>
        <v>139.3301499141682</v>
      </c>
      <c r="I131" s="78" t="s">
        <v>70</v>
      </c>
    </row>
    <row r="132" spans="4:9">
      <c r="D132" s="78" t="s">
        <v>87</v>
      </c>
      <c r="E132" s="78">
        <v>2040</v>
      </c>
      <c r="H132" s="85">
        <f>'Drivers_Elaboration-TRA'!L$57</f>
        <v>142.99104333954966</v>
      </c>
      <c r="I132" s="78" t="s">
        <v>70</v>
      </c>
    </row>
    <row r="133" spans="4:9">
      <c r="D133" s="78" t="s">
        <v>87</v>
      </c>
      <c r="E133" s="78">
        <v>2045</v>
      </c>
      <c r="H133" s="85">
        <f>'Drivers_Elaboration-TRA'!M$57</f>
        <v>146.40048095557358</v>
      </c>
      <c r="I133" s="78" t="s">
        <v>70</v>
      </c>
    </row>
    <row r="134" spans="4:9">
      <c r="D134" s="78" t="s">
        <v>87</v>
      </c>
      <c r="E134" s="78">
        <v>2050</v>
      </c>
      <c r="H134" s="85">
        <f>'Drivers_Elaboration-TRA'!N$57</f>
        <v>149.19980006527555</v>
      </c>
      <c r="I134" s="78" t="s">
        <v>70</v>
      </c>
    </row>
    <row r="135" spans="4:9">
      <c r="D135" s="78" t="s">
        <v>87</v>
      </c>
      <c r="E135" s="78">
        <v>2055</v>
      </c>
      <c r="H135" s="85">
        <f>'Drivers_Elaboration-TRA'!O$57</f>
        <v>151.22906613040922</v>
      </c>
      <c r="I135" s="78" t="s">
        <v>70</v>
      </c>
    </row>
    <row r="136" spans="4:9">
      <c r="D136" s="78" t="s">
        <v>87</v>
      </c>
      <c r="E136" s="78">
        <v>2006</v>
      </c>
      <c r="H136" s="85">
        <f>'Drivers_Elaboration-TRA'!E$58</f>
        <v>1738.7737354915639</v>
      </c>
      <c r="I136" s="78" t="s">
        <v>68</v>
      </c>
    </row>
    <row r="137" spans="4:9">
      <c r="D137" s="78" t="s">
        <v>87</v>
      </c>
      <c r="E137" s="78">
        <v>2010</v>
      </c>
      <c r="H137" s="85">
        <f>'Drivers_Elaboration-TRA'!F$58</f>
        <v>1837.7192056011486</v>
      </c>
      <c r="I137" s="78" t="s">
        <v>68</v>
      </c>
    </row>
    <row r="138" spans="4:9">
      <c r="D138" s="78" t="s">
        <v>87</v>
      </c>
      <c r="E138" s="78">
        <v>2015</v>
      </c>
      <c r="H138" s="85">
        <f>'Drivers_Elaboration-TRA'!G$58</f>
        <v>1877.7738533190836</v>
      </c>
      <c r="I138" s="78" t="s">
        <v>68</v>
      </c>
    </row>
    <row r="139" spans="4:9">
      <c r="D139" s="78" t="s">
        <v>87</v>
      </c>
      <c r="E139" s="78">
        <v>2020</v>
      </c>
      <c r="H139" s="85">
        <f>'Drivers_Elaboration-TRA'!H$58</f>
        <v>1943.8891921058682</v>
      </c>
      <c r="I139" s="78" t="s">
        <v>68</v>
      </c>
    </row>
    <row r="140" spans="4:9">
      <c r="D140" s="78" t="s">
        <v>87</v>
      </c>
      <c r="E140" s="78">
        <v>2025</v>
      </c>
      <c r="H140" s="85">
        <f>'Drivers_Elaboration-TRA'!I$58</f>
        <v>2005.7141649582263</v>
      </c>
      <c r="I140" s="78" t="s">
        <v>68</v>
      </c>
    </row>
    <row r="141" spans="4:9">
      <c r="D141" s="78" t="s">
        <v>87</v>
      </c>
      <c r="E141" s="78">
        <v>2030</v>
      </c>
      <c r="H141" s="85">
        <f>'Drivers_Elaboration-TRA'!J$58</f>
        <v>2060.552150704204</v>
      </c>
      <c r="I141" s="78" t="s">
        <v>68</v>
      </c>
    </row>
    <row r="142" spans="4:9">
      <c r="D142" s="78" t="s">
        <v>87</v>
      </c>
      <c r="E142" s="78">
        <v>2035</v>
      </c>
      <c r="H142" s="85">
        <f>'Drivers_Elaboration-TRA'!K$58</f>
        <v>2115.2850032423717</v>
      </c>
      <c r="I142" s="78" t="s">
        <v>68</v>
      </c>
    </row>
    <row r="143" spans="4:9">
      <c r="D143" s="78" t="s">
        <v>87</v>
      </c>
      <c r="E143" s="78">
        <v>2040</v>
      </c>
      <c r="H143" s="85">
        <f>'Drivers_Elaboration-TRA'!L$58</f>
        <v>2170.8640216095259</v>
      </c>
      <c r="I143" s="78" t="s">
        <v>68</v>
      </c>
    </row>
    <row r="144" spans="4:9">
      <c r="D144" s="78" t="s">
        <v>87</v>
      </c>
      <c r="E144" s="78">
        <v>2045</v>
      </c>
      <c r="H144" s="85">
        <f>'Drivers_Elaboration-TRA'!M$58</f>
        <v>2222.6254835982531</v>
      </c>
      <c r="I144" s="78" t="s">
        <v>68</v>
      </c>
    </row>
    <row r="145" spans="4:9">
      <c r="D145" s="78" t="s">
        <v>87</v>
      </c>
      <c r="E145" s="78">
        <v>2050</v>
      </c>
      <c r="H145" s="85">
        <f>'Drivers_Elaboration-TRA'!N$58</f>
        <v>2265.1242373546365</v>
      </c>
      <c r="I145" s="78" t="s">
        <v>68</v>
      </c>
    </row>
    <row r="146" spans="4:9">
      <c r="D146" s="78" t="s">
        <v>87</v>
      </c>
      <c r="E146" s="78">
        <v>2055</v>
      </c>
      <c r="H146" s="85">
        <f>'Drivers_Elaboration-TRA'!O$58</f>
        <v>2295.932185798029</v>
      </c>
      <c r="I146" s="78" t="s">
        <v>68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522AA-E4AF-42FB-A530-C6E08D2D10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A8C7B0-9CDD-4CC1-9FB3-7A0AE16AE89C}">
  <ds:schemaRefs>
    <ds:schemaRef ds:uri="http://purl.org/dc/dcmitype/"/>
    <ds:schemaRef ds:uri="http://purl.org/dc/elements/1.1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3a32fc56-8470-4d77-ad86-bef2a7229878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76F07C6-694D-4A30-870F-670239ADBB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Input_Drivers</vt:lpstr>
      <vt:lpstr>FillTable_B-Y_DemData</vt:lpstr>
      <vt:lpstr>UCC_Elasdatinc</vt:lpstr>
      <vt:lpstr>COM_Dem</vt:lpstr>
      <vt:lpstr>IND_Dem</vt:lpstr>
      <vt:lpstr>AGR_Dem</vt:lpstr>
      <vt:lpstr>Drivers_Elaboration-IND-COM-AGR</vt:lpstr>
      <vt:lpstr>IND-AEEI</vt:lpstr>
      <vt:lpstr>TRA_Dem</vt:lpstr>
      <vt:lpstr>Drivers_Elaboration-TRA</vt:lpstr>
      <vt:lpstr>TCAR-Share</vt:lpstr>
      <vt:lpstr>TAI-TAV</vt:lpstr>
      <vt:lpstr>RSD_Dem</vt:lpstr>
      <vt:lpstr>RH_Dem</vt:lpstr>
      <vt:lpstr>Drivers_Elaboration</vt:lpstr>
      <vt:lpstr>RSD_Data</vt:lpstr>
      <vt:lpstr>Energy Consumption</vt:lpstr>
      <vt:lpstr>HouseHold_Proj</vt:lpstr>
      <vt:lpstr>Drivers_Elaboration-RSD</vt:lpstr>
      <vt:lpstr>Cooling_Proj</vt:lpstr>
    </vt:vector>
  </TitlesOfParts>
  <Company>GERAD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Glynn</dc:creator>
  <cp:lastModifiedBy>Olex</cp:lastModifiedBy>
  <dcterms:created xsi:type="dcterms:W3CDTF">2003-05-09T19:31:38Z</dcterms:created>
  <dcterms:modified xsi:type="dcterms:W3CDTF">2020-10-05T15:49:51Z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84667384624481</vt:r8>
  </property>
</Properties>
</file>