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7612DDC-F2A0-41A5-8C2D-2D6405E0F784}" xr6:coauthVersionLast="47" xr6:coauthVersionMax="47" xr10:uidLastSave="{00000000-0000-0000-0000-000000000000}"/>
  <bookViews>
    <workbookView xWindow="-120" yWindow="-120" windowWidth="29040" windowHeight="15840" activeTab="1" xr2:uid="{39DC52AD-7AD8-48BE-9D85-AA1C40791A2D}"/>
  </bookViews>
  <sheets>
    <sheet name="Regions" sheetId="2" r:id="rId1"/>
    <sheet name="PWR" sheetId="4" r:id="rId2"/>
    <sheet name="TRA" sheetId="1" r:id="rId3"/>
    <sheet name="SRV" sheetId="5" r:id="rId4"/>
  </sheets>
  <definedNames>
    <definedName name="__123Graph_AEUMILKPN" localSheetId="1" hidden="1">#REF!</definedName>
    <definedName name="__123Graph_AEUMILKPN" localSheetId="3" hidden="1">#REF!</definedName>
    <definedName name="__123Graph_AEUMILKPN" hidden="1">#REF!</definedName>
    <definedName name="_Regression_Y" localSheetId="1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4" l="1"/>
  <c r="J12" i="4"/>
  <c r="L12" i="4"/>
  <c r="N12" i="4"/>
  <c r="B13" i="4"/>
  <c r="J13" i="4"/>
  <c r="L13" i="4"/>
  <c r="N13" i="4"/>
  <c r="B11" i="4"/>
  <c r="J11" i="4"/>
  <c r="L11" i="4"/>
  <c r="N11" i="4"/>
  <c r="J10" i="4"/>
  <c r="N10" i="4"/>
  <c r="L10" i="4"/>
  <c r="B10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L9" i="4" s="1"/>
  <c r="J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<sst xmlns="http://schemas.openxmlformats.org/spreadsheetml/2006/main" count="325" uniqueCount="170">
  <si>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</si>
  <si>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</si>
  <si>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</si>
  <si>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</si>
  <si>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</si>
  <si>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</si>
  <si>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</si>
  <si>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</si>
  <si>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</si>
  <si>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</si>
  <si>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</si>
  <si>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</si>
  <si>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</si>
  <si>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</si>
  <si>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</si>
  <si>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</si>
  <si>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</si>
  <si>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</si>
  <si>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</si>
  <si>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</si>
  <si>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</si>
  <si>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</si>
  <si>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</si>
  <si>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</si>
  <si>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</si>
  <si>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</si>
  <si>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</si>
  <si>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</si>
  <si>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</si>
  <si>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</si>
  <si>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</si>
  <si>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</si>
  <si>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</si>
  <si>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</si>
  <si>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</si>
  <si>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</si>
  <si>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</si>
  <si>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</si>
  <si>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</si>
  <si>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</si>
  <si>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</si>
  <si>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</si>
  <si>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</si>
  <si>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</si>
  <si>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</si>
  <si>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</si>
  <si>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</si>
  <si>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</si>
  <si>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</si>
  <si>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</si>
  <si>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</si>
  <si>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</si>
  <si>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</si>
  <si>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</si>
  <si>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</si>
  <si>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</si>
  <si>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</si>
  <si>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</si>
  <si>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</si>
  <si>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</si>
  <si>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</si>
  <si>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</si>
  <si>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</si>
  <si>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</si>
  <si>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</si>
  <si>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</si>
  <si>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</si>
  <si>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</si>
  <si>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</si>
  <si>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</si>
  <si>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</si>
  <si>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</si>
  <si>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</si>
  <si>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</si>
  <si>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</si>
  <si>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</si>
  <si>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</si>
  <si>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</si>
  <si>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</si>
  <si>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</si>
  <si>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</si>
  <si>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</si>
  <si>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</si>
  <si>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</si>
  <si>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</si>
  <si>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</si>
  <si>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</si>
  <si>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</si>
  <si>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</si>
  <si>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</si>
  <si>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</si>
  <si>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</si>
  <si>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</si>
  <si>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</si>
  <si>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</si>
  <si>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</si>
  <si>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</si>
  <si>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</si>
  <si>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</si>
  <si>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</si>
  <si>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</si>
  <si>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</si>
  <si>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</si>
  <si>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</si>
  <si>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</si>
  <si>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</si>
  <si>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</si>
  <si>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</si>
  <si>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</si>
  <si>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</si>
  <si>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</si>
  <si>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</si>
  <si>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</si>
  <si>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</si>
  <si>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</si>
  <si>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</si>
  <si>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</si>
  <si>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</si>
  <si>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</si>
  <si>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</si>
  <si>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</si>
  <si>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</si>
  <si>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</si>
  <si>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</si>
  <si>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</si>
  <si>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</si>
  <si>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</si>
  <si>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</si>
  <si>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</si>
  <si>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</si>
  <si>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</si>
  <si>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</si>
  <si>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</si>
  <si>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</si>
  <si>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</si>
  <si>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</si>
  <si>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</si>
  <si>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</si>
  <si>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</si>
  <si>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</si>
  <si>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</si>
  <si>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</si>
  <si>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</si>
  <si>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</si>
  <si>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</si>
  <si>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</si>
  <si>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</si>
  <si>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</si>
  <si>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</si>
  <si>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UC-PWR_MaxGrowthH2GT</t>
  </si>
  <si>
    <t>P-TH*H2-*</t>
  </si>
  <si>
    <t>PWR H2 Gas turbine maximum growth rate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</si>
  <si>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</si>
  <si>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</si>
  <si>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</si>
  <si>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</si>
  <si>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</si>
  <si>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</si>
  <si>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</si>
  <si>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</si>
  <si>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</si>
  <si>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</si>
  <si>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WON</t>
  </si>
  <si>
    <t>WOF</t>
  </si>
  <si>
    <t>P*WIN*ON*</t>
  </si>
  <si>
    <t>P*WIN*OF*</t>
  </si>
  <si>
    <t>PV</t>
  </si>
  <si>
    <t>CSP</t>
  </si>
  <si>
    <t>P*SOL*PV*</t>
  </si>
  <si>
    <t>P*SOL*CSP*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</si>
</sst>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4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2" fillId="8" borderId="0" xfId="0" applyFont="1" applyFill="1" applyBorder="1"/>
    <xf numFmtId="2" fontId="2" fillId="8" borderId="0" xfId="0" applyNumberFormat="1" applyFont="1" applyFill="1" applyBorder="1"/>
    <xf numFmtId="166" fontId="2" fillId="8" borderId="0" xfId="0" applyNumberFormat="1" applyFont="1" applyFill="1" applyBorder="1"/>
    <xf numFmtId="0" fontId="0" fillId="0" borderId="0" xfId="0" applyAlignment="1">
      <alignment horizontal="center" vertical="center"/>
    </xf>
  </cellXfs>
  <cellStyles count="264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2 2 2" xfId="256" xr:uid="{E21A9A1E-5BDB-45AC-B8EF-33A6FE1A1F6E}"/>
    <cellStyle name="Comma 2 2 2 3" xfId="232" xr:uid="{25994862-9FAF-40FE-94E8-E465DFF183D5}"/>
    <cellStyle name="Comma 2 2 3" xfId="130" xr:uid="{CB4D2CEB-63D1-4770-9880-AD8E6C8E36DB}"/>
    <cellStyle name="Comma 2 2 3 2" xfId="244" xr:uid="{E4CBEE47-7757-4B4E-91F2-79CC1DD59CFB}"/>
    <cellStyle name="Comma 2 2 4" xfId="220" xr:uid="{2B7C6BBC-4333-46B9-AA47-BC580583A7B3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2 2 2" xfId="259" xr:uid="{A96C2CD5-8E01-4B21-8934-F50B072E6EC8}"/>
    <cellStyle name="Comma 2 3 2 3" xfId="235" xr:uid="{3B7722B8-02F8-41A7-87A7-E426BE2799EF}"/>
    <cellStyle name="Comma 2 3 3" xfId="143" xr:uid="{B8F801FD-5FC7-4F0B-88EC-EA43AE0A79B7}"/>
    <cellStyle name="Comma 2 3 3 2" xfId="247" xr:uid="{E1341025-4BFA-4E26-9A3A-837ED0143EEC}"/>
    <cellStyle name="Comma 2 3 4" xfId="223" xr:uid="{8B09463B-1F7D-43BA-B83F-672EE886B8CD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2 2 2" xfId="262" xr:uid="{CAB82D8B-BCAB-40B6-A062-87F61BA717A2}"/>
    <cellStyle name="Comma 2 4 2 3" xfId="238" xr:uid="{45C89678-BB79-43F7-A61E-560F0BA503B8}"/>
    <cellStyle name="Comma 2 4 3" xfId="156" xr:uid="{928DA526-D1B2-4D7C-A0C2-989B566BF2CF}"/>
    <cellStyle name="Comma 2 4 3 2" xfId="250" xr:uid="{DB04CA2D-4B70-40EB-88C8-30BFFBC59B5C}"/>
    <cellStyle name="Comma 2 4 4" xfId="226" xr:uid="{1ACB5DA1-6958-49CB-9B83-AFA8D5A4EF43}"/>
    <cellStyle name="Comma 2 5" xfId="64" xr:uid="{18203036-49E3-4111-A041-C15EF8392F11}"/>
    <cellStyle name="Comma 2 5 2" xfId="170" xr:uid="{69F7F36D-3C18-4C61-8F9E-13F178F3D6A0}"/>
    <cellStyle name="Comma 2 5 2 2" xfId="253" xr:uid="{74F25553-17D5-48B7-A200-A29EAE9A8EBA}"/>
    <cellStyle name="Comma 2 5 3" xfId="229" xr:uid="{18236CB7-8F48-4937-B8EB-575D735EF5F1}"/>
    <cellStyle name="Comma 2 6" xfId="117" xr:uid="{38D21344-41A3-4171-A298-3C4D16D5781D}"/>
    <cellStyle name="Comma 2 6 2" xfId="241" xr:uid="{F8BC8039-F121-4F10-BE7F-B8895A058790}"/>
    <cellStyle name="Comma 2 7" xfId="217" xr:uid="{D4547780-9645-45C1-B7DD-86548E32B7F4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2 2 2" xfId="257" xr:uid="{E9D5217D-296E-4A8B-8987-6DC11C7D2653}"/>
    <cellStyle name="Comma 3 2 2 3" xfId="233" xr:uid="{5B47EE65-88F0-4357-99B3-A59DD595C668}"/>
    <cellStyle name="Comma 3 2 3" xfId="134" xr:uid="{B597C21C-04D6-4E66-99E2-E7521C0BF552}"/>
    <cellStyle name="Comma 3 2 3 2" xfId="245" xr:uid="{0E88E68C-584A-4D73-ABCC-52A7B9AD4C98}"/>
    <cellStyle name="Comma 3 2 4" xfId="221" xr:uid="{4FAD0494-700A-4600-ADBE-258F1F25A79A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2 2 2" xfId="260" xr:uid="{E480DA3A-708A-496A-BC81-E7D118899B0E}"/>
    <cellStyle name="Comma 3 3 2 3" xfId="236" xr:uid="{471EB2E0-26E0-4DDB-9746-FCC08824EDFF}"/>
    <cellStyle name="Comma 3 3 3" xfId="147" xr:uid="{431A9580-1EFC-4ADD-975F-AF3215B5DB60}"/>
    <cellStyle name="Comma 3 3 3 2" xfId="248" xr:uid="{53CC4246-E3D8-42FA-BA88-8D818BC24BDE}"/>
    <cellStyle name="Comma 3 3 4" xfId="224" xr:uid="{FA3C3B94-AFDF-443F-8DA5-38DA5C6A427A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2 2 2" xfId="263" xr:uid="{D4343070-0E2C-4363-AF9D-857E2F009D77}"/>
    <cellStyle name="Comma 3 4 2 3" xfId="239" xr:uid="{8602B698-5F48-44B6-A65B-DE5FB67CE3DA}"/>
    <cellStyle name="Comma 3 4 3" xfId="160" xr:uid="{64ADE26D-B709-46AB-B1ED-D98440A98F28}"/>
    <cellStyle name="Comma 3 4 3 2" xfId="251" xr:uid="{3F893459-A25C-4744-92AC-C3771F7CE88F}"/>
    <cellStyle name="Comma 3 4 4" xfId="227" xr:uid="{D9A88900-2D59-4F82-968A-B31755DFEF4F}"/>
    <cellStyle name="Comma 3 5" xfId="68" xr:uid="{A984BC4E-032F-4E6C-8A39-C87842CFF2C7}"/>
    <cellStyle name="Comma 3 5 2" xfId="174" xr:uid="{7839EEA7-157F-4562-A4BB-29503D37EA90}"/>
    <cellStyle name="Comma 3 5 2 2" xfId="254" xr:uid="{7E546453-CA11-4CFD-8E9A-0ACC7F262C58}"/>
    <cellStyle name="Comma 3 5 3" xfId="230" xr:uid="{79CACC4C-835D-4A6F-AF5D-0BDDADAD36FF}"/>
    <cellStyle name="Comma 3 6" xfId="121" xr:uid="{5E507840-1D65-4E87-8D7F-4DEAC0461FD0}"/>
    <cellStyle name="Comma 3 6 2" xfId="242" xr:uid="{BC3E7AAA-142F-4F6C-A15D-D43413687800}"/>
    <cellStyle name="Comma 3 7" xfId="218" xr:uid="{64275CC4-A9B1-4FBD-AC13-A313740B785D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2 2 2" xfId="255" xr:uid="{4B8F96A7-F793-418D-AB0E-E8EA459CA1DB}"/>
    <cellStyle name="Comma 4 2 3" xfId="231" xr:uid="{596BE320-84F8-4ABD-8D95-FD3C0FD2FE71}"/>
    <cellStyle name="Comma 4 3" xfId="125" xr:uid="{BA46819D-2274-4B63-9822-8B2920FDE4A6}"/>
    <cellStyle name="Comma 4 3 2" xfId="243" xr:uid="{B071A1A9-D818-4806-9902-0D0A00922682}"/>
    <cellStyle name="Comma 4 4" xfId="219" xr:uid="{7F4248B7-57E5-4AF8-A95F-79CE75478A01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2 2 2" xfId="258" xr:uid="{EC6A7C29-D73E-4C58-94C2-201EA434AA99}"/>
    <cellStyle name="Comma 5 2 3" xfId="234" xr:uid="{27398D0E-6044-438C-90F4-A2EA8E428F96}"/>
    <cellStyle name="Comma 5 3" xfId="138" xr:uid="{F3A3DFF2-0391-488D-B790-383EFEFC2E88}"/>
    <cellStyle name="Comma 5 3 2" xfId="246" xr:uid="{5DAA8A63-6F32-44E7-8435-3C9B68AEEC92}"/>
    <cellStyle name="Comma 5 4" xfId="222" xr:uid="{C73D6361-4CB8-4194-8873-DBB6B27617BA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2 2 2" xfId="261" xr:uid="{DBB084FA-A286-42A1-991A-7F0A5A8654FA}"/>
    <cellStyle name="Comma 6 2 3" xfId="237" xr:uid="{03E5344F-DEC6-490A-BE2D-F2F1C107C234}"/>
    <cellStyle name="Comma 6 3" xfId="151" xr:uid="{5FE6D830-212B-46FA-9213-E06AE57FD613}"/>
    <cellStyle name="Comma 6 3 2" xfId="249" xr:uid="{6A865773-C429-49A9-B39E-5E61553C7126}"/>
    <cellStyle name="Comma 6 4" xfId="225" xr:uid="{48DCD399-A00A-4001-9B03-4A5D841EC0AE}"/>
    <cellStyle name="Comma 7" xfId="57" xr:uid="{B07F94D8-52D2-4210-96DC-5BE939614702}"/>
    <cellStyle name="Comma 7 2" xfId="165" xr:uid="{59CC3575-535F-4640-8AA9-6860CE88644D}"/>
    <cellStyle name="Comma 7 2 2" xfId="252" xr:uid="{41169135-0D22-446B-BB01-DBE36489F6AA}"/>
    <cellStyle name="Comma 7 3" xfId="228" xr:uid="{490F63AF-9113-4969-8993-34FA22F7624F}"/>
    <cellStyle name="Comma 8" xfId="113" xr:uid="{D3049B2C-D006-4A03-BB47-B9A6F9D46786}"/>
    <cellStyle name="Comma 8 2" xfId="240" xr:uid="{A2775F03-1691-4769-BF1C-8A3FD1025287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4" t="s">
        <v>53</v>
      </c>
      <c r="D5" s="24" t="s">
        <v>127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54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55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56</v>
      </c>
      <c r="B10" s="25" t="s">
        <v>57</v>
      </c>
    </row>
    <row r="11" spans="1:30" x14ac:dyDescent="0.25">
      <c r="A11" s="26" t="s">
        <v>58</v>
      </c>
      <c r="B11" s="26" t="s">
        <v>59</v>
      </c>
    </row>
    <row r="12" spans="1:30" x14ac:dyDescent="0.25">
      <c r="A12" s="27" t="s">
        <v>60</v>
      </c>
      <c r="B12" s="27" t="s">
        <v>61</v>
      </c>
    </row>
    <row r="13" spans="1:30" x14ac:dyDescent="0.25">
      <c r="A13" s="27" t="s">
        <v>62</v>
      </c>
      <c r="B13" s="27" t="s">
        <v>63</v>
      </c>
    </row>
    <row r="14" spans="1:30" x14ac:dyDescent="0.25">
      <c r="A14" s="27" t="s">
        <v>64</v>
      </c>
      <c r="B14" s="27" t="s">
        <v>65</v>
      </c>
    </row>
    <row r="15" spans="1:30" x14ac:dyDescent="0.25">
      <c r="A15" s="27" t="s">
        <v>66</v>
      </c>
      <c r="B15" s="27" t="s">
        <v>67</v>
      </c>
    </row>
    <row r="16" spans="1:30" x14ac:dyDescent="0.25">
      <c r="A16" s="27" t="s">
        <v>68</v>
      </c>
      <c r="B16" s="27" t="s">
        <v>69</v>
      </c>
    </row>
    <row r="17" spans="1:2" x14ac:dyDescent="0.25">
      <c r="A17" s="27" t="s">
        <v>70</v>
      </c>
      <c r="B17" s="27" t="s">
        <v>71</v>
      </c>
    </row>
    <row r="18" spans="1:2" x14ac:dyDescent="0.25">
      <c r="A18" s="27" t="s">
        <v>72</v>
      </c>
      <c r="B18" s="27" t="s">
        <v>73</v>
      </c>
    </row>
    <row r="19" spans="1:2" x14ac:dyDescent="0.25">
      <c r="A19" s="27" t="s">
        <v>74</v>
      </c>
      <c r="B19" s="27" t="s">
        <v>75</v>
      </c>
    </row>
    <row r="20" spans="1:2" x14ac:dyDescent="0.25">
      <c r="A20" s="27" t="s">
        <v>76</v>
      </c>
      <c r="B20" s="27" t="s">
        <v>77</v>
      </c>
    </row>
    <row r="21" spans="1:2" x14ac:dyDescent="0.25">
      <c r="A21" s="27" t="s">
        <v>78</v>
      </c>
      <c r="B21" s="27" t="s">
        <v>79</v>
      </c>
    </row>
    <row r="22" spans="1:2" x14ac:dyDescent="0.25">
      <c r="A22" s="27" t="s">
        <v>80</v>
      </c>
      <c r="B22" s="27" t="s">
        <v>81</v>
      </c>
    </row>
    <row r="23" spans="1:2" x14ac:dyDescent="0.25">
      <c r="A23" s="27" t="s">
        <v>82</v>
      </c>
      <c r="B23" s="27" t="s">
        <v>83</v>
      </c>
    </row>
    <row r="24" spans="1:2" x14ac:dyDescent="0.25">
      <c r="A24" s="27" t="s">
        <v>84</v>
      </c>
      <c r="B24" s="27" t="s">
        <v>85</v>
      </c>
    </row>
    <row r="25" spans="1:2" x14ac:dyDescent="0.25">
      <c r="A25" s="27" t="s">
        <v>86</v>
      </c>
      <c r="B25" s="27" t="s">
        <v>87</v>
      </c>
    </row>
    <row r="26" spans="1:2" x14ac:dyDescent="0.25">
      <c r="A26" s="27" t="s">
        <v>88</v>
      </c>
      <c r="B26" s="27" t="s">
        <v>89</v>
      </c>
    </row>
    <row r="27" spans="1:2" x14ac:dyDescent="0.25">
      <c r="A27" s="27" t="s">
        <v>90</v>
      </c>
      <c r="B27" s="27" t="s">
        <v>91</v>
      </c>
    </row>
    <row r="28" spans="1:2" x14ac:dyDescent="0.25">
      <c r="A28" s="27" t="s">
        <v>92</v>
      </c>
      <c r="B28" s="27" t="s">
        <v>93</v>
      </c>
    </row>
    <row r="29" spans="1:2" x14ac:dyDescent="0.25">
      <c r="A29" s="27" t="s">
        <v>94</v>
      </c>
      <c r="B29" s="27" t="s">
        <v>95</v>
      </c>
    </row>
    <row r="30" spans="1:2" x14ac:dyDescent="0.25">
      <c r="A30" s="27" t="s">
        <v>96</v>
      </c>
      <c r="B30" s="27" t="s">
        <v>97</v>
      </c>
    </row>
    <row r="31" spans="1:2" x14ac:dyDescent="0.25">
      <c r="A31" s="27" t="s">
        <v>98</v>
      </c>
      <c r="B31" s="27" t="s">
        <v>99</v>
      </c>
    </row>
    <row r="32" spans="1:2" x14ac:dyDescent="0.25">
      <c r="A32" s="27" t="s">
        <v>100</v>
      </c>
      <c r="B32" s="27" t="s">
        <v>101</v>
      </c>
    </row>
    <row r="33" spans="1:2" x14ac:dyDescent="0.25">
      <c r="A33" s="27" t="s">
        <v>102</v>
      </c>
      <c r="B33" s="27" t="s">
        <v>103</v>
      </c>
    </row>
    <row r="34" spans="1:2" x14ac:dyDescent="0.25">
      <c r="A34" s="27" t="s">
        <v>104</v>
      </c>
      <c r="B34" s="27" t="s">
        <v>105</v>
      </c>
    </row>
    <row r="35" spans="1:2" x14ac:dyDescent="0.25">
      <c r="A35" s="27" t="s">
        <v>106</v>
      </c>
      <c r="B35" s="27" t="s">
        <v>107</v>
      </c>
    </row>
    <row r="36" spans="1:2" x14ac:dyDescent="0.25">
      <c r="A36" s="27" t="s">
        <v>108</v>
      </c>
      <c r="B36" s="27" t="s">
        <v>109</v>
      </c>
    </row>
    <row r="37" spans="1:2" x14ac:dyDescent="0.25">
      <c r="A37" s="28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dimension ref="A2:N23"/>
  <sheetViews>
    <sheetView tabSelected="1" workbookViewId="0">
      <selection activeCell="I13" sqref="I13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_xlfn.TEXTJOIN("_",TRUE,"UC",A16,"MaxGrowth",B16)</f>
        <v>UC_PWR_MaxGrowth_CCS</v>
      </c>
      <c r="C6" s="2" t="s">
        <v>13</v>
      </c>
      <c r="D6" s="2"/>
      <c r="E6" s="2"/>
      <c r="F6" s="2"/>
      <c r="G6" s="2" t="s">
        <v>118</v>
      </c>
      <c r="H6" s="2">
        <v>2018</v>
      </c>
      <c r="I6" s="2" t="s">
        <v>15</v>
      </c>
      <c r="J6" s="32">
        <f>1+$C16</f>
        <v>1.2</v>
      </c>
      <c r="K6" s="2">
        <v>1</v>
      </c>
      <c r="L6" s="33">
        <f>-D16</f>
        <v>-0.4</v>
      </c>
      <c r="M6" s="2">
        <v>5</v>
      </c>
      <c r="N6" s="2" t="str">
        <f>_xlfn.TEXTJOIN(" ",TRUE,A16, "maximum growth rate of",B16)</f>
        <v>PWR maximum growth rate of CCS</v>
      </c>
    </row>
    <row r="7" spans="1:14" x14ac:dyDescent="0.25">
      <c r="B7" s="2" t="str">
        <f>_xlfn.TEXTJOIN("_",TRUE,"UC",A17,"MaxGrowth",B17)</f>
        <v>UC_PWR_MaxGrowth_Wave</v>
      </c>
      <c r="C7" s="2" t="s">
        <v>13</v>
      </c>
      <c r="G7" s="2" t="s">
        <v>123</v>
      </c>
      <c r="H7">
        <v>2035</v>
      </c>
      <c r="I7" s="2" t="s">
        <v>15</v>
      </c>
      <c r="J7" s="32">
        <f>1+$C17</f>
        <v>1.2</v>
      </c>
      <c r="K7" s="2">
        <v>1</v>
      </c>
      <c r="L7" s="33">
        <f t="shared" ref="L7:L8" si="0">-D17</f>
        <v>-0.4</v>
      </c>
      <c r="M7" s="2">
        <v>5</v>
      </c>
      <c r="N7" s="2" t="str">
        <f t="shared" ref="N7:N8" si="1">_xlfn.TEXTJOIN(" ",TRUE,A17, "maximum growth rate of",B17)</f>
        <v>PWR maximum growth rate of Wave</v>
      </c>
    </row>
    <row r="8" spans="1:14" x14ac:dyDescent="0.25">
      <c r="B8" s="2" t="str">
        <f>_xlfn.TEXTJOIN("_",TRUE,"UC",A18,"MaxGrowth",B18)</f>
        <v>UC_PWR_MaxGrowth_Tidal</v>
      </c>
      <c r="C8" s="2" t="s">
        <v>13</v>
      </c>
      <c r="G8" s="2" t="s">
        <v>122</v>
      </c>
      <c r="H8">
        <v>2035</v>
      </c>
      <c r="I8" s="2" t="s">
        <v>15</v>
      </c>
      <c r="J8" s="32">
        <f>1+$C18</f>
        <v>1.2</v>
      </c>
      <c r="K8" s="2">
        <v>1</v>
      </c>
      <c r="L8" s="33">
        <f t="shared" si="0"/>
        <v>-0.1</v>
      </c>
      <c r="M8" s="2">
        <v>5</v>
      </c>
      <c r="N8" s="2" t="str">
        <f t="shared" si="1"/>
        <v>PWR maximum growth rate of Tidal</v>
      </c>
    </row>
    <row r="9" spans="1:14" x14ac:dyDescent="0.25">
      <c r="B9" s="35" t="s">
        <v>149</v>
      </c>
      <c r="C9" s="35" t="s">
        <v>13</v>
      </c>
      <c r="D9" s="35"/>
      <c r="E9" s="35"/>
      <c r="F9" s="35"/>
      <c r="G9" s="35" t="s">
        <v>150</v>
      </c>
      <c r="H9" s="35">
        <v>2020</v>
      </c>
      <c r="I9" s="35" t="s">
        <v>15</v>
      </c>
      <c r="J9" s="36">
        <v>1.2</v>
      </c>
      <c r="K9" s="35">
        <v>1</v>
      </c>
      <c r="L9" s="37">
        <f>L6</f>
        <v>-0.4</v>
      </c>
      <c r="M9" s="35">
        <v>5</v>
      </c>
      <c r="N9" s="35" t="s">
        <v>151</v>
      </c>
    </row>
    <row r="10" spans="1:14" x14ac:dyDescent="0.25">
      <c r="B10" s="2" t="str">
        <f>_xlfn.TEXTJOIN("_",TRUE,"UC",A20,"MaxGrowth",B20)</f>
        <v>UC_PWR_MaxGrowth_WON</v>
      </c>
      <c r="C10" s="2" t="s">
        <v>13</v>
      </c>
      <c r="G10" s="2" t="s">
        <v>164</v>
      </c>
      <c r="H10">
        <v>2018</v>
      </c>
      <c r="I10" s="2" t="s">
        <v>15</v>
      </c>
      <c r="J10" s="32">
        <f>1+$C20</f>
        <v>1.2</v>
      </c>
      <c r="K10" s="2">
        <v>1</v>
      </c>
      <c r="L10" s="33">
        <f t="shared" ref="L10" si="2">-D20</f>
        <v>-0.5</v>
      </c>
      <c r="M10" s="2">
        <v>5</v>
      </c>
      <c r="N10" s="2" t="str">
        <f t="shared" ref="N10" si="3">_xlfn.TEXTJOIN(" ",TRUE,A20, "maximum growth rate of",B20)</f>
        <v>PWR maximum growth rate of WON</v>
      </c>
    </row>
    <row r="11" spans="1:14" x14ac:dyDescent="0.25">
      <c r="B11" s="2" t="str">
        <f>_xlfn.TEXTJOIN("_",TRUE,"UC",A21,"MaxGrowth",B21)</f>
        <v>UC_PWR_MaxGrowth_WOF</v>
      </c>
      <c r="C11" s="2" t="s">
        <v>13</v>
      </c>
      <c r="G11" s="2" t="s">
        <v>165</v>
      </c>
      <c r="H11">
        <v>2018</v>
      </c>
      <c r="I11" s="2" t="s">
        <v>15</v>
      </c>
      <c r="J11" s="32">
        <f>1+$C21</f>
        <v>1.2</v>
      </c>
      <c r="K11" s="2">
        <v>1</v>
      </c>
      <c r="L11" s="33">
        <f t="shared" ref="L11" si="4">-D21</f>
        <v>-0.5</v>
      </c>
      <c r="M11" s="2">
        <v>5</v>
      </c>
      <c r="N11" s="2" t="str">
        <f t="shared" ref="N11" si="5">_xlfn.TEXTJOIN(" ",TRUE,A21, "maximum growth rate of",B21)</f>
        <v>PWR maximum growth rate of WOF</v>
      </c>
    </row>
    <row r="12" spans="1:14" x14ac:dyDescent="0.25">
      <c r="B12" s="2" t="str">
        <f t="shared" ref="B12:B13" si="6">_xlfn.TEXTJOIN("_",TRUE,"UC",A22,"MaxGrowth",B22)</f>
        <v>UC_PWR_MaxGrowth_PV</v>
      </c>
      <c r="C12" s="2" t="s">
        <v>13</v>
      </c>
      <c r="G12" s="2" t="s">
        <v>168</v>
      </c>
      <c r="H12">
        <v>2018</v>
      </c>
      <c r="I12" s="2" t="s">
        <v>15</v>
      </c>
      <c r="J12" s="32">
        <f t="shared" ref="J12:J13" si="7">1+$C22</f>
        <v>1.2</v>
      </c>
      <c r="K12" s="2">
        <v>1</v>
      </c>
      <c r="L12" s="33">
        <f t="shared" ref="L12:L13" si="8">-D22</f>
        <v>-0.5</v>
      </c>
      <c r="M12" s="2">
        <v>5</v>
      </c>
      <c r="N12" s="2" t="str">
        <f t="shared" ref="N12:N13" si="9">_xlfn.TEXTJOIN(" ",TRUE,A22, "maximum growth rate of",B22)</f>
        <v>PWR maximum growth rate of PV</v>
      </c>
    </row>
    <row r="13" spans="1:14" x14ac:dyDescent="0.25">
      <c r="B13" s="2" t="str">
        <f t="shared" si="6"/>
        <v>UC_PWR_MaxGrowth_CSP</v>
      </c>
      <c r="C13" s="2" t="s">
        <v>13</v>
      </c>
      <c r="G13" s="2" t="s">
        <v>169</v>
      </c>
      <c r="H13">
        <v>2018</v>
      </c>
      <c r="I13" s="2" t="s">
        <v>15</v>
      </c>
      <c r="J13" s="32">
        <f t="shared" si="7"/>
        <v>1.2</v>
      </c>
      <c r="K13" s="2">
        <v>1</v>
      </c>
      <c r="L13" s="33">
        <f t="shared" si="8"/>
        <v>-0.5</v>
      </c>
      <c r="M13" s="2">
        <v>5</v>
      </c>
      <c r="N13" s="2" t="str">
        <f t="shared" si="9"/>
        <v>PWR maximum growth rate of CSP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129</v>
      </c>
      <c r="B16" t="s">
        <v>124</v>
      </c>
      <c r="C16" s="13">
        <v>0.2</v>
      </c>
      <c r="D16">
        <v>0.4</v>
      </c>
    </row>
    <row r="17" spans="1:4" x14ac:dyDescent="0.25">
      <c r="A17" t="s">
        <v>129</v>
      </c>
      <c r="B17" t="s">
        <v>125</v>
      </c>
      <c r="C17" s="13">
        <v>0.2</v>
      </c>
      <c r="D17">
        <v>0.4</v>
      </c>
    </row>
    <row r="18" spans="1:4" x14ac:dyDescent="0.25">
      <c r="A18" t="s">
        <v>129</v>
      </c>
      <c r="B18" t="s">
        <v>126</v>
      </c>
      <c r="C18" s="13">
        <v>0.2</v>
      </c>
      <c r="D18">
        <v>0.1</v>
      </c>
    </row>
    <row r="19" spans="1:4" x14ac:dyDescent="0.25">
      <c r="C19" s="13"/>
    </row>
    <row r="20" spans="1:4" x14ac:dyDescent="0.25">
      <c r="A20" t="s">
        <v>129</v>
      </c>
      <c r="B20" t="s">
        <v>162</v>
      </c>
      <c r="C20" s="13">
        <v>0.2</v>
      </c>
      <c r="D20">
        <v>0.5</v>
      </c>
    </row>
    <row r="21" spans="1:4" x14ac:dyDescent="0.25">
      <c r="A21" t="s">
        <v>129</v>
      </c>
      <c r="B21" t="s">
        <v>163</v>
      </c>
      <c r="C21" s="13">
        <v>0.2</v>
      </c>
      <c r="D21">
        <v>0.5</v>
      </c>
    </row>
    <row r="22" spans="1:4" x14ac:dyDescent="0.25">
      <c r="A22" t="s">
        <v>129</v>
      </c>
      <c r="B22" t="s">
        <v>166</v>
      </c>
      <c r="C22" s="13">
        <v>0.2</v>
      </c>
      <c r="D22">
        <v>0.5</v>
      </c>
    </row>
    <row r="23" spans="1:4" x14ac:dyDescent="0.25">
      <c r="A23" t="s">
        <v>129</v>
      </c>
      <c r="B23" t="s">
        <v>167</v>
      </c>
      <c r="C23" s="13">
        <v>0.2</v>
      </c>
      <c r="D2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P53"/>
  <sheetViews>
    <sheetView topLeftCell="A3" zoomScaleNormal="100" workbookViewId="0">
      <selection activeCell="L24" sqref="L2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tr">
        <f t="shared" ref="B6:B23" si="0">IF(H27="*","*",_xlfn.TEXTJOIN("",TRUE,"UC-",I27,"_MaxGrowth",J27))</f>
        <v>UC-CAR_MaxGrowthBEV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1">1+$K27</f>
        <v>1.8</v>
      </c>
      <c r="K6" s="18">
        <v>1</v>
      </c>
      <c r="L6" s="19">
        <f t="shared" ref="L6:L8" si="2">-$B$53*L27/1000</f>
        <v>-18.168149999999997</v>
      </c>
      <c r="M6" s="18">
        <v>5</v>
      </c>
      <c r="N6" s="18" t="str">
        <f t="shared" ref="N6:N23" si="3">_xlfn.TEXTJOIN(" ", TRUE,I27&amp;"s","maximum growth rate of",J27&amp;"s")</f>
        <v>CARs maximum growth rate of BEVs</v>
      </c>
    </row>
    <row r="7" spans="2:15" x14ac:dyDescent="0.25">
      <c r="B7" s="18" t="str">
        <f t="shared" si="0"/>
        <v>UC-CAR_MaxGrowthPHEV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1"/>
        <v>1.8</v>
      </c>
      <c r="K7" s="18">
        <v>1</v>
      </c>
      <c r="L7" s="19">
        <f t="shared" si="2"/>
        <v>-18.168149999999997</v>
      </c>
      <c r="M7" s="18">
        <v>5</v>
      </c>
      <c r="N7" s="18" t="str">
        <f t="shared" si="3"/>
        <v>CARs maximum growth rate of PHEVs</v>
      </c>
    </row>
    <row r="8" spans="2:15" x14ac:dyDescent="0.25">
      <c r="B8" s="18" t="str">
        <f t="shared" si="0"/>
        <v>UC-CAR_MaxGrowthNG-ICE</v>
      </c>
      <c r="C8" s="18" t="s">
        <v>13</v>
      </c>
      <c r="D8" s="18" t="s">
        <v>14</v>
      </c>
      <c r="E8" s="18"/>
      <c r="F8" s="18"/>
      <c r="G8" s="18" t="s">
        <v>115</v>
      </c>
      <c r="H8" s="18">
        <v>2018</v>
      </c>
      <c r="I8" s="18" t="s">
        <v>15</v>
      </c>
      <c r="J8" s="29">
        <f t="shared" si="1"/>
        <v>1.5</v>
      </c>
      <c r="K8" s="18">
        <v>1</v>
      </c>
      <c r="L8" s="19">
        <f t="shared" si="2"/>
        <v>-18.168149999999997</v>
      </c>
      <c r="M8" s="18">
        <v>5</v>
      </c>
      <c r="N8" s="18" t="str">
        <f t="shared" si="3"/>
        <v>CARs maximum growth rate of NG-ICEs</v>
      </c>
    </row>
    <row r="9" spans="2:15" x14ac:dyDescent="0.25">
      <c r="B9" s="21" t="str">
        <f t="shared" si="0"/>
        <v>UC-CAR_MaxGrowthFCV</v>
      </c>
      <c r="C9" s="21" t="s">
        <v>13</v>
      </c>
      <c r="D9" s="21" t="s">
        <v>14</v>
      </c>
      <c r="E9" s="21"/>
      <c r="F9" s="21"/>
      <c r="G9" s="21" t="s">
        <v>49</v>
      </c>
      <c r="H9" s="21">
        <v>2018</v>
      </c>
      <c r="I9" s="21" t="s">
        <v>15</v>
      </c>
      <c r="J9" s="30">
        <f t="shared" si="1"/>
        <v>1.5</v>
      </c>
      <c r="K9" s="21">
        <v>1</v>
      </c>
      <c r="L9" s="22">
        <f t="shared" ref="L9" si="4">-$B$53*L30/1000</f>
        <v>-18.168149999999997</v>
      </c>
      <c r="M9" s="21">
        <v>5</v>
      </c>
      <c r="N9" s="21" t="str">
        <f t="shared" si="3"/>
        <v>CARs maximum growth rate of FCVs</v>
      </c>
    </row>
    <row r="10" spans="2:15" x14ac:dyDescent="0.25">
      <c r="B10" s="18" t="str">
        <f t="shared" si="0"/>
        <v>UC-LGT_MaxGrowthBEV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1"/>
        <v>1.5</v>
      </c>
      <c r="K10" s="18">
        <v>1</v>
      </c>
      <c r="L10" s="19">
        <f t="shared" ref="L10:L12" si="5">-$B$52*L31/1000</f>
        <v>-2.4808499999999998</v>
      </c>
      <c r="M10" s="18">
        <v>5</v>
      </c>
      <c r="N10" s="18" t="str">
        <f t="shared" si="3"/>
        <v>LGTs maximum growth rate of BEVs</v>
      </c>
    </row>
    <row r="11" spans="2:15" x14ac:dyDescent="0.25">
      <c r="B11" s="18" t="str">
        <f t="shared" si="0"/>
        <v>UC-LGT_MaxGrowthPHEV</v>
      </c>
      <c r="C11" s="18" t="s">
        <v>13</v>
      </c>
      <c r="D11" s="18" t="s">
        <v>14</v>
      </c>
      <c r="E11" s="18"/>
      <c r="F11" s="18"/>
      <c r="G11" s="18" t="s">
        <v>50</v>
      </c>
      <c r="H11" s="18">
        <v>2018</v>
      </c>
      <c r="I11" s="18" t="s">
        <v>15</v>
      </c>
      <c r="J11" s="29">
        <f t="shared" si="1"/>
        <v>1.5</v>
      </c>
      <c r="K11" s="18">
        <v>1</v>
      </c>
      <c r="L11" s="19">
        <f t="shared" si="5"/>
        <v>-2.4808499999999998</v>
      </c>
      <c r="M11" s="18">
        <v>5</v>
      </c>
      <c r="N11" s="18" t="str">
        <f t="shared" si="3"/>
        <v>LGTs maximum growth rate of PHEVs</v>
      </c>
    </row>
    <row r="12" spans="2:15" x14ac:dyDescent="0.25">
      <c r="B12" s="18" t="str">
        <f t="shared" si="0"/>
        <v>UC-LGT_MaxGrowthNG-ICE</v>
      </c>
      <c r="C12" s="18" t="s">
        <v>13</v>
      </c>
      <c r="D12" s="18" t="s">
        <v>14</v>
      </c>
      <c r="E12" s="18"/>
      <c r="F12" s="18"/>
      <c r="G12" s="18" t="s">
        <v>116</v>
      </c>
      <c r="H12" s="18">
        <v>2018</v>
      </c>
      <c r="I12" s="18" t="s">
        <v>15</v>
      </c>
      <c r="J12" s="29">
        <f t="shared" si="1"/>
        <v>1.5</v>
      </c>
      <c r="K12" s="18">
        <v>1</v>
      </c>
      <c r="L12" s="19">
        <f t="shared" si="5"/>
        <v>-2.4808499999999998</v>
      </c>
      <c r="M12" s="18">
        <v>5</v>
      </c>
      <c r="N12" s="18" t="str">
        <f t="shared" si="3"/>
        <v>LGTs maximum growth rate of NG-ICEs</v>
      </c>
    </row>
    <row r="13" spans="2:15" x14ac:dyDescent="0.25">
      <c r="B13" s="21" t="str">
        <f t="shared" si="0"/>
        <v>UC-LGT_MaxGrowthFCV</v>
      </c>
      <c r="C13" s="21" t="s">
        <v>13</v>
      </c>
      <c r="D13" s="21" t="s">
        <v>14</v>
      </c>
      <c r="E13" s="21"/>
      <c r="F13" s="21"/>
      <c r="G13" s="21" t="s">
        <v>51</v>
      </c>
      <c r="H13" s="21">
        <v>2018</v>
      </c>
      <c r="I13" s="21" t="s">
        <v>15</v>
      </c>
      <c r="J13" s="30">
        <f t="shared" si="1"/>
        <v>1.5</v>
      </c>
      <c r="K13" s="21">
        <v>1</v>
      </c>
      <c r="L13" s="22">
        <f t="shared" ref="L13" si="6">-$B$52*L34/1000</f>
        <v>-2.4808499999999998</v>
      </c>
      <c r="M13" s="21">
        <v>5</v>
      </c>
      <c r="N13" s="21" t="str">
        <f t="shared" si="3"/>
        <v>LGTs maximum growth rate of FCVs</v>
      </c>
    </row>
    <row r="14" spans="2:15" x14ac:dyDescent="0.25">
      <c r="B14" s="18" t="str">
        <f t="shared" si="0"/>
        <v>UC-MGT_MaxGrowthBEV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1"/>
        <v>1.5</v>
      </c>
      <c r="K14" s="18">
        <v>1</v>
      </c>
      <c r="L14" s="19">
        <f t="shared" ref="L14:L17" si="7">-$B$51*L35/1000</f>
        <v>-7.9500000000000001E-2</v>
      </c>
      <c r="M14" s="18">
        <v>5</v>
      </c>
      <c r="N14" s="18" t="str">
        <f t="shared" si="3"/>
        <v>MGTs maximum growth rate of BEVs</v>
      </c>
    </row>
    <row r="15" spans="2:15" x14ac:dyDescent="0.25">
      <c r="B15" s="18" t="str">
        <f t="shared" si="0"/>
        <v>UC-MGT_MaxGrowthNG-ICE</v>
      </c>
      <c r="C15" s="18" t="s">
        <v>13</v>
      </c>
      <c r="D15" s="18" t="s">
        <v>14</v>
      </c>
      <c r="E15" s="18"/>
      <c r="F15" s="18"/>
      <c r="G15" s="18" t="s">
        <v>111</v>
      </c>
      <c r="H15" s="18">
        <v>2018</v>
      </c>
      <c r="I15" s="18" t="s">
        <v>15</v>
      </c>
      <c r="J15" s="29">
        <f t="shared" si="1"/>
        <v>1.5</v>
      </c>
      <c r="K15" s="18">
        <v>1</v>
      </c>
      <c r="L15" s="19">
        <f t="shared" si="7"/>
        <v>-7.9500000000000001E-2</v>
      </c>
      <c r="M15" s="18">
        <v>5</v>
      </c>
      <c r="N15" s="18" t="str">
        <f t="shared" si="3"/>
        <v>MGTs maximum growth rate of NG-ICEs</v>
      </c>
    </row>
    <row r="16" spans="2:15" x14ac:dyDescent="0.25">
      <c r="B16" s="18" t="str">
        <f t="shared" si="0"/>
        <v>UC-MGT_MaxGrowthLNG-ICE</v>
      </c>
      <c r="C16" s="18" t="s">
        <v>13</v>
      </c>
      <c r="D16" s="18" t="s">
        <v>14</v>
      </c>
      <c r="E16" s="18"/>
      <c r="F16" s="18"/>
      <c r="G16" s="18" t="s">
        <v>112</v>
      </c>
      <c r="H16" s="18">
        <v>2018</v>
      </c>
      <c r="I16" s="18" t="s">
        <v>15</v>
      </c>
      <c r="J16" s="29">
        <f t="shared" si="1"/>
        <v>1.5</v>
      </c>
      <c r="K16" s="18">
        <v>1</v>
      </c>
      <c r="L16" s="19">
        <f t="shared" si="7"/>
        <v>-7.9500000000000001E-2</v>
      </c>
      <c r="M16" s="18">
        <v>5</v>
      </c>
      <c r="N16" s="18" t="str">
        <f t="shared" si="3"/>
        <v>MGTs maximum growth rate of LNG-ICEs</v>
      </c>
    </row>
    <row r="17" spans="1:15" x14ac:dyDescent="0.25">
      <c r="B17" s="18" t="str">
        <f t="shared" si="0"/>
        <v>UC-MGT_MaxGrowthHEV</v>
      </c>
      <c r="C17" s="18" t="s">
        <v>13</v>
      </c>
      <c r="D17" s="18" t="s">
        <v>14</v>
      </c>
      <c r="E17" s="18"/>
      <c r="F17" s="18"/>
      <c r="G17" s="18" t="s">
        <v>46</v>
      </c>
      <c r="H17" s="18">
        <v>2018</v>
      </c>
      <c r="I17" s="18" t="s">
        <v>15</v>
      </c>
      <c r="J17" s="29">
        <f t="shared" si="1"/>
        <v>1.5</v>
      </c>
      <c r="K17" s="18">
        <v>1</v>
      </c>
      <c r="L17" s="19">
        <f t="shared" si="7"/>
        <v>-7.9500000000000001E-2</v>
      </c>
      <c r="M17" s="18">
        <v>5</v>
      </c>
      <c r="N17" s="18" t="str">
        <f t="shared" si="3"/>
        <v>MGTs maximum growth rate of HEVs</v>
      </c>
    </row>
    <row r="18" spans="1:15" x14ac:dyDescent="0.25">
      <c r="B18" s="21" t="str">
        <f t="shared" si="0"/>
        <v>UC-MGT_MaxGrowthFCV</v>
      </c>
      <c r="C18" s="21" t="s">
        <v>13</v>
      </c>
      <c r="D18" s="21" t="s">
        <v>14</v>
      </c>
      <c r="E18" s="21"/>
      <c r="F18" s="21"/>
      <c r="G18" s="21" t="s">
        <v>48</v>
      </c>
      <c r="H18" s="21">
        <v>2018</v>
      </c>
      <c r="I18" s="21" t="s">
        <v>15</v>
      </c>
      <c r="J18" s="30">
        <f t="shared" si="1"/>
        <v>1.5</v>
      </c>
      <c r="K18" s="21">
        <v>1</v>
      </c>
      <c r="L18" s="22">
        <f t="shared" ref="L18" si="8">-$B$51*L39/1000</f>
        <v>-7.9500000000000001E-2</v>
      </c>
      <c r="M18" s="21">
        <v>5</v>
      </c>
      <c r="N18" s="21" t="str">
        <f t="shared" si="3"/>
        <v>MGTs maximum growth rate of FCVs</v>
      </c>
    </row>
    <row r="19" spans="1:15" x14ac:dyDescent="0.25">
      <c r="B19" s="18" t="str">
        <f t="shared" si="0"/>
        <v>UC-HGT_MaxGrowthBEV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1"/>
        <v>1.5</v>
      </c>
      <c r="K19" s="18">
        <v>1</v>
      </c>
      <c r="L19" s="19">
        <f t="shared" ref="L19:L23" si="9">-$B$50*L40/1000</f>
        <v>-0.22769999999999999</v>
      </c>
      <c r="M19" s="18">
        <v>5</v>
      </c>
      <c r="N19" s="18" t="str">
        <f t="shared" si="3"/>
        <v>HGTs maximum growth rate of BEVs</v>
      </c>
    </row>
    <row r="20" spans="1:15" x14ac:dyDescent="0.25">
      <c r="B20" s="18" t="str">
        <f t="shared" si="0"/>
        <v>UC-HGT_MaxGrowthNG-ICE</v>
      </c>
      <c r="C20" s="18" t="s">
        <v>13</v>
      </c>
      <c r="D20" s="18" t="s">
        <v>14</v>
      </c>
      <c r="E20" s="18"/>
      <c r="F20" s="18"/>
      <c r="G20" s="18" t="s">
        <v>113</v>
      </c>
      <c r="H20" s="18">
        <v>2018</v>
      </c>
      <c r="I20" s="18" t="s">
        <v>15</v>
      </c>
      <c r="J20" s="29">
        <f t="shared" si="1"/>
        <v>1.5</v>
      </c>
      <c r="K20" s="18">
        <v>1</v>
      </c>
      <c r="L20" s="19">
        <f t="shared" si="9"/>
        <v>-0.22769999999999999</v>
      </c>
      <c r="M20" s="18">
        <v>5</v>
      </c>
      <c r="N20" s="18" t="str">
        <f t="shared" si="3"/>
        <v>HGTs maximum growth rate of NG-ICEs</v>
      </c>
    </row>
    <row r="21" spans="1:15" x14ac:dyDescent="0.25">
      <c r="B21" s="18" t="str">
        <f t="shared" si="0"/>
        <v>UC-HGT_MaxGrowthLNG-ICE</v>
      </c>
      <c r="C21" s="18" t="s">
        <v>13</v>
      </c>
      <c r="D21" s="18" t="s">
        <v>14</v>
      </c>
      <c r="E21" s="18"/>
      <c r="F21" s="18"/>
      <c r="G21" s="18" t="s">
        <v>114</v>
      </c>
      <c r="H21" s="18">
        <v>2018</v>
      </c>
      <c r="I21" s="18" t="s">
        <v>15</v>
      </c>
      <c r="J21" s="29">
        <f t="shared" si="1"/>
        <v>1.5</v>
      </c>
      <c r="K21" s="18">
        <v>1</v>
      </c>
      <c r="L21" s="19">
        <f t="shared" si="9"/>
        <v>-0.22769999999999999</v>
      </c>
      <c r="M21" s="18">
        <v>5</v>
      </c>
      <c r="N21" s="18" t="str">
        <f t="shared" si="3"/>
        <v>HGTs maximum growth rate of LNG-ICEs</v>
      </c>
    </row>
    <row r="22" spans="1:15" x14ac:dyDescent="0.25">
      <c r="B22" s="18" t="str">
        <f t="shared" si="0"/>
        <v>UC-HGT_MaxGrowthHEV</v>
      </c>
      <c r="C22" s="18" t="s">
        <v>13</v>
      </c>
      <c r="D22" s="18" t="s">
        <v>14</v>
      </c>
      <c r="E22" s="18"/>
      <c r="F22" s="18"/>
      <c r="G22" s="18" t="s">
        <v>45</v>
      </c>
      <c r="H22" s="18">
        <v>2018</v>
      </c>
      <c r="I22" s="18" t="s">
        <v>15</v>
      </c>
      <c r="J22" s="29">
        <f t="shared" si="1"/>
        <v>1.5</v>
      </c>
      <c r="K22" s="18">
        <v>1</v>
      </c>
      <c r="L22" s="19">
        <f t="shared" si="9"/>
        <v>-0.22769999999999999</v>
      </c>
      <c r="M22" s="18">
        <v>5</v>
      </c>
      <c r="N22" s="18" t="str">
        <f t="shared" si="3"/>
        <v>HGTs maximum growth rate of HEVs</v>
      </c>
      <c r="O22" s="2"/>
    </row>
    <row r="23" spans="1:15" x14ac:dyDescent="0.25">
      <c r="B23" s="21" t="str">
        <f t="shared" si="0"/>
        <v>UC-HGT_MaxGrowthFCV</v>
      </c>
      <c r="C23" s="21" t="s">
        <v>13</v>
      </c>
      <c r="D23" s="21" t="s">
        <v>14</v>
      </c>
      <c r="E23" s="21"/>
      <c r="F23" s="21"/>
      <c r="G23" s="21" t="s">
        <v>47</v>
      </c>
      <c r="H23" s="21">
        <v>2018</v>
      </c>
      <c r="I23" s="21" t="s">
        <v>15</v>
      </c>
      <c r="J23" s="30">
        <f t="shared" si="1"/>
        <v>1.5</v>
      </c>
      <c r="K23" s="21">
        <v>1</v>
      </c>
      <c r="L23" s="22">
        <f t="shared" si="9"/>
        <v>-0.22769999999999999</v>
      </c>
      <c r="M23" s="21">
        <v>5</v>
      </c>
      <c r="N23" s="21" t="str">
        <f t="shared" si="3"/>
        <v>HGTs maximum growth rate of FCVs</v>
      </c>
    </row>
    <row r="26" spans="1:15" x14ac:dyDescent="0.25">
      <c r="H26" t="s">
        <v>160</v>
      </c>
      <c r="I26" t="s">
        <v>158</v>
      </c>
      <c r="J26" t="s">
        <v>159</v>
      </c>
      <c r="K26" t="s">
        <v>117</v>
      </c>
      <c r="L26" t="s">
        <v>161</v>
      </c>
    </row>
    <row r="27" spans="1:15" x14ac:dyDescent="0.25">
      <c r="I27" t="s">
        <v>155</v>
      </c>
      <c r="J27" t="s">
        <v>135</v>
      </c>
      <c r="K27" s="13">
        <v>0.8</v>
      </c>
      <c r="L27" s="13">
        <v>0.15</v>
      </c>
    </row>
    <row r="28" spans="1:15" x14ac:dyDescent="0.25">
      <c r="A28" s="4" t="s">
        <v>29</v>
      </c>
      <c r="I28" t="s">
        <v>155</v>
      </c>
      <c r="J28" t="s">
        <v>136</v>
      </c>
      <c r="K28" s="13">
        <v>0.8</v>
      </c>
      <c r="L28" s="13">
        <v>0.15</v>
      </c>
    </row>
    <row r="29" spans="1:15" x14ac:dyDescent="0.25">
      <c r="A29" s="5"/>
      <c r="B29" s="5"/>
      <c r="C29" s="10" t="s">
        <v>31</v>
      </c>
      <c r="D29" s="10" t="s">
        <v>30</v>
      </c>
      <c r="E29" s="10" t="s">
        <v>32</v>
      </c>
      <c r="I29" t="s">
        <v>155</v>
      </c>
      <c r="J29" t="s">
        <v>156</v>
      </c>
      <c r="K29" s="13">
        <v>0.5</v>
      </c>
      <c r="L29" s="13">
        <v>0.15</v>
      </c>
    </row>
    <row r="30" spans="1:15" x14ac:dyDescent="0.25">
      <c r="A30" s="38" t="s">
        <v>27</v>
      </c>
      <c r="B30" s="3" t="s">
        <v>26</v>
      </c>
      <c r="C30" s="8">
        <v>228046</v>
      </c>
      <c r="D30" s="8">
        <v>9959</v>
      </c>
      <c r="E30" s="11">
        <f t="shared" ref="E30:E35" si="10">D30/C30</f>
        <v>4.3671013742841359E-2</v>
      </c>
      <c r="I30" t="s">
        <v>155</v>
      </c>
      <c r="J30" t="s">
        <v>137</v>
      </c>
      <c r="K30" s="13">
        <v>0.5</v>
      </c>
      <c r="L30" s="13">
        <v>0.15</v>
      </c>
    </row>
    <row r="31" spans="1:15" x14ac:dyDescent="0.25">
      <c r="A31" s="38"/>
      <c r="B31" s="3" t="s">
        <v>25</v>
      </c>
      <c r="C31" s="8">
        <v>100649</v>
      </c>
      <c r="D31" s="8">
        <v>6580</v>
      </c>
      <c r="E31" s="11">
        <f t="shared" si="10"/>
        <v>6.5375711631511485E-2</v>
      </c>
      <c r="I31" t="s">
        <v>138</v>
      </c>
      <c r="J31" t="s">
        <v>135</v>
      </c>
      <c r="K31" s="13">
        <v>0.5</v>
      </c>
      <c r="L31" s="13">
        <v>0.15</v>
      </c>
    </row>
    <row r="32" spans="1:15" x14ac:dyDescent="0.25">
      <c r="A32" s="38"/>
      <c r="B32" s="3" t="s">
        <v>24</v>
      </c>
      <c r="C32" s="8">
        <v>4546</v>
      </c>
      <c r="D32" s="8">
        <v>201</v>
      </c>
      <c r="E32" s="11">
        <f t="shared" si="10"/>
        <v>4.4214694236691596E-2</v>
      </c>
      <c r="I32" t="s">
        <v>138</v>
      </c>
      <c r="J32" t="s">
        <v>136</v>
      </c>
      <c r="K32" s="13">
        <v>0.5</v>
      </c>
      <c r="L32" s="13">
        <v>0.15</v>
      </c>
    </row>
    <row r="33" spans="1:16" x14ac:dyDescent="0.25">
      <c r="A33" s="38"/>
      <c r="B33" s="3" t="s">
        <v>23</v>
      </c>
      <c r="C33" s="8">
        <v>6661</v>
      </c>
      <c r="D33" s="8">
        <v>329</v>
      </c>
      <c r="E33" s="11">
        <f t="shared" si="10"/>
        <v>4.9391983185707852E-2</v>
      </c>
      <c r="I33" t="s">
        <v>138</v>
      </c>
      <c r="J33" t="s">
        <v>156</v>
      </c>
      <c r="K33" s="13">
        <v>0.5</v>
      </c>
      <c r="L33" s="13">
        <v>0.15</v>
      </c>
    </row>
    <row r="34" spans="1:16" x14ac:dyDescent="0.25">
      <c r="A34" s="38"/>
      <c r="B34" s="3" t="s">
        <v>22</v>
      </c>
      <c r="C34" s="8">
        <v>8424</v>
      </c>
      <c r="D34" s="8">
        <v>485</v>
      </c>
      <c r="E34" s="11">
        <f t="shared" si="10"/>
        <v>5.7573599240265907E-2</v>
      </c>
      <c r="I34" t="s">
        <v>138</v>
      </c>
      <c r="J34" t="s">
        <v>137</v>
      </c>
      <c r="K34" s="13">
        <v>0.5</v>
      </c>
      <c r="L34" s="13">
        <v>0.15</v>
      </c>
    </row>
    <row r="35" spans="1:16" x14ac:dyDescent="0.25">
      <c r="A35" s="38"/>
      <c r="B35" s="3" t="s">
        <v>21</v>
      </c>
      <c r="C35" s="8">
        <v>14373</v>
      </c>
      <c r="D35" s="8">
        <v>1033</v>
      </c>
      <c r="E35" s="11">
        <f t="shared" si="10"/>
        <v>7.187086899046824E-2</v>
      </c>
      <c r="I35" t="s">
        <v>139</v>
      </c>
      <c r="J35" t="s">
        <v>135</v>
      </c>
      <c r="K35" s="13">
        <v>0.5</v>
      </c>
      <c r="L35" s="13">
        <v>0.15</v>
      </c>
    </row>
    <row r="36" spans="1:16" x14ac:dyDescent="0.25">
      <c r="B36" s="3" t="s">
        <v>20</v>
      </c>
      <c r="C36" s="8">
        <v>2168099</v>
      </c>
      <c r="D36" s="8">
        <v>121121</v>
      </c>
      <c r="E36" s="11">
        <f>D36/C36</f>
        <v>5.5865068892149296E-2</v>
      </c>
      <c r="I36" t="s">
        <v>139</v>
      </c>
      <c r="J36" t="s">
        <v>156</v>
      </c>
      <c r="K36" s="13">
        <v>0.5</v>
      </c>
      <c r="L36" s="13">
        <v>0.15</v>
      </c>
    </row>
    <row r="37" spans="1:16" x14ac:dyDescent="0.25">
      <c r="B37" s="3" t="s">
        <v>19</v>
      </c>
      <c r="C37" s="8">
        <v>41471</v>
      </c>
      <c r="D37" s="8">
        <v>2566</v>
      </c>
      <c r="E37" s="11">
        <f t="shared" ref="E37:E39" si="11">D37/C37</f>
        <v>6.1874562947601935E-2</v>
      </c>
      <c r="I37" t="s">
        <v>139</v>
      </c>
      <c r="J37" t="s">
        <v>157</v>
      </c>
      <c r="K37" s="13">
        <v>0.5</v>
      </c>
      <c r="L37" s="13">
        <v>0.15</v>
      </c>
    </row>
    <row r="38" spans="1:16" x14ac:dyDescent="0.25">
      <c r="B38" s="3" t="s">
        <v>18</v>
      </c>
      <c r="C38" s="8">
        <v>21457</v>
      </c>
      <c r="D38" s="8">
        <v>1224</v>
      </c>
      <c r="E38" s="11">
        <f t="shared" si="11"/>
        <v>5.7044321200540614E-2</v>
      </c>
      <c r="I38" t="s">
        <v>139</v>
      </c>
      <c r="J38" t="s">
        <v>140</v>
      </c>
      <c r="K38" s="13">
        <v>0.5</v>
      </c>
      <c r="L38" s="13">
        <v>0.15</v>
      </c>
    </row>
    <row r="39" spans="1:16" x14ac:dyDescent="0.25">
      <c r="A39" s="6"/>
      <c r="B39" s="7" t="s">
        <v>17</v>
      </c>
      <c r="C39" s="9">
        <v>11206</v>
      </c>
      <c r="D39" s="9">
        <v>551</v>
      </c>
      <c r="E39" s="12">
        <f t="shared" si="11"/>
        <v>4.9170087453150095E-2</v>
      </c>
      <c r="I39" t="s">
        <v>139</v>
      </c>
      <c r="J39" t="s">
        <v>137</v>
      </c>
      <c r="K39" s="13">
        <v>0.5</v>
      </c>
      <c r="L39" s="13">
        <v>0.15</v>
      </c>
    </row>
    <row r="40" spans="1:16" x14ac:dyDescent="0.25">
      <c r="A40" t="s">
        <v>28</v>
      </c>
      <c r="I40" t="s">
        <v>141</v>
      </c>
      <c r="J40" t="s">
        <v>135</v>
      </c>
      <c r="K40" s="13">
        <v>0.5</v>
      </c>
      <c r="L40" s="13">
        <v>0.15</v>
      </c>
    </row>
    <row r="41" spans="1:16" x14ac:dyDescent="0.25">
      <c r="I41" t="s">
        <v>141</v>
      </c>
      <c r="J41" t="s">
        <v>156</v>
      </c>
      <c r="K41" s="13">
        <v>0.5</v>
      </c>
      <c r="L41" s="13">
        <v>0.15</v>
      </c>
    </row>
    <row r="42" spans="1:16" x14ac:dyDescent="0.25">
      <c r="I42" t="s">
        <v>141</v>
      </c>
      <c r="J42" t="s">
        <v>157</v>
      </c>
      <c r="K42" s="13">
        <v>0.5</v>
      </c>
      <c r="L42" s="13">
        <v>0.15</v>
      </c>
    </row>
    <row r="43" spans="1:16" x14ac:dyDescent="0.25">
      <c r="I43" t="s">
        <v>141</v>
      </c>
      <c r="J43" t="s">
        <v>140</v>
      </c>
      <c r="K43" s="13">
        <v>0.5</v>
      </c>
      <c r="L43" s="13">
        <v>0.15</v>
      </c>
    </row>
    <row r="44" spans="1:16" x14ac:dyDescent="0.25">
      <c r="I44" t="s">
        <v>141</v>
      </c>
      <c r="J44" t="s">
        <v>137</v>
      </c>
      <c r="K44" s="13">
        <v>0.5</v>
      </c>
      <c r="L44" s="13">
        <v>0.15</v>
      </c>
    </row>
    <row r="45" spans="1:16" x14ac:dyDescent="0.25">
      <c r="A45" t="s">
        <v>142</v>
      </c>
    </row>
    <row r="46" spans="1:16" x14ac:dyDescent="0.25">
      <c r="B46" t="s">
        <v>33</v>
      </c>
      <c r="C46" t="s">
        <v>120</v>
      </c>
    </row>
    <row r="47" spans="1:16" x14ac:dyDescent="0.25">
      <c r="B47" s="13">
        <v>0.5</v>
      </c>
      <c r="C47" s="13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4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5">
        <f>D35+D34</f>
        <v>1518</v>
      </c>
      <c r="C50" s="14">
        <f>B50*$C$47</f>
        <v>303.60000000000002</v>
      </c>
      <c r="D50" s="14">
        <f>C50*(1+$B$47)</f>
        <v>455.40000000000003</v>
      </c>
      <c r="E50" s="20">
        <f t="shared" ref="E50:H50" si="12">D50*(1+$B$47)</f>
        <v>683.1</v>
      </c>
      <c r="F50" s="14">
        <f t="shared" si="12"/>
        <v>1024.6500000000001</v>
      </c>
      <c r="G50" s="14">
        <f t="shared" si="12"/>
        <v>1536.9750000000001</v>
      </c>
      <c r="H50" s="14">
        <f t="shared" si="12"/>
        <v>2305.4625000000001</v>
      </c>
      <c r="I50" s="14">
        <f t="shared" ref="I50" si="13">H50*(1+$B$47)</f>
        <v>3458.1937500000004</v>
      </c>
      <c r="J50" s="14">
        <f t="shared" ref="J50" si="14">I50*(1+$B$47)</f>
        <v>5187.2906250000005</v>
      </c>
      <c r="K50" s="14">
        <f t="shared" ref="K50" si="15">J50*(1+$B$47)</f>
        <v>7780.9359375000004</v>
      </c>
      <c r="L50" s="14">
        <f t="shared" ref="L50" si="16">K50*(1+$B$47)</f>
        <v>11671.403906250001</v>
      </c>
      <c r="M50" s="14">
        <f t="shared" ref="M50" si="17">L50*(1+$B$47)</f>
        <v>17507.105859375002</v>
      </c>
      <c r="N50" s="14">
        <f t="shared" ref="N50" si="18">M50*(1+$B$47)</f>
        <v>26260.658789062501</v>
      </c>
      <c r="O50" s="31">
        <f>N50*(1+$B$47)</f>
        <v>39390.988183593756</v>
      </c>
      <c r="P50" s="15">
        <f>C35+C34</f>
        <v>22797</v>
      </c>
    </row>
    <row r="51" spans="1:16" x14ac:dyDescent="0.25">
      <c r="A51" t="s">
        <v>36</v>
      </c>
      <c r="B51" s="15">
        <f>D33+D32</f>
        <v>530</v>
      </c>
      <c r="C51" s="14">
        <f>B51*$C$47</f>
        <v>106</v>
      </c>
      <c r="D51" s="14">
        <f t="shared" ref="D51:L51" si="19">C51*(1+$B$47)</f>
        <v>159</v>
      </c>
      <c r="E51" s="20">
        <f t="shared" si="19"/>
        <v>238.5</v>
      </c>
      <c r="F51" s="14">
        <f t="shared" si="19"/>
        <v>357.75</v>
      </c>
      <c r="G51" s="14">
        <f t="shared" si="19"/>
        <v>536.625</v>
      </c>
      <c r="H51" s="14">
        <f t="shared" si="19"/>
        <v>804.9375</v>
      </c>
      <c r="I51" s="14">
        <f t="shared" si="19"/>
        <v>1207.40625</v>
      </c>
      <c r="J51" s="14">
        <f t="shared" si="19"/>
        <v>1811.109375</v>
      </c>
      <c r="K51" s="14">
        <f t="shared" si="19"/>
        <v>2716.6640625</v>
      </c>
      <c r="L51" s="14">
        <f t="shared" si="19"/>
        <v>4074.99609375</v>
      </c>
      <c r="M51" s="14">
        <f t="shared" ref="M51:M53" si="20">L51*(1+$B$47)</f>
        <v>6112.494140625</v>
      </c>
      <c r="N51" s="14">
        <f t="shared" ref="N51:N53" si="21">M51*(1+$B$47)</f>
        <v>9168.7412109375</v>
      </c>
      <c r="O51" s="31">
        <f t="shared" ref="O51:O53" si="22">N51*(1+$B$47)</f>
        <v>13753.11181640625</v>
      </c>
      <c r="P51" s="15">
        <f>C33+C32</f>
        <v>11207</v>
      </c>
    </row>
    <row r="52" spans="1:16" x14ac:dyDescent="0.25">
      <c r="A52" t="s">
        <v>37</v>
      </c>
      <c r="B52" s="15">
        <f>D31+D30</f>
        <v>16539</v>
      </c>
      <c r="C52" s="14">
        <f>B52*$C$47</f>
        <v>3307.8</v>
      </c>
      <c r="D52" s="14">
        <f>C52*(1+$B$47)</f>
        <v>4961.7000000000007</v>
      </c>
      <c r="E52" s="20">
        <f t="shared" ref="E52:L52" si="23">D52*(1+$B$47)</f>
        <v>7442.5500000000011</v>
      </c>
      <c r="F52" s="14">
        <f t="shared" si="23"/>
        <v>11163.825000000001</v>
      </c>
      <c r="G52" s="14">
        <f t="shared" si="23"/>
        <v>16745.737500000003</v>
      </c>
      <c r="H52" s="14">
        <f t="shared" si="23"/>
        <v>25118.606250000004</v>
      </c>
      <c r="I52" s="14">
        <f t="shared" si="23"/>
        <v>37677.909375000003</v>
      </c>
      <c r="J52" s="14">
        <f t="shared" si="23"/>
        <v>56516.864062500004</v>
      </c>
      <c r="K52" s="14">
        <f t="shared" si="23"/>
        <v>84775.296093750003</v>
      </c>
      <c r="L52" s="14">
        <f t="shared" si="23"/>
        <v>127162.94414062501</v>
      </c>
      <c r="M52" s="14">
        <f t="shared" si="20"/>
        <v>190744.41621093752</v>
      </c>
      <c r="N52" s="14">
        <f t="shared" si="21"/>
        <v>286116.62431640626</v>
      </c>
      <c r="O52" s="31">
        <f t="shared" si="22"/>
        <v>429174.93647460942</v>
      </c>
      <c r="P52" s="15">
        <f>C31+C30</f>
        <v>328695</v>
      </c>
    </row>
    <row r="53" spans="1:16" x14ac:dyDescent="0.25">
      <c r="A53" t="s">
        <v>38</v>
      </c>
      <c r="B53" s="15">
        <f>D36</f>
        <v>121121</v>
      </c>
      <c r="C53" s="14">
        <f>B53*$C$47</f>
        <v>24224.2</v>
      </c>
      <c r="D53" s="14">
        <f t="shared" ref="D53:L53" si="24">C53*(1+$B$47)</f>
        <v>36336.300000000003</v>
      </c>
      <c r="E53" s="20">
        <f t="shared" si="24"/>
        <v>54504.450000000004</v>
      </c>
      <c r="F53" s="14">
        <f t="shared" si="24"/>
        <v>81756.675000000003</v>
      </c>
      <c r="G53" s="14">
        <f t="shared" si="24"/>
        <v>122635.01250000001</v>
      </c>
      <c r="H53" s="14">
        <f t="shared" si="24"/>
        <v>183952.51875000002</v>
      </c>
      <c r="I53" s="14">
        <f t="shared" si="24"/>
        <v>275928.77812500001</v>
      </c>
      <c r="J53" s="14">
        <f t="shared" si="24"/>
        <v>413893.16718750005</v>
      </c>
      <c r="K53" s="14">
        <f t="shared" si="24"/>
        <v>620839.75078125007</v>
      </c>
      <c r="L53" s="14">
        <f t="shared" si="24"/>
        <v>931259.62617187505</v>
      </c>
      <c r="M53" s="14">
        <f t="shared" si="20"/>
        <v>1396889.4392578127</v>
      </c>
      <c r="N53" s="14">
        <f t="shared" si="21"/>
        <v>2095334.158886719</v>
      </c>
      <c r="O53" s="31">
        <f t="shared" si="22"/>
        <v>3143001.2383300783</v>
      </c>
      <c r="P53" s="15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dimension ref="A2:N18"/>
  <sheetViews>
    <sheetView zoomScaleNormal="100" workbookViewId="0">
      <selection activeCell="A13" sqref="A13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_xlfn.TEXTJOIN("_",TRUE,"UC",A15,"MaxGrowth",B15)</f>
        <v>UC_SRV-PU_MaxGrowth_HPs</v>
      </c>
      <c r="C6" s="2" t="s">
        <v>13</v>
      </c>
      <c r="D6" s="2"/>
      <c r="E6" s="2" t="s">
        <v>132</v>
      </c>
      <c r="F6" s="2"/>
      <c r="G6" s="2" t="s">
        <v>133</v>
      </c>
      <c r="H6" s="2">
        <v>2018</v>
      </c>
      <c r="I6" s="2" t="s">
        <v>15</v>
      </c>
      <c r="J6" s="34">
        <f>1+C15</f>
        <v>1.05</v>
      </c>
      <c r="K6" s="2">
        <v>1</v>
      </c>
      <c r="L6" s="33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25">
      <c r="B7" s="2" t="str">
        <f>_xlfn.TEXTJOIN("_",TRUE,"UC",A16,"MaxGrowth",B16)</f>
        <v>UC_SRV-CS_MaxGrowth_HPs</v>
      </c>
      <c r="C7" s="2" t="s">
        <v>13</v>
      </c>
      <c r="D7" s="2"/>
      <c r="E7" s="2" t="s">
        <v>132</v>
      </c>
      <c r="F7" s="2"/>
      <c r="G7" s="2" t="s">
        <v>134</v>
      </c>
      <c r="H7" s="2">
        <v>2018</v>
      </c>
      <c r="I7" s="2" t="s">
        <v>15</v>
      </c>
      <c r="J7" s="34">
        <f>1+C16</f>
        <v>1.05</v>
      </c>
      <c r="K7" s="2">
        <v>1</v>
      </c>
      <c r="L7" s="33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25">
      <c r="B8" s="2"/>
      <c r="C8" s="2"/>
      <c r="D8" s="2"/>
      <c r="E8" s="2"/>
      <c r="F8" s="2"/>
      <c r="G8" s="2"/>
      <c r="H8" s="2"/>
      <c r="I8" s="2"/>
      <c r="J8" s="34"/>
      <c r="K8" s="2"/>
      <c r="L8" s="33"/>
      <c r="M8" s="2"/>
      <c r="N8" s="2"/>
    </row>
    <row r="9" spans="1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25">
      <c r="B10" s="5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7" t="s">
        <v>7</v>
      </c>
      <c r="I10" s="17" t="s">
        <v>8</v>
      </c>
      <c r="J10" s="5" t="s">
        <v>153</v>
      </c>
      <c r="K10" s="5" t="s">
        <v>154</v>
      </c>
      <c r="L10" s="5" t="s">
        <v>43</v>
      </c>
      <c r="M10" s="5" t="s">
        <v>11</v>
      </c>
      <c r="N10" s="5" t="s">
        <v>12</v>
      </c>
    </row>
    <row r="11" spans="1:14" x14ac:dyDescent="0.25">
      <c r="B11" s="2" t="str">
        <f>_xlfn.TEXTJOIN("_",TRUE,"UC",A17,"MaxGrowth",B17)</f>
        <v>UC_SRV_MaxGrowth_Biomass</v>
      </c>
      <c r="C11" s="2" t="s">
        <v>152</v>
      </c>
      <c r="D11" s="2"/>
      <c r="F11" s="2" t="s">
        <v>146</v>
      </c>
      <c r="G11" s="2" t="s">
        <v>148</v>
      </c>
      <c r="H11" s="2">
        <v>2018</v>
      </c>
      <c r="I11" s="2" t="s">
        <v>15</v>
      </c>
      <c r="J11" s="34">
        <f>1+C17</f>
        <v>1.05</v>
      </c>
      <c r="K11" s="2">
        <v>1</v>
      </c>
      <c r="L11" s="33">
        <f>-D17</f>
        <v>-0.3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25">
      <c r="B12" s="2" t="str">
        <f>_xlfn.TEXTJOIN("_",TRUE,"UC",A18,"MaxGrowth",B18)</f>
        <v>UC_SRV_MaxGrowth_Biogas</v>
      </c>
      <c r="C12" s="2" t="s">
        <v>152</v>
      </c>
      <c r="D12" s="2"/>
      <c r="F12" s="2" t="s">
        <v>147</v>
      </c>
      <c r="G12" s="2" t="s">
        <v>148</v>
      </c>
      <c r="H12" s="2">
        <v>2018</v>
      </c>
      <c r="I12" s="2" t="s">
        <v>15</v>
      </c>
      <c r="J12" s="34">
        <f>1+C18</f>
        <v>1.05</v>
      </c>
      <c r="K12" s="2">
        <v>1</v>
      </c>
      <c r="L12" s="33">
        <f>-D18</f>
        <v>-0.3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130</v>
      </c>
      <c r="B15" t="s">
        <v>128</v>
      </c>
      <c r="C15" s="13">
        <v>0.05</v>
      </c>
      <c r="D15">
        <v>0.3</v>
      </c>
    </row>
    <row r="16" spans="1:14" x14ac:dyDescent="0.25">
      <c r="A16" t="s">
        <v>131</v>
      </c>
      <c r="B16" t="s">
        <v>128</v>
      </c>
      <c r="C16" s="13">
        <v>0.05</v>
      </c>
      <c r="D16">
        <v>0.3</v>
      </c>
    </row>
    <row r="17" spans="1:4" x14ac:dyDescent="0.25">
      <c r="A17" t="s">
        <v>145</v>
      </c>
      <c r="B17" t="s">
        <v>143</v>
      </c>
      <c r="C17" s="13">
        <v>0.05</v>
      </c>
      <c r="D17">
        <v>0.3</v>
      </c>
    </row>
    <row r="18" spans="1:4" x14ac:dyDescent="0.25">
      <c r="A18" t="s">
        <v>145</v>
      </c>
      <c r="B18" t="s">
        <v>144</v>
      </c>
      <c r="C18" s="13">
        <v>0.05</v>
      </c>
      <c r="D18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2021-06-26T03:27:16Z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361686348915100</vt:r8>
  </property>
</Properties>
</file>