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ppXLS\"/>
    </mc:Choice>
  </mc:AlternateContent>
  <xr:revisionPtr revIDLastSave="0" documentId="13_ncr:1_{332BBFC8-19A0-4CB4-8AF4-F3D7A2EB5597}" xr6:coauthVersionLast="46" xr6:coauthVersionMax="46" xr10:uidLastSave="{00000000-0000-0000-0000-000000000000}"/>
  <bookViews>
    <workbookView xWindow="-120" yWindow="-120" windowWidth="29040" windowHeight="15840" activeTab="4" xr2:uid="{24C11528-D002-463A-994E-9F1C7B8997EB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'Stock-AF-Cap2Act'!$A$1:$C$14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2" i="35" l="1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3" i="28"/>
  <c r="D76" i="28"/>
  <c r="E76" i="28"/>
  <c r="H76" i="28"/>
  <c r="F76" i="28" s="1"/>
  <c r="G96" i="32" l="1"/>
  <c r="G97" i="32"/>
  <c r="G98" i="32"/>
  <c r="G99" i="32"/>
  <c r="G100" i="32"/>
  <c r="G101" i="32"/>
  <c r="G102" i="32"/>
  <c r="G103" i="32"/>
  <c r="G105" i="32"/>
  <c r="G106" i="32"/>
  <c r="G95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6" i="31"/>
  <c r="G97" i="31"/>
  <c r="G98" i="31"/>
  <c r="G99" i="31"/>
  <c r="G100" i="31"/>
  <c r="G101" i="31"/>
  <c r="G102" i="31"/>
  <c r="G103" i="31"/>
  <c r="G104" i="31"/>
  <c r="G105" i="31"/>
  <c r="G106" i="31"/>
  <c r="G107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4" i="28"/>
  <c r="G95" i="28"/>
  <c r="G96" i="28"/>
  <c r="G97" i="28"/>
  <c r="G98" i="28"/>
  <c r="G99" i="28"/>
  <c r="G100" i="28"/>
  <c r="G101" i="28"/>
  <c r="G103" i="28"/>
  <c r="G104" i="28"/>
  <c r="C2" i="23" l="1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2" i="23"/>
  <c r="C81" i="23"/>
  <c r="C80" i="23"/>
  <c r="C80" i="20" l="1"/>
  <c r="C82" i="20"/>
  <c r="D8" i="33" s="1"/>
  <c r="C81" i="20"/>
  <c r="D7" i="33" s="1"/>
  <c r="D82" i="20" l="1"/>
  <c r="H22" i="33"/>
  <c r="F22" i="33" s="1"/>
  <c r="E22" i="33"/>
  <c r="D22" i="33"/>
  <c r="H21" i="33"/>
  <c r="F21" i="33" s="1"/>
  <c r="E21" i="33"/>
  <c r="D21" i="33"/>
  <c r="H20" i="33"/>
  <c r="F20" i="33" s="1"/>
  <c r="E20" i="33"/>
  <c r="D20" i="33"/>
  <c r="T26" i="32" l="1"/>
  <c r="S26" i="32"/>
  <c r="T11" i="32"/>
  <c r="S11" i="32"/>
  <c r="T26" i="31"/>
  <c r="S26" i="31"/>
  <c r="T11" i="31"/>
  <c r="S11" i="31"/>
  <c r="T11" i="28"/>
  <c r="S11" i="28"/>
  <c r="T26" i="28"/>
  <c r="S26" i="28"/>
  <c r="D50" i="28"/>
  <c r="D47" i="28" l="1"/>
  <c r="E76" i="32" l="1"/>
  <c r="E106" i="32"/>
  <c r="E105" i="32"/>
  <c r="E103" i="32"/>
  <c r="E102" i="32"/>
  <c r="E101" i="32"/>
  <c r="E100" i="32"/>
  <c r="E99" i="32"/>
  <c r="E98" i="32"/>
  <c r="E97" i="32"/>
  <c r="E96" i="32"/>
  <c r="E95" i="32"/>
  <c r="E91" i="32"/>
  <c r="E90" i="32"/>
  <c r="E89" i="32"/>
  <c r="E87" i="32"/>
  <c r="E86" i="32"/>
  <c r="E85" i="32"/>
  <c r="E84" i="32"/>
  <c r="E83" i="32"/>
  <c r="E82" i="32"/>
  <c r="E81" i="32"/>
  <c r="E80" i="32"/>
  <c r="E79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7" i="31"/>
  <c r="E106" i="31"/>
  <c r="E104" i="31"/>
  <c r="E103" i="31"/>
  <c r="E102" i="31"/>
  <c r="E101" i="31"/>
  <c r="E100" i="31"/>
  <c r="E99" i="31"/>
  <c r="E98" i="31"/>
  <c r="E97" i="31"/>
  <c r="E96" i="31"/>
  <c r="E92" i="31"/>
  <c r="E91" i="31"/>
  <c r="E90" i="31"/>
  <c r="E88" i="31"/>
  <c r="E87" i="31"/>
  <c r="E86" i="31"/>
  <c r="E85" i="31"/>
  <c r="E84" i="31"/>
  <c r="E83" i="31"/>
  <c r="E82" i="31"/>
  <c r="E81" i="31"/>
  <c r="E80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77" i="31"/>
  <c r="D107" i="31"/>
  <c r="D106" i="31"/>
  <c r="D105" i="31"/>
  <c r="D104" i="31"/>
  <c r="D103" i="31"/>
  <c r="D102" i="31"/>
  <c r="D101" i="31"/>
  <c r="D100" i="31"/>
  <c r="D99" i="31"/>
  <c r="D98" i="31"/>
  <c r="D97" i="31"/>
  <c r="D96" i="31"/>
  <c r="D92" i="31"/>
  <c r="D91" i="31"/>
  <c r="D90" i="31"/>
  <c r="D89" i="31"/>
  <c r="D88" i="31"/>
  <c r="D87" i="31"/>
  <c r="D86" i="31"/>
  <c r="D85" i="31"/>
  <c r="D84" i="31"/>
  <c r="D83" i="31"/>
  <c r="D82" i="31"/>
  <c r="D81" i="31"/>
  <c r="D80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4" i="28"/>
  <c r="D103" i="28"/>
  <c r="D102" i="28"/>
  <c r="D101" i="28"/>
  <c r="D100" i="28"/>
  <c r="D99" i="28"/>
  <c r="D98" i="28"/>
  <c r="D97" i="28"/>
  <c r="D96" i="28"/>
  <c r="D95" i="28"/>
  <c r="D94" i="28"/>
  <c r="D93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8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79" i="28"/>
  <c r="E80" i="28"/>
  <c r="E81" i="28"/>
  <c r="E82" i="28"/>
  <c r="E83" i="28"/>
  <c r="E84" i="28"/>
  <c r="E85" i="28"/>
  <c r="E86" i="28"/>
  <c r="E88" i="28"/>
  <c r="E89" i="28"/>
  <c r="E90" i="28"/>
  <c r="E93" i="28"/>
  <c r="E94" i="28"/>
  <c r="E95" i="28"/>
  <c r="E96" i="28"/>
  <c r="E97" i="28"/>
  <c r="E98" i="28"/>
  <c r="E99" i="28"/>
  <c r="E100" i="28"/>
  <c r="E101" i="28"/>
  <c r="E103" i="28"/>
  <c r="E104" i="28"/>
  <c r="E78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7" i="32" l="1"/>
  <c r="N107" i="32"/>
  <c r="M107" i="32"/>
  <c r="L107" i="32"/>
  <c r="K107" i="32"/>
  <c r="J107" i="32"/>
  <c r="H76" i="32"/>
  <c r="F76" i="32" s="1"/>
  <c r="H106" i="32"/>
  <c r="F106" i="32" s="1"/>
  <c r="H105" i="32"/>
  <c r="F105" i="32" s="1"/>
  <c r="H104" i="32"/>
  <c r="F104" i="32" s="1"/>
  <c r="H103" i="32"/>
  <c r="F103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6" i="32"/>
  <c r="F96" i="32" s="1"/>
  <c r="H95" i="32"/>
  <c r="F95" i="32" s="1"/>
  <c r="H91" i="32"/>
  <c r="F91" i="32" s="1"/>
  <c r="H90" i="32"/>
  <c r="F90" i="32" s="1"/>
  <c r="H89" i="32"/>
  <c r="F89" i="32" s="1"/>
  <c r="H88" i="32"/>
  <c r="F88" i="32" s="1"/>
  <c r="H87" i="32"/>
  <c r="F87" i="32" s="1"/>
  <c r="H86" i="32"/>
  <c r="F86" i="32" s="1"/>
  <c r="H85" i="32"/>
  <c r="F85" i="32" s="1"/>
  <c r="H84" i="32"/>
  <c r="F84" i="32" s="1"/>
  <c r="H83" i="32"/>
  <c r="F83" i="32" s="1"/>
  <c r="H82" i="32"/>
  <c r="F82" i="32" s="1"/>
  <c r="H81" i="32"/>
  <c r="F81" i="32" s="1"/>
  <c r="H80" i="32"/>
  <c r="F80" i="32" s="1"/>
  <c r="H79" i="32"/>
  <c r="F79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8" i="31"/>
  <c r="O108" i="31"/>
  <c r="N108" i="31"/>
  <c r="M108" i="31"/>
  <c r="L108" i="31"/>
  <c r="K108" i="31"/>
  <c r="H77" i="31"/>
  <c r="F77" i="31" s="1"/>
  <c r="H107" i="31"/>
  <c r="F107" i="31" s="1"/>
  <c r="H106" i="31"/>
  <c r="F106" i="31" s="1"/>
  <c r="H105" i="31"/>
  <c r="F105" i="31" s="1"/>
  <c r="H104" i="31"/>
  <c r="F104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7" i="31"/>
  <c r="F97" i="31" s="1"/>
  <c r="H96" i="31"/>
  <c r="F96" i="31" s="1"/>
  <c r="H92" i="31"/>
  <c r="F92" i="31" s="1"/>
  <c r="H91" i="31"/>
  <c r="F91" i="31" s="1"/>
  <c r="H90" i="31"/>
  <c r="F90" i="31" s="1"/>
  <c r="H89" i="31"/>
  <c r="F89" i="31" s="1"/>
  <c r="H88" i="31"/>
  <c r="F88" i="31" s="1"/>
  <c r="H87" i="31"/>
  <c r="F87" i="31" s="1"/>
  <c r="H86" i="31"/>
  <c r="F86" i="31" s="1"/>
  <c r="H85" i="31"/>
  <c r="F85" i="31" s="1"/>
  <c r="H84" i="31"/>
  <c r="F84" i="31" s="1"/>
  <c r="H83" i="31"/>
  <c r="F83" i="31" s="1"/>
  <c r="H82" i="31"/>
  <c r="F82" i="31" s="1"/>
  <c r="H81" i="31"/>
  <c r="F81" i="31" s="1"/>
  <c r="H80" i="31"/>
  <c r="F80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H104" i="28" l="1"/>
  <c r="F104" i="28" s="1"/>
  <c r="I106" i="28"/>
  <c r="J106" i="28"/>
  <c r="K106" i="28"/>
  <c r="L106" i="28"/>
  <c r="M106" i="28"/>
  <c r="N106" i="28"/>
  <c r="H71" i="28"/>
  <c r="F71" i="28" s="1"/>
  <c r="H72" i="28"/>
  <c r="F72" i="28" s="1"/>
  <c r="H103" i="28" l="1"/>
  <c r="F103" i="28" s="1"/>
  <c r="H101" i="28"/>
  <c r="F101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4" i="28"/>
  <c r="F94" i="28" s="1"/>
  <c r="H93" i="28"/>
  <c r="F93" i="28" s="1"/>
  <c r="H90" i="28"/>
  <c r="F90" i="28" s="1"/>
  <c r="H89" i="28"/>
  <c r="F89" i="28" s="1"/>
  <c r="H88" i="28"/>
  <c r="F88" i="28" s="1"/>
  <c r="H86" i="28"/>
  <c r="F86" i="28" s="1"/>
  <c r="H85" i="28"/>
  <c r="F85" i="28" s="1"/>
  <c r="H84" i="28"/>
  <c r="F84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H58" i="28" l="1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E6" i="28" s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D26" i="32"/>
  <c r="D11" i="32"/>
  <c r="D15" i="32"/>
  <c r="Q15" i="32" s="1"/>
  <c r="D32" i="32"/>
  <c r="D8" i="32"/>
  <c r="D28" i="32"/>
  <c r="D25" i="32"/>
  <c r="D30" i="32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D30" i="28"/>
  <c r="D30" i="31"/>
  <c r="D10" i="28"/>
  <c r="D10" i="31"/>
  <c r="D26" i="28"/>
  <c r="D26" i="31"/>
  <c r="D33" i="28"/>
  <c r="D33" i="31"/>
  <c r="D12" i="28"/>
  <c r="D12" i="31"/>
  <c r="D15" i="3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L25" i="31" l="1"/>
  <c r="O25" i="31"/>
  <c r="Q25" i="31"/>
  <c r="M25" i="31"/>
  <c r="N25" i="31"/>
  <c r="P25" i="31"/>
  <c r="L26" i="31"/>
  <c r="J101" i="31" s="1"/>
  <c r="M26" i="31"/>
  <c r="K101" i="31" s="1"/>
  <c r="N26" i="31"/>
  <c r="L101" i="31" s="1"/>
  <c r="O26" i="31"/>
  <c r="M101" i="31" s="1"/>
  <c r="P26" i="31"/>
  <c r="N101" i="31" s="1"/>
  <c r="Q26" i="31"/>
  <c r="O101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7" i="31" s="1"/>
  <c r="Q32" i="31"/>
  <c r="O107" i="31" s="1"/>
  <c r="M32" i="31"/>
  <c r="K107" i="31" s="1"/>
  <c r="L32" i="31"/>
  <c r="J107" i="31" s="1"/>
  <c r="O32" i="31"/>
  <c r="M107" i="31" s="1"/>
  <c r="N32" i="31"/>
  <c r="L107" i="31" s="1"/>
  <c r="L22" i="31"/>
  <c r="J97" i="31" s="1"/>
  <c r="M22" i="31"/>
  <c r="K97" i="31" s="1"/>
  <c r="N22" i="31"/>
  <c r="L97" i="31" s="1"/>
  <c r="O22" i="31"/>
  <c r="M97" i="31" s="1"/>
  <c r="P22" i="31"/>
  <c r="N97" i="31" s="1"/>
  <c r="Q22" i="31"/>
  <c r="O97" i="31" s="1"/>
  <c r="N23" i="31"/>
  <c r="L98" i="31" s="1"/>
  <c r="O23" i="31"/>
  <c r="M98" i="31" s="1"/>
  <c r="P23" i="31"/>
  <c r="N98" i="31" s="1"/>
  <c r="Q23" i="31"/>
  <c r="O98" i="31" s="1"/>
  <c r="L23" i="31"/>
  <c r="J98" i="31" s="1"/>
  <c r="M23" i="31"/>
  <c r="K98" i="31" s="1"/>
  <c r="P24" i="31"/>
  <c r="N99" i="31" s="1"/>
  <c r="Q24" i="31"/>
  <c r="O99" i="31" s="1"/>
  <c r="L24" i="31"/>
  <c r="J99" i="31" s="1"/>
  <c r="M24" i="31"/>
  <c r="K99" i="31" s="1"/>
  <c r="N24" i="31"/>
  <c r="L99" i="31" s="1"/>
  <c r="O24" i="31"/>
  <c r="M99" i="31" s="1"/>
  <c r="L30" i="31"/>
  <c r="J105" i="31" s="1"/>
  <c r="M30" i="31"/>
  <c r="K105" i="31" s="1"/>
  <c r="N30" i="31"/>
  <c r="L105" i="31" s="1"/>
  <c r="O30" i="31"/>
  <c r="M105" i="31" s="1"/>
  <c r="P30" i="31"/>
  <c r="N105" i="31" s="1"/>
  <c r="Q30" i="31"/>
  <c r="O105" i="31" s="1"/>
  <c r="N27" i="31"/>
  <c r="L102" i="31" s="1"/>
  <c r="O27" i="31"/>
  <c r="M102" i="31" s="1"/>
  <c r="P27" i="31"/>
  <c r="N102" i="31" s="1"/>
  <c r="Q27" i="31"/>
  <c r="O102" i="31" s="1"/>
  <c r="L27" i="31"/>
  <c r="J102" i="31" s="1"/>
  <c r="M27" i="31"/>
  <c r="K102" i="31" s="1"/>
  <c r="P28" i="31"/>
  <c r="N103" i="31" s="1"/>
  <c r="Q28" i="31"/>
  <c r="O103" i="31" s="1"/>
  <c r="M28" i="31"/>
  <c r="K103" i="31" s="1"/>
  <c r="L28" i="31"/>
  <c r="J103" i="31" s="1"/>
  <c r="O28" i="31"/>
  <c r="M103" i="31" s="1"/>
  <c r="N28" i="31"/>
  <c r="L103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1" i="31" s="1"/>
  <c r="Q17" i="31"/>
  <c r="O91" i="31" s="1"/>
  <c r="L17" i="31"/>
  <c r="J91" i="31" s="1"/>
  <c r="O17" i="31"/>
  <c r="M91" i="31" s="1"/>
  <c r="M17" i="31"/>
  <c r="K91" i="31" s="1"/>
  <c r="N17" i="31"/>
  <c r="L91" i="31" s="1"/>
  <c r="P9" i="31"/>
  <c r="N83" i="31" s="1"/>
  <c r="Q9" i="31"/>
  <c r="O83" i="31" s="1"/>
  <c r="N9" i="31"/>
  <c r="L83" i="31" s="1"/>
  <c r="O9" i="31"/>
  <c r="M83" i="31" s="1"/>
  <c r="L9" i="31"/>
  <c r="J83" i="31" s="1"/>
  <c r="M9" i="31"/>
  <c r="K83" i="31" s="1"/>
  <c r="P13" i="31"/>
  <c r="N87" i="31" s="1"/>
  <c r="Q13" i="31"/>
  <c r="O87" i="31" s="1"/>
  <c r="L13" i="31"/>
  <c r="J87" i="31" s="1"/>
  <c r="M13" i="31"/>
  <c r="K87" i="31" s="1"/>
  <c r="N13" i="31"/>
  <c r="L87" i="31" s="1"/>
  <c r="O13" i="31"/>
  <c r="M87" i="31" s="1"/>
  <c r="L11" i="31"/>
  <c r="J85" i="31" s="1"/>
  <c r="M11" i="31"/>
  <c r="K85" i="31" s="1"/>
  <c r="N11" i="31"/>
  <c r="L85" i="31" s="1"/>
  <c r="O11" i="31"/>
  <c r="M85" i="31" s="1"/>
  <c r="P11" i="31"/>
  <c r="N85" i="31" s="1"/>
  <c r="Q11" i="31"/>
  <c r="O85" i="31" s="1"/>
  <c r="N10" i="31"/>
  <c r="Q10" i="31"/>
  <c r="L10" i="31"/>
  <c r="O10" i="31"/>
  <c r="M10" i="31"/>
  <c r="P10" i="31"/>
  <c r="L15" i="31"/>
  <c r="J89" i="31" s="1"/>
  <c r="M15" i="31"/>
  <c r="K89" i="31" s="1"/>
  <c r="N15" i="31"/>
  <c r="L89" i="31" s="1"/>
  <c r="O15" i="31"/>
  <c r="M89" i="31" s="1"/>
  <c r="P15" i="31"/>
  <c r="N89" i="31" s="1"/>
  <c r="Q15" i="31"/>
  <c r="O89" i="31" s="1"/>
  <c r="N8" i="31"/>
  <c r="L82" i="31" s="1"/>
  <c r="O8" i="31"/>
  <c r="M82" i="31" s="1"/>
  <c r="P8" i="31"/>
  <c r="N82" i="31" s="1"/>
  <c r="Q8" i="31"/>
  <c r="O82" i="31" s="1"/>
  <c r="L8" i="31"/>
  <c r="J82" i="31" s="1"/>
  <c r="M8" i="31"/>
  <c r="K82" i="31" s="1"/>
  <c r="L7" i="31"/>
  <c r="J81" i="31" s="1"/>
  <c r="M7" i="31"/>
  <c r="K81" i="31" s="1"/>
  <c r="Q7" i="31"/>
  <c r="O81" i="31" s="1"/>
  <c r="N7" i="31"/>
  <c r="L81" i="31" s="1"/>
  <c r="P7" i="31"/>
  <c r="N81" i="31" s="1"/>
  <c r="O7" i="31"/>
  <c r="M81" i="31" s="1"/>
  <c r="N12" i="31"/>
  <c r="L86" i="31" s="1"/>
  <c r="O12" i="31"/>
  <c r="M86" i="31" s="1"/>
  <c r="L12" i="31"/>
  <c r="J86" i="31" s="1"/>
  <c r="P12" i="31"/>
  <c r="N86" i="31" s="1"/>
  <c r="M12" i="31"/>
  <c r="K86" i="31" s="1"/>
  <c r="Q12" i="31"/>
  <c r="O86" i="31" s="1"/>
  <c r="O18" i="31"/>
  <c r="M92" i="31" s="1"/>
  <c r="L18" i="31"/>
  <c r="J92" i="31" s="1"/>
  <c r="N18" i="31"/>
  <c r="L92" i="31" s="1"/>
  <c r="P18" i="31"/>
  <c r="N92" i="31" s="1"/>
  <c r="Q18" i="31"/>
  <c r="O92" i="31" s="1"/>
  <c r="M18" i="31"/>
  <c r="K92" i="31" s="1"/>
  <c r="Q6" i="28"/>
  <c r="O78" i="28" s="1"/>
  <c r="L6" i="28"/>
  <c r="J78" i="28" s="1"/>
  <c r="I27" i="28"/>
  <c r="N66" i="28" s="1"/>
  <c r="J27" i="28"/>
  <c r="O66" i="28" s="1"/>
  <c r="H27" i="28"/>
  <c r="M66" i="28" s="1"/>
  <c r="L27" i="28"/>
  <c r="J99" i="28" s="1"/>
  <c r="F27" i="28"/>
  <c r="K66" i="28" s="1"/>
  <c r="G27" i="28"/>
  <c r="L66" i="28" s="1"/>
  <c r="M27" i="28"/>
  <c r="K99" i="28" s="1"/>
  <c r="P27" i="28"/>
  <c r="N99" i="28" s="1"/>
  <c r="E27" i="28"/>
  <c r="J66" i="28" s="1"/>
  <c r="N27" i="28"/>
  <c r="L99" i="28" s="1"/>
  <c r="O27" i="28"/>
  <c r="M99" i="28" s="1"/>
  <c r="Q27" i="28"/>
  <c r="O99" i="28" s="1"/>
  <c r="E28" i="28"/>
  <c r="J67" i="28" s="1"/>
  <c r="N28" i="28"/>
  <c r="L100" i="28" s="1"/>
  <c r="F28" i="28"/>
  <c r="K67" i="28" s="1"/>
  <c r="O28" i="28"/>
  <c r="M100" i="28" s="1"/>
  <c r="G28" i="28"/>
  <c r="L67" i="28" s="1"/>
  <c r="P28" i="28"/>
  <c r="N100" i="28" s="1"/>
  <c r="H28" i="28"/>
  <c r="M67" i="28" s="1"/>
  <c r="Q28" i="28"/>
  <c r="O100" i="28" s="1"/>
  <c r="J28" i="28"/>
  <c r="O67" i="28" s="1"/>
  <c r="I28" i="28"/>
  <c r="N67" i="28" s="1"/>
  <c r="L28" i="28"/>
  <c r="J100" i="28" s="1"/>
  <c r="M28" i="28"/>
  <c r="K100" i="28" s="1"/>
  <c r="E16" i="28"/>
  <c r="J56" i="28" s="1"/>
  <c r="N16" i="28"/>
  <c r="L88" i="28" s="1"/>
  <c r="F16" i="28"/>
  <c r="K56" i="28" s="1"/>
  <c r="O16" i="28"/>
  <c r="M88" i="28" s="1"/>
  <c r="G16" i="28"/>
  <c r="L56" i="28" s="1"/>
  <c r="P16" i="28"/>
  <c r="N88" i="28" s="1"/>
  <c r="H16" i="28"/>
  <c r="M56" i="28" s="1"/>
  <c r="Q16" i="28"/>
  <c r="O88" i="28" s="1"/>
  <c r="J16" i="28"/>
  <c r="O56" i="28" s="1"/>
  <c r="L16" i="28"/>
  <c r="J88" i="28" s="1"/>
  <c r="I16" i="28"/>
  <c r="N56" i="28" s="1"/>
  <c r="M16" i="28"/>
  <c r="K88" i="28" s="1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6" i="28" s="1"/>
  <c r="F14" i="28"/>
  <c r="K54" i="28" s="1"/>
  <c r="O14" i="28"/>
  <c r="M86" i="28" s="1"/>
  <c r="G14" i="28"/>
  <c r="L54" i="28" s="1"/>
  <c r="P14" i="28"/>
  <c r="N86" i="28" s="1"/>
  <c r="M14" i="28"/>
  <c r="K86" i="28" s="1"/>
  <c r="H14" i="28"/>
  <c r="M54" i="28" s="1"/>
  <c r="Q14" i="28"/>
  <c r="O86" i="28" s="1"/>
  <c r="J14" i="28"/>
  <c r="O54" i="28" s="1"/>
  <c r="L14" i="28"/>
  <c r="J86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89" i="28" s="1"/>
  <c r="O17" i="28"/>
  <c r="M89" i="28" s="1"/>
  <c r="M17" i="28"/>
  <c r="K89" i="28" s="1"/>
  <c r="E17" i="28"/>
  <c r="J57" i="28" s="1"/>
  <c r="N17" i="28"/>
  <c r="L89" i="28" s="1"/>
  <c r="F17" i="28"/>
  <c r="K57" i="28" s="1"/>
  <c r="P17" i="28"/>
  <c r="N89" i="28" s="1"/>
  <c r="Q17" i="28"/>
  <c r="O89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0" i="28" s="1"/>
  <c r="L8" i="28"/>
  <c r="J80" i="28" s="1"/>
  <c r="F8" i="28"/>
  <c r="K48" i="28" s="1"/>
  <c r="O8" i="28"/>
  <c r="M80" i="28" s="1"/>
  <c r="G8" i="28"/>
  <c r="L48" i="28" s="1"/>
  <c r="P8" i="28"/>
  <c r="N80" i="28" s="1"/>
  <c r="H8" i="28"/>
  <c r="M48" i="28" s="1"/>
  <c r="Q8" i="28"/>
  <c r="O80" i="28" s="1"/>
  <c r="M8" i="28"/>
  <c r="K80" i="28" s="1"/>
  <c r="I8" i="28"/>
  <c r="N48" i="28" s="1"/>
  <c r="J8" i="28"/>
  <c r="O48" i="28" s="1"/>
  <c r="J46" i="28"/>
  <c r="N6" i="28"/>
  <c r="L78" i="28" s="1"/>
  <c r="F6" i="28"/>
  <c r="K46" i="28" s="1"/>
  <c r="O6" i="28"/>
  <c r="M78" i="28" s="1"/>
  <c r="G6" i="28"/>
  <c r="L46" i="28" s="1"/>
  <c r="P6" i="28"/>
  <c r="N78" i="28" s="1"/>
  <c r="H6" i="28"/>
  <c r="M46" i="28" s="1"/>
  <c r="I6" i="28"/>
  <c r="N46" i="28" s="1"/>
  <c r="J6" i="28"/>
  <c r="O46" i="28" s="1"/>
  <c r="M6" i="28"/>
  <c r="K78" i="28" s="1"/>
  <c r="E26" i="28"/>
  <c r="J65" i="28" s="1"/>
  <c r="N26" i="28"/>
  <c r="L98" i="28" s="1"/>
  <c r="F26" i="28"/>
  <c r="K65" i="28" s="1"/>
  <c r="O26" i="28"/>
  <c r="M98" i="28" s="1"/>
  <c r="L26" i="28"/>
  <c r="J98" i="28" s="1"/>
  <c r="M26" i="28"/>
  <c r="K98" i="28" s="1"/>
  <c r="G26" i="28"/>
  <c r="L65" i="28" s="1"/>
  <c r="P26" i="28"/>
  <c r="N98" i="28" s="1"/>
  <c r="H26" i="28"/>
  <c r="M65" i="28" s="1"/>
  <c r="Q26" i="28"/>
  <c r="O98" i="28" s="1"/>
  <c r="I26" i="28"/>
  <c r="N65" i="28" s="1"/>
  <c r="J26" i="28"/>
  <c r="O65" i="28" s="1"/>
  <c r="I9" i="28"/>
  <c r="N49" i="28" s="1"/>
  <c r="Q9" i="28"/>
  <c r="O81" i="28" s="1"/>
  <c r="J9" i="28"/>
  <c r="O49" i="28" s="1"/>
  <c r="L9" i="28"/>
  <c r="J81" i="28" s="1"/>
  <c r="M9" i="28"/>
  <c r="K81" i="28" s="1"/>
  <c r="F9" i="28"/>
  <c r="K49" i="28" s="1"/>
  <c r="G9" i="28"/>
  <c r="L49" i="28" s="1"/>
  <c r="E9" i="28"/>
  <c r="J49" i="28" s="1"/>
  <c r="N9" i="28"/>
  <c r="L81" i="28" s="1"/>
  <c r="O9" i="28"/>
  <c r="M81" i="28" s="1"/>
  <c r="P9" i="28"/>
  <c r="N81" i="28" s="1"/>
  <c r="H9" i="28"/>
  <c r="M49" i="28" s="1"/>
  <c r="E22" i="28"/>
  <c r="J61" i="28" s="1"/>
  <c r="N22" i="28"/>
  <c r="L94" i="28" s="1"/>
  <c r="F22" i="28"/>
  <c r="K61" i="28" s="1"/>
  <c r="O22" i="28"/>
  <c r="M94" i="28" s="1"/>
  <c r="G22" i="28"/>
  <c r="L61" i="28" s="1"/>
  <c r="P22" i="28"/>
  <c r="N94" i="28" s="1"/>
  <c r="J22" i="28"/>
  <c r="O61" i="28" s="1"/>
  <c r="H22" i="28"/>
  <c r="M61" i="28" s="1"/>
  <c r="Q22" i="28"/>
  <c r="O94" i="28" s="1"/>
  <c r="I22" i="28"/>
  <c r="N61" i="28" s="1"/>
  <c r="L22" i="28"/>
  <c r="J94" i="28" s="1"/>
  <c r="M22" i="28"/>
  <c r="K94" i="28" s="1"/>
  <c r="I11" i="28"/>
  <c r="N51" i="28" s="1"/>
  <c r="H11" i="28"/>
  <c r="M51" i="28" s="1"/>
  <c r="Q11" i="28"/>
  <c r="O83" i="28" s="1"/>
  <c r="J11" i="28"/>
  <c r="O51" i="28" s="1"/>
  <c r="L11" i="28"/>
  <c r="J83" i="28" s="1"/>
  <c r="F11" i="28"/>
  <c r="K51" i="28" s="1"/>
  <c r="M11" i="28"/>
  <c r="K83" i="28" s="1"/>
  <c r="G11" i="28"/>
  <c r="L51" i="28" s="1"/>
  <c r="E11" i="28"/>
  <c r="J51" i="28" s="1"/>
  <c r="N11" i="28"/>
  <c r="L83" i="28" s="1"/>
  <c r="O11" i="28"/>
  <c r="M83" i="28" s="1"/>
  <c r="P11" i="28"/>
  <c r="N83" i="28" s="1"/>
  <c r="I13" i="28"/>
  <c r="N53" i="28" s="1"/>
  <c r="J13" i="28"/>
  <c r="O53" i="28" s="1"/>
  <c r="H13" i="28"/>
  <c r="M53" i="28" s="1"/>
  <c r="L13" i="28"/>
  <c r="J85" i="28" s="1"/>
  <c r="O13" i="28"/>
  <c r="M85" i="28" s="1"/>
  <c r="G13" i="28"/>
  <c r="L53" i="28" s="1"/>
  <c r="M13" i="28"/>
  <c r="K85" i="28" s="1"/>
  <c r="Q13" i="28"/>
  <c r="O85" i="28" s="1"/>
  <c r="E13" i="28"/>
  <c r="J53" i="28" s="1"/>
  <c r="N13" i="28"/>
  <c r="L85" i="28" s="1"/>
  <c r="F13" i="28"/>
  <c r="K53" i="28" s="1"/>
  <c r="P13" i="28"/>
  <c r="N85" i="28" s="1"/>
  <c r="I23" i="28"/>
  <c r="N62" i="28" s="1"/>
  <c r="J23" i="28"/>
  <c r="O62" i="28" s="1"/>
  <c r="P23" i="28"/>
  <c r="N95" i="28" s="1"/>
  <c r="H23" i="28"/>
  <c r="M62" i="28" s="1"/>
  <c r="L23" i="28"/>
  <c r="J95" i="28" s="1"/>
  <c r="O23" i="28"/>
  <c r="M95" i="28" s="1"/>
  <c r="M23" i="28"/>
  <c r="K95" i="28" s="1"/>
  <c r="F23" i="28"/>
  <c r="K62" i="28" s="1"/>
  <c r="G23" i="28"/>
  <c r="L62" i="28" s="1"/>
  <c r="E23" i="28"/>
  <c r="J62" i="28" s="1"/>
  <c r="N23" i="28"/>
  <c r="L95" i="28" s="1"/>
  <c r="Q23" i="28"/>
  <c r="O95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6" i="28" s="1"/>
  <c r="F24" i="28"/>
  <c r="K63" i="28" s="1"/>
  <c r="O24" i="28"/>
  <c r="M96" i="28" s="1"/>
  <c r="G24" i="28"/>
  <c r="L63" i="28" s="1"/>
  <c r="P24" i="28"/>
  <c r="N96" i="28" s="1"/>
  <c r="L24" i="28"/>
  <c r="J96" i="28" s="1"/>
  <c r="H24" i="28"/>
  <c r="M63" i="28" s="1"/>
  <c r="Q24" i="28"/>
  <c r="O96" i="28" s="1"/>
  <c r="I24" i="28"/>
  <c r="N63" i="28" s="1"/>
  <c r="J24" i="28"/>
  <c r="O63" i="28" s="1"/>
  <c r="M24" i="28"/>
  <c r="K96" i="28" s="1"/>
  <c r="I7" i="28"/>
  <c r="N47" i="28" s="1"/>
  <c r="H7" i="28"/>
  <c r="M47" i="28" s="1"/>
  <c r="J7" i="28"/>
  <c r="O47" i="28" s="1"/>
  <c r="L7" i="28"/>
  <c r="J79" i="28" s="1"/>
  <c r="O7" i="28"/>
  <c r="M79" i="28" s="1"/>
  <c r="P7" i="28"/>
  <c r="N79" i="28" s="1"/>
  <c r="Q7" i="28"/>
  <c r="O79" i="28" s="1"/>
  <c r="M7" i="28"/>
  <c r="K79" i="28" s="1"/>
  <c r="F7" i="28"/>
  <c r="K47" i="28" s="1"/>
  <c r="E7" i="28"/>
  <c r="J47" i="28" s="1"/>
  <c r="N7" i="28"/>
  <c r="L79" i="28" s="1"/>
  <c r="G7" i="28"/>
  <c r="L47" i="28" s="1"/>
  <c r="E32" i="28"/>
  <c r="J71" i="28" s="1"/>
  <c r="N32" i="28"/>
  <c r="L104" i="28" s="1"/>
  <c r="F32" i="28"/>
  <c r="K71" i="28" s="1"/>
  <c r="O32" i="28"/>
  <c r="M104" i="28" s="1"/>
  <c r="L32" i="28"/>
  <c r="J104" i="28" s="1"/>
  <c r="G32" i="28"/>
  <c r="L71" i="28" s="1"/>
  <c r="P32" i="28"/>
  <c r="N104" i="28" s="1"/>
  <c r="H32" i="28"/>
  <c r="M71" i="28" s="1"/>
  <c r="Q32" i="28"/>
  <c r="O104" i="28" s="1"/>
  <c r="J32" i="28"/>
  <c r="O71" i="28" s="1"/>
  <c r="I32" i="28"/>
  <c r="N71" i="28" s="1"/>
  <c r="M32" i="28"/>
  <c r="K104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J6" i="31" s="1"/>
  <c r="D29" i="31"/>
  <c r="N27" i="32"/>
  <c r="L101" i="32" s="1"/>
  <c r="O27" i="32"/>
  <c r="M101" i="32" s="1"/>
  <c r="L27" i="32"/>
  <c r="J101" i="32" s="1"/>
  <c r="P27" i="32"/>
  <c r="N101" i="32" s="1"/>
  <c r="Q27" i="32"/>
  <c r="O101" i="32" s="1"/>
  <c r="M27" i="32"/>
  <c r="K101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4" i="32" s="1"/>
  <c r="M30" i="32"/>
  <c r="K104" i="32" s="1"/>
  <c r="N30" i="32"/>
  <c r="L104" i="32" s="1"/>
  <c r="O30" i="32"/>
  <c r="M104" i="32" s="1"/>
  <c r="P30" i="32"/>
  <c r="N104" i="32" s="1"/>
  <c r="Q30" i="32"/>
  <c r="O104" i="32" s="1"/>
  <c r="L25" i="32"/>
  <c r="M25" i="32"/>
  <c r="P25" i="32"/>
  <c r="N25" i="32"/>
  <c r="O25" i="32"/>
  <c r="Q25" i="32"/>
  <c r="N23" i="32"/>
  <c r="L97" i="32" s="1"/>
  <c r="O23" i="32"/>
  <c r="M97" i="32" s="1"/>
  <c r="P23" i="32"/>
  <c r="N97" i="32" s="1"/>
  <c r="Q23" i="32"/>
  <c r="O97" i="32" s="1"/>
  <c r="L23" i="32"/>
  <c r="J97" i="32" s="1"/>
  <c r="M23" i="32"/>
  <c r="K97" i="32" s="1"/>
  <c r="P24" i="32"/>
  <c r="N98" i="32" s="1"/>
  <c r="Q24" i="32"/>
  <c r="O98" i="32" s="1"/>
  <c r="L24" i="32"/>
  <c r="J98" i="32" s="1"/>
  <c r="N24" i="32"/>
  <c r="L98" i="32" s="1"/>
  <c r="M24" i="32"/>
  <c r="K98" i="32" s="1"/>
  <c r="O24" i="32"/>
  <c r="M98" i="32" s="1"/>
  <c r="P28" i="32"/>
  <c r="N102" i="32" s="1"/>
  <c r="Q28" i="32"/>
  <c r="O102" i="32" s="1"/>
  <c r="N28" i="32"/>
  <c r="L102" i="32" s="1"/>
  <c r="L28" i="32"/>
  <c r="J102" i="32" s="1"/>
  <c r="M28" i="32"/>
  <c r="K102" i="32" s="1"/>
  <c r="O28" i="32"/>
  <c r="M102" i="32" s="1"/>
  <c r="L22" i="32"/>
  <c r="J96" i="32" s="1"/>
  <c r="M22" i="32"/>
  <c r="K96" i="32" s="1"/>
  <c r="N22" i="32"/>
  <c r="L96" i="32" s="1"/>
  <c r="O22" i="32"/>
  <c r="M96" i="32" s="1"/>
  <c r="P22" i="32"/>
  <c r="N96" i="32" s="1"/>
  <c r="Q22" i="32"/>
  <c r="O96" i="32" s="1"/>
  <c r="L26" i="32"/>
  <c r="J100" i="32" s="1"/>
  <c r="M26" i="32"/>
  <c r="K100" i="32" s="1"/>
  <c r="N26" i="32"/>
  <c r="L100" i="32" s="1"/>
  <c r="O26" i="32"/>
  <c r="M100" i="32" s="1"/>
  <c r="P26" i="32"/>
  <c r="N100" i="32" s="1"/>
  <c r="Q26" i="32"/>
  <c r="O100" i="32" s="1"/>
  <c r="P32" i="32"/>
  <c r="N106" i="32" s="1"/>
  <c r="N32" i="32"/>
  <c r="L106" i="32" s="1"/>
  <c r="Q32" i="32"/>
  <c r="O106" i="32" s="1"/>
  <c r="L32" i="32"/>
  <c r="J106" i="32" s="1"/>
  <c r="M32" i="32"/>
  <c r="K106" i="32" s="1"/>
  <c r="O32" i="32"/>
  <c r="M106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1" i="32" s="1"/>
  <c r="Q18" i="32"/>
  <c r="O91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2" i="32" s="1"/>
  <c r="Q9" i="32"/>
  <c r="O82" i="32" s="1"/>
  <c r="P8" i="32"/>
  <c r="N81" i="32" s="1"/>
  <c r="Q8" i="32"/>
  <c r="O81" i="32" s="1"/>
  <c r="P7" i="32"/>
  <c r="N80" i="32" s="1"/>
  <c r="Q7" i="32"/>
  <c r="O80" i="32" s="1"/>
  <c r="P17" i="32"/>
  <c r="N90" i="32" s="1"/>
  <c r="Q17" i="32"/>
  <c r="O90" i="32" s="1"/>
  <c r="P13" i="32"/>
  <c r="N86" i="32" s="1"/>
  <c r="Q13" i="32"/>
  <c r="O86" i="32" s="1"/>
  <c r="O15" i="32"/>
  <c r="M88" i="32" s="1"/>
  <c r="P15" i="32"/>
  <c r="N88" i="32" s="1"/>
  <c r="N10" i="32"/>
  <c r="O10" i="32"/>
  <c r="N18" i="32"/>
  <c r="L91" i="32" s="1"/>
  <c r="O18" i="32"/>
  <c r="M91" i="32" s="1"/>
  <c r="N12" i="32"/>
  <c r="L85" i="32" s="1"/>
  <c r="O12" i="32"/>
  <c r="M85" i="32" s="1"/>
  <c r="N11" i="32"/>
  <c r="L84" i="32" s="1"/>
  <c r="O11" i="32"/>
  <c r="M84" i="32" s="1"/>
  <c r="N9" i="32"/>
  <c r="L82" i="32" s="1"/>
  <c r="O9" i="32"/>
  <c r="M82" i="32" s="1"/>
  <c r="N7" i="32"/>
  <c r="L80" i="32" s="1"/>
  <c r="O7" i="32"/>
  <c r="M80" i="32" s="1"/>
  <c r="N8" i="32"/>
  <c r="L81" i="32" s="1"/>
  <c r="O8" i="32"/>
  <c r="M81" i="32" s="1"/>
  <c r="N17" i="32"/>
  <c r="L90" i="32" s="1"/>
  <c r="O17" i="32"/>
  <c r="M90" i="32" s="1"/>
  <c r="N13" i="32"/>
  <c r="L86" i="32" s="1"/>
  <c r="O13" i="32"/>
  <c r="M86" i="32" s="1"/>
  <c r="M15" i="32"/>
  <c r="K88" i="32" s="1"/>
  <c r="N15" i="32"/>
  <c r="L88" i="32" s="1"/>
  <c r="L12" i="32"/>
  <c r="J85" i="32" s="1"/>
  <c r="M12" i="32"/>
  <c r="K85" i="32" s="1"/>
  <c r="L7" i="32"/>
  <c r="J80" i="32" s="1"/>
  <c r="M7" i="32"/>
  <c r="K80" i="32" s="1"/>
  <c r="L18" i="32"/>
  <c r="J91" i="32" s="1"/>
  <c r="M18" i="32"/>
  <c r="K91" i="32" s="1"/>
  <c r="L11" i="32"/>
  <c r="J84" i="32" s="1"/>
  <c r="M11" i="32"/>
  <c r="K84" i="32" s="1"/>
  <c r="L10" i="32"/>
  <c r="M10" i="32"/>
  <c r="L9" i="32"/>
  <c r="J82" i="32" s="1"/>
  <c r="M9" i="32"/>
  <c r="K82" i="32" s="1"/>
  <c r="L8" i="32"/>
  <c r="J81" i="32" s="1"/>
  <c r="M8" i="32"/>
  <c r="K81" i="32" s="1"/>
  <c r="L17" i="32"/>
  <c r="J90" i="32" s="1"/>
  <c r="M17" i="32"/>
  <c r="K90" i="32" s="1"/>
  <c r="L13" i="32"/>
  <c r="J86" i="32" s="1"/>
  <c r="M13" i="32"/>
  <c r="K86" i="32" s="1"/>
  <c r="J15" i="32"/>
  <c r="O55" i="32" s="1"/>
  <c r="L15" i="32"/>
  <c r="J88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E7" i="32"/>
  <c r="J47" i="32" s="1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F7" i="32"/>
  <c r="K47" i="32" s="1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D16" i="32"/>
  <c r="D21" i="31"/>
  <c r="D31" i="31"/>
  <c r="D14" i="31"/>
  <c r="D16" i="31"/>
  <c r="D21" i="28"/>
  <c r="D29" i="28"/>
  <c r="V18" i="28"/>
  <c r="O88" i="32"/>
  <c r="C1" i="20"/>
  <c r="K90" i="28" l="1"/>
  <c r="O90" i="28"/>
  <c r="L90" i="28"/>
  <c r="J90" i="28"/>
  <c r="N90" i="28"/>
  <c r="M90" i="28"/>
  <c r="L29" i="31"/>
  <c r="J104" i="31" s="1"/>
  <c r="O29" i="31"/>
  <c r="M104" i="31" s="1"/>
  <c r="M29" i="31"/>
  <c r="K104" i="31" s="1"/>
  <c r="Q29" i="31"/>
  <c r="O104" i="31" s="1"/>
  <c r="N29" i="31"/>
  <c r="L104" i="31" s="1"/>
  <c r="P29" i="31"/>
  <c r="N104" i="31" s="1"/>
  <c r="N31" i="31"/>
  <c r="L106" i="31" s="1"/>
  <c r="O31" i="31"/>
  <c r="M106" i="31" s="1"/>
  <c r="P31" i="31"/>
  <c r="N106" i="31" s="1"/>
  <c r="Q31" i="31"/>
  <c r="O106" i="31" s="1"/>
  <c r="L31" i="31"/>
  <c r="J106" i="31" s="1"/>
  <c r="M31" i="31"/>
  <c r="K106" i="31" s="1"/>
  <c r="P21" i="31"/>
  <c r="N96" i="31" s="1"/>
  <c r="Q21" i="31"/>
  <c r="O96" i="31" s="1"/>
  <c r="N21" i="31"/>
  <c r="L96" i="31" s="1"/>
  <c r="O21" i="31"/>
  <c r="M96" i="31" s="1"/>
  <c r="L21" i="31"/>
  <c r="J96" i="31" s="1"/>
  <c r="M21" i="31"/>
  <c r="K96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4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0" i="31" s="1"/>
  <c r="O16" i="31"/>
  <c r="M90" i="31" s="1"/>
  <c r="L16" i="31"/>
  <c r="J90" i="31" s="1"/>
  <c r="M16" i="31"/>
  <c r="K90" i="31" s="1"/>
  <c r="P16" i="31"/>
  <c r="N90" i="31" s="1"/>
  <c r="Q16" i="31"/>
  <c r="O90" i="31" s="1"/>
  <c r="O14" i="31"/>
  <c r="M88" i="31" s="1"/>
  <c r="L14" i="31"/>
  <c r="J88" i="31" s="1"/>
  <c r="M14" i="31"/>
  <c r="K88" i="31" s="1"/>
  <c r="N14" i="31"/>
  <c r="L88" i="31" s="1"/>
  <c r="Q14" i="31"/>
  <c r="O88" i="31" s="1"/>
  <c r="P14" i="31"/>
  <c r="N88" i="31" s="1"/>
  <c r="O6" i="31"/>
  <c r="M80" i="31" s="1"/>
  <c r="P6" i="31"/>
  <c r="N80" i="31" s="1"/>
  <c r="M6" i="31"/>
  <c r="K80" i="31" s="1"/>
  <c r="N6" i="31"/>
  <c r="L80" i="31" s="1"/>
  <c r="L6" i="31"/>
  <c r="J80" i="31" s="1"/>
  <c r="Q6" i="31"/>
  <c r="O80" i="31" s="1"/>
  <c r="L83" i="32"/>
  <c r="M50" i="32"/>
  <c r="J83" i="32"/>
  <c r="K83" i="32"/>
  <c r="O83" i="32"/>
  <c r="N83" i="32"/>
  <c r="M83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3" i="28" s="1"/>
  <c r="P21" i="28"/>
  <c r="N93" i="28" s="1"/>
  <c r="Q21" i="28"/>
  <c r="O93" i="28" s="1"/>
  <c r="M21" i="28"/>
  <c r="K93" i="28" s="1"/>
  <c r="F21" i="28"/>
  <c r="K60" i="28" s="1"/>
  <c r="G21" i="28"/>
  <c r="L60" i="28" s="1"/>
  <c r="E21" i="28"/>
  <c r="J60" i="28" s="1"/>
  <c r="N21" i="28"/>
  <c r="L93" i="28" s="1"/>
  <c r="O21" i="28"/>
  <c r="M93" i="28" s="1"/>
  <c r="I31" i="28"/>
  <c r="N70" i="28" s="1"/>
  <c r="J31" i="28"/>
  <c r="O70" i="28" s="1"/>
  <c r="L31" i="28"/>
  <c r="J103" i="28" s="1"/>
  <c r="F31" i="28"/>
  <c r="K70" i="28" s="1"/>
  <c r="P31" i="28"/>
  <c r="N103" i="28" s="1"/>
  <c r="M31" i="28"/>
  <c r="K103" i="28" s="1"/>
  <c r="E31" i="28"/>
  <c r="J70" i="28" s="1"/>
  <c r="N31" i="28"/>
  <c r="L103" i="28" s="1"/>
  <c r="O31" i="28"/>
  <c r="M103" i="28" s="1"/>
  <c r="G31" i="28"/>
  <c r="L70" i="28" s="1"/>
  <c r="H31" i="28"/>
  <c r="M70" i="28" s="1"/>
  <c r="Q31" i="28"/>
  <c r="O103" i="28" s="1"/>
  <c r="I29" i="28"/>
  <c r="N68" i="28" s="1"/>
  <c r="J29" i="28"/>
  <c r="O68" i="28" s="1"/>
  <c r="G29" i="28"/>
  <c r="L68" i="28" s="1"/>
  <c r="L29" i="28"/>
  <c r="J101" i="28" s="1"/>
  <c r="F29" i="28"/>
  <c r="K68" i="28" s="1"/>
  <c r="P29" i="28"/>
  <c r="N101" i="28" s="1"/>
  <c r="M29" i="28"/>
  <c r="K101" i="28" s="1"/>
  <c r="E29" i="28"/>
  <c r="J68" i="28" s="1"/>
  <c r="N29" i="28"/>
  <c r="L101" i="28" s="1"/>
  <c r="O29" i="28"/>
  <c r="M101" i="28" s="1"/>
  <c r="H29" i="28"/>
  <c r="M68" i="28" s="1"/>
  <c r="Q29" i="28"/>
  <c r="O101" i="28" s="1"/>
  <c r="N31" i="32"/>
  <c r="L105" i="32" s="1"/>
  <c r="O31" i="32"/>
  <c r="M105" i="32" s="1"/>
  <c r="P31" i="32"/>
  <c r="N105" i="32" s="1"/>
  <c r="Q31" i="32"/>
  <c r="O105" i="32" s="1"/>
  <c r="M31" i="32"/>
  <c r="K105" i="32" s="1"/>
  <c r="L31" i="32"/>
  <c r="J105" i="32" s="1"/>
  <c r="P29" i="32"/>
  <c r="N103" i="32" s="1"/>
  <c r="L29" i="32"/>
  <c r="J103" i="32" s="1"/>
  <c r="M29" i="32"/>
  <c r="K103" i="32" s="1"/>
  <c r="N29" i="32"/>
  <c r="L103" i="32" s="1"/>
  <c r="O29" i="32"/>
  <c r="M103" i="32" s="1"/>
  <c r="Q29" i="32"/>
  <c r="O103" i="32" s="1"/>
  <c r="Q21" i="32"/>
  <c r="O95" i="32" s="1"/>
  <c r="O21" i="32"/>
  <c r="M95" i="32" s="1"/>
  <c r="N21" i="32"/>
  <c r="L95" i="32" s="1"/>
  <c r="M21" i="32"/>
  <c r="K95" i="32" s="1"/>
  <c r="L21" i="32"/>
  <c r="J95" i="32" s="1"/>
  <c r="P21" i="32"/>
  <c r="N95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9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9" i="32" s="1"/>
  <c r="Q16" i="32"/>
  <c r="O89" i="32" s="1"/>
  <c r="P14" i="32"/>
  <c r="N87" i="32" s="1"/>
  <c r="Q14" i="32"/>
  <c r="O87" i="32" s="1"/>
  <c r="P6" i="32"/>
  <c r="N79" i="32" s="1"/>
  <c r="Q6" i="32"/>
  <c r="O79" i="32" s="1"/>
  <c r="N16" i="32"/>
  <c r="L89" i="32" s="1"/>
  <c r="O16" i="32"/>
  <c r="M89" i="32" s="1"/>
  <c r="N14" i="32"/>
  <c r="L87" i="32" s="1"/>
  <c r="O14" i="32"/>
  <c r="M87" i="32" s="1"/>
  <c r="N6" i="32"/>
  <c r="L79" i="32" s="1"/>
  <c r="O6" i="32"/>
  <c r="M79" i="32" s="1"/>
  <c r="L16" i="32"/>
  <c r="J89" i="32" s="1"/>
  <c r="M16" i="32"/>
  <c r="K89" i="32" s="1"/>
  <c r="L14" i="32"/>
  <c r="J87" i="32" s="1"/>
  <c r="M14" i="32"/>
  <c r="K87" i="32" s="1"/>
  <c r="L6" i="32"/>
  <c r="J79" i="32" s="1"/>
  <c r="M6" i="32"/>
  <c r="K79" i="32" s="1"/>
  <c r="E16" i="32"/>
  <c r="J56" i="32" s="1"/>
  <c r="J16" i="32"/>
  <c r="O56" i="32" s="1"/>
  <c r="E14" i="32"/>
  <c r="J54" i="32" s="1"/>
  <c r="J14" i="32"/>
  <c r="O54" i="32" s="1"/>
  <c r="E6" i="32"/>
  <c r="J46" i="32" s="1"/>
  <c r="J6" i="32"/>
  <c r="O46" i="32" s="1"/>
  <c r="L99" i="32"/>
  <c r="H16" i="32"/>
  <c r="M56" i="32" s="1"/>
  <c r="I16" i="32"/>
  <c r="N56" i="32" s="1"/>
  <c r="H14" i="32"/>
  <c r="M54" i="32" s="1"/>
  <c r="I14" i="32"/>
  <c r="N54" i="32" s="1"/>
  <c r="N99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4" i="31"/>
  <c r="O50" i="31"/>
  <c r="M64" i="32"/>
  <c r="K99" i="32"/>
  <c r="O99" i="32"/>
  <c r="J97" i="28"/>
  <c r="J99" i="32"/>
  <c r="J82" i="28"/>
  <c r="L64" i="32"/>
  <c r="J64" i="32"/>
  <c r="K64" i="32"/>
  <c r="O64" i="32"/>
  <c r="N64" i="32"/>
  <c r="J64" i="28"/>
  <c r="K84" i="31"/>
  <c r="K100" i="31"/>
  <c r="K50" i="31"/>
  <c r="J50" i="28"/>
  <c r="O100" i="31"/>
  <c r="M50" i="31"/>
  <c r="M100" i="31"/>
  <c r="J100" i="31"/>
  <c r="L100" i="31"/>
  <c r="N100" i="31"/>
  <c r="J84" i="31"/>
  <c r="O82" i="28"/>
  <c r="N84" i="31"/>
  <c r="L84" i="31"/>
  <c r="M65" i="31"/>
  <c r="K65" i="31"/>
  <c r="M82" i="28"/>
  <c r="L65" i="31"/>
  <c r="O65" i="31"/>
  <c r="N65" i="31"/>
  <c r="L50" i="28"/>
  <c r="J65" i="31"/>
  <c r="M97" i="28"/>
  <c r="L50" i="31"/>
  <c r="N50" i="31"/>
  <c r="O97" i="28"/>
  <c r="J50" i="31"/>
  <c r="M64" i="28"/>
  <c r="L97" i="28"/>
  <c r="L64" i="28"/>
  <c r="N82" i="28"/>
  <c r="K82" i="28"/>
  <c r="N97" i="28"/>
  <c r="K97" i="28"/>
  <c r="K50" i="28"/>
  <c r="K64" i="28"/>
  <c r="L82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4" i="28"/>
  <c r="N84" i="28"/>
  <c r="L84" i="28"/>
  <c r="O84" i="28"/>
  <c r="K84" i="28"/>
  <c r="J84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<sst xmlns="http://schemas.openxmlformats.org/spreadsheetml/2006/main" count="4810" uniqueCount="357">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</sst>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11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181" fontId="66" fillId="0" borderId="29" xfId="0" applyNumberFormat="1" applyFont="1" applyBorder="1"/>
    <xf numFmtId="0" fontId="0" fillId="0" borderId="0" xfId="0" applyBorder="1"/>
    <xf numFmtId="0" fontId="66" fillId="0" borderId="0" xfId="0" applyFont="1" applyBorder="1"/>
    <xf numFmtId="181" fontId="66" fillId="0" borderId="0" xfId="0" applyNumberFormat="1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171" fontId="63" fillId="39" borderId="28" xfId="3468" applyNumberFormat="1" applyFont="1" applyFill="1" applyBorder="1" applyAlignment="1">
      <alignment vertical="center" wrapText="1"/>
    </xf>
    <xf numFmtId="0" fontId="66" fillId="47" borderId="0" xfId="0" applyFont="1" applyFill="1" applyAlignment="1">
      <alignment vertical="center"/>
    </xf>
    <xf numFmtId="0" fontId="74" fillId="47" borderId="0" xfId="0" applyFont="1" applyFill="1" applyAlignment="1">
      <alignment vertical="center"/>
    </xf>
    <xf numFmtId="10" fontId="66" fillId="48" borderId="29" xfId="34379" applyNumberFormat="1" applyFont="1" applyFill="1" applyBorder="1" applyAlignment="1">
      <alignment horizontal="left" vertical="center"/>
    </xf>
    <xf numFmtId="10" fontId="66" fillId="48" borderId="0" xfId="34379" applyNumberFormat="1" applyFont="1" applyFill="1" applyBorder="1" applyAlignment="1">
      <alignment horizontal="left" vertical="center"/>
    </xf>
    <xf numFmtId="0" fontId="66" fillId="48" borderId="0" xfId="0" applyFont="1" applyFill="1" applyAlignment="1">
      <alignment vertical="center"/>
    </xf>
    <xf numFmtId="10" fontId="66" fillId="48" borderId="0" xfId="34379" applyNumberFormat="1" applyFont="1" applyFill="1" applyAlignment="1">
      <alignment horizontal="left" vertical="center"/>
    </xf>
    <xf numFmtId="9" fontId="77" fillId="41" borderId="0" xfId="34379" applyNumberFormat="1" applyFont="1" applyFill="1" applyAlignment="1">
      <alignment vertical="center"/>
    </xf>
    <xf numFmtId="0" fontId="0" fillId="0" borderId="25" xfId="0" applyBorder="1"/>
    <xf numFmtId="0" fontId="66" fillId="0" borderId="25" xfId="0" applyFont="1" applyBorder="1"/>
    <xf numFmtId="181" fontId="66" fillId="0" borderId="25" xfId="0" applyNumberFormat="1" applyFont="1" applyBorder="1"/>
    <xf numFmtId="171" fontId="66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6" fillId="0" borderId="0" xfId="0" applyFont="1" applyFill="1" applyAlignment="1">
      <alignment vertical="center"/>
    </xf>
    <xf numFmtId="0" fontId="66" fillId="0" borderId="0" xfId="0" applyFont="1" applyFill="1" applyAlignment="1">
      <alignment horizontal="left" vertical="center"/>
    </xf>
    <xf numFmtId="171" fontId="66" fillId="49" borderId="31" xfId="34379" applyNumberFormat="1" applyFont="1" applyFill="1" applyBorder="1" applyAlignment="1">
      <alignment horizontal="right" vertical="center"/>
    </xf>
    <xf numFmtId="0" fontId="63" fillId="39" borderId="0" xfId="3468" applyFont="1" applyFill="1" applyBorder="1" applyAlignment="1">
      <alignment vertical="center" wrapText="1"/>
    </xf>
    <xf numFmtId="0" fontId="63" fillId="39" borderId="0" xfId="3468" applyFont="1" applyFill="1" applyBorder="1" applyAlignment="1">
      <alignment horizontal="left" vertical="center" wrapText="1"/>
    </xf>
    <xf numFmtId="0" fontId="78" fillId="0" borderId="0" xfId="0" applyFont="1" applyAlignment="1">
      <alignment horizontal="left" vertical="center"/>
    </xf>
    <xf numFmtId="0" fontId="74" fillId="0" borderId="0" xfId="0" applyFont="1" applyAlignment="1">
      <alignment horizontal="left" vertical="center"/>
    </xf>
    <xf numFmtId="2" fontId="66" fillId="0" borderId="0" xfId="0" applyNumberFormat="1" applyFont="1" applyAlignment="1">
      <alignment horizontal="left" vertical="center"/>
    </xf>
    <xf numFmtId="0" fontId="63" fillId="39" borderId="0" xfId="3468" applyFont="1" applyFill="1" applyBorder="1" applyAlignment="1">
      <alignment horizontal="center" vertical="center" wrapText="1"/>
    </xf>
    <xf numFmtId="0" fontId="66" fillId="0" borderId="36" xfId="0" applyFont="1" applyBorder="1" applyAlignment="1">
      <alignment horizontal="center" vertical="center"/>
    </xf>
    <xf numFmtId="0" fontId="66" fillId="0" borderId="24" xfId="0" applyFont="1" applyBorder="1" applyAlignment="1">
      <alignment horizontal="center" vertical="center"/>
    </xf>
    <xf numFmtId="0" fontId="63" fillId="46" borderId="0" xfId="3468" applyFont="1" applyFill="1" applyBorder="1" applyAlignment="1">
      <alignment horizontal="center" vertical="center" wrapText="1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1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42" workbookViewId="0">
      <selection activeCell="L50" sqref="L50"/>
    </sheetView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313</v>
      </c>
      <c r="B2" t="s">
        <v>311</v>
      </c>
      <c r="C2" t="s">
        <v>314</v>
      </c>
      <c r="D2" t="s">
        <v>315</v>
      </c>
      <c r="E2" t="s">
        <v>222</v>
      </c>
      <c r="F2" t="s">
        <v>316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3.07019607843137</v>
      </c>
      <c r="M2">
        <v>3.07019607843137</v>
      </c>
    </row>
    <row r="3" spans="1:13">
      <c r="A3" t="s">
        <v>313</v>
      </c>
      <c r="B3" t="s">
        <v>311</v>
      </c>
      <c r="C3" t="s">
        <v>314</v>
      </c>
      <c r="D3" t="s">
        <v>315</v>
      </c>
      <c r="E3" t="s">
        <v>222</v>
      </c>
      <c r="F3" t="s">
        <v>316</v>
      </c>
      <c r="G3">
        <v>2030</v>
      </c>
      <c r="H3" t="s">
        <v>222</v>
      </c>
      <c r="I3" t="s">
        <v>222</v>
      </c>
      <c r="J3" t="s">
        <v>222</v>
      </c>
      <c r="K3" t="s">
        <v>222</v>
      </c>
      <c r="L3">
        <v>3.2748758169934713</v>
      </c>
      <c r="M3">
        <v>3.2748758169934713</v>
      </c>
    </row>
    <row r="4" spans="1:13">
      <c r="A4" t="s">
        <v>313</v>
      </c>
      <c r="B4" t="s">
        <v>311</v>
      </c>
      <c r="C4" t="s">
        <v>314</v>
      </c>
      <c r="D4" t="s">
        <v>315</v>
      </c>
      <c r="E4" t="s">
        <v>222</v>
      </c>
      <c r="F4" t="s">
        <v>316</v>
      </c>
      <c r="G4">
        <v>2040</v>
      </c>
      <c r="H4" t="s">
        <v>222</v>
      </c>
      <c r="I4" t="s">
        <v>222</v>
      </c>
      <c r="J4" t="s">
        <v>222</v>
      </c>
      <c r="K4" t="s">
        <v>222</v>
      </c>
      <c r="L4">
        <v>3.7865751633986795</v>
      </c>
      <c r="M4">
        <v>3.7865751633986795</v>
      </c>
    </row>
    <row r="5" spans="1:13">
      <c r="A5" t="s">
        <v>313</v>
      </c>
      <c r="B5" t="s">
        <v>311</v>
      </c>
      <c r="C5" t="s">
        <v>314</v>
      </c>
      <c r="D5" t="s">
        <v>315</v>
      </c>
      <c r="E5" t="s">
        <v>222</v>
      </c>
      <c r="F5" t="s">
        <v>316</v>
      </c>
      <c r="G5">
        <v>2050</v>
      </c>
      <c r="H5" t="s">
        <v>222</v>
      </c>
      <c r="I5" t="s">
        <v>222</v>
      </c>
      <c r="J5" t="s">
        <v>222</v>
      </c>
      <c r="K5" t="s">
        <v>222</v>
      </c>
      <c r="L5">
        <v>4.0935947712418166</v>
      </c>
      <c r="M5">
        <v>4.0935947712418166</v>
      </c>
    </row>
    <row r="6" spans="1:13">
      <c r="A6" t="s">
        <v>313</v>
      </c>
      <c r="B6" t="s">
        <v>311</v>
      </c>
      <c r="C6" t="s">
        <v>314</v>
      </c>
      <c r="D6" t="s">
        <v>137</v>
      </c>
      <c r="E6" t="s">
        <v>222</v>
      </c>
      <c r="F6" t="s">
        <v>316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3.07019607843137</v>
      </c>
      <c r="M6">
        <v>3.07019607843137</v>
      </c>
    </row>
    <row r="7" spans="1:13">
      <c r="A7" t="s">
        <v>313</v>
      </c>
      <c r="B7" t="s">
        <v>311</v>
      </c>
      <c r="C7" t="s">
        <v>314</v>
      </c>
      <c r="D7" t="s">
        <v>137</v>
      </c>
      <c r="E7" t="s">
        <v>222</v>
      </c>
      <c r="F7" t="s">
        <v>316</v>
      </c>
      <c r="G7">
        <v>2030</v>
      </c>
      <c r="H7" t="s">
        <v>222</v>
      </c>
      <c r="I7" t="s">
        <v>222</v>
      </c>
      <c r="J7" t="s">
        <v>222</v>
      </c>
      <c r="K7" t="s">
        <v>222</v>
      </c>
      <c r="L7">
        <v>3.2748758169934713</v>
      </c>
      <c r="M7">
        <v>3.2748758169934713</v>
      </c>
    </row>
    <row r="8" spans="1:13">
      <c r="A8" t="s">
        <v>313</v>
      </c>
      <c r="B8" t="s">
        <v>311</v>
      </c>
      <c r="C8" t="s">
        <v>314</v>
      </c>
      <c r="D8" t="s">
        <v>137</v>
      </c>
      <c r="E8" t="s">
        <v>222</v>
      </c>
      <c r="F8" t="s">
        <v>316</v>
      </c>
      <c r="G8">
        <v>2040</v>
      </c>
      <c r="H8" t="s">
        <v>222</v>
      </c>
      <c r="I8" t="s">
        <v>222</v>
      </c>
      <c r="J8" t="s">
        <v>222</v>
      </c>
      <c r="K8" t="s">
        <v>222</v>
      </c>
      <c r="L8">
        <v>3.7865751633986795</v>
      </c>
      <c r="M8">
        <v>3.7865751633986795</v>
      </c>
    </row>
    <row r="9" spans="1:13">
      <c r="A9" t="s">
        <v>313</v>
      </c>
      <c r="B9" t="s">
        <v>311</v>
      </c>
      <c r="C9" t="s">
        <v>314</v>
      </c>
      <c r="D9" t="s">
        <v>137</v>
      </c>
      <c r="E9" t="s">
        <v>222</v>
      </c>
      <c r="F9" t="s">
        <v>316</v>
      </c>
      <c r="G9">
        <v>2050</v>
      </c>
      <c r="H9" t="s">
        <v>222</v>
      </c>
      <c r="I9" t="s">
        <v>222</v>
      </c>
      <c r="J9" t="s">
        <v>222</v>
      </c>
      <c r="K9" t="s">
        <v>222</v>
      </c>
      <c r="L9">
        <v>4.0935947712418166</v>
      </c>
      <c r="M9">
        <v>4.0935947712418166</v>
      </c>
    </row>
    <row r="10" spans="1:13">
      <c r="A10" t="s">
        <v>313</v>
      </c>
      <c r="B10" t="s">
        <v>311</v>
      </c>
      <c r="C10" t="s">
        <v>317</v>
      </c>
      <c r="D10" t="s">
        <v>315</v>
      </c>
      <c r="E10" t="s">
        <v>222</v>
      </c>
      <c r="F10" t="s">
        <v>316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3.07019607843137</v>
      </c>
      <c r="M10">
        <v>3.07019607843137</v>
      </c>
    </row>
    <row r="11" spans="1:13">
      <c r="A11" t="s">
        <v>313</v>
      </c>
      <c r="B11" t="s">
        <v>311</v>
      </c>
      <c r="C11" t="s">
        <v>317</v>
      </c>
      <c r="D11" t="s">
        <v>315</v>
      </c>
      <c r="E11" t="s">
        <v>222</v>
      </c>
      <c r="F11" t="s">
        <v>316</v>
      </c>
      <c r="G11">
        <v>2030</v>
      </c>
      <c r="H11" t="s">
        <v>222</v>
      </c>
      <c r="I11" t="s">
        <v>222</v>
      </c>
      <c r="J11" t="s">
        <v>222</v>
      </c>
      <c r="K11" t="s">
        <v>222</v>
      </c>
      <c r="L11">
        <v>3.5818954248366088</v>
      </c>
      <c r="M11">
        <v>3.5818954248366088</v>
      </c>
    </row>
    <row r="12" spans="1:13">
      <c r="A12" t="s">
        <v>313</v>
      </c>
      <c r="B12" t="s">
        <v>311</v>
      </c>
      <c r="C12" t="s">
        <v>317</v>
      </c>
      <c r="D12" t="s">
        <v>315</v>
      </c>
      <c r="E12" t="s">
        <v>222</v>
      </c>
      <c r="F12" t="s">
        <v>316</v>
      </c>
      <c r="G12">
        <v>2040</v>
      </c>
      <c r="H12" t="s">
        <v>222</v>
      </c>
      <c r="I12" t="s">
        <v>222</v>
      </c>
      <c r="J12" t="s">
        <v>222</v>
      </c>
      <c r="K12" t="s">
        <v>222</v>
      </c>
      <c r="L12">
        <v>4.0935947712418166</v>
      </c>
      <c r="M12">
        <v>4.0935947712418166</v>
      </c>
    </row>
    <row r="13" spans="1:13">
      <c r="A13" t="s">
        <v>313</v>
      </c>
      <c r="B13" t="s">
        <v>311</v>
      </c>
      <c r="C13" t="s">
        <v>317</v>
      </c>
      <c r="D13" t="s">
        <v>315</v>
      </c>
      <c r="E13" t="s">
        <v>222</v>
      </c>
      <c r="F13" t="s">
        <v>316</v>
      </c>
      <c r="G13">
        <v>2050</v>
      </c>
      <c r="H13" t="s">
        <v>222</v>
      </c>
      <c r="I13" t="s">
        <v>222</v>
      </c>
      <c r="J13" t="s">
        <v>222</v>
      </c>
      <c r="K13" t="s">
        <v>222</v>
      </c>
      <c r="L13">
        <v>4.6052941176470554</v>
      </c>
      <c r="M13">
        <v>4.6052941176470554</v>
      </c>
    </row>
    <row r="14" spans="1:13">
      <c r="A14" t="s">
        <v>313</v>
      </c>
      <c r="B14" t="s">
        <v>311</v>
      </c>
      <c r="C14" t="s">
        <v>317</v>
      </c>
      <c r="D14" t="s">
        <v>137</v>
      </c>
      <c r="E14" t="s">
        <v>222</v>
      </c>
      <c r="F14" t="s">
        <v>316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3.3772156862745071</v>
      </c>
      <c r="M14">
        <v>3.3772156862745071</v>
      </c>
    </row>
    <row r="15" spans="1:13">
      <c r="A15" t="s">
        <v>313</v>
      </c>
      <c r="B15" t="s">
        <v>311</v>
      </c>
      <c r="C15" t="s">
        <v>317</v>
      </c>
      <c r="D15" t="s">
        <v>137</v>
      </c>
      <c r="E15" t="s">
        <v>222</v>
      </c>
      <c r="F15" t="s">
        <v>316</v>
      </c>
      <c r="G15">
        <v>2030</v>
      </c>
      <c r="H15" t="s">
        <v>222</v>
      </c>
      <c r="I15" t="s">
        <v>222</v>
      </c>
      <c r="J15" t="s">
        <v>222</v>
      </c>
      <c r="K15" t="s">
        <v>222</v>
      </c>
      <c r="L15">
        <v>3.5818954248366088</v>
      </c>
      <c r="M15">
        <v>3.5818954248366088</v>
      </c>
    </row>
    <row r="16" spans="1:13">
      <c r="A16" t="s">
        <v>313</v>
      </c>
      <c r="B16" t="s">
        <v>311</v>
      </c>
      <c r="C16" t="s">
        <v>317</v>
      </c>
      <c r="D16" t="s">
        <v>137</v>
      </c>
      <c r="E16" t="s">
        <v>222</v>
      </c>
      <c r="F16" t="s">
        <v>316</v>
      </c>
      <c r="G16">
        <v>2040</v>
      </c>
      <c r="H16" t="s">
        <v>222</v>
      </c>
      <c r="I16" t="s">
        <v>222</v>
      </c>
      <c r="J16" t="s">
        <v>222</v>
      </c>
      <c r="K16" t="s">
        <v>222</v>
      </c>
      <c r="L16">
        <v>4.0935947712418166</v>
      </c>
      <c r="M16">
        <v>4.0935947712418166</v>
      </c>
    </row>
    <row r="17" spans="1:13">
      <c r="A17" t="s">
        <v>313</v>
      </c>
      <c r="B17" t="s">
        <v>311</v>
      </c>
      <c r="C17" t="s">
        <v>317</v>
      </c>
      <c r="D17" t="s">
        <v>137</v>
      </c>
      <c r="E17" t="s">
        <v>222</v>
      </c>
      <c r="F17" t="s">
        <v>316</v>
      </c>
      <c r="G17">
        <v>2050</v>
      </c>
      <c r="H17" t="s">
        <v>222</v>
      </c>
      <c r="I17" t="s">
        <v>222</v>
      </c>
      <c r="J17" t="s">
        <v>222</v>
      </c>
      <c r="K17" t="s">
        <v>222</v>
      </c>
      <c r="L17">
        <v>4.6052941176470554</v>
      </c>
      <c r="M17">
        <v>4.6052941176470554</v>
      </c>
    </row>
    <row r="18" spans="1:13">
      <c r="A18" t="s">
        <v>313</v>
      </c>
      <c r="B18" t="s">
        <v>311</v>
      </c>
      <c r="C18" t="s">
        <v>318</v>
      </c>
      <c r="D18" t="s">
        <v>319</v>
      </c>
      <c r="E18" t="s">
        <v>222</v>
      </c>
      <c r="F18" t="s">
        <v>316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3.1157627118644098</v>
      </c>
      <c r="M18">
        <v>3.1157627118644098</v>
      </c>
    </row>
    <row r="19" spans="1:13">
      <c r="A19" t="s">
        <v>313</v>
      </c>
      <c r="B19" t="s">
        <v>311</v>
      </c>
      <c r="C19" t="s">
        <v>318</v>
      </c>
      <c r="D19" t="s">
        <v>319</v>
      </c>
      <c r="E19" t="s">
        <v>222</v>
      </c>
      <c r="F19" t="s">
        <v>316</v>
      </c>
      <c r="G19">
        <v>2030</v>
      </c>
      <c r="H19" t="s">
        <v>222</v>
      </c>
      <c r="I19" t="s">
        <v>222</v>
      </c>
      <c r="J19" t="s">
        <v>222</v>
      </c>
      <c r="K19" t="s">
        <v>222</v>
      </c>
      <c r="L19">
        <v>3.323480225988714</v>
      </c>
      <c r="M19">
        <v>3.323480225988714</v>
      </c>
    </row>
    <row r="20" spans="1:13">
      <c r="A20" t="s">
        <v>313</v>
      </c>
      <c r="B20" t="s">
        <v>311</v>
      </c>
      <c r="C20" t="s">
        <v>318</v>
      </c>
      <c r="D20" t="s">
        <v>319</v>
      </c>
      <c r="E20" t="s">
        <v>222</v>
      </c>
      <c r="F20" t="s">
        <v>316</v>
      </c>
      <c r="G20">
        <v>2040</v>
      </c>
      <c r="H20" t="s">
        <v>222</v>
      </c>
      <c r="I20" t="s">
        <v>222</v>
      </c>
      <c r="J20" t="s">
        <v>222</v>
      </c>
      <c r="K20" t="s">
        <v>222</v>
      </c>
      <c r="L20">
        <v>3.8427740112994284</v>
      </c>
      <c r="M20">
        <v>3.8427740112994284</v>
      </c>
    </row>
    <row r="21" spans="1:13">
      <c r="A21" t="s">
        <v>313</v>
      </c>
      <c r="B21" t="s">
        <v>311</v>
      </c>
      <c r="C21" t="s">
        <v>318</v>
      </c>
      <c r="D21" t="s">
        <v>319</v>
      </c>
      <c r="E21" t="s">
        <v>222</v>
      </c>
      <c r="F21" t="s">
        <v>316</v>
      </c>
      <c r="G21">
        <v>2050</v>
      </c>
      <c r="H21" t="s">
        <v>222</v>
      </c>
      <c r="I21" t="s">
        <v>222</v>
      </c>
      <c r="J21" t="s">
        <v>222</v>
      </c>
      <c r="K21" t="s">
        <v>222</v>
      </c>
      <c r="L21">
        <v>4.1543502824858694</v>
      </c>
      <c r="M21">
        <v>4.1543502824858694</v>
      </c>
    </row>
    <row r="22" spans="1:13">
      <c r="A22" t="s">
        <v>313</v>
      </c>
      <c r="B22" t="s">
        <v>311</v>
      </c>
      <c r="C22" t="s">
        <v>318</v>
      </c>
      <c r="D22" t="s">
        <v>227</v>
      </c>
      <c r="E22" t="s">
        <v>222</v>
      </c>
      <c r="F22" t="s">
        <v>316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3.1157627118644098</v>
      </c>
      <c r="M22">
        <v>3.1157627118644098</v>
      </c>
    </row>
    <row r="23" spans="1:13">
      <c r="A23" t="s">
        <v>313</v>
      </c>
      <c r="B23" t="s">
        <v>311</v>
      </c>
      <c r="C23" t="s">
        <v>318</v>
      </c>
      <c r="D23" t="s">
        <v>227</v>
      </c>
      <c r="E23" t="s">
        <v>222</v>
      </c>
      <c r="F23" t="s">
        <v>316</v>
      </c>
      <c r="G23">
        <v>2030</v>
      </c>
      <c r="H23" t="s">
        <v>222</v>
      </c>
      <c r="I23" t="s">
        <v>222</v>
      </c>
      <c r="J23" t="s">
        <v>222</v>
      </c>
      <c r="K23" t="s">
        <v>222</v>
      </c>
      <c r="L23">
        <v>3.323480225988714</v>
      </c>
      <c r="M23">
        <v>3.323480225988714</v>
      </c>
    </row>
    <row r="24" spans="1:13">
      <c r="A24" t="s">
        <v>313</v>
      </c>
      <c r="B24" t="s">
        <v>311</v>
      </c>
      <c r="C24" t="s">
        <v>318</v>
      </c>
      <c r="D24" t="s">
        <v>227</v>
      </c>
      <c r="E24" t="s">
        <v>222</v>
      </c>
      <c r="F24" t="s">
        <v>316</v>
      </c>
      <c r="G24">
        <v>2040</v>
      </c>
      <c r="H24" t="s">
        <v>222</v>
      </c>
      <c r="I24" t="s">
        <v>222</v>
      </c>
      <c r="J24" t="s">
        <v>222</v>
      </c>
      <c r="K24" t="s">
        <v>222</v>
      </c>
      <c r="L24">
        <v>3.8427740112994284</v>
      </c>
      <c r="M24">
        <v>3.8427740112994284</v>
      </c>
    </row>
    <row r="25" spans="1:13">
      <c r="A25" t="s">
        <v>313</v>
      </c>
      <c r="B25" t="s">
        <v>311</v>
      </c>
      <c r="C25" t="s">
        <v>318</v>
      </c>
      <c r="D25" t="s">
        <v>227</v>
      </c>
      <c r="E25" t="s">
        <v>222</v>
      </c>
      <c r="F25" t="s">
        <v>316</v>
      </c>
      <c r="G25">
        <v>2050</v>
      </c>
      <c r="H25" t="s">
        <v>222</v>
      </c>
      <c r="I25" t="s">
        <v>222</v>
      </c>
      <c r="J25" t="s">
        <v>222</v>
      </c>
      <c r="K25" t="s">
        <v>222</v>
      </c>
      <c r="L25">
        <v>4.1543502824858694</v>
      </c>
      <c r="M25">
        <v>4.1543502824858694</v>
      </c>
    </row>
    <row r="26" spans="1:13">
      <c r="A26" t="s">
        <v>313</v>
      </c>
      <c r="B26" t="s">
        <v>311</v>
      </c>
      <c r="C26" t="s">
        <v>320</v>
      </c>
      <c r="D26" t="s">
        <v>319</v>
      </c>
      <c r="E26" t="s">
        <v>222</v>
      </c>
      <c r="F26" t="s">
        <v>316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3.4273389830508512</v>
      </c>
      <c r="M26">
        <v>3.4273389830508512</v>
      </c>
    </row>
    <row r="27" spans="1:13">
      <c r="A27" t="s">
        <v>313</v>
      </c>
      <c r="B27" t="s">
        <v>311</v>
      </c>
      <c r="C27" t="s">
        <v>320</v>
      </c>
      <c r="D27" t="s">
        <v>319</v>
      </c>
      <c r="E27" t="s">
        <v>222</v>
      </c>
      <c r="F27" t="s">
        <v>316</v>
      </c>
      <c r="G27">
        <v>2030</v>
      </c>
      <c r="H27" t="s">
        <v>222</v>
      </c>
      <c r="I27" t="s">
        <v>222</v>
      </c>
      <c r="J27" t="s">
        <v>222</v>
      </c>
      <c r="K27" t="s">
        <v>222</v>
      </c>
      <c r="L27">
        <v>3.6350564971751553</v>
      </c>
      <c r="M27">
        <v>3.6350564971751553</v>
      </c>
    </row>
    <row r="28" spans="1:13">
      <c r="A28" t="s">
        <v>313</v>
      </c>
      <c r="B28" t="s">
        <v>311</v>
      </c>
      <c r="C28" t="s">
        <v>320</v>
      </c>
      <c r="D28" t="s">
        <v>319</v>
      </c>
      <c r="E28" t="s">
        <v>222</v>
      </c>
      <c r="F28" t="s">
        <v>316</v>
      </c>
      <c r="G28">
        <v>2040</v>
      </c>
      <c r="H28" t="s">
        <v>222</v>
      </c>
      <c r="I28" t="s">
        <v>222</v>
      </c>
      <c r="J28" t="s">
        <v>222</v>
      </c>
      <c r="K28" t="s">
        <v>222</v>
      </c>
      <c r="L28">
        <v>4.1543502824858694</v>
      </c>
      <c r="M28">
        <v>4.1543502824858694</v>
      </c>
    </row>
    <row r="29" spans="1:13">
      <c r="A29" t="s">
        <v>313</v>
      </c>
      <c r="B29" t="s">
        <v>311</v>
      </c>
      <c r="C29" t="s">
        <v>320</v>
      </c>
      <c r="D29" t="s">
        <v>319</v>
      </c>
      <c r="E29" t="s">
        <v>222</v>
      </c>
      <c r="F29" t="s">
        <v>316</v>
      </c>
      <c r="G29">
        <v>2050</v>
      </c>
      <c r="H29" t="s">
        <v>222</v>
      </c>
      <c r="I29" t="s">
        <v>222</v>
      </c>
      <c r="J29" t="s">
        <v>222</v>
      </c>
      <c r="K29" t="s">
        <v>222</v>
      </c>
      <c r="L29">
        <v>4.6736440677966149</v>
      </c>
      <c r="M29">
        <v>4.6736440677966149</v>
      </c>
    </row>
    <row r="30" spans="1:13">
      <c r="A30" t="s">
        <v>313</v>
      </c>
      <c r="B30" t="s">
        <v>311</v>
      </c>
      <c r="C30" t="s">
        <v>320</v>
      </c>
      <c r="D30" t="s">
        <v>227</v>
      </c>
      <c r="E30" t="s">
        <v>222</v>
      </c>
      <c r="F30" t="s">
        <v>316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3.4273389830508512</v>
      </c>
      <c r="M30">
        <v>3.4273389830508512</v>
      </c>
    </row>
    <row r="31" spans="1:13">
      <c r="A31" t="s">
        <v>313</v>
      </c>
      <c r="B31" t="s">
        <v>311</v>
      </c>
      <c r="C31" t="s">
        <v>320</v>
      </c>
      <c r="D31" t="s">
        <v>227</v>
      </c>
      <c r="E31" t="s">
        <v>222</v>
      </c>
      <c r="F31" t="s">
        <v>316</v>
      </c>
      <c r="G31">
        <v>2030</v>
      </c>
      <c r="H31" t="s">
        <v>222</v>
      </c>
      <c r="I31" t="s">
        <v>222</v>
      </c>
      <c r="J31" t="s">
        <v>222</v>
      </c>
      <c r="K31" t="s">
        <v>222</v>
      </c>
      <c r="L31">
        <v>3.6350564971751553</v>
      </c>
      <c r="M31">
        <v>3.6350564971751553</v>
      </c>
    </row>
    <row r="32" spans="1:13">
      <c r="A32" t="s">
        <v>313</v>
      </c>
      <c r="B32" t="s">
        <v>311</v>
      </c>
      <c r="C32" t="s">
        <v>320</v>
      </c>
      <c r="D32" t="s">
        <v>227</v>
      </c>
      <c r="E32" t="s">
        <v>222</v>
      </c>
      <c r="F32" t="s">
        <v>316</v>
      </c>
      <c r="G32">
        <v>2040</v>
      </c>
      <c r="H32" t="s">
        <v>222</v>
      </c>
      <c r="I32" t="s">
        <v>222</v>
      </c>
      <c r="J32" t="s">
        <v>222</v>
      </c>
      <c r="K32" t="s">
        <v>222</v>
      </c>
      <c r="L32">
        <v>4.1543502824858694</v>
      </c>
      <c r="M32">
        <v>4.1543502824858694</v>
      </c>
    </row>
    <row r="33" spans="1:13">
      <c r="A33" t="s">
        <v>313</v>
      </c>
      <c r="B33" t="s">
        <v>311</v>
      </c>
      <c r="C33" t="s">
        <v>320</v>
      </c>
      <c r="D33" t="s">
        <v>227</v>
      </c>
      <c r="E33" t="s">
        <v>222</v>
      </c>
      <c r="F33" t="s">
        <v>316</v>
      </c>
      <c r="G33">
        <v>2050</v>
      </c>
      <c r="H33" t="s">
        <v>222</v>
      </c>
      <c r="I33" t="s">
        <v>222</v>
      </c>
      <c r="J33" t="s">
        <v>222</v>
      </c>
      <c r="K33" t="s">
        <v>222</v>
      </c>
      <c r="L33">
        <v>4.6736440677966149</v>
      </c>
      <c r="M33">
        <v>4.6736440677966149</v>
      </c>
    </row>
    <row r="34" spans="1:13">
      <c r="A34" t="s">
        <v>313</v>
      </c>
      <c r="B34" t="s">
        <v>311</v>
      </c>
      <c r="C34" t="s">
        <v>321</v>
      </c>
      <c r="D34" t="s">
        <v>322</v>
      </c>
      <c r="E34" t="s">
        <v>222</v>
      </c>
      <c r="F34" t="s">
        <v>316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3.0897837837837798</v>
      </c>
      <c r="M34">
        <v>3.0897837837837798</v>
      </c>
    </row>
    <row r="35" spans="1:13">
      <c r="A35" t="s">
        <v>313</v>
      </c>
      <c r="B35" t="s">
        <v>311</v>
      </c>
      <c r="C35" t="s">
        <v>321</v>
      </c>
      <c r="D35" t="s">
        <v>322</v>
      </c>
      <c r="E35" t="s">
        <v>222</v>
      </c>
      <c r="F35" t="s">
        <v>316</v>
      </c>
      <c r="G35">
        <v>2030</v>
      </c>
      <c r="H35" t="s">
        <v>222</v>
      </c>
      <c r="I35" t="s">
        <v>222</v>
      </c>
      <c r="J35" t="s">
        <v>222</v>
      </c>
      <c r="K35" t="s">
        <v>222</v>
      </c>
      <c r="L35">
        <v>3.2957693693693755</v>
      </c>
      <c r="M35">
        <v>3.2957693693693755</v>
      </c>
    </row>
    <row r="36" spans="1:13">
      <c r="A36" t="s">
        <v>313</v>
      </c>
      <c r="B36" t="s">
        <v>311</v>
      </c>
      <c r="C36" t="s">
        <v>321</v>
      </c>
      <c r="D36" t="s">
        <v>322</v>
      </c>
      <c r="E36" t="s">
        <v>222</v>
      </c>
      <c r="F36" t="s">
        <v>316</v>
      </c>
      <c r="G36">
        <v>2040</v>
      </c>
      <c r="H36" t="s">
        <v>222</v>
      </c>
      <c r="I36" t="s">
        <v>222</v>
      </c>
      <c r="J36" t="s">
        <v>222</v>
      </c>
      <c r="K36" t="s">
        <v>222</v>
      </c>
      <c r="L36">
        <v>3.8107333333333182</v>
      </c>
      <c r="M36">
        <v>3.8107333333333182</v>
      </c>
    </row>
    <row r="37" spans="1:13">
      <c r="A37" t="s">
        <v>313</v>
      </c>
      <c r="B37" t="s">
        <v>311</v>
      </c>
      <c r="C37" t="s">
        <v>321</v>
      </c>
      <c r="D37" t="s">
        <v>322</v>
      </c>
      <c r="E37" t="s">
        <v>222</v>
      </c>
      <c r="F37" t="s">
        <v>316</v>
      </c>
      <c r="G37">
        <v>2050</v>
      </c>
      <c r="H37" t="s">
        <v>222</v>
      </c>
      <c r="I37" t="s">
        <v>222</v>
      </c>
      <c r="J37" t="s">
        <v>222</v>
      </c>
      <c r="K37" t="s">
        <v>222</v>
      </c>
      <c r="L37">
        <v>4.1197117117116955</v>
      </c>
      <c r="M37">
        <v>4.1197117117116955</v>
      </c>
    </row>
    <row r="38" spans="1:13">
      <c r="A38" t="s">
        <v>313</v>
      </c>
      <c r="B38" t="s">
        <v>311</v>
      </c>
      <c r="C38" t="s">
        <v>321</v>
      </c>
      <c r="D38" t="s">
        <v>281</v>
      </c>
      <c r="E38" t="s">
        <v>222</v>
      </c>
      <c r="F38" t="s">
        <v>316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3.0897837837837798</v>
      </c>
      <c r="M38">
        <v>3.0897837837837798</v>
      </c>
    </row>
    <row r="39" spans="1:13">
      <c r="A39" t="s">
        <v>313</v>
      </c>
      <c r="B39" t="s">
        <v>311</v>
      </c>
      <c r="C39" t="s">
        <v>321</v>
      </c>
      <c r="D39" t="s">
        <v>281</v>
      </c>
      <c r="E39" t="s">
        <v>222</v>
      </c>
      <c r="F39" t="s">
        <v>316</v>
      </c>
      <c r="G39">
        <v>2030</v>
      </c>
      <c r="H39" t="s">
        <v>222</v>
      </c>
      <c r="I39" t="s">
        <v>222</v>
      </c>
      <c r="J39" t="s">
        <v>222</v>
      </c>
      <c r="K39" t="s">
        <v>222</v>
      </c>
      <c r="L39">
        <v>3.2957693693693755</v>
      </c>
      <c r="M39">
        <v>3.2957693693693755</v>
      </c>
    </row>
    <row r="40" spans="1:13">
      <c r="A40" t="s">
        <v>313</v>
      </c>
      <c r="B40" t="s">
        <v>311</v>
      </c>
      <c r="C40" t="s">
        <v>321</v>
      </c>
      <c r="D40" t="s">
        <v>281</v>
      </c>
      <c r="E40" t="s">
        <v>222</v>
      </c>
      <c r="F40" t="s">
        <v>316</v>
      </c>
      <c r="G40">
        <v>2040</v>
      </c>
      <c r="H40" t="s">
        <v>222</v>
      </c>
      <c r="I40" t="s">
        <v>222</v>
      </c>
      <c r="J40" t="s">
        <v>222</v>
      </c>
      <c r="K40" t="s">
        <v>222</v>
      </c>
      <c r="L40">
        <v>3.8107333333333182</v>
      </c>
      <c r="M40">
        <v>3.8107333333333182</v>
      </c>
    </row>
    <row r="41" spans="1:13">
      <c r="A41" t="s">
        <v>313</v>
      </c>
      <c r="B41" t="s">
        <v>311</v>
      </c>
      <c r="C41" t="s">
        <v>321</v>
      </c>
      <c r="D41" t="s">
        <v>281</v>
      </c>
      <c r="E41" t="s">
        <v>222</v>
      </c>
      <c r="F41" t="s">
        <v>316</v>
      </c>
      <c r="G41">
        <v>2050</v>
      </c>
      <c r="H41" t="s">
        <v>222</v>
      </c>
      <c r="I41" t="s">
        <v>222</v>
      </c>
      <c r="J41" t="s">
        <v>222</v>
      </c>
      <c r="K41" t="s">
        <v>222</v>
      </c>
      <c r="L41">
        <v>4.1197117117116955</v>
      </c>
      <c r="M41">
        <v>4.1197117117116955</v>
      </c>
    </row>
    <row r="42" spans="1:13">
      <c r="A42" t="s">
        <v>313</v>
      </c>
      <c r="B42" t="s">
        <v>311</v>
      </c>
      <c r="C42" t="s">
        <v>323</v>
      </c>
      <c r="D42" t="s">
        <v>322</v>
      </c>
      <c r="E42" t="s">
        <v>222</v>
      </c>
      <c r="F42" t="s">
        <v>316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3.398762162162158</v>
      </c>
      <c r="M42">
        <v>3.398762162162158</v>
      </c>
    </row>
    <row r="43" spans="1:13">
      <c r="A43" t="s">
        <v>313</v>
      </c>
      <c r="B43" t="s">
        <v>311</v>
      </c>
      <c r="C43" t="s">
        <v>323</v>
      </c>
      <c r="D43" t="s">
        <v>322</v>
      </c>
      <c r="E43" t="s">
        <v>222</v>
      </c>
      <c r="F43" t="s">
        <v>316</v>
      </c>
      <c r="G43">
        <v>2030</v>
      </c>
      <c r="H43" t="s">
        <v>222</v>
      </c>
      <c r="I43" t="s">
        <v>222</v>
      </c>
      <c r="J43" t="s">
        <v>222</v>
      </c>
      <c r="K43" t="s">
        <v>222</v>
      </c>
      <c r="L43">
        <v>3.6047477477477536</v>
      </c>
      <c r="M43">
        <v>3.6047477477477536</v>
      </c>
    </row>
    <row r="44" spans="1:13">
      <c r="A44" t="s">
        <v>313</v>
      </c>
      <c r="B44" t="s">
        <v>311</v>
      </c>
      <c r="C44" t="s">
        <v>323</v>
      </c>
      <c r="D44" t="s">
        <v>322</v>
      </c>
      <c r="E44" t="s">
        <v>222</v>
      </c>
      <c r="F44" t="s">
        <v>316</v>
      </c>
      <c r="G44">
        <v>2040</v>
      </c>
      <c r="H44" t="s">
        <v>222</v>
      </c>
      <c r="I44" t="s">
        <v>222</v>
      </c>
      <c r="J44" t="s">
        <v>222</v>
      </c>
      <c r="K44" t="s">
        <v>222</v>
      </c>
      <c r="L44">
        <v>4.1197117117116955</v>
      </c>
      <c r="M44">
        <v>4.1197117117116955</v>
      </c>
    </row>
    <row r="45" spans="1:13">
      <c r="A45" t="s">
        <v>313</v>
      </c>
      <c r="B45" t="s">
        <v>311</v>
      </c>
      <c r="C45" t="s">
        <v>323</v>
      </c>
      <c r="D45" t="s">
        <v>322</v>
      </c>
      <c r="E45" t="s">
        <v>222</v>
      </c>
      <c r="F45" t="s">
        <v>316</v>
      </c>
      <c r="G45">
        <v>2050</v>
      </c>
      <c r="H45" t="s">
        <v>222</v>
      </c>
      <c r="I45" t="s">
        <v>222</v>
      </c>
      <c r="J45" t="s">
        <v>222</v>
      </c>
      <c r="K45" t="s">
        <v>222</v>
      </c>
      <c r="L45">
        <v>4.6346756756756697</v>
      </c>
      <c r="M45">
        <v>4.6346756756756697</v>
      </c>
    </row>
    <row r="46" spans="1:13">
      <c r="A46" t="s">
        <v>313</v>
      </c>
      <c r="B46" t="s">
        <v>311</v>
      </c>
      <c r="C46" t="s">
        <v>323</v>
      </c>
      <c r="D46" t="s">
        <v>281</v>
      </c>
      <c r="E46" t="s">
        <v>222</v>
      </c>
      <c r="F46" t="s">
        <v>316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3.398762162162158</v>
      </c>
      <c r="M46">
        <v>3.398762162162158</v>
      </c>
    </row>
    <row r="47" spans="1:13">
      <c r="A47" t="s">
        <v>313</v>
      </c>
      <c r="B47" t="s">
        <v>311</v>
      </c>
      <c r="C47" t="s">
        <v>323</v>
      </c>
      <c r="D47" t="s">
        <v>281</v>
      </c>
      <c r="E47" t="s">
        <v>222</v>
      </c>
      <c r="F47" t="s">
        <v>316</v>
      </c>
      <c r="G47">
        <v>2030</v>
      </c>
      <c r="H47" t="s">
        <v>222</v>
      </c>
      <c r="I47" t="s">
        <v>222</v>
      </c>
      <c r="J47" t="s">
        <v>222</v>
      </c>
      <c r="K47" t="s">
        <v>222</v>
      </c>
      <c r="L47">
        <v>3.6047477477477536</v>
      </c>
      <c r="M47">
        <v>3.6047477477477536</v>
      </c>
    </row>
    <row r="48" spans="1:13">
      <c r="A48" t="s">
        <v>313</v>
      </c>
      <c r="B48" t="s">
        <v>311</v>
      </c>
      <c r="C48" t="s">
        <v>323</v>
      </c>
      <c r="D48" t="s">
        <v>281</v>
      </c>
      <c r="E48" t="s">
        <v>222</v>
      </c>
      <c r="F48" t="s">
        <v>316</v>
      </c>
      <c r="G48">
        <v>2040</v>
      </c>
      <c r="H48" t="s">
        <v>222</v>
      </c>
      <c r="I48" t="s">
        <v>222</v>
      </c>
      <c r="J48" t="s">
        <v>222</v>
      </c>
      <c r="K48" t="s">
        <v>222</v>
      </c>
      <c r="L48">
        <v>4.1197117117116955</v>
      </c>
      <c r="M48">
        <v>4.1197117117116955</v>
      </c>
    </row>
    <row r="49" spans="1:13">
      <c r="A49" t="s">
        <v>313</v>
      </c>
      <c r="B49" t="s">
        <v>311</v>
      </c>
      <c r="C49" t="s">
        <v>323</v>
      </c>
      <c r="D49" t="s">
        <v>281</v>
      </c>
      <c r="E49" t="s">
        <v>222</v>
      </c>
      <c r="F49" t="s">
        <v>316</v>
      </c>
      <c r="G49">
        <v>2050</v>
      </c>
      <c r="H49" t="s">
        <v>222</v>
      </c>
      <c r="I49" t="s">
        <v>222</v>
      </c>
      <c r="J49" t="s">
        <v>222</v>
      </c>
      <c r="K49" t="s">
        <v>222</v>
      </c>
      <c r="L49">
        <v>4.6346756756756697</v>
      </c>
      <c r="M49">
        <v>4.6346756756756697</v>
      </c>
    </row>
    <row r="50" spans="1:13">
      <c r="A50" t="s">
        <v>313</v>
      </c>
      <c r="B50" t="s">
        <v>311</v>
      </c>
      <c r="C50" t="s">
        <v>324</v>
      </c>
      <c r="D50" t="s">
        <v>137</v>
      </c>
      <c r="E50" t="s">
        <v>222</v>
      </c>
      <c r="F50" t="s">
        <v>316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3.07019607843137</v>
      </c>
      <c r="M50">
        <v>3.07019607843137</v>
      </c>
    </row>
    <row r="51" spans="1:13">
      <c r="A51" t="s">
        <v>313</v>
      </c>
      <c r="B51" t="s">
        <v>311</v>
      </c>
      <c r="C51" t="s">
        <v>324</v>
      </c>
      <c r="D51" t="s">
        <v>137</v>
      </c>
      <c r="E51" t="s">
        <v>222</v>
      </c>
      <c r="F51" t="s">
        <v>316</v>
      </c>
      <c r="G51">
        <v>2030</v>
      </c>
      <c r="H51" t="s">
        <v>222</v>
      </c>
      <c r="I51" t="s">
        <v>222</v>
      </c>
      <c r="J51" t="s">
        <v>222</v>
      </c>
      <c r="K51" t="s">
        <v>222</v>
      </c>
      <c r="L51">
        <v>3.2748758169934713</v>
      </c>
      <c r="M51">
        <v>3.2748758169934713</v>
      </c>
    </row>
    <row r="52" spans="1:13">
      <c r="A52" t="s">
        <v>313</v>
      </c>
      <c r="B52" t="s">
        <v>311</v>
      </c>
      <c r="C52" t="s">
        <v>324</v>
      </c>
      <c r="D52" t="s">
        <v>137</v>
      </c>
      <c r="E52" t="s">
        <v>222</v>
      </c>
      <c r="F52" t="s">
        <v>316</v>
      </c>
      <c r="G52">
        <v>2040</v>
      </c>
      <c r="H52" t="s">
        <v>222</v>
      </c>
      <c r="I52" t="s">
        <v>222</v>
      </c>
      <c r="J52" t="s">
        <v>222</v>
      </c>
      <c r="K52" t="s">
        <v>222</v>
      </c>
      <c r="L52">
        <v>3.7865751633986795</v>
      </c>
      <c r="M52">
        <v>3.7865751633986795</v>
      </c>
    </row>
    <row r="53" spans="1:13">
      <c r="A53" t="s">
        <v>313</v>
      </c>
      <c r="B53" t="s">
        <v>311</v>
      </c>
      <c r="C53" t="s">
        <v>324</v>
      </c>
      <c r="D53" t="s">
        <v>137</v>
      </c>
      <c r="E53" t="s">
        <v>222</v>
      </c>
      <c r="F53" t="s">
        <v>316</v>
      </c>
      <c r="G53">
        <v>2050</v>
      </c>
      <c r="H53" t="s">
        <v>222</v>
      </c>
      <c r="I53" t="s">
        <v>222</v>
      </c>
      <c r="J53" t="s">
        <v>222</v>
      </c>
      <c r="K53" t="s">
        <v>222</v>
      </c>
      <c r="L53">
        <v>4.0935947712418166</v>
      </c>
      <c r="M53">
        <v>4.0935947712418166</v>
      </c>
    </row>
    <row r="54" spans="1:13">
      <c r="A54" t="s">
        <v>313</v>
      </c>
      <c r="B54" t="s">
        <v>311</v>
      </c>
      <c r="C54" t="s">
        <v>325</v>
      </c>
      <c r="D54" t="s">
        <v>137</v>
      </c>
      <c r="E54" t="s">
        <v>222</v>
      </c>
      <c r="F54" t="s">
        <v>316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3.07019607843137</v>
      </c>
      <c r="M54">
        <v>3.07019607843137</v>
      </c>
    </row>
    <row r="55" spans="1:13">
      <c r="A55" t="s">
        <v>313</v>
      </c>
      <c r="B55" t="s">
        <v>311</v>
      </c>
      <c r="C55" t="s">
        <v>325</v>
      </c>
      <c r="D55" t="s">
        <v>137</v>
      </c>
      <c r="E55" t="s">
        <v>222</v>
      </c>
      <c r="F55" t="s">
        <v>316</v>
      </c>
      <c r="G55">
        <v>2030</v>
      </c>
      <c r="H55" t="s">
        <v>222</v>
      </c>
      <c r="I55" t="s">
        <v>222</v>
      </c>
      <c r="J55" t="s">
        <v>222</v>
      </c>
      <c r="K55" t="s">
        <v>222</v>
      </c>
      <c r="L55">
        <v>3.3772156862745071</v>
      </c>
      <c r="M55">
        <v>3.3772156862745071</v>
      </c>
    </row>
    <row r="56" spans="1:13">
      <c r="A56" t="s">
        <v>313</v>
      </c>
      <c r="B56" t="s">
        <v>311</v>
      </c>
      <c r="C56" t="s">
        <v>325</v>
      </c>
      <c r="D56" t="s">
        <v>137</v>
      </c>
      <c r="E56" t="s">
        <v>222</v>
      </c>
      <c r="F56" t="s">
        <v>316</v>
      </c>
      <c r="G56">
        <v>2040</v>
      </c>
      <c r="H56" t="s">
        <v>222</v>
      </c>
      <c r="I56" t="s">
        <v>222</v>
      </c>
      <c r="J56" t="s">
        <v>222</v>
      </c>
      <c r="K56" t="s">
        <v>222</v>
      </c>
      <c r="L56">
        <v>3.7865751633986795</v>
      </c>
      <c r="M56">
        <v>3.7865751633986795</v>
      </c>
    </row>
    <row r="57" spans="1:13">
      <c r="A57" t="s">
        <v>313</v>
      </c>
      <c r="B57" t="s">
        <v>311</v>
      </c>
      <c r="C57" t="s">
        <v>325</v>
      </c>
      <c r="D57" t="s">
        <v>137</v>
      </c>
      <c r="E57" t="s">
        <v>222</v>
      </c>
      <c r="F57" t="s">
        <v>316</v>
      </c>
      <c r="G57">
        <v>2050</v>
      </c>
      <c r="H57" t="s">
        <v>222</v>
      </c>
      <c r="I57" t="s">
        <v>222</v>
      </c>
      <c r="J57" t="s">
        <v>222</v>
      </c>
      <c r="K57" t="s">
        <v>222</v>
      </c>
      <c r="L57">
        <v>4.0935947712418166</v>
      </c>
      <c r="M57">
        <v>4.0935947712418166</v>
      </c>
    </row>
    <row r="58" spans="1:13">
      <c r="A58" t="s">
        <v>313</v>
      </c>
      <c r="B58" t="s">
        <v>311</v>
      </c>
      <c r="C58" t="s">
        <v>326</v>
      </c>
      <c r="D58" t="s">
        <v>137</v>
      </c>
      <c r="E58" t="s">
        <v>222</v>
      </c>
      <c r="F58" t="s">
        <v>316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3.3772156862745071</v>
      </c>
      <c r="M58">
        <v>3.3772156862745071</v>
      </c>
    </row>
    <row r="59" spans="1:13">
      <c r="A59" t="s">
        <v>313</v>
      </c>
      <c r="B59" t="s">
        <v>311</v>
      </c>
      <c r="C59" t="s">
        <v>326</v>
      </c>
      <c r="D59" t="s">
        <v>137</v>
      </c>
      <c r="E59" t="s">
        <v>222</v>
      </c>
      <c r="F59" t="s">
        <v>316</v>
      </c>
      <c r="G59">
        <v>2030</v>
      </c>
      <c r="H59" t="s">
        <v>222</v>
      </c>
      <c r="I59" t="s">
        <v>222</v>
      </c>
      <c r="J59" t="s">
        <v>222</v>
      </c>
      <c r="K59" t="s">
        <v>222</v>
      </c>
      <c r="L59">
        <v>3.5818954248366088</v>
      </c>
      <c r="M59">
        <v>3.5818954248366088</v>
      </c>
    </row>
    <row r="60" spans="1:13">
      <c r="A60" t="s">
        <v>313</v>
      </c>
      <c r="B60" t="s">
        <v>311</v>
      </c>
      <c r="C60" t="s">
        <v>326</v>
      </c>
      <c r="D60" t="s">
        <v>137</v>
      </c>
      <c r="E60" t="s">
        <v>222</v>
      </c>
      <c r="F60" t="s">
        <v>316</v>
      </c>
      <c r="G60">
        <v>2040</v>
      </c>
      <c r="H60" t="s">
        <v>222</v>
      </c>
      <c r="I60" t="s">
        <v>222</v>
      </c>
      <c r="J60" t="s">
        <v>222</v>
      </c>
      <c r="K60" t="s">
        <v>222</v>
      </c>
      <c r="L60">
        <v>4.0935947712418166</v>
      </c>
      <c r="M60">
        <v>4.0935947712418166</v>
      </c>
    </row>
    <row r="61" spans="1:13">
      <c r="A61" t="s">
        <v>313</v>
      </c>
      <c r="B61" t="s">
        <v>311</v>
      </c>
      <c r="C61" t="s">
        <v>326</v>
      </c>
      <c r="D61" t="s">
        <v>137</v>
      </c>
      <c r="E61" t="s">
        <v>222</v>
      </c>
      <c r="F61" t="s">
        <v>316</v>
      </c>
      <c r="G61">
        <v>2050</v>
      </c>
      <c r="H61" t="s">
        <v>222</v>
      </c>
      <c r="I61" t="s">
        <v>222</v>
      </c>
      <c r="J61" t="s">
        <v>222</v>
      </c>
      <c r="K61" t="s">
        <v>222</v>
      </c>
      <c r="L61">
        <v>4.6052941176470554</v>
      </c>
      <c r="M61">
        <v>4.6052941176470554</v>
      </c>
    </row>
    <row r="62" spans="1:13">
      <c r="A62" t="s">
        <v>313</v>
      </c>
      <c r="B62" t="s">
        <v>311</v>
      </c>
      <c r="C62" t="s">
        <v>327</v>
      </c>
      <c r="D62" t="s">
        <v>227</v>
      </c>
      <c r="E62" t="s">
        <v>222</v>
      </c>
      <c r="F62" t="s">
        <v>316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3.1157627118644098</v>
      </c>
      <c r="M62">
        <v>3.1157627118644098</v>
      </c>
    </row>
    <row r="63" spans="1:13">
      <c r="A63" t="s">
        <v>313</v>
      </c>
      <c r="B63" t="s">
        <v>311</v>
      </c>
      <c r="C63" t="s">
        <v>327</v>
      </c>
      <c r="D63" t="s">
        <v>227</v>
      </c>
      <c r="E63" t="s">
        <v>222</v>
      </c>
      <c r="F63" t="s">
        <v>316</v>
      </c>
      <c r="G63">
        <v>2030</v>
      </c>
      <c r="H63" t="s">
        <v>222</v>
      </c>
      <c r="I63" t="s">
        <v>222</v>
      </c>
      <c r="J63" t="s">
        <v>222</v>
      </c>
      <c r="K63" t="s">
        <v>222</v>
      </c>
      <c r="L63">
        <v>3.323480225988714</v>
      </c>
      <c r="M63">
        <v>3.323480225988714</v>
      </c>
    </row>
    <row r="64" spans="1:13">
      <c r="A64" t="s">
        <v>313</v>
      </c>
      <c r="B64" t="s">
        <v>311</v>
      </c>
      <c r="C64" t="s">
        <v>327</v>
      </c>
      <c r="D64" t="s">
        <v>227</v>
      </c>
      <c r="E64" t="s">
        <v>222</v>
      </c>
      <c r="F64" t="s">
        <v>316</v>
      </c>
      <c r="G64">
        <v>2040</v>
      </c>
      <c r="H64" t="s">
        <v>222</v>
      </c>
      <c r="I64" t="s">
        <v>222</v>
      </c>
      <c r="J64" t="s">
        <v>222</v>
      </c>
      <c r="K64" t="s">
        <v>222</v>
      </c>
      <c r="L64">
        <v>3.8427740112994284</v>
      </c>
      <c r="M64">
        <v>3.8427740112994284</v>
      </c>
    </row>
    <row r="65" spans="1:13">
      <c r="A65" t="s">
        <v>313</v>
      </c>
      <c r="B65" t="s">
        <v>311</v>
      </c>
      <c r="C65" t="s">
        <v>327</v>
      </c>
      <c r="D65" t="s">
        <v>227</v>
      </c>
      <c r="E65" t="s">
        <v>222</v>
      </c>
      <c r="F65" t="s">
        <v>316</v>
      </c>
      <c r="G65">
        <v>2050</v>
      </c>
      <c r="H65" t="s">
        <v>222</v>
      </c>
      <c r="I65" t="s">
        <v>222</v>
      </c>
      <c r="J65" t="s">
        <v>222</v>
      </c>
      <c r="K65" t="s">
        <v>222</v>
      </c>
      <c r="L65">
        <v>4.1543502824858694</v>
      </c>
      <c r="M65">
        <v>4.1543502824858694</v>
      </c>
    </row>
    <row r="66" spans="1:13">
      <c r="A66" t="s">
        <v>313</v>
      </c>
      <c r="B66" t="s">
        <v>311</v>
      </c>
      <c r="C66" t="s">
        <v>328</v>
      </c>
      <c r="D66" t="s">
        <v>227</v>
      </c>
      <c r="E66" t="s">
        <v>222</v>
      </c>
      <c r="F66" t="s">
        <v>316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3.1157627118644098</v>
      </c>
      <c r="M66">
        <v>3.1157627118644098</v>
      </c>
    </row>
    <row r="67" spans="1:13">
      <c r="A67" t="s">
        <v>313</v>
      </c>
      <c r="B67" t="s">
        <v>311</v>
      </c>
      <c r="C67" t="s">
        <v>328</v>
      </c>
      <c r="D67" t="s">
        <v>227</v>
      </c>
      <c r="E67" t="s">
        <v>222</v>
      </c>
      <c r="F67" t="s">
        <v>316</v>
      </c>
      <c r="G67">
        <v>2030</v>
      </c>
      <c r="H67" t="s">
        <v>222</v>
      </c>
      <c r="I67" t="s">
        <v>222</v>
      </c>
      <c r="J67" t="s">
        <v>222</v>
      </c>
      <c r="K67" t="s">
        <v>222</v>
      </c>
      <c r="L67">
        <v>3.4273389830508512</v>
      </c>
      <c r="M67">
        <v>3.4273389830508512</v>
      </c>
    </row>
    <row r="68" spans="1:13">
      <c r="A68" t="s">
        <v>313</v>
      </c>
      <c r="B68" t="s">
        <v>311</v>
      </c>
      <c r="C68" t="s">
        <v>328</v>
      </c>
      <c r="D68" t="s">
        <v>227</v>
      </c>
      <c r="E68" t="s">
        <v>222</v>
      </c>
      <c r="F68" t="s">
        <v>316</v>
      </c>
      <c r="G68">
        <v>2040</v>
      </c>
      <c r="H68" t="s">
        <v>222</v>
      </c>
      <c r="I68" t="s">
        <v>222</v>
      </c>
      <c r="J68" t="s">
        <v>222</v>
      </c>
      <c r="K68" t="s">
        <v>222</v>
      </c>
      <c r="L68">
        <v>3.8427740112994284</v>
      </c>
      <c r="M68">
        <v>3.8427740112994284</v>
      </c>
    </row>
    <row r="69" spans="1:13">
      <c r="A69" t="s">
        <v>313</v>
      </c>
      <c r="B69" t="s">
        <v>311</v>
      </c>
      <c r="C69" t="s">
        <v>328</v>
      </c>
      <c r="D69" t="s">
        <v>227</v>
      </c>
      <c r="E69" t="s">
        <v>222</v>
      </c>
      <c r="F69" t="s">
        <v>316</v>
      </c>
      <c r="G69">
        <v>2050</v>
      </c>
      <c r="H69" t="s">
        <v>222</v>
      </c>
      <c r="I69" t="s">
        <v>222</v>
      </c>
      <c r="J69" t="s">
        <v>222</v>
      </c>
      <c r="K69" t="s">
        <v>222</v>
      </c>
      <c r="L69">
        <v>4.1543502824858694</v>
      </c>
      <c r="M69">
        <v>4.1543502824858694</v>
      </c>
    </row>
    <row r="70" spans="1:13">
      <c r="A70" t="s">
        <v>313</v>
      </c>
      <c r="B70" t="s">
        <v>311</v>
      </c>
      <c r="C70" t="s">
        <v>329</v>
      </c>
      <c r="D70" t="s">
        <v>227</v>
      </c>
      <c r="E70" t="s">
        <v>222</v>
      </c>
      <c r="F70" t="s">
        <v>316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3.4273389830508512</v>
      </c>
      <c r="M70">
        <v>3.4273389830508512</v>
      </c>
    </row>
    <row r="71" spans="1:13">
      <c r="A71" t="s">
        <v>313</v>
      </c>
      <c r="B71" t="s">
        <v>311</v>
      </c>
      <c r="C71" t="s">
        <v>329</v>
      </c>
      <c r="D71" t="s">
        <v>227</v>
      </c>
      <c r="E71" t="s">
        <v>222</v>
      </c>
      <c r="F71" t="s">
        <v>316</v>
      </c>
      <c r="G71">
        <v>2030</v>
      </c>
      <c r="H71" t="s">
        <v>222</v>
      </c>
      <c r="I71" t="s">
        <v>222</v>
      </c>
      <c r="J71" t="s">
        <v>222</v>
      </c>
      <c r="K71" t="s">
        <v>222</v>
      </c>
      <c r="L71">
        <v>3.6350564971751553</v>
      </c>
      <c r="M71">
        <v>3.6350564971751553</v>
      </c>
    </row>
    <row r="72" spans="1:13">
      <c r="A72" t="s">
        <v>313</v>
      </c>
      <c r="B72" t="s">
        <v>311</v>
      </c>
      <c r="C72" t="s">
        <v>329</v>
      </c>
      <c r="D72" t="s">
        <v>227</v>
      </c>
      <c r="E72" t="s">
        <v>222</v>
      </c>
      <c r="F72" t="s">
        <v>316</v>
      </c>
      <c r="G72">
        <v>2040</v>
      </c>
      <c r="H72" t="s">
        <v>222</v>
      </c>
      <c r="I72" t="s">
        <v>222</v>
      </c>
      <c r="J72" t="s">
        <v>222</v>
      </c>
      <c r="K72" t="s">
        <v>222</v>
      </c>
      <c r="L72">
        <v>4.1543502824858694</v>
      </c>
      <c r="M72">
        <v>4.1543502824858694</v>
      </c>
    </row>
    <row r="73" spans="1:13">
      <c r="A73" t="s">
        <v>313</v>
      </c>
      <c r="B73" t="s">
        <v>311</v>
      </c>
      <c r="C73" t="s">
        <v>329</v>
      </c>
      <c r="D73" t="s">
        <v>227</v>
      </c>
      <c r="E73" t="s">
        <v>222</v>
      </c>
      <c r="F73" t="s">
        <v>316</v>
      </c>
      <c r="G73">
        <v>2050</v>
      </c>
      <c r="H73" t="s">
        <v>222</v>
      </c>
      <c r="I73" t="s">
        <v>222</v>
      </c>
      <c r="J73" t="s">
        <v>222</v>
      </c>
      <c r="K73" t="s">
        <v>222</v>
      </c>
      <c r="L73">
        <v>4.6736440677966149</v>
      </c>
      <c r="M73">
        <v>4.6736440677966149</v>
      </c>
    </row>
    <row r="74" spans="1:13">
      <c r="A74" t="s">
        <v>313</v>
      </c>
      <c r="B74" t="s">
        <v>311</v>
      </c>
      <c r="C74" t="s">
        <v>330</v>
      </c>
      <c r="D74" t="s">
        <v>281</v>
      </c>
      <c r="E74" t="s">
        <v>222</v>
      </c>
      <c r="F74" t="s">
        <v>316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3.0897837837837798</v>
      </c>
      <c r="M74">
        <v>3.0897837837837798</v>
      </c>
    </row>
    <row r="75" spans="1:13">
      <c r="A75" t="s">
        <v>313</v>
      </c>
      <c r="B75" t="s">
        <v>311</v>
      </c>
      <c r="C75" t="s">
        <v>330</v>
      </c>
      <c r="D75" t="s">
        <v>281</v>
      </c>
      <c r="E75" t="s">
        <v>222</v>
      </c>
      <c r="F75" t="s">
        <v>316</v>
      </c>
      <c r="G75">
        <v>2030</v>
      </c>
      <c r="H75" t="s">
        <v>222</v>
      </c>
      <c r="I75" t="s">
        <v>222</v>
      </c>
      <c r="J75" t="s">
        <v>222</v>
      </c>
      <c r="K75" t="s">
        <v>222</v>
      </c>
      <c r="L75">
        <v>3.2957693693693755</v>
      </c>
      <c r="M75">
        <v>3.2957693693693755</v>
      </c>
    </row>
    <row r="76" spans="1:13">
      <c r="A76" t="s">
        <v>313</v>
      </c>
      <c r="B76" t="s">
        <v>311</v>
      </c>
      <c r="C76" t="s">
        <v>330</v>
      </c>
      <c r="D76" t="s">
        <v>281</v>
      </c>
      <c r="E76" t="s">
        <v>222</v>
      </c>
      <c r="F76" t="s">
        <v>316</v>
      </c>
      <c r="G76">
        <v>2040</v>
      </c>
      <c r="H76" t="s">
        <v>222</v>
      </c>
      <c r="I76" t="s">
        <v>222</v>
      </c>
      <c r="J76" t="s">
        <v>222</v>
      </c>
      <c r="K76" t="s">
        <v>222</v>
      </c>
      <c r="L76">
        <v>3.8107333333333182</v>
      </c>
      <c r="M76">
        <v>3.8107333333333182</v>
      </c>
    </row>
    <row r="77" spans="1:13">
      <c r="A77" t="s">
        <v>313</v>
      </c>
      <c r="B77" t="s">
        <v>311</v>
      </c>
      <c r="C77" t="s">
        <v>330</v>
      </c>
      <c r="D77" t="s">
        <v>281</v>
      </c>
      <c r="E77" t="s">
        <v>222</v>
      </c>
      <c r="F77" t="s">
        <v>316</v>
      </c>
      <c r="G77">
        <v>2050</v>
      </c>
      <c r="H77" t="s">
        <v>222</v>
      </c>
      <c r="I77" t="s">
        <v>222</v>
      </c>
      <c r="J77" t="s">
        <v>222</v>
      </c>
      <c r="K77" t="s">
        <v>222</v>
      </c>
      <c r="L77">
        <v>4.1197117117116955</v>
      </c>
      <c r="M77">
        <v>4.1197117117116955</v>
      </c>
    </row>
    <row r="78" spans="1:13">
      <c r="A78" t="s">
        <v>313</v>
      </c>
      <c r="B78" t="s">
        <v>311</v>
      </c>
      <c r="C78" t="s">
        <v>331</v>
      </c>
      <c r="D78" t="s">
        <v>281</v>
      </c>
      <c r="E78" t="s">
        <v>222</v>
      </c>
      <c r="F78" t="s">
        <v>316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3.0897837837837798</v>
      </c>
      <c r="M78">
        <v>3.0897837837837798</v>
      </c>
    </row>
    <row r="79" spans="1:13">
      <c r="A79" t="s">
        <v>313</v>
      </c>
      <c r="B79" t="s">
        <v>311</v>
      </c>
      <c r="C79" t="s">
        <v>331</v>
      </c>
      <c r="D79" t="s">
        <v>281</v>
      </c>
      <c r="E79" t="s">
        <v>222</v>
      </c>
      <c r="F79" t="s">
        <v>316</v>
      </c>
      <c r="G79">
        <v>2030</v>
      </c>
      <c r="H79" t="s">
        <v>222</v>
      </c>
      <c r="I79" t="s">
        <v>222</v>
      </c>
      <c r="J79" t="s">
        <v>222</v>
      </c>
      <c r="K79" t="s">
        <v>222</v>
      </c>
      <c r="L79">
        <v>3.398762162162158</v>
      </c>
      <c r="M79">
        <v>3.398762162162158</v>
      </c>
    </row>
    <row r="80" spans="1:13">
      <c r="A80" t="s">
        <v>313</v>
      </c>
      <c r="B80" t="s">
        <v>311</v>
      </c>
      <c r="C80" t="s">
        <v>331</v>
      </c>
      <c r="D80" t="s">
        <v>281</v>
      </c>
      <c r="E80" t="s">
        <v>222</v>
      </c>
      <c r="F80" t="s">
        <v>316</v>
      </c>
      <c r="G80">
        <v>2040</v>
      </c>
      <c r="H80" t="s">
        <v>222</v>
      </c>
      <c r="I80" t="s">
        <v>222</v>
      </c>
      <c r="J80" t="s">
        <v>222</v>
      </c>
      <c r="K80" t="s">
        <v>222</v>
      </c>
      <c r="L80">
        <v>3.8107333333333182</v>
      </c>
      <c r="M80">
        <v>3.8107333333333182</v>
      </c>
    </row>
    <row r="81" spans="1:13">
      <c r="A81" t="s">
        <v>313</v>
      </c>
      <c r="B81" t="s">
        <v>311</v>
      </c>
      <c r="C81" t="s">
        <v>331</v>
      </c>
      <c r="D81" t="s">
        <v>281</v>
      </c>
      <c r="E81" t="s">
        <v>222</v>
      </c>
      <c r="F81" t="s">
        <v>316</v>
      </c>
      <c r="G81">
        <v>2050</v>
      </c>
      <c r="H81" t="s">
        <v>222</v>
      </c>
      <c r="I81" t="s">
        <v>222</v>
      </c>
      <c r="J81" t="s">
        <v>222</v>
      </c>
      <c r="K81" t="s">
        <v>222</v>
      </c>
      <c r="L81">
        <v>4.1197117117116955</v>
      </c>
      <c r="M81">
        <v>4.1197117117116955</v>
      </c>
    </row>
    <row r="82" spans="1:13">
      <c r="A82" t="s">
        <v>313</v>
      </c>
      <c r="B82" t="s">
        <v>311</v>
      </c>
      <c r="C82" t="s">
        <v>332</v>
      </c>
      <c r="D82" t="s">
        <v>281</v>
      </c>
      <c r="E82" t="s">
        <v>222</v>
      </c>
      <c r="F82" t="s">
        <v>316</v>
      </c>
      <c r="G82">
        <v>2018</v>
      </c>
      <c r="H82" t="s">
        <v>222</v>
      </c>
      <c r="I82" t="s">
        <v>222</v>
      </c>
      <c r="J82" t="s">
        <v>222</v>
      </c>
      <c r="K82" t="s">
        <v>222</v>
      </c>
      <c r="L82">
        <v>3.398762162162158</v>
      </c>
      <c r="M82">
        <v>3.398762162162158</v>
      </c>
    </row>
    <row r="83" spans="1:13">
      <c r="A83" t="s">
        <v>313</v>
      </c>
      <c r="B83" t="s">
        <v>311</v>
      </c>
      <c r="C83" t="s">
        <v>332</v>
      </c>
      <c r="D83" t="s">
        <v>281</v>
      </c>
      <c r="E83" t="s">
        <v>222</v>
      </c>
      <c r="F83" t="s">
        <v>316</v>
      </c>
      <c r="G83">
        <v>2030</v>
      </c>
      <c r="H83" t="s">
        <v>222</v>
      </c>
      <c r="I83" t="s">
        <v>222</v>
      </c>
      <c r="J83" t="s">
        <v>222</v>
      </c>
      <c r="K83" t="s">
        <v>222</v>
      </c>
      <c r="L83">
        <v>3.6047477477477536</v>
      </c>
      <c r="M83">
        <v>3.6047477477477536</v>
      </c>
    </row>
    <row r="84" spans="1:13">
      <c r="A84" t="s">
        <v>313</v>
      </c>
      <c r="B84" t="s">
        <v>311</v>
      </c>
      <c r="C84" t="s">
        <v>332</v>
      </c>
      <c r="D84" t="s">
        <v>281</v>
      </c>
      <c r="E84" t="s">
        <v>222</v>
      </c>
      <c r="F84" t="s">
        <v>316</v>
      </c>
      <c r="G84">
        <v>2040</v>
      </c>
      <c r="H84" t="s">
        <v>222</v>
      </c>
      <c r="I84" t="s">
        <v>222</v>
      </c>
      <c r="J84" t="s">
        <v>222</v>
      </c>
      <c r="K84" t="s">
        <v>222</v>
      </c>
      <c r="L84">
        <v>4.1197117117116955</v>
      </c>
      <c r="M84">
        <v>4.1197117117116955</v>
      </c>
    </row>
    <row r="85" spans="1:13">
      <c r="A85" t="s">
        <v>313</v>
      </c>
      <c r="B85" t="s">
        <v>311</v>
      </c>
      <c r="C85" t="s">
        <v>332</v>
      </c>
      <c r="D85" t="s">
        <v>281</v>
      </c>
      <c r="E85" t="s">
        <v>222</v>
      </c>
      <c r="F85" t="s">
        <v>316</v>
      </c>
      <c r="G85">
        <v>2050</v>
      </c>
      <c r="H85" t="s">
        <v>222</v>
      </c>
      <c r="I85" t="s">
        <v>222</v>
      </c>
      <c r="J85" t="s">
        <v>222</v>
      </c>
      <c r="K85" t="s">
        <v>222</v>
      </c>
      <c r="L85">
        <v>4.6346756756756697</v>
      </c>
      <c r="M85">
        <v>4.6346756756756697</v>
      </c>
    </row>
    <row r="86" spans="1:13">
      <c r="A86" t="s">
        <v>313</v>
      </c>
      <c r="B86" t="s">
        <v>311</v>
      </c>
      <c r="C86" t="s">
        <v>333</v>
      </c>
      <c r="D86" t="s">
        <v>137</v>
      </c>
      <c r="E86" t="s">
        <v>222</v>
      </c>
      <c r="F86" t="s">
        <v>316</v>
      </c>
      <c r="G86">
        <v>2018</v>
      </c>
      <c r="H86" t="s">
        <v>222</v>
      </c>
      <c r="I86" t="s">
        <v>222</v>
      </c>
      <c r="J86" t="s">
        <v>222</v>
      </c>
      <c r="K86" t="s">
        <v>222</v>
      </c>
      <c r="L86">
        <v>3.07019607843137</v>
      </c>
      <c r="M86">
        <v>3.07019607843137</v>
      </c>
    </row>
    <row r="87" spans="1:13">
      <c r="A87" t="s">
        <v>313</v>
      </c>
      <c r="B87" t="s">
        <v>311</v>
      </c>
      <c r="C87" t="s">
        <v>333</v>
      </c>
      <c r="D87" t="s">
        <v>137</v>
      </c>
      <c r="E87" t="s">
        <v>222</v>
      </c>
      <c r="F87" t="s">
        <v>316</v>
      </c>
      <c r="G87">
        <v>2030</v>
      </c>
      <c r="H87" t="s">
        <v>222</v>
      </c>
      <c r="I87" t="s">
        <v>222</v>
      </c>
      <c r="J87" t="s">
        <v>222</v>
      </c>
      <c r="K87" t="s">
        <v>222</v>
      </c>
      <c r="L87">
        <v>3.3772156862745071</v>
      </c>
      <c r="M87">
        <v>3.3772156862745071</v>
      </c>
    </row>
    <row r="88" spans="1:13">
      <c r="A88" t="s">
        <v>313</v>
      </c>
      <c r="B88" t="s">
        <v>311</v>
      </c>
      <c r="C88" t="s">
        <v>333</v>
      </c>
      <c r="D88" t="s">
        <v>137</v>
      </c>
      <c r="E88" t="s">
        <v>222</v>
      </c>
      <c r="F88" t="s">
        <v>316</v>
      </c>
      <c r="G88">
        <v>2040</v>
      </c>
      <c r="H88" t="s">
        <v>222</v>
      </c>
      <c r="I88" t="s">
        <v>222</v>
      </c>
      <c r="J88" t="s">
        <v>222</v>
      </c>
      <c r="K88" t="s">
        <v>222</v>
      </c>
      <c r="L88">
        <v>3.7865751633986795</v>
      </c>
      <c r="M88">
        <v>3.7865751633986795</v>
      </c>
    </row>
    <row r="89" spans="1:13">
      <c r="A89" t="s">
        <v>313</v>
      </c>
      <c r="B89" t="s">
        <v>311</v>
      </c>
      <c r="C89" t="s">
        <v>333</v>
      </c>
      <c r="D89" t="s">
        <v>137</v>
      </c>
      <c r="E89" t="s">
        <v>222</v>
      </c>
      <c r="F89" t="s">
        <v>316</v>
      </c>
      <c r="G89">
        <v>2050</v>
      </c>
      <c r="H89" t="s">
        <v>222</v>
      </c>
      <c r="I89" t="s">
        <v>222</v>
      </c>
      <c r="J89" t="s">
        <v>222</v>
      </c>
      <c r="K89" t="s">
        <v>222</v>
      </c>
      <c r="L89">
        <v>4.0935947712418166</v>
      </c>
      <c r="M89">
        <v>4.0935947712418166</v>
      </c>
    </row>
    <row r="90" spans="1:13">
      <c r="A90" t="s">
        <v>313</v>
      </c>
      <c r="B90" t="s">
        <v>311</v>
      </c>
      <c r="C90" t="s">
        <v>333</v>
      </c>
      <c r="D90" t="s">
        <v>146</v>
      </c>
      <c r="E90" t="s">
        <v>222</v>
      </c>
      <c r="F90" t="s">
        <v>316</v>
      </c>
      <c r="G90">
        <v>2018</v>
      </c>
      <c r="H90" t="s">
        <v>222</v>
      </c>
      <c r="I90" t="s">
        <v>222</v>
      </c>
      <c r="J90" t="s">
        <v>222</v>
      </c>
      <c r="K90" t="s">
        <v>222</v>
      </c>
      <c r="L90">
        <v>2.1491372549019587</v>
      </c>
      <c r="M90">
        <v>2.1491372549019587</v>
      </c>
    </row>
    <row r="91" spans="1:13">
      <c r="A91" t="s">
        <v>313</v>
      </c>
      <c r="B91" t="s">
        <v>311</v>
      </c>
      <c r="C91" t="s">
        <v>333</v>
      </c>
      <c r="D91" t="s">
        <v>146</v>
      </c>
      <c r="E91" t="s">
        <v>222</v>
      </c>
      <c r="F91" t="s">
        <v>316</v>
      </c>
      <c r="G91">
        <v>2030</v>
      </c>
      <c r="H91" t="s">
        <v>222</v>
      </c>
      <c r="I91" t="s">
        <v>222</v>
      </c>
      <c r="J91" t="s">
        <v>222</v>
      </c>
      <c r="K91" t="s">
        <v>222</v>
      </c>
      <c r="L91">
        <v>2.3640509803921548</v>
      </c>
      <c r="M91">
        <v>2.3640509803921548</v>
      </c>
    </row>
    <row r="92" spans="1:13">
      <c r="A92" t="s">
        <v>313</v>
      </c>
      <c r="B92" t="s">
        <v>311</v>
      </c>
      <c r="C92" t="s">
        <v>333</v>
      </c>
      <c r="D92" t="s">
        <v>146</v>
      </c>
      <c r="E92" t="s">
        <v>222</v>
      </c>
      <c r="F92" t="s">
        <v>316</v>
      </c>
      <c r="G92">
        <v>2040</v>
      </c>
      <c r="H92" t="s">
        <v>222</v>
      </c>
      <c r="I92" t="s">
        <v>222</v>
      </c>
      <c r="J92" t="s">
        <v>222</v>
      </c>
      <c r="K92" t="s">
        <v>222</v>
      </c>
      <c r="L92">
        <v>2.6506026143790815</v>
      </c>
      <c r="M92">
        <v>2.6506026143790815</v>
      </c>
    </row>
    <row r="93" spans="1:13">
      <c r="A93" t="s">
        <v>313</v>
      </c>
      <c r="B93" t="s">
        <v>311</v>
      </c>
      <c r="C93" t="s">
        <v>333</v>
      </c>
      <c r="D93" t="s">
        <v>146</v>
      </c>
      <c r="E93" t="s">
        <v>222</v>
      </c>
      <c r="F93" t="s">
        <v>316</v>
      </c>
      <c r="G93">
        <v>2050</v>
      </c>
      <c r="H93" t="s">
        <v>222</v>
      </c>
      <c r="I93" t="s">
        <v>222</v>
      </c>
      <c r="J93" t="s">
        <v>222</v>
      </c>
      <c r="K93" t="s">
        <v>222</v>
      </c>
      <c r="L93">
        <v>2.8655163398692776</v>
      </c>
      <c r="M93">
        <v>2.8655163398692776</v>
      </c>
    </row>
    <row r="94" spans="1:13">
      <c r="A94" t="s">
        <v>313</v>
      </c>
      <c r="B94" t="s">
        <v>311</v>
      </c>
      <c r="C94" t="s">
        <v>334</v>
      </c>
      <c r="D94" t="s">
        <v>137</v>
      </c>
      <c r="E94" t="s">
        <v>222</v>
      </c>
      <c r="F94" t="s">
        <v>316</v>
      </c>
      <c r="G94">
        <v>2018</v>
      </c>
      <c r="H94" t="s">
        <v>222</v>
      </c>
      <c r="I94" t="s">
        <v>222</v>
      </c>
      <c r="J94" t="s">
        <v>222</v>
      </c>
      <c r="K94" t="s">
        <v>222</v>
      </c>
      <c r="L94">
        <v>0.810268817204301</v>
      </c>
      <c r="M94">
        <v>0.810268817204301</v>
      </c>
    </row>
    <row r="95" spans="1:13">
      <c r="A95" t="s">
        <v>313</v>
      </c>
      <c r="B95" t="s">
        <v>311</v>
      </c>
      <c r="C95" t="s">
        <v>334</v>
      </c>
      <c r="D95" t="s">
        <v>137</v>
      </c>
      <c r="E95" t="s">
        <v>222</v>
      </c>
      <c r="F95" t="s">
        <v>316</v>
      </c>
      <c r="G95">
        <v>2030</v>
      </c>
      <c r="H95" t="s">
        <v>222</v>
      </c>
      <c r="I95" t="s">
        <v>222</v>
      </c>
      <c r="J95" t="s">
        <v>222</v>
      </c>
      <c r="K95" t="s">
        <v>222</v>
      </c>
      <c r="L95">
        <v>0.84916172043010751</v>
      </c>
      <c r="M95">
        <v>0.84916172043010751</v>
      </c>
    </row>
    <row r="96" spans="1:13">
      <c r="A96" t="s">
        <v>313</v>
      </c>
      <c r="B96" t="s">
        <v>311</v>
      </c>
      <c r="C96" t="s">
        <v>334</v>
      </c>
      <c r="D96" t="s">
        <v>137</v>
      </c>
      <c r="E96" t="s">
        <v>222</v>
      </c>
      <c r="F96" t="s">
        <v>316</v>
      </c>
      <c r="G96">
        <v>2040</v>
      </c>
      <c r="H96" t="s">
        <v>222</v>
      </c>
      <c r="I96" t="s">
        <v>222</v>
      </c>
      <c r="J96" t="s">
        <v>222</v>
      </c>
      <c r="K96" t="s">
        <v>222</v>
      </c>
      <c r="L96">
        <v>0.88886489247311817</v>
      </c>
      <c r="M96">
        <v>0.88886489247311817</v>
      </c>
    </row>
    <row r="97" spans="1:13">
      <c r="A97" t="s">
        <v>313</v>
      </c>
      <c r="B97" t="s">
        <v>311</v>
      </c>
      <c r="C97" t="s">
        <v>334</v>
      </c>
      <c r="D97" t="s">
        <v>137</v>
      </c>
      <c r="E97" t="s">
        <v>222</v>
      </c>
      <c r="F97" t="s">
        <v>316</v>
      </c>
      <c r="G97">
        <v>2050</v>
      </c>
      <c r="H97" t="s">
        <v>222</v>
      </c>
      <c r="I97" t="s">
        <v>222</v>
      </c>
      <c r="J97" t="s">
        <v>222</v>
      </c>
      <c r="K97" t="s">
        <v>222</v>
      </c>
      <c r="L97">
        <v>0.94072209677419349</v>
      </c>
      <c r="M97">
        <v>0.94072209677419349</v>
      </c>
    </row>
    <row r="98" spans="1:13">
      <c r="A98" t="s">
        <v>313</v>
      </c>
      <c r="B98" t="s">
        <v>311</v>
      </c>
      <c r="C98" t="s">
        <v>334</v>
      </c>
      <c r="D98" t="s">
        <v>146</v>
      </c>
      <c r="E98" t="s">
        <v>222</v>
      </c>
      <c r="F98" t="s">
        <v>316</v>
      </c>
      <c r="G98">
        <v>2018</v>
      </c>
      <c r="H98" t="s">
        <v>222</v>
      </c>
      <c r="I98" t="s">
        <v>222</v>
      </c>
      <c r="J98" t="s">
        <v>222</v>
      </c>
      <c r="K98" t="s">
        <v>222</v>
      </c>
      <c r="L98">
        <v>0.56718817204301064</v>
      </c>
      <c r="M98">
        <v>0.56718817204301064</v>
      </c>
    </row>
    <row r="99" spans="1:13">
      <c r="A99" t="s">
        <v>313</v>
      </c>
      <c r="B99" t="s">
        <v>311</v>
      </c>
      <c r="C99" t="s">
        <v>334</v>
      </c>
      <c r="D99" t="s">
        <v>146</v>
      </c>
      <c r="E99" t="s">
        <v>222</v>
      </c>
      <c r="F99" t="s">
        <v>316</v>
      </c>
      <c r="G99">
        <v>2030</v>
      </c>
      <c r="H99" t="s">
        <v>222</v>
      </c>
      <c r="I99" t="s">
        <v>222</v>
      </c>
      <c r="J99" t="s">
        <v>222</v>
      </c>
      <c r="K99" t="s">
        <v>222</v>
      </c>
      <c r="L99">
        <v>0.59441320430107525</v>
      </c>
      <c r="M99">
        <v>0.59441320430107525</v>
      </c>
    </row>
    <row r="100" spans="1:13">
      <c r="A100" t="s">
        <v>313</v>
      </c>
      <c r="B100" t="s">
        <v>311</v>
      </c>
      <c r="C100" t="s">
        <v>334</v>
      </c>
      <c r="D100" t="s">
        <v>146</v>
      </c>
      <c r="E100" t="s">
        <v>222</v>
      </c>
      <c r="F100" t="s">
        <v>316</v>
      </c>
      <c r="G100">
        <v>2040</v>
      </c>
      <c r="H100" t="s">
        <v>222</v>
      </c>
      <c r="I100" t="s">
        <v>222</v>
      </c>
      <c r="J100" t="s">
        <v>222</v>
      </c>
      <c r="K100" t="s">
        <v>222</v>
      </c>
      <c r="L100">
        <v>0.62220542473118279</v>
      </c>
      <c r="M100">
        <v>0.62220542473118279</v>
      </c>
    </row>
    <row r="101" spans="1:13">
      <c r="A101" t="s">
        <v>313</v>
      </c>
      <c r="B101" t="s">
        <v>311</v>
      </c>
      <c r="C101" t="s">
        <v>334</v>
      </c>
      <c r="D101" t="s">
        <v>146</v>
      </c>
      <c r="E101" t="s">
        <v>222</v>
      </c>
      <c r="F101" t="s">
        <v>316</v>
      </c>
      <c r="G101">
        <v>2050</v>
      </c>
      <c r="H101" t="s">
        <v>222</v>
      </c>
      <c r="I101" t="s">
        <v>222</v>
      </c>
      <c r="J101" t="s">
        <v>222</v>
      </c>
      <c r="K101" t="s">
        <v>222</v>
      </c>
      <c r="L101">
        <v>0.65850546774193541</v>
      </c>
      <c r="M101">
        <v>0.65850546774193541</v>
      </c>
    </row>
    <row r="102" spans="1:13">
      <c r="A102" t="s">
        <v>313</v>
      </c>
      <c r="B102" t="s">
        <v>311</v>
      </c>
      <c r="C102" t="s">
        <v>335</v>
      </c>
      <c r="D102" t="s">
        <v>137</v>
      </c>
      <c r="E102" t="s">
        <v>222</v>
      </c>
      <c r="F102" t="s">
        <v>316</v>
      </c>
      <c r="G102">
        <v>2018</v>
      </c>
      <c r="H102" t="s">
        <v>222</v>
      </c>
      <c r="I102" t="s">
        <v>222</v>
      </c>
      <c r="J102" t="s">
        <v>222</v>
      </c>
      <c r="K102" t="s">
        <v>222</v>
      </c>
      <c r="L102">
        <v>0.810268817204301</v>
      </c>
      <c r="M102">
        <v>0.810268817204301</v>
      </c>
    </row>
    <row r="103" spans="1:13">
      <c r="A103" t="s">
        <v>313</v>
      </c>
      <c r="B103" t="s">
        <v>311</v>
      </c>
      <c r="C103" t="s">
        <v>335</v>
      </c>
      <c r="D103" t="s">
        <v>137</v>
      </c>
      <c r="E103" t="s">
        <v>222</v>
      </c>
      <c r="F103" t="s">
        <v>316</v>
      </c>
      <c r="G103">
        <v>2030</v>
      </c>
      <c r="H103" t="s">
        <v>222</v>
      </c>
      <c r="I103" t="s">
        <v>222</v>
      </c>
      <c r="J103" t="s">
        <v>222</v>
      </c>
      <c r="K103" t="s">
        <v>222</v>
      </c>
      <c r="L103">
        <v>0.87028872958980141</v>
      </c>
      <c r="M103">
        <v>0.87028872958980141</v>
      </c>
    </row>
    <row r="104" spans="1:13">
      <c r="A104" t="s">
        <v>313</v>
      </c>
      <c r="B104" t="s">
        <v>311</v>
      </c>
      <c r="C104" t="s">
        <v>335</v>
      </c>
      <c r="D104" t="s">
        <v>137</v>
      </c>
      <c r="E104" t="s">
        <v>222</v>
      </c>
      <c r="F104" t="s">
        <v>316</v>
      </c>
      <c r="G104">
        <v>2040</v>
      </c>
      <c r="H104" t="s">
        <v>222</v>
      </c>
      <c r="I104" t="s">
        <v>222</v>
      </c>
      <c r="J104" t="s">
        <v>222</v>
      </c>
      <c r="K104" t="s">
        <v>222</v>
      </c>
      <c r="L104">
        <v>1.0203385105535647</v>
      </c>
      <c r="M104">
        <v>1.0203385105535647</v>
      </c>
    </row>
    <row r="105" spans="1:13">
      <c r="A105" t="s">
        <v>313</v>
      </c>
      <c r="B105" t="s">
        <v>311</v>
      </c>
      <c r="C105" t="s">
        <v>335</v>
      </c>
      <c r="D105" t="s">
        <v>137</v>
      </c>
      <c r="E105" t="s">
        <v>222</v>
      </c>
      <c r="F105" t="s">
        <v>316</v>
      </c>
      <c r="G105">
        <v>2050</v>
      </c>
      <c r="H105" t="s">
        <v>222</v>
      </c>
      <c r="I105" t="s">
        <v>222</v>
      </c>
      <c r="J105" t="s">
        <v>222</v>
      </c>
      <c r="K105" t="s">
        <v>222</v>
      </c>
      <c r="L105">
        <v>1.0203385105535647</v>
      </c>
      <c r="M105">
        <v>1.0203385105535647</v>
      </c>
    </row>
    <row r="106" spans="1:13">
      <c r="A106" t="s">
        <v>313</v>
      </c>
      <c r="B106" t="s">
        <v>311</v>
      </c>
      <c r="C106" t="s">
        <v>335</v>
      </c>
      <c r="D106" t="s">
        <v>146</v>
      </c>
      <c r="E106" t="s">
        <v>222</v>
      </c>
      <c r="F106" t="s">
        <v>316</v>
      </c>
      <c r="G106">
        <v>2018</v>
      </c>
      <c r="H106" t="s">
        <v>222</v>
      </c>
      <c r="I106" t="s">
        <v>222</v>
      </c>
      <c r="J106" t="s">
        <v>222</v>
      </c>
      <c r="K106" t="s">
        <v>222</v>
      </c>
      <c r="L106">
        <v>0.56718817204301064</v>
      </c>
      <c r="M106">
        <v>0.56718817204301064</v>
      </c>
    </row>
    <row r="107" spans="1:13">
      <c r="A107" t="s">
        <v>313</v>
      </c>
      <c r="B107" t="s">
        <v>311</v>
      </c>
      <c r="C107" t="s">
        <v>335</v>
      </c>
      <c r="D107" t="s">
        <v>146</v>
      </c>
      <c r="E107" t="s">
        <v>222</v>
      </c>
      <c r="F107" t="s">
        <v>316</v>
      </c>
      <c r="G107">
        <v>2030</v>
      </c>
      <c r="H107" t="s">
        <v>222</v>
      </c>
      <c r="I107" t="s">
        <v>222</v>
      </c>
      <c r="J107" t="s">
        <v>222</v>
      </c>
      <c r="K107" t="s">
        <v>222</v>
      </c>
      <c r="L107">
        <v>0.60920211071286345</v>
      </c>
      <c r="M107">
        <v>0.60920211071286345</v>
      </c>
    </row>
    <row r="108" spans="1:13">
      <c r="A108" t="s">
        <v>313</v>
      </c>
      <c r="B108" t="s">
        <v>311</v>
      </c>
      <c r="C108" t="s">
        <v>335</v>
      </c>
      <c r="D108" t="s">
        <v>146</v>
      </c>
      <c r="E108" t="s">
        <v>222</v>
      </c>
      <c r="F108" t="s">
        <v>316</v>
      </c>
      <c r="G108">
        <v>2040</v>
      </c>
      <c r="H108" t="s">
        <v>222</v>
      </c>
      <c r="I108" t="s">
        <v>222</v>
      </c>
      <c r="J108" t="s">
        <v>222</v>
      </c>
      <c r="K108" t="s">
        <v>222</v>
      </c>
      <c r="L108">
        <v>0.7142369573874946</v>
      </c>
      <c r="M108">
        <v>0.7142369573874946</v>
      </c>
    </row>
    <row r="109" spans="1:13">
      <c r="A109" t="s">
        <v>313</v>
      </c>
      <c r="B109" t="s">
        <v>311</v>
      </c>
      <c r="C109" t="s">
        <v>335</v>
      </c>
      <c r="D109" t="s">
        <v>146</v>
      </c>
      <c r="E109" t="s">
        <v>222</v>
      </c>
      <c r="F109" t="s">
        <v>316</v>
      </c>
      <c r="G109">
        <v>2050</v>
      </c>
      <c r="H109" t="s">
        <v>222</v>
      </c>
      <c r="I109" t="s">
        <v>222</v>
      </c>
      <c r="J109" t="s">
        <v>222</v>
      </c>
      <c r="K109" t="s">
        <v>222</v>
      </c>
      <c r="L109">
        <v>0.7142369573874946</v>
      </c>
      <c r="M109">
        <v>0.7142369573874946</v>
      </c>
    </row>
    <row r="110" spans="1:13">
      <c r="A110" t="s">
        <v>313</v>
      </c>
      <c r="B110" t="s">
        <v>311</v>
      </c>
      <c r="C110" t="s">
        <v>336</v>
      </c>
      <c r="D110" t="s">
        <v>137</v>
      </c>
      <c r="E110" t="s">
        <v>222</v>
      </c>
      <c r="F110" t="s">
        <v>316</v>
      </c>
      <c r="G110">
        <v>2018</v>
      </c>
      <c r="H110" t="s">
        <v>222</v>
      </c>
      <c r="I110" t="s">
        <v>222</v>
      </c>
      <c r="J110" t="s">
        <v>222</v>
      </c>
      <c r="K110" t="s">
        <v>222</v>
      </c>
      <c r="L110">
        <v>0.90029868578255579</v>
      </c>
      <c r="M110">
        <v>0.90029868578255579</v>
      </c>
    </row>
    <row r="111" spans="1:13">
      <c r="A111" t="s">
        <v>313</v>
      </c>
      <c r="B111" t="s">
        <v>311</v>
      </c>
      <c r="C111" t="s">
        <v>336</v>
      </c>
      <c r="D111" t="s">
        <v>137</v>
      </c>
      <c r="E111" t="s">
        <v>222</v>
      </c>
      <c r="F111" t="s">
        <v>316</v>
      </c>
      <c r="G111">
        <v>2030</v>
      </c>
      <c r="H111" t="s">
        <v>222</v>
      </c>
      <c r="I111" t="s">
        <v>222</v>
      </c>
      <c r="J111" t="s">
        <v>222</v>
      </c>
      <c r="K111" t="s">
        <v>222</v>
      </c>
      <c r="L111">
        <v>0.93030864197530994</v>
      </c>
      <c r="M111">
        <v>0.93030864197530994</v>
      </c>
    </row>
    <row r="112" spans="1:13">
      <c r="A112" t="s">
        <v>313</v>
      </c>
      <c r="B112" t="s">
        <v>311</v>
      </c>
      <c r="C112" t="s">
        <v>336</v>
      </c>
      <c r="D112" t="s">
        <v>137</v>
      </c>
      <c r="E112" t="s">
        <v>222</v>
      </c>
      <c r="F112" t="s">
        <v>316</v>
      </c>
      <c r="G112">
        <v>2040</v>
      </c>
      <c r="H112" t="s">
        <v>222</v>
      </c>
      <c r="I112" t="s">
        <v>222</v>
      </c>
      <c r="J112" t="s">
        <v>222</v>
      </c>
      <c r="K112" t="s">
        <v>222</v>
      </c>
      <c r="L112">
        <v>0.93030864197530994</v>
      </c>
      <c r="M112">
        <v>0.93030864197530994</v>
      </c>
    </row>
    <row r="113" spans="1:13">
      <c r="A113" t="s">
        <v>313</v>
      </c>
      <c r="B113" t="s">
        <v>311</v>
      </c>
      <c r="C113" t="s">
        <v>336</v>
      </c>
      <c r="D113" t="s">
        <v>137</v>
      </c>
      <c r="E113" t="s">
        <v>222</v>
      </c>
      <c r="F113" t="s">
        <v>316</v>
      </c>
      <c r="G113">
        <v>2050</v>
      </c>
      <c r="H113" t="s">
        <v>222</v>
      </c>
      <c r="I113" t="s">
        <v>222</v>
      </c>
      <c r="J113" t="s">
        <v>222</v>
      </c>
      <c r="K113" t="s">
        <v>222</v>
      </c>
      <c r="L113">
        <v>0.96031859816806431</v>
      </c>
      <c r="M113">
        <v>0.96031859816806431</v>
      </c>
    </row>
    <row r="114" spans="1:13">
      <c r="A114" t="s">
        <v>313</v>
      </c>
      <c r="B114" t="s">
        <v>311</v>
      </c>
      <c r="C114" t="s">
        <v>336</v>
      </c>
      <c r="D114" t="s">
        <v>146</v>
      </c>
      <c r="E114" t="s">
        <v>222</v>
      </c>
      <c r="F114" t="s">
        <v>316</v>
      </c>
      <c r="G114">
        <v>2018</v>
      </c>
      <c r="H114" t="s">
        <v>222</v>
      </c>
      <c r="I114" t="s">
        <v>222</v>
      </c>
      <c r="J114" t="s">
        <v>222</v>
      </c>
      <c r="K114" t="s">
        <v>222</v>
      </c>
      <c r="L114">
        <v>0.63020908004778986</v>
      </c>
      <c r="M114">
        <v>0.63020908004778986</v>
      </c>
    </row>
    <row r="115" spans="1:13">
      <c r="A115" t="s">
        <v>313</v>
      </c>
      <c r="B115" t="s">
        <v>311</v>
      </c>
      <c r="C115" t="s">
        <v>336</v>
      </c>
      <c r="D115" t="s">
        <v>146</v>
      </c>
      <c r="E115" t="s">
        <v>222</v>
      </c>
      <c r="F115" t="s">
        <v>316</v>
      </c>
      <c r="G115">
        <v>2030</v>
      </c>
      <c r="H115" t="s">
        <v>222</v>
      </c>
      <c r="I115" t="s">
        <v>222</v>
      </c>
      <c r="J115" t="s">
        <v>222</v>
      </c>
      <c r="K115" t="s">
        <v>222</v>
      </c>
      <c r="L115">
        <v>0.65121604938271627</v>
      </c>
      <c r="M115">
        <v>0.65121604938271627</v>
      </c>
    </row>
    <row r="116" spans="1:13">
      <c r="A116" t="s">
        <v>313</v>
      </c>
      <c r="B116" t="s">
        <v>311</v>
      </c>
      <c r="C116" t="s">
        <v>336</v>
      </c>
      <c r="D116" t="s">
        <v>146</v>
      </c>
      <c r="E116" t="s">
        <v>222</v>
      </c>
      <c r="F116" t="s">
        <v>316</v>
      </c>
      <c r="G116">
        <v>2040</v>
      </c>
      <c r="H116" t="s">
        <v>222</v>
      </c>
      <c r="I116" t="s">
        <v>222</v>
      </c>
      <c r="J116" t="s">
        <v>222</v>
      </c>
      <c r="K116" t="s">
        <v>222</v>
      </c>
      <c r="L116">
        <v>0.65121604938271627</v>
      </c>
      <c r="M116">
        <v>0.65121604938271627</v>
      </c>
    </row>
    <row r="117" spans="1:13">
      <c r="A117" t="s">
        <v>313</v>
      </c>
      <c r="B117" t="s">
        <v>311</v>
      </c>
      <c r="C117" t="s">
        <v>336</v>
      </c>
      <c r="D117" t="s">
        <v>146</v>
      </c>
      <c r="E117" t="s">
        <v>222</v>
      </c>
      <c r="F117" t="s">
        <v>316</v>
      </c>
      <c r="G117">
        <v>2050</v>
      </c>
      <c r="H117" t="s">
        <v>222</v>
      </c>
      <c r="I117" t="s">
        <v>222</v>
      </c>
      <c r="J117" t="s">
        <v>222</v>
      </c>
      <c r="K117" t="s">
        <v>222</v>
      </c>
      <c r="L117">
        <v>0.67222301871764178</v>
      </c>
      <c r="M117">
        <v>0.67222301871764178</v>
      </c>
    </row>
    <row r="118" spans="1:13">
      <c r="A118" t="s">
        <v>313</v>
      </c>
      <c r="B118" t="s">
        <v>311</v>
      </c>
      <c r="C118" t="s">
        <v>337</v>
      </c>
      <c r="D118" t="s">
        <v>227</v>
      </c>
      <c r="E118" t="s">
        <v>222</v>
      </c>
      <c r="F118" t="s">
        <v>316</v>
      </c>
      <c r="G118">
        <v>2018</v>
      </c>
      <c r="H118" t="s">
        <v>222</v>
      </c>
      <c r="I118" t="s">
        <v>222</v>
      </c>
      <c r="J118" t="s">
        <v>222</v>
      </c>
      <c r="K118" t="s">
        <v>222</v>
      </c>
      <c r="L118">
        <v>3.1157627118644098</v>
      </c>
      <c r="M118">
        <v>3.1157627118644098</v>
      </c>
    </row>
    <row r="119" spans="1:13">
      <c r="A119" t="s">
        <v>313</v>
      </c>
      <c r="B119" t="s">
        <v>311</v>
      </c>
      <c r="C119" t="s">
        <v>337</v>
      </c>
      <c r="D119" t="s">
        <v>227</v>
      </c>
      <c r="E119" t="s">
        <v>222</v>
      </c>
      <c r="F119" t="s">
        <v>316</v>
      </c>
      <c r="G119">
        <v>2030</v>
      </c>
      <c r="H119" t="s">
        <v>222</v>
      </c>
      <c r="I119" t="s">
        <v>222</v>
      </c>
      <c r="J119" t="s">
        <v>222</v>
      </c>
      <c r="K119" t="s">
        <v>222</v>
      </c>
      <c r="L119">
        <v>3.4273389830508512</v>
      </c>
      <c r="M119">
        <v>3.4273389830508512</v>
      </c>
    </row>
    <row r="120" spans="1:13">
      <c r="A120" t="s">
        <v>313</v>
      </c>
      <c r="B120" t="s">
        <v>311</v>
      </c>
      <c r="C120" t="s">
        <v>337</v>
      </c>
      <c r="D120" t="s">
        <v>227</v>
      </c>
      <c r="E120" t="s">
        <v>222</v>
      </c>
      <c r="F120" t="s">
        <v>316</v>
      </c>
      <c r="G120">
        <v>2040</v>
      </c>
      <c r="H120" t="s">
        <v>222</v>
      </c>
      <c r="I120" t="s">
        <v>222</v>
      </c>
      <c r="J120" t="s">
        <v>222</v>
      </c>
      <c r="K120" t="s">
        <v>222</v>
      </c>
      <c r="L120">
        <v>3.8427740112994284</v>
      </c>
      <c r="M120">
        <v>3.8427740112994284</v>
      </c>
    </row>
    <row r="121" spans="1:13">
      <c r="A121" t="s">
        <v>313</v>
      </c>
      <c r="B121" t="s">
        <v>311</v>
      </c>
      <c r="C121" t="s">
        <v>337</v>
      </c>
      <c r="D121" t="s">
        <v>227</v>
      </c>
      <c r="E121" t="s">
        <v>222</v>
      </c>
      <c r="F121" t="s">
        <v>316</v>
      </c>
      <c r="G121">
        <v>2050</v>
      </c>
      <c r="H121" t="s">
        <v>222</v>
      </c>
      <c r="I121" t="s">
        <v>222</v>
      </c>
      <c r="J121" t="s">
        <v>222</v>
      </c>
      <c r="K121" t="s">
        <v>222</v>
      </c>
      <c r="L121">
        <v>4.1543502824858694</v>
      </c>
      <c r="M121">
        <v>4.1543502824858694</v>
      </c>
    </row>
    <row r="122" spans="1:13">
      <c r="A122" t="s">
        <v>313</v>
      </c>
      <c r="B122" t="s">
        <v>311</v>
      </c>
      <c r="C122" t="s">
        <v>337</v>
      </c>
      <c r="D122" t="s">
        <v>228</v>
      </c>
      <c r="E122" t="s">
        <v>222</v>
      </c>
      <c r="F122" t="s">
        <v>316</v>
      </c>
      <c r="G122">
        <v>2018</v>
      </c>
      <c r="H122" t="s">
        <v>222</v>
      </c>
      <c r="I122" t="s">
        <v>222</v>
      </c>
      <c r="J122" t="s">
        <v>222</v>
      </c>
      <c r="K122" t="s">
        <v>222</v>
      </c>
      <c r="L122">
        <v>2.1810338983050865</v>
      </c>
      <c r="M122">
        <v>2.1810338983050865</v>
      </c>
    </row>
    <row r="123" spans="1:13">
      <c r="A123" t="s">
        <v>313</v>
      </c>
      <c r="B123" t="s">
        <v>311</v>
      </c>
      <c r="C123" t="s">
        <v>337</v>
      </c>
      <c r="D123" t="s">
        <v>228</v>
      </c>
      <c r="E123" t="s">
        <v>222</v>
      </c>
      <c r="F123" t="s">
        <v>316</v>
      </c>
      <c r="G123">
        <v>2030</v>
      </c>
      <c r="H123" t="s">
        <v>222</v>
      </c>
      <c r="I123" t="s">
        <v>222</v>
      </c>
      <c r="J123" t="s">
        <v>222</v>
      </c>
      <c r="K123" t="s">
        <v>222</v>
      </c>
      <c r="L123">
        <v>2.3991372881355955</v>
      </c>
      <c r="M123">
        <v>2.3991372881355955</v>
      </c>
    </row>
    <row r="124" spans="1:13">
      <c r="A124" t="s">
        <v>313</v>
      </c>
      <c r="B124" t="s">
        <v>311</v>
      </c>
      <c r="C124" t="s">
        <v>337</v>
      </c>
      <c r="D124" t="s">
        <v>228</v>
      </c>
      <c r="E124" t="s">
        <v>222</v>
      </c>
      <c r="F124" t="s">
        <v>316</v>
      </c>
      <c r="G124">
        <v>2040</v>
      </c>
      <c r="H124" t="s">
        <v>222</v>
      </c>
      <c r="I124" t="s">
        <v>222</v>
      </c>
      <c r="J124" t="s">
        <v>222</v>
      </c>
      <c r="K124" t="s">
        <v>222</v>
      </c>
      <c r="L124">
        <v>2.689941807909606</v>
      </c>
      <c r="M124">
        <v>2.689941807909606</v>
      </c>
    </row>
    <row r="125" spans="1:13">
      <c r="A125" t="s">
        <v>313</v>
      </c>
      <c r="B125" t="s">
        <v>311</v>
      </c>
      <c r="C125" t="s">
        <v>337</v>
      </c>
      <c r="D125" t="s">
        <v>228</v>
      </c>
      <c r="E125" t="s">
        <v>222</v>
      </c>
      <c r="F125" t="s">
        <v>316</v>
      </c>
      <c r="G125">
        <v>2050</v>
      </c>
      <c r="H125" t="s">
        <v>222</v>
      </c>
      <c r="I125" t="s">
        <v>222</v>
      </c>
      <c r="J125" t="s">
        <v>222</v>
      </c>
      <c r="K125" t="s">
        <v>222</v>
      </c>
      <c r="L125">
        <v>2.9080451977401149</v>
      </c>
      <c r="M125">
        <v>2.9080451977401149</v>
      </c>
    </row>
    <row r="126" spans="1:13">
      <c r="A126" t="s">
        <v>313</v>
      </c>
      <c r="B126" t="s">
        <v>311</v>
      </c>
      <c r="C126" t="s">
        <v>338</v>
      </c>
      <c r="D126" t="s">
        <v>227</v>
      </c>
      <c r="E126" t="s">
        <v>222</v>
      </c>
      <c r="F126" t="s">
        <v>316</v>
      </c>
      <c r="G126">
        <v>2018</v>
      </c>
      <c r="H126" t="s">
        <v>222</v>
      </c>
      <c r="I126" t="s">
        <v>222</v>
      </c>
      <c r="J126" t="s">
        <v>222</v>
      </c>
      <c r="K126" t="s">
        <v>222</v>
      </c>
      <c r="L126">
        <v>3.1157627118644098</v>
      </c>
      <c r="M126">
        <v>3.1157627118644098</v>
      </c>
    </row>
    <row r="127" spans="1:13">
      <c r="A127" t="s">
        <v>313</v>
      </c>
      <c r="B127" t="s">
        <v>311</v>
      </c>
      <c r="C127" t="s">
        <v>338</v>
      </c>
      <c r="D127" t="s">
        <v>227</v>
      </c>
      <c r="E127" t="s">
        <v>222</v>
      </c>
      <c r="F127" t="s">
        <v>316</v>
      </c>
      <c r="G127">
        <v>2030</v>
      </c>
      <c r="H127" t="s">
        <v>222</v>
      </c>
      <c r="I127" t="s">
        <v>222</v>
      </c>
      <c r="J127" t="s">
        <v>222</v>
      </c>
      <c r="K127" t="s">
        <v>222</v>
      </c>
      <c r="L127">
        <v>3.4584966101694952</v>
      </c>
      <c r="M127">
        <v>3.4584966101694952</v>
      </c>
    </row>
    <row r="128" spans="1:13">
      <c r="A128" t="s">
        <v>313</v>
      </c>
      <c r="B128" t="s">
        <v>311</v>
      </c>
      <c r="C128" t="s">
        <v>338</v>
      </c>
      <c r="D128" t="s">
        <v>227</v>
      </c>
      <c r="E128" t="s">
        <v>222</v>
      </c>
      <c r="F128" t="s">
        <v>316</v>
      </c>
      <c r="G128">
        <v>2040</v>
      </c>
      <c r="H128" t="s">
        <v>222</v>
      </c>
      <c r="I128" t="s">
        <v>222</v>
      </c>
      <c r="J128" t="s">
        <v>222</v>
      </c>
      <c r="K128" t="s">
        <v>222</v>
      </c>
      <c r="L128">
        <v>3.7077576271186476</v>
      </c>
      <c r="M128">
        <v>3.7077576271186476</v>
      </c>
    </row>
    <row r="129" spans="1:13">
      <c r="A129" t="s">
        <v>313</v>
      </c>
      <c r="B129" t="s">
        <v>311</v>
      </c>
      <c r="C129" t="s">
        <v>338</v>
      </c>
      <c r="D129" t="s">
        <v>227</v>
      </c>
      <c r="E129" t="s">
        <v>222</v>
      </c>
      <c r="F129" t="s">
        <v>316</v>
      </c>
      <c r="G129">
        <v>2050</v>
      </c>
      <c r="H129" t="s">
        <v>222</v>
      </c>
      <c r="I129" t="s">
        <v>222</v>
      </c>
      <c r="J129" t="s">
        <v>222</v>
      </c>
      <c r="K129" t="s">
        <v>222</v>
      </c>
      <c r="L129">
        <v>3.7077576271186476</v>
      </c>
      <c r="M129">
        <v>3.7077576271186476</v>
      </c>
    </row>
    <row r="130" spans="1:13">
      <c r="A130" t="s">
        <v>313</v>
      </c>
      <c r="B130" t="s">
        <v>311</v>
      </c>
      <c r="C130" t="s">
        <v>338</v>
      </c>
      <c r="D130" t="s">
        <v>228</v>
      </c>
      <c r="E130" t="s">
        <v>222</v>
      </c>
      <c r="F130" t="s">
        <v>316</v>
      </c>
      <c r="G130">
        <v>2018</v>
      </c>
      <c r="H130" t="s">
        <v>222</v>
      </c>
      <c r="I130" t="s">
        <v>222</v>
      </c>
      <c r="J130" t="s">
        <v>222</v>
      </c>
      <c r="K130" t="s">
        <v>222</v>
      </c>
      <c r="L130">
        <v>2.1810338983050865</v>
      </c>
      <c r="M130">
        <v>2.1810338983050865</v>
      </c>
    </row>
    <row r="131" spans="1:13">
      <c r="A131" t="s">
        <v>313</v>
      </c>
      <c r="B131" t="s">
        <v>311</v>
      </c>
      <c r="C131" t="s">
        <v>338</v>
      </c>
      <c r="D131" t="s">
        <v>228</v>
      </c>
      <c r="E131" t="s">
        <v>222</v>
      </c>
      <c r="F131" t="s">
        <v>316</v>
      </c>
      <c r="G131">
        <v>2030</v>
      </c>
      <c r="H131" t="s">
        <v>222</v>
      </c>
      <c r="I131" t="s">
        <v>222</v>
      </c>
      <c r="J131" t="s">
        <v>222</v>
      </c>
      <c r="K131" t="s">
        <v>222</v>
      </c>
      <c r="L131">
        <v>2.4209476271186463</v>
      </c>
      <c r="M131">
        <v>2.4209476271186463</v>
      </c>
    </row>
    <row r="132" spans="1:13">
      <c r="A132" t="s">
        <v>313</v>
      </c>
      <c r="B132" t="s">
        <v>311</v>
      </c>
      <c r="C132" t="s">
        <v>338</v>
      </c>
      <c r="D132" t="s">
        <v>228</v>
      </c>
      <c r="E132" t="s">
        <v>222</v>
      </c>
      <c r="F132" t="s">
        <v>316</v>
      </c>
      <c r="G132">
        <v>2040</v>
      </c>
      <c r="H132" t="s">
        <v>222</v>
      </c>
      <c r="I132" t="s">
        <v>222</v>
      </c>
      <c r="J132" t="s">
        <v>222</v>
      </c>
      <c r="K132" t="s">
        <v>222</v>
      </c>
      <c r="L132">
        <v>2.5954303389830531</v>
      </c>
      <c r="M132">
        <v>2.5954303389830531</v>
      </c>
    </row>
    <row r="133" spans="1:13">
      <c r="A133" t="s">
        <v>313</v>
      </c>
      <c r="B133" t="s">
        <v>311</v>
      </c>
      <c r="C133" t="s">
        <v>338</v>
      </c>
      <c r="D133" t="s">
        <v>228</v>
      </c>
      <c r="E133" t="s">
        <v>222</v>
      </c>
      <c r="F133" t="s">
        <v>316</v>
      </c>
      <c r="G133">
        <v>2050</v>
      </c>
      <c r="H133" t="s">
        <v>222</v>
      </c>
      <c r="I133" t="s">
        <v>222</v>
      </c>
      <c r="J133" t="s">
        <v>222</v>
      </c>
      <c r="K133" t="s">
        <v>222</v>
      </c>
      <c r="L133">
        <v>2.5954303389830531</v>
      </c>
      <c r="M133">
        <v>2.5954303389830531</v>
      </c>
    </row>
    <row r="134" spans="1:13">
      <c r="A134" t="s">
        <v>313</v>
      </c>
      <c r="B134" t="s">
        <v>311</v>
      </c>
      <c r="C134" t="s">
        <v>339</v>
      </c>
      <c r="D134" t="s">
        <v>227</v>
      </c>
      <c r="E134" t="s">
        <v>222</v>
      </c>
      <c r="F134" t="s">
        <v>316</v>
      </c>
      <c r="G134">
        <v>2018</v>
      </c>
      <c r="H134" t="s">
        <v>222</v>
      </c>
      <c r="I134" t="s">
        <v>222</v>
      </c>
      <c r="J134" t="s">
        <v>222</v>
      </c>
      <c r="K134" t="s">
        <v>222</v>
      </c>
      <c r="L134">
        <v>0.81729411764705895</v>
      </c>
      <c r="M134">
        <v>0.81729411764705895</v>
      </c>
    </row>
    <row r="135" spans="1:13">
      <c r="A135" t="s">
        <v>313</v>
      </c>
      <c r="B135" t="s">
        <v>311</v>
      </c>
      <c r="C135" t="s">
        <v>339</v>
      </c>
      <c r="D135" t="s">
        <v>227</v>
      </c>
      <c r="E135" t="s">
        <v>222</v>
      </c>
      <c r="F135" t="s">
        <v>316</v>
      </c>
      <c r="G135">
        <v>2030</v>
      </c>
      <c r="H135" t="s">
        <v>222</v>
      </c>
      <c r="I135" t="s">
        <v>222</v>
      </c>
      <c r="J135" t="s">
        <v>222</v>
      </c>
      <c r="K135" t="s">
        <v>222</v>
      </c>
      <c r="L135">
        <v>0.85652423529411781</v>
      </c>
      <c r="M135">
        <v>0.85652423529411781</v>
      </c>
    </row>
    <row r="136" spans="1:13">
      <c r="A136" t="s">
        <v>313</v>
      </c>
      <c r="B136" t="s">
        <v>311</v>
      </c>
      <c r="C136" t="s">
        <v>339</v>
      </c>
      <c r="D136" t="s">
        <v>227</v>
      </c>
      <c r="E136" t="s">
        <v>222</v>
      </c>
      <c r="F136" t="s">
        <v>316</v>
      </c>
      <c r="G136">
        <v>2040</v>
      </c>
      <c r="H136" t="s">
        <v>222</v>
      </c>
      <c r="I136" t="s">
        <v>222</v>
      </c>
      <c r="J136" t="s">
        <v>222</v>
      </c>
      <c r="K136" t="s">
        <v>222</v>
      </c>
      <c r="L136">
        <v>0.89657164705882364</v>
      </c>
      <c r="M136">
        <v>0.89657164705882364</v>
      </c>
    </row>
    <row r="137" spans="1:13">
      <c r="A137" t="s">
        <v>313</v>
      </c>
      <c r="B137" t="s">
        <v>311</v>
      </c>
      <c r="C137" t="s">
        <v>339</v>
      </c>
      <c r="D137" t="s">
        <v>227</v>
      </c>
      <c r="E137" t="s">
        <v>222</v>
      </c>
      <c r="F137" t="s">
        <v>316</v>
      </c>
      <c r="G137">
        <v>2050</v>
      </c>
      <c r="H137" t="s">
        <v>222</v>
      </c>
      <c r="I137" t="s">
        <v>222</v>
      </c>
      <c r="J137" t="s">
        <v>222</v>
      </c>
      <c r="K137" t="s">
        <v>222</v>
      </c>
      <c r="L137">
        <v>0.94887847058823549</v>
      </c>
      <c r="M137">
        <v>0.94887847058823549</v>
      </c>
    </row>
    <row r="138" spans="1:13">
      <c r="A138" t="s">
        <v>313</v>
      </c>
      <c r="B138" t="s">
        <v>311</v>
      </c>
      <c r="C138" t="s">
        <v>339</v>
      </c>
      <c r="D138" t="s">
        <v>228</v>
      </c>
      <c r="E138" t="s">
        <v>222</v>
      </c>
      <c r="F138" t="s">
        <v>316</v>
      </c>
      <c r="G138">
        <v>2018</v>
      </c>
      <c r="H138" t="s">
        <v>222</v>
      </c>
      <c r="I138" t="s">
        <v>222</v>
      </c>
      <c r="J138" t="s">
        <v>222</v>
      </c>
      <c r="K138" t="s">
        <v>222</v>
      </c>
      <c r="L138">
        <v>0.57210588235294124</v>
      </c>
      <c r="M138">
        <v>0.57210588235294124</v>
      </c>
    </row>
    <row r="139" spans="1:13">
      <c r="A139" t="s">
        <v>313</v>
      </c>
      <c r="B139" t="s">
        <v>311</v>
      </c>
      <c r="C139" t="s">
        <v>339</v>
      </c>
      <c r="D139" t="s">
        <v>228</v>
      </c>
      <c r="E139" t="s">
        <v>222</v>
      </c>
      <c r="F139" t="s">
        <v>316</v>
      </c>
      <c r="G139">
        <v>2030</v>
      </c>
      <c r="H139" t="s">
        <v>222</v>
      </c>
      <c r="I139" t="s">
        <v>222</v>
      </c>
      <c r="J139" t="s">
        <v>222</v>
      </c>
      <c r="K139" t="s">
        <v>222</v>
      </c>
      <c r="L139">
        <v>0.59956696470588244</v>
      </c>
      <c r="M139">
        <v>0.59956696470588244</v>
      </c>
    </row>
    <row r="140" spans="1:13">
      <c r="A140" t="s">
        <v>313</v>
      </c>
      <c r="B140" t="s">
        <v>311</v>
      </c>
      <c r="C140" t="s">
        <v>339</v>
      </c>
      <c r="D140" t="s">
        <v>228</v>
      </c>
      <c r="E140" t="s">
        <v>222</v>
      </c>
      <c r="F140" t="s">
        <v>316</v>
      </c>
      <c r="G140">
        <v>2040</v>
      </c>
      <c r="H140" t="s">
        <v>222</v>
      </c>
      <c r="I140" t="s">
        <v>222</v>
      </c>
      <c r="J140" t="s">
        <v>222</v>
      </c>
      <c r="K140" t="s">
        <v>222</v>
      </c>
      <c r="L140">
        <v>0.62760015294117655</v>
      </c>
      <c r="M140">
        <v>0.62760015294117655</v>
      </c>
    </row>
    <row r="141" spans="1:13">
      <c r="A141" t="s">
        <v>313</v>
      </c>
      <c r="B141" t="s">
        <v>311</v>
      </c>
      <c r="C141" t="s">
        <v>339</v>
      </c>
      <c r="D141" t="s">
        <v>228</v>
      </c>
      <c r="E141" t="s">
        <v>222</v>
      </c>
      <c r="F141" t="s">
        <v>316</v>
      </c>
      <c r="G141">
        <v>2050</v>
      </c>
      <c r="H141" t="s">
        <v>222</v>
      </c>
      <c r="I141" t="s">
        <v>222</v>
      </c>
      <c r="J141" t="s">
        <v>222</v>
      </c>
      <c r="K141" t="s">
        <v>222</v>
      </c>
      <c r="L141">
        <v>0.66421492941176474</v>
      </c>
      <c r="M141">
        <v>0.66421492941176474</v>
      </c>
    </row>
    <row r="142" spans="1:13">
      <c r="A142" t="s">
        <v>313</v>
      </c>
      <c r="B142" t="s">
        <v>311</v>
      </c>
      <c r="C142" t="s">
        <v>340</v>
      </c>
      <c r="D142" t="s">
        <v>227</v>
      </c>
      <c r="E142" t="s">
        <v>222</v>
      </c>
      <c r="F142" t="s">
        <v>316</v>
      </c>
      <c r="G142">
        <v>2018</v>
      </c>
      <c r="H142" t="s">
        <v>222</v>
      </c>
      <c r="I142" t="s">
        <v>222</v>
      </c>
      <c r="J142" t="s">
        <v>222</v>
      </c>
      <c r="K142" t="s">
        <v>222</v>
      </c>
      <c r="L142">
        <v>0.81729411764705895</v>
      </c>
      <c r="M142">
        <v>0.81729411764705895</v>
      </c>
    </row>
    <row r="143" spans="1:13">
      <c r="A143" t="s">
        <v>313</v>
      </c>
      <c r="B143" t="s">
        <v>311</v>
      </c>
      <c r="C143" t="s">
        <v>340</v>
      </c>
      <c r="D143" t="s">
        <v>227</v>
      </c>
      <c r="E143" t="s">
        <v>222</v>
      </c>
      <c r="F143" t="s">
        <v>316</v>
      </c>
      <c r="G143">
        <v>2030</v>
      </c>
      <c r="H143" t="s">
        <v>222</v>
      </c>
      <c r="I143" t="s">
        <v>222</v>
      </c>
      <c r="J143" t="s">
        <v>222</v>
      </c>
      <c r="K143" t="s">
        <v>222</v>
      </c>
      <c r="L143">
        <v>0.87783442265794887</v>
      </c>
      <c r="M143">
        <v>0.87783442265794887</v>
      </c>
    </row>
    <row r="144" spans="1:13">
      <c r="A144" t="s">
        <v>313</v>
      </c>
      <c r="B144" t="s">
        <v>311</v>
      </c>
      <c r="C144" t="s">
        <v>340</v>
      </c>
      <c r="D144" t="s">
        <v>227</v>
      </c>
      <c r="E144" t="s">
        <v>222</v>
      </c>
      <c r="F144" t="s">
        <v>316</v>
      </c>
      <c r="G144">
        <v>2040</v>
      </c>
      <c r="H144" t="s">
        <v>222</v>
      </c>
      <c r="I144" t="s">
        <v>222</v>
      </c>
      <c r="J144" t="s">
        <v>222</v>
      </c>
      <c r="K144" t="s">
        <v>222</v>
      </c>
      <c r="L144">
        <v>1.0291851851851859</v>
      </c>
      <c r="M144">
        <v>1.0291851851851859</v>
      </c>
    </row>
    <row r="145" spans="1:13">
      <c r="A145" t="s">
        <v>313</v>
      </c>
      <c r="B145" t="s">
        <v>311</v>
      </c>
      <c r="C145" t="s">
        <v>340</v>
      </c>
      <c r="D145" t="s">
        <v>227</v>
      </c>
      <c r="E145" t="s">
        <v>222</v>
      </c>
      <c r="F145" t="s">
        <v>316</v>
      </c>
      <c r="G145">
        <v>2050</v>
      </c>
      <c r="H145" t="s">
        <v>222</v>
      </c>
      <c r="I145" t="s">
        <v>222</v>
      </c>
      <c r="J145" t="s">
        <v>222</v>
      </c>
      <c r="K145" t="s">
        <v>222</v>
      </c>
      <c r="L145">
        <v>1.0291851851851859</v>
      </c>
      <c r="M145">
        <v>1.0291851851851859</v>
      </c>
    </row>
    <row r="146" spans="1:13">
      <c r="A146" t="s">
        <v>313</v>
      </c>
      <c r="B146" t="s">
        <v>311</v>
      </c>
      <c r="C146" t="s">
        <v>340</v>
      </c>
      <c r="D146" t="s">
        <v>228</v>
      </c>
      <c r="E146" t="s">
        <v>222</v>
      </c>
      <c r="F146" t="s">
        <v>316</v>
      </c>
      <c r="G146">
        <v>2018</v>
      </c>
      <c r="H146" t="s">
        <v>222</v>
      </c>
      <c r="I146" t="s">
        <v>222</v>
      </c>
      <c r="J146" t="s">
        <v>222</v>
      </c>
      <c r="K146" t="s">
        <v>222</v>
      </c>
      <c r="L146">
        <v>0.57210588235294124</v>
      </c>
      <c r="M146">
        <v>0.57210588235294124</v>
      </c>
    </row>
    <row r="147" spans="1:13">
      <c r="A147" t="s">
        <v>313</v>
      </c>
      <c r="B147" t="s">
        <v>311</v>
      </c>
      <c r="C147" t="s">
        <v>340</v>
      </c>
      <c r="D147" t="s">
        <v>228</v>
      </c>
      <c r="E147" t="s">
        <v>222</v>
      </c>
      <c r="F147" t="s">
        <v>316</v>
      </c>
      <c r="G147">
        <v>2030</v>
      </c>
      <c r="H147" t="s">
        <v>222</v>
      </c>
      <c r="I147" t="s">
        <v>222</v>
      </c>
      <c r="J147" t="s">
        <v>222</v>
      </c>
      <c r="K147" t="s">
        <v>222</v>
      </c>
      <c r="L147">
        <v>0.61448409586056663</v>
      </c>
      <c r="M147">
        <v>0.61448409586056663</v>
      </c>
    </row>
    <row r="148" spans="1:13">
      <c r="A148" t="s">
        <v>313</v>
      </c>
      <c r="B148" t="s">
        <v>311</v>
      </c>
      <c r="C148" t="s">
        <v>340</v>
      </c>
      <c r="D148" t="s">
        <v>228</v>
      </c>
      <c r="E148" t="s">
        <v>222</v>
      </c>
      <c r="F148" t="s">
        <v>316</v>
      </c>
      <c r="G148">
        <v>2040</v>
      </c>
      <c r="H148" t="s">
        <v>222</v>
      </c>
      <c r="I148" t="s">
        <v>222</v>
      </c>
      <c r="J148" t="s">
        <v>222</v>
      </c>
      <c r="K148" t="s">
        <v>222</v>
      </c>
      <c r="L148">
        <v>0.72042962962962931</v>
      </c>
      <c r="M148">
        <v>0.72042962962962931</v>
      </c>
    </row>
    <row r="149" spans="1:13">
      <c r="A149" t="s">
        <v>313</v>
      </c>
      <c r="B149" t="s">
        <v>311</v>
      </c>
      <c r="C149" t="s">
        <v>340</v>
      </c>
      <c r="D149" t="s">
        <v>228</v>
      </c>
      <c r="E149" t="s">
        <v>222</v>
      </c>
      <c r="F149" t="s">
        <v>316</v>
      </c>
      <c r="G149">
        <v>2050</v>
      </c>
      <c r="H149" t="s">
        <v>222</v>
      </c>
      <c r="I149" t="s">
        <v>222</v>
      </c>
      <c r="J149" t="s">
        <v>222</v>
      </c>
      <c r="K149" t="s">
        <v>222</v>
      </c>
      <c r="L149">
        <v>0.72042962962962931</v>
      </c>
      <c r="M149">
        <v>0.72042962962962931</v>
      </c>
    </row>
    <row r="150" spans="1:13">
      <c r="A150" t="s">
        <v>313</v>
      </c>
      <c r="B150" t="s">
        <v>311</v>
      </c>
      <c r="C150" t="s">
        <v>341</v>
      </c>
      <c r="D150" t="s">
        <v>227</v>
      </c>
      <c r="E150" t="s">
        <v>222</v>
      </c>
      <c r="F150" t="s">
        <v>316</v>
      </c>
      <c r="G150">
        <v>2018</v>
      </c>
      <c r="H150" t="s">
        <v>222</v>
      </c>
      <c r="I150" t="s">
        <v>222</v>
      </c>
      <c r="J150" t="s">
        <v>222</v>
      </c>
      <c r="K150" t="s">
        <v>222</v>
      </c>
      <c r="L150">
        <v>0.90810457516339793</v>
      </c>
      <c r="M150">
        <v>0.90810457516339793</v>
      </c>
    </row>
    <row r="151" spans="1:13">
      <c r="A151" t="s">
        <v>313</v>
      </c>
      <c r="B151" t="s">
        <v>311</v>
      </c>
      <c r="C151" t="s">
        <v>341</v>
      </c>
      <c r="D151" t="s">
        <v>227</v>
      </c>
      <c r="E151" t="s">
        <v>222</v>
      </c>
      <c r="F151" t="s">
        <v>316</v>
      </c>
      <c r="G151">
        <v>2030</v>
      </c>
      <c r="H151" t="s">
        <v>222</v>
      </c>
      <c r="I151" t="s">
        <v>222</v>
      </c>
      <c r="J151" t="s">
        <v>222</v>
      </c>
      <c r="K151" t="s">
        <v>222</v>
      </c>
      <c r="L151">
        <v>0.93837472766884689</v>
      </c>
      <c r="M151">
        <v>0.93837472766884689</v>
      </c>
    </row>
    <row r="152" spans="1:13">
      <c r="A152" t="s">
        <v>313</v>
      </c>
      <c r="B152" t="s">
        <v>311</v>
      </c>
      <c r="C152" t="s">
        <v>341</v>
      </c>
      <c r="D152" t="s">
        <v>227</v>
      </c>
      <c r="E152" t="s">
        <v>222</v>
      </c>
      <c r="F152" t="s">
        <v>316</v>
      </c>
      <c r="G152">
        <v>2040</v>
      </c>
      <c r="H152" t="s">
        <v>222</v>
      </c>
      <c r="I152" t="s">
        <v>222</v>
      </c>
      <c r="J152" t="s">
        <v>222</v>
      </c>
      <c r="K152" t="s">
        <v>222</v>
      </c>
      <c r="L152">
        <v>0.93837472766884689</v>
      </c>
      <c r="M152">
        <v>0.93837472766884689</v>
      </c>
    </row>
    <row r="153" spans="1:13">
      <c r="A153" t="s">
        <v>313</v>
      </c>
      <c r="B153" t="s">
        <v>311</v>
      </c>
      <c r="C153" t="s">
        <v>341</v>
      </c>
      <c r="D153" t="s">
        <v>227</v>
      </c>
      <c r="E153" t="s">
        <v>222</v>
      </c>
      <c r="F153" t="s">
        <v>316</v>
      </c>
      <c r="G153">
        <v>2050</v>
      </c>
      <c r="H153" t="s">
        <v>222</v>
      </c>
      <c r="I153" t="s">
        <v>222</v>
      </c>
      <c r="J153" t="s">
        <v>222</v>
      </c>
      <c r="K153" t="s">
        <v>222</v>
      </c>
      <c r="L153">
        <v>0.96864488017429606</v>
      </c>
      <c r="M153">
        <v>0.96864488017429606</v>
      </c>
    </row>
    <row r="154" spans="1:13">
      <c r="A154" t="s">
        <v>313</v>
      </c>
      <c r="B154" t="s">
        <v>311</v>
      </c>
      <c r="C154" t="s">
        <v>341</v>
      </c>
      <c r="D154" t="s">
        <v>228</v>
      </c>
      <c r="E154" t="s">
        <v>222</v>
      </c>
      <c r="F154" t="s">
        <v>316</v>
      </c>
      <c r="G154">
        <v>2018</v>
      </c>
      <c r="H154" t="s">
        <v>222</v>
      </c>
      <c r="I154" t="s">
        <v>222</v>
      </c>
      <c r="J154" t="s">
        <v>222</v>
      </c>
      <c r="K154" t="s">
        <v>222</v>
      </c>
      <c r="L154">
        <v>0.63567320261437943</v>
      </c>
      <c r="M154">
        <v>0.63567320261437943</v>
      </c>
    </row>
    <row r="155" spans="1:13">
      <c r="A155" t="s">
        <v>313</v>
      </c>
      <c r="B155" t="s">
        <v>311</v>
      </c>
      <c r="C155" t="s">
        <v>341</v>
      </c>
      <c r="D155" t="s">
        <v>228</v>
      </c>
      <c r="E155" t="s">
        <v>222</v>
      </c>
      <c r="F155" t="s">
        <v>316</v>
      </c>
      <c r="G155">
        <v>2030</v>
      </c>
      <c r="H155" t="s">
        <v>222</v>
      </c>
      <c r="I155" t="s">
        <v>222</v>
      </c>
      <c r="J155" t="s">
        <v>222</v>
      </c>
      <c r="K155" t="s">
        <v>222</v>
      </c>
      <c r="L155">
        <v>0.65686230936819212</v>
      </c>
      <c r="M155">
        <v>0.65686230936819212</v>
      </c>
    </row>
    <row r="156" spans="1:13">
      <c r="A156" t="s">
        <v>313</v>
      </c>
      <c r="B156" t="s">
        <v>311</v>
      </c>
      <c r="C156" t="s">
        <v>341</v>
      </c>
      <c r="D156" t="s">
        <v>228</v>
      </c>
      <c r="E156" t="s">
        <v>222</v>
      </c>
      <c r="F156" t="s">
        <v>316</v>
      </c>
      <c r="G156">
        <v>2040</v>
      </c>
      <c r="H156" t="s">
        <v>222</v>
      </c>
      <c r="I156" t="s">
        <v>222</v>
      </c>
      <c r="J156" t="s">
        <v>222</v>
      </c>
      <c r="K156" t="s">
        <v>222</v>
      </c>
      <c r="L156">
        <v>0.65686230936819212</v>
      </c>
      <c r="M156">
        <v>0.65686230936819212</v>
      </c>
    </row>
    <row r="157" spans="1:13">
      <c r="A157" t="s">
        <v>313</v>
      </c>
      <c r="B157" t="s">
        <v>311</v>
      </c>
      <c r="C157" t="s">
        <v>341</v>
      </c>
      <c r="D157" t="s">
        <v>228</v>
      </c>
      <c r="E157" t="s">
        <v>222</v>
      </c>
      <c r="F157" t="s">
        <v>316</v>
      </c>
      <c r="G157">
        <v>2050</v>
      </c>
      <c r="H157" t="s">
        <v>222</v>
      </c>
      <c r="I157" t="s">
        <v>222</v>
      </c>
      <c r="J157" t="s">
        <v>222</v>
      </c>
      <c r="K157" t="s">
        <v>222</v>
      </c>
      <c r="L157">
        <v>0.67805141612200404</v>
      </c>
      <c r="M157">
        <v>0.67805141612200404</v>
      </c>
    </row>
    <row r="158" spans="1:13">
      <c r="A158" t="s">
        <v>313</v>
      </c>
      <c r="B158" t="s">
        <v>311</v>
      </c>
      <c r="C158" t="s">
        <v>342</v>
      </c>
      <c r="D158" t="s">
        <v>281</v>
      </c>
      <c r="E158" t="s">
        <v>222</v>
      </c>
      <c r="F158" t="s">
        <v>316</v>
      </c>
      <c r="G158">
        <v>2018</v>
      </c>
      <c r="H158" t="s">
        <v>222</v>
      </c>
      <c r="I158" t="s">
        <v>222</v>
      </c>
      <c r="J158" t="s">
        <v>222</v>
      </c>
      <c r="K158" t="s">
        <v>222</v>
      </c>
      <c r="L158">
        <v>3.0897837837837798</v>
      </c>
      <c r="M158">
        <v>3.0897837837837798</v>
      </c>
    </row>
    <row r="159" spans="1:13">
      <c r="A159" t="s">
        <v>313</v>
      </c>
      <c r="B159" t="s">
        <v>311</v>
      </c>
      <c r="C159" t="s">
        <v>342</v>
      </c>
      <c r="D159" t="s">
        <v>281</v>
      </c>
      <c r="E159" t="s">
        <v>222</v>
      </c>
      <c r="F159" t="s">
        <v>316</v>
      </c>
      <c r="G159">
        <v>2030</v>
      </c>
      <c r="H159" t="s">
        <v>222</v>
      </c>
      <c r="I159" t="s">
        <v>222</v>
      </c>
      <c r="J159" t="s">
        <v>222</v>
      </c>
      <c r="K159" t="s">
        <v>222</v>
      </c>
      <c r="L159">
        <v>3.398762162162158</v>
      </c>
      <c r="M159">
        <v>3.398762162162158</v>
      </c>
    </row>
    <row r="160" spans="1:13">
      <c r="A160" t="s">
        <v>313</v>
      </c>
      <c r="B160" t="s">
        <v>311</v>
      </c>
      <c r="C160" t="s">
        <v>342</v>
      </c>
      <c r="D160" t="s">
        <v>281</v>
      </c>
      <c r="E160" t="s">
        <v>222</v>
      </c>
      <c r="F160" t="s">
        <v>316</v>
      </c>
      <c r="G160">
        <v>2040</v>
      </c>
      <c r="H160" t="s">
        <v>222</v>
      </c>
      <c r="I160" t="s">
        <v>222</v>
      </c>
      <c r="J160" t="s">
        <v>222</v>
      </c>
      <c r="K160" t="s">
        <v>222</v>
      </c>
      <c r="L160">
        <v>3.8107333333333182</v>
      </c>
      <c r="M160">
        <v>3.8107333333333182</v>
      </c>
    </row>
    <row r="161" spans="1:13">
      <c r="A161" t="s">
        <v>313</v>
      </c>
      <c r="B161" t="s">
        <v>311</v>
      </c>
      <c r="C161" t="s">
        <v>342</v>
      </c>
      <c r="D161" t="s">
        <v>281</v>
      </c>
      <c r="E161" t="s">
        <v>222</v>
      </c>
      <c r="F161" t="s">
        <v>316</v>
      </c>
      <c r="G161">
        <v>2050</v>
      </c>
      <c r="H161" t="s">
        <v>222</v>
      </c>
      <c r="I161" t="s">
        <v>222</v>
      </c>
      <c r="J161" t="s">
        <v>222</v>
      </c>
      <c r="K161" t="s">
        <v>222</v>
      </c>
      <c r="L161">
        <v>4.1197117117116955</v>
      </c>
      <c r="M161">
        <v>4.1197117117116955</v>
      </c>
    </row>
    <row r="162" spans="1:13">
      <c r="A162" t="s">
        <v>313</v>
      </c>
      <c r="B162" t="s">
        <v>311</v>
      </c>
      <c r="C162" t="s">
        <v>342</v>
      </c>
      <c r="D162" t="s">
        <v>282</v>
      </c>
      <c r="E162" t="s">
        <v>222</v>
      </c>
      <c r="F162" t="s">
        <v>316</v>
      </c>
      <c r="G162">
        <v>2018</v>
      </c>
      <c r="H162" t="s">
        <v>222</v>
      </c>
      <c r="I162" t="s">
        <v>222</v>
      </c>
      <c r="J162" t="s">
        <v>222</v>
      </c>
      <c r="K162" t="s">
        <v>222</v>
      </c>
      <c r="L162">
        <v>2.1628486486486458</v>
      </c>
      <c r="M162">
        <v>2.1628486486486458</v>
      </c>
    </row>
    <row r="163" spans="1:13">
      <c r="A163" t="s">
        <v>313</v>
      </c>
      <c r="B163" t="s">
        <v>311</v>
      </c>
      <c r="C163" t="s">
        <v>342</v>
      </c>
      <c r="D163" t="s">
        <v>282</v>
      </c>
      <c r="E163" t="s">
        <v>222</v>
      </c>
      <c r="F163" t="s">
        <v>316</v>
      </c>
      <c r="G163">
        <v>2030</v>
      </c>
      <c r="H163" t="s">
        <v>222</v>
      </c>
      <c r="I163" t="s">
        <v>222</v>
      </c>
      <c r="J163" t="s">
        <v>222</v>
      </c>
      <c r="K163" t="s">
        <v>222</v>
      </c>
      <c r="L163">
        <v>2.3791335135135103</v>
      </c>
      <c r="M163">
        <v>2.3791335135135103</v>
      </c>
    </row>
    <row r="164" spans="1:13">
      <c r="A164" t="s">
        <v>313</v>
      </c>
      <c r="B164" t="s">
        <v>311</v>
      </c>
      <c r="C164" t="s">
        <v>342</v>
      </c>
      <c r="D164" t="s">
        <v>282</v>
      </c>
      <c r="E164" t="s">
        <v>222</v>
      </c>
      <c r="F164" t="s">
        <v>316</v>
      </c>
      <c r="G164">
        <v>2040</v>
      </c>
      <c r="H164" t="s">
        <v>222</v>
      </c>
      <c r="I164" t="s">
        <v>222</v>
      </c>
      <c r="J164" t="s">
        <v>222</v>
      </c>
      <c r="K164" t="s">
        <v>222</v>
      </c>
      <c r="L164">
        <v>2.6675133333333285</v>
      </c>
      <c r="M164">
        <v>2.6675133333333285</v>
      </c>
    </row>
    <row r="165" spans="1:13">
      <c r="A165" t="s">
        <v>313</v>
      </c>
      <c r="B165" t="s">
        <v>311</v>
      </c>
      <c r="C165" t="s">
        <v>342</v>
      </c>
      <c r="D165" t="s">
        <v>282</v>
      </c>
      <c r="E165" t="s">
        <v>222</v>
      </c>
      <c r="F165" t="s">
        <v>316</v>
      </c>
      <c r="G165">
        <v>2050</v>
      </c>
      <c r="H165" t="s">
        <v>222</v>
      </c>
      <c r="I165" t="s">
        <v>222</v>
      </c>
      <c r="J165" t="s">
        <v>222</v>
      </c>
      <c r="K165" t="s">
        <v>222</v>
      </c>
      <c r="L165">
        <v>2.8837981981981935</v>
      </c>
      <c r="M165">
        <v>2.8837981981981935</v>
      </c>
    </row>
    <row r="166" spans="1:13">
      <c r="A166" t="s">
        <v>313</v>
      </c>
      <c r="B166" t="s">
        <v>311</v>
      </c>
      <c r="C166" t="s">
        <v>343</v>
      </c>
      <c r="D166" t="s">
        <v>281</v>
      </c>
      <c r="E166" t="s">
        <v>222</v>
      </c>
      <c r="F166" t="s">
        <v>316</v>
      </c>
      <c r="G166">
        <v>2018</v>
      </c>
      <c r="H166" t="s">
        <v>222</v>
      </c>
      <c r="I166" t="s">
        <v>222</v>
      </c>
      <c r="J166" t="s">
        <v>222</v>
      </c>
      <c r="K166" t="s">
        <v>222</v>
      </c>
      <c r="L166">
        <v>3.0897837837837798</v>
      </c>
      <c r="M166">
        <v>3.0897837837837798</v>
      </c>
    </row>
    <row r="167" spans="1:13">
      <c r="A167" t="s">
        <v>313</v>
      </c>
      <c r="B167" t="s">
        <v>311</v>
      </c>
      <c r="C167" t="s">
        <v>343</v>
      </c>
      <c r="D167" t="s">
        <v>281</v>
      </c>
      <c r="E167" t="s">
        <v>222</v>
      </c>
      <c r="F167" t="s">
        <v>316</v>
      </c>
      <c r="G167">
        <v>2030</v>
      </c>
      <c r="H167" t="s">
        <v>222</v>
      </c>
      <c r="I167" t="s">
        <v>222</v>
      </c>
      <c r="J167" t="s">
        <v>222</v>
      </c>
      <c r="K167" t="s">
        <v>222</v>
      </c>
      <c r="L167">
        <v>3.4296599999999957</v>
      </c>
      <c r="M167">
        <v>3.4296599999999957</v>
      </c>
    </row>
    <row r="168" spans="1:13">
      <c r="A168" t="s">
        <v>313</v>
      </c>
      <c r="B168" t="s">
        <v>311</v>
      </c>
      <c r="C168" t="s">
        <v>343</v>
      </c>
      <c r="D168" t="s">
        <v>281</v>
      </c>
      <c r="E168" t="s">
        <v>222</v>
      </c>
      <c r="F168" t="s">
        <v>316</v>
      </c>
      <c r="G168">
        <v>2040</v>
      </c>
      <c r="H168" t="s">
        <v>222</v>
      </c>
      <c r="I168" t="s">
        <v>222</v>
      </c>
      <c r="J168" t="s">
        <v>222</v>
      </c>
      <c r="K168" t="s">
        <v>222</v>
      </c>
      <c r="L168">
        <v>3.676842702702698</v>
      </c>
      <c r="M168">
        <v>3.676842702702698</v>
      </c>
    </row>
    <row r="169" spans="1:13">
      <c r="A169" t="s">
        <v>313</v>
      </c>
      <c r="B169" t="s">
        <v>311</v>
      </c>
      <c r="C169" t="s">
        <v>343</v>
      </c>
      <c r="D169" t="s">
        <v>281</v>
      </c>
      <c r="E169" t="s">
        <v>222</v>
      </c>
      <c r="F169" t="s">
        <v>316</v>
      </c>
      <c r="G169">
        <v>2050</v>
      </c>
      <c r="H169" t="s">
        <v>222</v>
      </c>
      <c r="I169" t="s">
        <v>222</v>
      </c>
      <c r="J169" t="s">
        <v>222</v>
      </c>
      <c r="K169" t="s">
        <v>222</v>
      </c>
      <c r="L169">
        <v>3.676842702702698</v>
      </c>
      <c r="M169">
        <v>3.676842702702698</v>
      </c>
    </row>
    <row r="170" spans="1:13">
      <c r="A170" t="s">
        <v>313</v>
      </c>
      <c r="B170" t="s">
        <v>311</v>
      </c>
      <c r="C170" t="s">
        <v>343</v>
      </c>
      <c r="D170" t="s">
        <v>282</v>
      </c>
      <c r="E170" t="s">
        <v>222</v>
      </c>
      <c r="F170" t="s">
        <v>316</v>
      </c>
      <c r="G170">
        <v>2018</v>
      </c>
      <c r="H170" t="s">
        <v>222</v>
      </c>
      <c r="I170" t="s">
        <v>222</v>
      </c>
      <c r="J170" t="s">
        <v>222</v>
      </c>
      <c r="K170" t="s">
        <v>222</v>
      </c>
      <c r="L170">
        <v>2.1628486486486458</v>
      </c>
      <c r="M170">
        <v>2.1628486486486458</v>
      </c>
    </row>
    <row r="171" spans="1:13">
      <c r="A171" t="s">
        <v>313</v>
      </c>
      <c r="B171" t="s">
        <v>311</v>
      </c>
      <c r="C171" t="s">
        <v>343</v>
      </c>
      <c r="D171" t="s">
        <v>282</v>
      </c>
      <c r="E171" t="s">
        <v>222</v>
      </c>
      <c r="F171" t="s">
        <v>316</v>
      </c>
      <c r="G171">
        <v>2030</v>
      </c>
      <c r="H171" t="s">
        <v>222</v>
      </c>
      <c r="I171" t="s">
        <v>222</v>
      </c>
      <c r="J171" t="s">
        <v>222</v>
      </c>
      <c r="K171" t="s">
        <v>222</v>
      </c>
      <c r="L171">
        <v>2.4007619999999972</v>
      </c>
      <c r="M171">
        <v>2.4007619999999972</v>
      </c>
    </row>
    <row r="172" spans="1:13">
      <c r="A172" t="s">
        <v>313</v>
      </c>
      <c r="B172" t="s">
        <v>311</v>
      </c>
      <c r="C172" t="s">
        <v>343</v>
      </c>
      <c r="D172" t="s">
        <v>282</v>
      </c>
      <c r="E172" t="s">
        <v>222</v>
      </c>
      <c r="F172" t="s">
        <v>316</v>
      </c>
      <c r="G172">
        <v>2040</v>
      </c>
      <c r="H172" t="s">
        <v>222</v>
      </c>
      <c r="I172" t="s">
        <v>222</v>
      </c>
      <c r="J172" t="s">
        <v>222</v>
      </c>
      <c r="K172" t="s">
        <v>222</v>
      </c>
      <c r="L172">
        <v>2.5737898918918884</v>
      </c>
      <c r="M172">
        <v>2.5737898918918884</v>
      </c>
    </row>
    <row r="173" spans="1:13">
      <c r="A173" t="s">
        <v>313</v>
      </c>
      <c r="B173" t="s">
        <v>311</v>
      </c>
      <c r="C173" t="s">
        <v>343</v>
      </c>
      <c r="D173" t="s">
        <v>282</v>
      </c>
      <c r="E173" t="s">
        <v>222</v>
      </c>
      <c r="F173" t="s">
        <v>316</v>
      </c>
      <c r="G173">
        <v>2050</v>
      </c>
      <c r="H173" t="s">
        <v>222</v>
      </c>
      <c r="I173" t="s">
        <v>222</v>
      </c>
      <c r="J173" t="s">
        <v>222</v>
      </c>
      <c r="K173" t="s">
        <v>222</v>
      </c>
      <c r="L173">
        <v>2.5737898918918884</v>
      </c>
      <c r="M173">
        <v>2.5737898918918884</v>
      </c>
    </row>
    <row r="174" spans="1:13">
      <c r="A174" t="s">
        <v>313</v>
      </c>
      <c r="B174" t="s">
        <v>311</v>
      </c>
      <c r="C174" t="s">
        <v>344</v>
      </c>
      <c r="D174" t="s">
        <v>281</v>
      </c>
      <c r="E174" t="s">
        <v>222</v>
      </c>
      <c r="F174" t="s">
        <v>316</v>
      </c>
      <c r="G174">
        <v>2018</v>
      </c>
      <c r="H174" t="s">
        <v>222</v>
      </c>
      <c r="I174" t="s">
        <v>222</v>
      </c>
      <c r="J174" t="s">
        <v>222</v>
      </c>
      <c r="K174" t="s">
        <v>222</v>
      </c>
      <c r="L174">
        <v>0.82728758169934602</v>
      </c>
      <c r="M174">
        <v>0.82728758169934602</v>
      </c>
    </row>
    <row r="175" spans="1:13">
      <c r="A175" t="s">
        <v>313</v>
      </c>
      <c r="B175" t="s">
        <v>311</v>
      </c>
      <c r="C175" t="s">
        <v>344</v>
      </c>
      <c r="D175" t="s">
        <v>281</v>
      </c>
      <c r="E175" t="s">
        <v>222</v>
      </c>
      <c r="F175" t="s">
        <v>316</v>
      </c>
      <c r="G175">
        <v>2030</v>
      </c>
      <c r="H175" t="s">
        <v>222</v>
      </c>
      <c r="I175" t="s">
        <v>222</v>
      </c>
      <c r="J175" t="s">
        <v>222</v>
      </c>
      <c r="K175" t="s">
        <v>222</v>
      </c>
      <c r="L175">
        <v>0.86699738562091466</v>
      </c>
      <c r="M175">
        <v>0.86699738562091466</v>
      </c>
    </row>
    <row r="176" spans="1:13">
      <c r="A176" t="s">
        <v>313</v>
      </c>
      <c r="B176" t="s">
        <v>311</v>
      </c>
      <c r="C176" t="s">
        <v>344</v>
      </c>
      <c r="D176" t="s">
        <v>281</v>
      </c>
      <c r="E176" t="s">
        <v>222</v>
      </c>
      <c r="F176" t="s">
        <v>316</v>
      </c>
      <c r="G176">
        <v>2040</v>
      </c>
      <c r="H176" t="s">
        <v>222</v>
      </c>
      <c r="I176" t="s">
        <v>222</v>
      </c>
      <c r="J176" t="s">
        <v>222</v>
      </c>
      <c r="K176" t="s">
        <v>222</v>
      </c>
      <c r="L176">
        <v>0.90753447712418256</v>
      </c>
      <c r="M176">
        <v>0.90753447712418256</v>
      </c>
    </row>
    <row r="177" spans="1:13">
      <c r="A177" t="s">
        <v>313</v>
      </c>
      <c r="B177" t="s">
        <v>311</v>
      </c>
      <c r="C177" t="s">
        <v>344</v>
      </c>
      <c r="D177" t="s">
        <v>281</v>
      </c>
      <c r="E177" t="s">
        <v>222</v>
      </c>
      <c r="F177" t="s">
        <v>316</v>
      </c>
      <c r="G177">
        <v>2050</v>
      </c>
      <c r="H177" t="s">
        <v>222</v>
      </c>
      <c r="I177" t="s">
        <v>222</v>
      </c>
      <c r="J177" t="s">
        <v>222</v>
      </c>
      <c r="K177" t="s">
        <v>222</v>
      </c>
      <c r="L177">
        <v>0.96048088235294071</v>
      </c>
      <c r="M177">
        <v>0.96048088235294071</v>
      </c>
    </row>
    <row r="178" spans="1:13">
      <c r="A178" t="s">
        <v>313</v>
      </c>
      <c r="B178" t="s">
        <v>311</v>
      </c>
      <c r="C178" t="s">
        <v>344</v>
      </c>
      <c r="D178" t="s">
        <v>282</v>
      </c>
      <c r="E178" t="s">
        <v>222</v>
      </c>
      <c r="F178" t="s">
        <v>316</v>
      </c>
      <c r="G178">
        <v>2018</v>
      </c>
      <c r="H178" t="s">
        <v>222</v>
      </c>
      <c r="I178" t="s">
        <v>222</v>
      </c>
      <c r="J178" t="s">
        <v>222</v>
      </c>
      <c r="K178" t="s">
        <v>222</v>
      </c>
      <c r="L178">
        <v>0.57910130718954222</v>
      </c>
      <c r="M178">
        <v>0.57910130718954222</v>
      </c>
    </row>
    <row r="179" spans="1:13">
      <c r="A179" t="s">
        <v>313</v>
      </c>
      <c r="B179" t="s">
        <v>311</v>
      </c>
      <c r="C179" t="s">
        <v>344</v>
      </c>
      <c r="D179" t="s">
        <v>282</v>
      </c>
      <c r="E179" t="s">
        <v>222</v>
      </c>
      <c r="F179" t="s">
        <v>316</v>
      </c>
      <c r="G179">
        <v>2030</v>
      </c>
      <c r="H179" t="s">
        <v>222</v>
      </c>
      <c r="I179" t="s">
        <v>222</v>
      </c>
      <c r="J179" t="s">
        <v>222</v>
      </c>
      <c r="K179" t="s">
        <v>222</v>
      </c>
      <c r="L179">
        <v>0.6068981699346403</v>
      </c>
      <c r="M179">
        <v>0.6068981699346403</v>
      </c>
    </row>
    <row r="180" spans="1:13">
      <c r="A180" t="s">
        <v>313</v>
      </c>
      <c r="B180" t="s">
        <v>311</v>
      </c>
      <c r="C180" t="s">
        <v>344</v>
      </c>
      <c r="D180" t="s">
        <v>282</v>
      </c>
      <c r="E180" t="s">
        <v>222</v>
      </c>
      <c r="F180" t="s">
        <v>316</v>
      </c>
      <c r="G180">
        <v>2040</v>
      </c>
      <c r="H180" t="s">
        <v>222</v>
      </c>
      <c r="I180" t="s">
        <v>222</v>
      </c>
      <c r="J180" t="s">
        <v>222</v>
      </c>
      <c r="K180" t="s">
        <v>222</v>
      </c>
      <c r="L180">
        <v>0.63527413398692778</v>
      </c>
      <c r="M180">
        <v>0.63527413398692778</v>
      </c>
    </row>
    <row r="181" spans="1:13">
      <c r="A181" t="s">
        <v>313</v>
      </c>
      <c r="B181" t="s">
        <v>311</v>
      </c>
      <c r="C181" t="s">
        <v>344</v>
      </c>
      <c r="D181" t="s">
        <v>282</v>
      </c>
      <c r="E181" t="s">
        <v>222</v>
      </c>
      <c r="F181" t="s">
        <v>316</v>
      </c>
      <c r="G181">
        <v>2050</v>
      </c>
      <c r="H181" t="s">
        <v>222</v>
      </c>
      <c r="I181" t="s">
        <v>222</v>
      </c>
      <c r="J181" t="s">
        <v>222</v>
      </c>
      <c r="K181" t="s">
        <v>222</v>
      </c>
      <c r="L181">
        <v>0.67233661764705854</v>
      </c>
      <c r="M181">
        <v>0.67233661764705854</v>
      </c>
    </row>
    <row r="182" spans="1:13">
      <c r="A182" t="s">
        <v>313</v>
      </c>
      <c r="B182" t="s">
        <v>311</v>
      </c>
      <c r="C182" t="s">
        <v>345</v>
      </c>
      <c r="D182" t="s">
        <v>281</v>
      </c>
      <c r="E182" t="s">
        <v>222</v>
      </c>
      <c r="F182" t="s">
        <v>316</v>
      </c>
      <c r="G182">
        <v>2018</v>
      </c>
      <c r="H182" t="s">
        <v>222</v>
      </c>
      <c r="I182" t="s">
        <v>222</v>
      </c>
      <c r="J182" t="s">
        <v>222</v>
      </c>
      <c r="K182" t="s">
        <v>222</v>
      </c>
      <c r="L182">
        <v>0.82728758169934602</v>
      </c>
      <c r="M182">
        <v>0.82728758169934602</v>
      </c>
    </row>
    <row r="183" spans="1:13">
      <c r="A183" t="s">
        <v>313</v>
      </c>
      <c r="B183" t="s">
        <v>311</v>
      </c>
      <c r="C183" t="s">
        <v>345</v>
      </c>
      <c r="D183" t="s">
        <v>281</v>
      </c>
      <c r="E183" t="s">
        <v>222</v>
      </c>
      <c r="F183" t="s">
        <v>316</v>
      </c>
      <c r="G183">
        <v>2030</v>
      </c>
      <c r="H183" t="s">
        <v>222</v>
      </c>
      <c r="I183" t="s">
        <v>222</v>
      </c>
      <c r="J183" t="s">
        <v>222</v>
      </c>
      <c r="K183" t="s">
        <v>222</v>
      </c>
      <c r="L183">
        <v>0.88856814330670153</v>
      </c>
      <c r="M183">
        <v>0.88856814330670153</v>
      </c>
    </row>
    <row r="184" spans="1:13">
      <c r="A184" t="s">
        <v>313</v>
      </c>
      <c r="B184" t="s">
        <v>311</v>
      </c>
      <c r="C184" t="s">
        <v>345</v>
      </c>
      <c r="D184" t="s">
        <v>281</v>
      </c>
      <c r="E184" t="s">
        <v>222</v>
      </c>
      <c r="F184" t="s">
        <v>316</v>
      </c>
      <c r="G184">
        <v>2040</v>
      </c>
      <c r="H184" t="s">
        <v>222</v>
      </c>
      <c r="I184" t="s">
        <v>222</v>
      </c>
      <c r="J184" t="s">
        <v>222</v>
      </c>
      <c r="K184" t="s">
        <v>222</v>
      </c>
      <c r="L184">
        <v>1.041769547325103</v>
      </c>
      <c r="M184">
        <v>1.041769547325103</v>
      </c>
    </row>
    <row r="185" spans="1:13">
      <c r="A185" t="s">
        <v>313</v>
      </c>
      <c r="B185" t="s">
        <v>311</v>
      </c>
      <c r="C185" t="s">
        <v>345</v>
      </c>
      <c r="D185" t="s">
        <v>281</v>
      </c>
      <c r="E185" t="s">
        <v>222</v>
      </c>
      <c r="F185" t="s">
        <v>316</v>
      </c>
      <c r="G185">
        <v>2050</v>
      </c>
      <c r="H185" t="s">
        <v>222</v>
      </c>
      <c r="I185" t="s">
        <v>222</v>
      </c>
      <c r="J185" t="s">
        <v>222</v>
      </c>
      <c r="K185" t="s">
        <v>222</v>
      </c>
      <c r="L185">
        <v>1.041769547325103</v>
      </c>
      <c r="M185">
        <v>1.041769547325103</v>
      </c>
    </row>
    <row r="186" spans="1:13">
      <c r="A186" t="s">
        <v>313</v>
      </c>
      <c r="B186" t="s">
        <v>311</v>
      </c>
      <c r="C186" t="s">
        <v>345</v>
      </c>
      <c r="D186" t="s">
        <v>282</v>
      </c>
      <c r="E186" t="s">
        <v>222</v>
      </c>
      <c r="F186" t="s">
        <v>316</v>
      </c>
      <c r="G186">
        <v>2018</v>
      </c>
      <c r="H186" t="s">
        <v>222</v>
      </c>
      <c r="I186" t="s">
        <v>222</v>
      </c>
      <c r="J186" t="s">
        <v>222</v>
      </c>
      <c r="K186" t="s">
        <v>222</v>
      </c>
      <c r="L186">
        <v>0.57910130718954222</v>
      </c>
      <c r="M186">
        <v>0.57910130718954222</v>
      </c>
    </row>
    <row r="187" spans="1:13">
      <c r="A187" t="s">
        <v>313</v>
      </c>
      <c r="B187" t="s">
        <v>311</v>
      </c>
      <c r="C187" t="s">
        <v>345</v>
      </c>
      <c r="D187" t="s">
        <v>282</v>
      </c>
      <c r="E187" t="s">
        <v>222</v>
      </c>
      <c r="F187" t="s">
        <v>316</v>
      </c>
      <c r="G187">
        <v>2030</v>
      </c>
      <c r="H187" t="s">
        <v>222</v>
      </c>
      <c r="I187" t="s">
        <v>222</v>
      </c>
      <c r="J187" t="s">
        <v>222</v>
      </c>
      <c r="K187" t="s">
        <v>222</v>
      </c>
      <c r="L187">
        <v>0.62199770031469359</v>
      </c>
      <c r="M187">
        <v>0.62199770031469359</v>
      </c>
    </row>
    <row r="188" spans="1:13">
      <c r="A188" t="s">
        <v>313</v>
      </c>
      <c r="B188" t="s">
        <v>311</v>
      </c>
      <c r="C188" t="s">
        <v>345</v>
      </c>
      <c r="D188" t="s">
        <v>282</v>
      </c>
      <c r="E188" t="s">
        <v>222</v>
      </c>
      <c r="F188" t="s">
        <v>316</v>
      </c>
      <c r="G188">
        <v>2040</v>
      </c>
      <c r="H188" t="s">
        <v>222</v>
      </c>
      <c r="I188" t="s">
        <v>222</v>
      </c>
      <c r="J188" t="s">
        <v>222</v>
      </c>
      <c r="K188" t="s">
        <v>222</v>
      </c>
      <c r="L188">
        <v>0.72923868312757123</v>
      </c>
      <c r="M188">
        <v>0.72923868312757123</v>
      </c>
    </row>
    <row r="189" spans="1:13">
      <c r="A189" t="s">
        <v>313</v>
      </c>
      <c r="B189" t="s">
        <v>311</v>
      </c>
      <c r="C189" t="s">
        <v>345</v>
      </c>
      <c r="D189" t="s">
        <v>282</v>
      </c>
      <c r="E189" t="s">
        <v>222</v>
      </c>
      <c r="F189" t="s">
        <v>316</v>
      </c>
      <c r="G189">
        <v>2050</v>
      </c>
      <c r="H189" t="s">
        <v>222</v>
      </c>
      <c r="I189" t="s">
        <v>222</v>
      </c>
      <c r="J189" t="s">
        <v>222</v>
      </c>
      <c r="K189" t="s">
        <v>222</v>
      </c>
      <c r="L189">
        <v>0.72923868312757123</v>
      </c>
      <c r="M189">
        <v>0.72923868312757123</v>
      </c>
    </row>
    <row r="190" spans="1:13">
      <c r="A190" t="s">
        <v>313</v>
      </c>
      <c r="B190" t="s">
        <v>311</v>
      </c>
      <c r="C190" t="s">
        <v>346</v>
      </c>
      <c r="D190" t="s">
        <v>281</v>
      </c>
      <c r="E190" t="s">
        <v>222</v>
      </c>
      <c r="F190" t="s">
        <v>316</v>
      </c>
      <c r="G190">
        <v>2018</v>
      </c>
      <c r="H190" t="s">
        <v>222</v>
      </c>
      <c r="I190" t="s">
        <v>222</v>
      </c>
      <c r="J190" t="s">
        <v>222</v>
      </c>
      <c r="K190" t="s">
        <v>222</v>
      </c>
      <c r="L190">
        <v>0.91920842411038362</v>
      </c>
      <c r="M190">
        <v>0.91920842411038362</v>
      </c>
    </row>
    <row r="191" spans="1:13">
      <c r="A191" t="s">
        <v>313</v>
      </c>
      <c r="B191" t="s">
        <v>311</v>
      </c>
      <c r="C191" t="s">
        <v>346</v>
      </c>
      <c r="D191" t="s">
        <v>281</v>
      </c>
      <c r="E191" t="s">
        <v>222</v>
      </c>
      <c r="F191" t="s">
        <v>316</v>
      </c>
      <c r="G191">
        <v>2030</v>
      </c>
      <c r="H191" t="s">
        <v>222</v>
      </c>
      <c r="I191" t="s">
        <v>222</v>
      </c>
      <c r="J191" t="s">
        <v>222</v>
      </c>
      <c r="K191" t="s">
        <v>222</v>
      </c>
      <c r="L191">
        <v>0.94984870491406537</v>
      </c>
      <c r="M191">
        <v>0.94984870491406537</v>
      </c>
    </row>
    <row r="192" spans="1:13">
      <c r="A192" t="s">
        <v>313</v>
      </c>
      <c r="B192" t="s">
        <v>311</v>
      </c>
      <c r="C192" t="s">
        <v>346</v>
      </c>
      <c r="D192" t="s">
        <v>281</v>
      </c>
      <c r="E192" t="s">
        <v>222</v>
      </c>
      <c r="F192" t="s">
        <v>316</v>
      </c>
      <c r="G192">
        <v>2040</v>
      </c>
      <c r="H192" t="s">
        <v>222</v>
      </c>
      <c r="I192" t="s">
        <v>222</v>
      </c>
      <c r="J192" t="s">
        <v>222</v>
      </c>
      <c r="K192" t="s">
        <v>222</v>
      </c>
      <c r="L192">
        <v>0.94984870491406537</v>
      </c>
      <c r="M192">
        <v>0.94984870491406537</v>
      </c>
    </row>
    <row r="193" spans="1:13">
      <c r="A193" t="s">
        <v>313</v>
      </c>
      <c r="B193" t="s">
        <v>311</v>
      </c>
      <c r="C193" t="s">
        <v>346</v>
      </c>
      <c r="D193" t="s">
        <v>281</v>
      </c>
      <c r="E193" t="s">
        <v>222</v>
      </c>
      <c r="F193" t="s">
        <v>316</v>
      </c>
      <c r="G193">
        <v>2050</v>
      </c>
      <c r="H193" t="s">
        <v>222</v>
      </c>
      <c r="I193" t="s">
        <v>222</v>
      </c>
      <c r="J193" t="s">
        <v>222</v>
      </c>
      <c r="K193" t="s">
        <v>222</v>
      </c>
      <c r="L193">
        <v>0.98048898571774745</v>
      </c>
      <c r="M193">
        <v>0.98048898571774745</v>
      </c>
    </row>
    <row r="194" spans="1:13">
      <c r="A194" t="s">
        <v>313</v>
      </c>
      <c r="B194" t="s">
        <v>311</v>
      </c>
      <c r="C194" t="s">
        <v>346</v>
      </c>
      <c r="D194" t="s">
        <v>282</v>
      </c>
      <c r="E194" t="s">
        <v>222</v>
      </c>
      <c r="F194" t="s">
        <v>316</v>
      </c>
      <c r="G194">
        <v>2018</v>
      </c>
      <c r="H194" t="s">
        <v>222</v>
      </c>
      <c r="I194" t="s">
        <v>222</v>
      </c>
      <c r="J194" t="s">
        <v>222</v>
      </c>
      <c r="K194" t="s">
        <v>222</v>
      </c>
      <c r="L194">
        <v>0.64344589687726927</v>
      </c>
      <c r="M194">
        <v>0.64344589687726927</v>
      </c>
    </row>
    <row r="195" spans="1:13">
      <c r="A195" t="s">
        <v>313</v>
      </c>
      <c r="B195" t="s">
        <v>311</v>
      </c>
      <c r="C195" t="s">
        <v>346</v>
      </c>
      <c r="D195" t="s">
        <v>282</v>
      </c>
      <c r="E195" t="s">
        <v>222</v>
      </c>
      <c r="F195" t="s">
        <v>316</v>
      </c>
      <c r="G195">
        <v>2030</v>
      </c>
      <c r="H195" t="s">
        <v>222</v>
      </c>
      <c r="I195" t="s">
        <v>222</v>
      </c>
      <c r="J195" t="s">
        <v>222</v>
      </c>
      <c r="K195" t="s">
        <v>222</v>
      </c>
      <c r="L195">
        <v>0.66489409343984507</v>
      </c>
      <c r="M195">
        <v>0.66489409343984507</v>
      </c>
    </row>
    <row r="196" spans="1:13">
      <c r="A196" t="s">
        <v>313</v>
      </c>
      <c r="B196" t="s">
        <v>311</v>
      </c>
      <c r="C196" t="s">
        <v>346</v>
      </c>
      <c r="D196" t="s">
        <v>282</v>
      </c>
      <c r="E196" t="s">
        <v>222</v>
      </c>
      <c r="F196" t="s">
        <v>316</v>
      </c>
      <c r="G196">
        <v>2040</v>
      </c>
      <c r="H196" t="s">
        <v>222</v>
      </c>
      <c r="I196" t="s">
        <v>222</v>
      </c>
      <c r="J196" t="s">
        <v>222</v>
      </c>
      <c r="K196" t="s">
        <v>222</v>
      </c>
      <c r="L196">
        <v>0.66489409343984507</v>
      </c>
      <c r="M196">
        <v>0.66489409343984507</v>
      </c>
    </row>
    <row r="197" spans="1:13">
      <c r="A197" t="s">
        <v>313</v>
      </c>
      <c r="B197" t="s">
        <v>311</v>
      </c>
      <c r="C197" t="s">
        <v>346</v>
      </c>
      <c r="D197" t="s">
        <v>282</v>
      </c>
      <c r="E197" t="s">
        <v>222</v>
      </c>
      <c r="F197" t="s">
        <v>316</v>
      </c>
      <c r="G197">
        <v>2050</v>
      </c>
      <c r="H197" t="s">
        <v>222</v>
      </c>
      <c r="I197" t="s">
        <v>222</v>
      </c>
      <c r="J197" t="s">
        <v>222</v>
      </c>
      <c r="K197" t="s">
        <v>222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>
      <selection activeCell="L23" sqref="L23"/>
    </sheetView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221</v>
      </c>
      <c r="B2" t="s">
        <v>14</v>
      </c>
      <c r="C2" t="s">
        <v>296</v>
      </c>
      <c r="D2" t="s">
        <v>222</v>
      </c>
      <c r="E2" t="s">
        <v>225</v>
      </c>
      <c r="F2" t="s">
        <v>222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1.2457230310998201E-2</v>
      </c>
      <c r="M2">
        <v>1.2457230310998201E-2</v>
      </c>
    </row>
    <row r="3" spans="1:13">
      <c r="A3" t="s">
        <v>221</v>
      </c>
      <c r="B3" t="s">
        <v>14</v>
      </c>
      <c r="C3" t="s">
        <v>297</v>
      </c>
      <c r="D3" t="s">
        <v>222</v>
      </c>
      <c r="E3" t="s">
        <v>225</v>
      </c>
      <c r="F3" t="s">
        <v>222</v>
      </c>
      <c r="G3">
        <v>2018</v>
      </c>
      <c r="H3" t="s">
        <v>222</v>
      </c>
      <c r="I3" t="s">
        <v>222</v>
      </c>
      <c r="J3" t="s">
        <v>222</v>
      </c>
      <c r="K3" t="s">
        <v>222</v>
      </c>
      <c r="L3">
        <v>1.06776419273959E-2</v>
      </c>
      <c r="M3">
        <v>1.06776419273959E-2</v>
      </c>
    </row>
    <row r="4" spans="1:13">
      <c r="A4" t="s">
        <v>221</v>
      </c>
      <c r="B4" t="s">
        <v>14</v>
      </c>
      <c r="C4" t="s">
        <v>298</v>
      </c>
      <c r="D4" t="s">
        <v>222</v>
      </c>
      <c r="E4" t="s">
        <v>225</v>
      </c>
      <c r="F4" t="s">
        <v>222</v>
      </c>
      <c r="G4">
        <v>2018</v>
      </c>
      <c r="H4" t="s">
        <v>222</v>
      </c>
      <c r="I4" t="s">
        <v>222</v>
      </c>
      <c r="J4" t="s">
        <v>222</v>
      </c>
      <c r="K4" t="s">
        <v>222</v>
      </c>
      <c r="L4">
        <v>1.06776273367935E-2</v>
      </c>
      <c r="M4">
        <v>1.06776273367935E-2</v>
      </c>
    </row>
    <row r="5" spans="1:13">
      <c r="A5" t="s">
        <v>221</v>
      </c>
      <c r="B5" t="s">
        <v>14</v>
      </c>
      <c r="C5" t="s">
        <v>49</v>
      </c>
      <c r="D5" t="s">
        <v>222</v>
      </c>
      <c r="E5" t="s">
        <v>225</v>
      </c>
      <c r="F5" t="s">
        <v>222</v>
      </c>
      <c r="G5">
        <v>2018</v>
      </c>
      <c r="H5" t="s">
        <v>222</v>
      </c>
      <c r="I5" t="s">
        <v>222</v>
      </c>
      <c r="J5" t="s">
        <v>222</v>
      </c>
      <c r="K5" t="s">
        <v>222</v>
      </c>
      <c r="L5">
        <v>5.6742452222251502E-3</v>
      </c>
      <c r="M5">
        <v>5.6742452222251502E-3</v>
      </c>
    </row>
    <row r="6" spans="1:13">
      <c r="A6" t="s">
        <v>221</v>
      </c>
      <c r="B6" t="s">
        <v>14</v>
      </c>
      <c r="C6" t="s">
        <v>48</v>
      </c>
      <c r="D6" t="s">
        <v>222</v>
      </c>
      <c r="E6" t="s">
        <v>225</v>
      </c>
      <c r="F6" t="s">
        <v>222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0.251294826490714</v>
      </c>
      <c r="M6">
        <v>0.251294826490714</v>
      </c>
    </row>
    <row r="7" spans="1:13">
      <c r="A7" t="s">
        <v>221</v>
      </c>
      <c r="B7" t="s">
        <v>14</v>
      </c>
      <c r="C7" t="s">
        <v>52</v>
      </c>
      <c r="D7" t="s">
        <v>222</v>
      </c>
      <c r="E7" t="s">
        <v>225</v>
      </c>
      <c r="F7" t="s">
        <v>222</v>
      </c>
      <c r="G7">
        <v>2018</v>
      </c>
      <c r="H7" t="s">
        <v>222</v>
      </c>
      <c r="I7" t="s">
        <v>222</v>
      </c>
      <c r="J7" t="s">
        <v>222</v>
      </c>
      <c r="K7" t="s">
        <v>222</v>
      </c>
      <c r="L7">
        <v>1.71972004592153E-2</v>
      </c>
      <c r="M7">
        <v>1.71972004592153E-2</v>
      </c>
    </row>
    <row r="8" spans="1:13">
      <c r="A8" t="s">
        <v>221</v>
      </c>
      <c r="B8" t="s">
        <v>14</v>
      </c>
      <c r="C8" t="s">
        <v>53</v>
      </c>
      <c r="D8" t="s">
        <v>222</v>
      </c>
      <c r="E8" t="s">
        <v>225</v>
      </c>
      <c r="F8" t="s">
        <v>222</v>
      </c>
      <c r="G8">
        <v>2018</v>
      </c>
      <c r="H8" t="s">
        <v>222</v>
      </c>
      <c r="I8" t="s">
        <v>222</v>
      </c>
      <c r="J8" t="s">
        <v>222</v>
      </c>
      <c r="K8" t="s">
        <v>222</v>
      </c>
      <c r="L8">
        <v>2.6752418704136399E-2</v>
      </c>
      <c r="M8">
        <v>2.6752418704136399E-2</v>
      </c>
    </row>
    <row r="9" spans="1:13">
      <c r="A9" t="s">
        <v>221</v>
      </c>
      <c r="B9" t="s">
        <v>14</v>
      </c>
      <c r="C9" t="s">
        <v>50</v>
      </c>
      <c r="D9" t="s">
        <v>222</v>
      </c>
      <c r="E9" t="s">
        <v>225</v>
      </c>
      <c r="F9" t="s">
        <v>222</v>
      </c>
      <c r="G9">
        <v>2018</v>
      </c>
      <c r="H9" t="s">
        <v>222</v>
      </c>
      <c r="I9" t="s">
        <v>222</v>
      </c>
      <c r="J9" t="s">
        <v>222</v>
      </c>
      <c r="K9" t="s">
        <v>222</v>
      </c>
      <c r="L9">
        <v>1.22114316116754E-5</v>
      </c>
      <c r="M9">
        <v>1.22114316116754E-5</v>
      </c>
    </row>
    <row r="10" spans="1:13">
      <c r="A10" t="s">
        <v>221</v>
      </c>
      <c r="B10" t="s">
        <v>14</v>
      </c>
      <c r="C10" t="s">
        <v>55</v>
      </c>
      <c r="D10" t="s">
        <v>222</v>
      </c>
      <c r="E10" t="s">
        <v>225</v>
      </c>
      <c r="F10" t="s">
        <v>222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1.50419670684038E-2</v>
      </c>
      <c r="M10">
        <v>1.50419670684038E-2</v>
      </c>
    </row>
    <row r="11" spans="1:13">
      <c r="A11" t="s">
        <v>221</v>
      </c>
      <c r="B11" t="s">
        <v>14</v>
      </c>
      <c r="C11" t="s">
        <v>59</v>
      </c>
      <c r="D11" t="s">
        <v>222</v>
      </c>
      <c r="E11" t="s">
        <v>225</v>
      </c>
      <c r="F11" t="s">
        <v>222</v>
      </c>
      <c r="G11">
        <v>2018</v>
      </c>
      <c r="H11" t="s">
        <v>222</v>
      </c>
      <c r="I11" t="s">
        <v>222</v>
      </c>
      <c r="J11" t="s">
        <v>222</v>
      </c>
      <c r="K11" t="s">
        <v>222</v>
      </c>
      <c r="L11">
        <v>1.40933452966884E-3</v>
      </c>
      <c r="M11">
        <v>1.40933452966884E-3</v>
      </c>
    </row>
    <row r="12" spans="1:13">
      <c r="A12" t="s">
        <v>221</v>
      </c>
      <c r="B12" t="s">
        <v>14</v>
      </c>
      <c r="C12" t="s">
        <v>54</v>
      </c>
      <c r="D12" t="s">
        <v>222</v>
      </c>
      <c r="E12" t="s">
        <v>225</v>
      </c>
      <c r="F12" t="s">
        <v>222</v>
      </c>
      <c r="G12">
        <v>2018</v>
      </c>
      <c r="H12" t="s">
        <v>222</v>
      </c>
      <c r="I12" t="s">
        <v>222</v>
      </c>
      <c r="J12" t="s">
        <v>222</v>
      </c>
      <c r="K12" t="s">
        <v>222</v>
      </c>
      <c r="L12">
        <v>4.7386892734226298E-2</v>
      </c>
      <c r="M12">
        <v>4.7386892734226298E-2</v>
      </c>
    </row>
    <row r="13" spans="1:13">
      <c r="A13" t="s">
        <v>221</v>
      </c>
      <c r="B13" t="s">
        <v>14</v>
      </c>
      <c r="C13" t="s">
        <v>51</v>
      </c>
      <c r="D13" t="s">
        <v>222</v>
      </c>
      <c r="E13" t="s">
        <v>225</v>
      </c>
      <c r="F13" t="s">
        <v>222</v>
      </c>
      <c r="G13">
        <v>2018</v>
      </c>
      <c r="H13" t="s">
        <v>222</v>
      </c>
      <c r="I13" t="s">
        <v>222</v>
      </c>
      <c r="J13" t="s">
        <v>222</v>
      </c>
      <c r="K13" t="s">
        <v>222</v>
      </c>
      <c r="L13">
        <v>2.92726955741749E-2</v>
      </c>
      <c r="M13">
        <v>2.92726955741749E-2</v>
      </c>
    </row>
    <row r="14" spans="1:13">
      <c r="A14" t="s">
        <v>221</v>
      </c>
      <c r="B14" t="s">
        <v>14</v>
      </c>
      <c r="C14" t="s">
        <v>56</v>
      </c>
      <c r="D14" t="s">
        <v>222</v>
      </c>
      <c r="E14" t="s">
        <v>225</v>
      </c>
      <c r="F14" t="s">
        <v>222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9.4968303643999302E-2</v>
      </c>
      <c r="M14">
        <v>9.4968303643999302E-2</v>
      </c>
    </row>
    <row r="15" spans="1:13">
      <c r="A15" t="s">
        <v>221</v>
      </c>
      <c r="B15" t="s">
        <v>14</v>
      </c>
      <c r="C15" t="s">
        <v>57</v>
      </c>
      <c r="D15" t="s">
        <v>222</v>
      </c>
      <c r="E15" t="s">
        <v>225</v>
      </c>
      <c r="F15" t="s">
        <v>222</v>
      </c>
      <c r="G15">
        <v>2018</v>
      </c>
      <c r="H15" t="s">
        <v>222</v>
      </c>
      <c r="I15" t="s">
        <v>222</v>
      </c>
      <c r="J15" t="s">
        <v>222</v>
      </c>
      <c r="K15" t="s">
        <v>222</v>
      </c>
      <c r="L15">
        <v>8.8189793033597697E-2</v>
      </c>
      <c r="M15">
        <v>8.8189793033597697E-2</v>
      </c>
    </row>
    <row r="16" spans="1:13">
      <c r="A16" t="s">
        <v>221</v>
      </c>
      <c r="B16" t="s">
        <v>14</v>
      </c>
      <c r="C16" t="s">
        <v>58</v>
      </c>
      <c r="D16" t="s">
        <v>222</v>
      </c>
      <c r="E16" t="s">
        <v>225</v>
      </c>
      <c r="F16" t="s">
        <v>222</v>
      </c>
      <c r="G16">
        <v>2018</v>
      </c>
      <c r="H16" t="s">
        <v>222</v>
      </c>
      <c r="I16" t="s">
        <v>222</v>
      </c>
      <c r="J16" t="s">
        <v>222</v>
      </c>
      <c r="K16" t="s">
        <v>222</v>
      </c>
      <c r="L16">
        <v>2.2384455613659201E-2</v>
      </c>
      <c r="M16">
        <v>2.2384455613659201E-2</v>
      </c>
    </row>
    <row r="17" spans="1:13">
      <c r="A17" t="s">
        <v>221</v>
      </c>
      <c r="B17" t="s">
        <v>14</v>
      </c>
      <c r="C17" t="s">
        <v>74</v>
      </c>
      <c r="D17" t="s">
        <v>222</v>
      </c>
      <c r="E17" t="s">
        <v>225</v>
      </c>
      <c r="F17" t="s">
        <v>222</v>
      </c>
      <c r="G17">
        <v>2018</v>
      </c>
      <c r="H17" t="s">
        <v>222</v>
      </c>
      <c r="I17" t="s">
        <v>222</v>
      </c>
      <c r="J17" t="s">
        <v>222</v>
      </c>
      <c r="K17" t="s">
        <v>222</v>
      </c>
      <c r="L17">
        <v>1.9727143416387202E-2</v>
      </c>
      <c r="M17">
        <v>1.9727143416387202E-2</v>
      </c>
    </row>
    <row r="18" spans="1:13">
      <c r="A18" t="s">
        <v>221</v>
      </c>
      <c r="B18" t="s">
        <v>14</v>
      </c>
      <c r="C18" t="s">
        <v>73</v>
      </c>
      <c r="D18" t="s">
        <v>222</v>
      </c>
      <c r="E18" t="s">
        <v>225</v>
      </c>
      <c r="F18" t="s">
        <v>222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0.25427820715246202</v>
      </c>
      <c r="M18">
        <v>0.25427820715246202</v>
      </c>
    </row>
    <row r="19" spans="1:13">
      <c r="A19" t="s">
        <v>221</v>
      </c>
      <c r="B19" t="s">
        <v>14</v>
      </c>
      <c r="C19" t="s">
        <v>77</v>
      </c>
      <c r="D19" t="s">
        <v>222</v>
      </c>
      <c r="E19" t="s">
        <v>225</v>
      </c>
      <c r="F19" t="s">
        <v>222</v>
      </c>
      <c r="G19">
        <v>2018</v>
      </c>
      <c r="H19" t="s">
        <v>222</v>
      </c>
      <c r="I19" t="s">
        <v>222</v>
      </c>
      <c r="J19" t="s">
        <v>222</v>
      </c>
      <c r="K19" t="s">
        <v>222</v>
      </c>
      <c r="L19">
        <v>4.0509826172087302E-2</v>
      </c>
      <c r="M19">
        <v>4.0509826172087302E-2</v>
      </c>
    </row>
    <row r="20" spans="1:13">
      <c r="A20" t="s">
        <v>221</v>
      </c>
      <c r="B20" t="s">
        <v>14</v>
      </c>
      <c r="C20" t="s">
        <v>78</v>
      </c>
      <c r="D20" t="s">
        <v>222</v>
      </c>
      <c r="E20" t="s">
        <v>225</v>
      </c>
      <c r="F20" t="s">
        <v>222</v>
      </c>
      <c r="G20">
        <v>2018</v>
      </c>
      <c r="H20" t="s">
        <v>222</v>
      </c>
      <c r="I20" t="s">
        <v>222</v>
      </c>
      <c r="J20" t="s">
        <v>222</v>
      </c>
      <c r="K20" t="s">
        <v>222</v>
      </c>
      <c r="L20">
        <v>2.1795378605209401E-2</v>
      </c>
      <c r="M20">
        <v>2.1795378605209401E-2</v>
      </c>
    </row>
    <row r="21" spans="1:13">
      <c r="A21" t="s">
        <v>221</v>
      </c>
      <c r="B21" t="s">
        <v>14</v>
      </c>
      <c r="C21" t="s">
        <v>75</v>
      </c>
      <c r="D21" t="s">
        <v>222</v>
      </c>
      <c r="E21" t="s">
        <v>225</v>
      </c>
      <c r="F21" t="s">
        <v>222</v>
      </c>
      <c r="G21">
        <v>2018</v>
      </c>
      <c r="H21" t="s">
        <v>222</v>
      </c>
      <c r="I21" t="s">
        <v>222</v>
      </c>
      <c r="J21" t="s">
        <v>222</v>
      </c>
      <c r="K21" t="s">
        <v>222</v>
      </c>
      <c r="L21">
        <v>0</v>
      </c>
      <c r="M21">
        <v>0</v>
      </c>
    </row>
    <row r="22" spans="1:13">
      <c r="A22" t="s">
        <v>221</v>
      </c>
      <c r="B22" t="s">
        <v>14</v>
      </c>
      <c r="C22" t="s">
        <v>80</v>
      </c>
      <c r="D22" t="s">
        <v>222</v>
      </c>
      <c r="E22" t="s">
        <v>225</v>
      </c>
      <c r="F22" t="s">
        <v>222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2.8026244703222701E-2</v>
      </c>
      <c r="M22">
        <v>2.8026244703222701E-2</v>
      </c>
    </row>
    <row r="23" spans="1:13">
      <c r="A23" t="s">
        <v>221</v>
      </c>
      <c r="B23" t="s">
        <v>14</v>
      </c>
      <c r="C23" t="s">
        <v>84</v>
      </c>
      <c r="D23" t="s">
        <v>222</v>
      </c>
      <c r="E23" t="s">
        <v>225</v>
      </c>
      <c r="F23" t="s">
        <v>222</v>
      </c>
      <c r="G23">
        <v>2018</v>
      </c>
      <c r="H23" t="s">
        <v>222</v>
      </c>
      <c r="I23" t="s">
        <v>222</v>
      </c>
      <c r="J23" t="s">
        <v>222</v>
      </c>
      <c r="K23" t="s">
        <v>222</v>
      </c>
      <c r="L23">
        <v>1.82983145664136E-2</v>
      </c>
      <c r="M23">
        <v>1.82983145664136E-2</v>
      </c>
    </row>
    <row r="24" spans="1:13">
      <c r="A24" t="s">
        <v>221</v>
      </c>
      <c r="B24" t="s">
        <v>14</v>
      </c>
      <c r="C24" t="s">
        <v>79</v>
      </c>
      <c r="D24" t="s">
        <v>222</v>
      </c>
      <c r="E24" t="s">
        <v>225</v>
      </c>
      <c r="F24" t="s">
        <v>222</v>
      </c>
      <c r="G24">
        <v>2018</v>
      </c>
      <c r="H24" t="s">
        <v>222</v>
      </c>
      <c r="I24" t="s">
        <v>222</v>
      </c>
      <c r="J24" t="s">
        <v>222</v>
      </c>
      <c r="K24" t="s">
        <v>222</v>
      </c>
      <c r="L24">
        <v>3.5982700943281098E-2</v>
      </c>
      <c r="M24">
        <v>3.5982700943281098E-2</v>
      </c>
    </row>
    <row r="25" spans="1:13">
      <c r="A25" t="s">
        <v>221</v>
      </c>
      <c r="B25" t="s">
        <v>14</v>
      </c>
      <c r="C25" t="s">
        <v>76</v>
      </c>
      <c r="D25" t="s">
        <v>222</v>
      </c>
      <c r="E25" t="s">
        <v>225</v>
      </c>
      <c r="F25" t="s">
        <v>222</v>
      </c>
      <c r="G25">
        <v>2018</v>
      </c>
      <c r="H25" t="s">
        <v>222</v>
      </c>
      <c r="I25" t="s">
        <v>222</v>
      </c>
      <c r="J25" t="s">
        <v>222</v>
      </c>
      <c r="K25" t="s">
        <v>222</v>
      </c>
      <c r="L25">
        <v>3.92400721571756E-2</v>
      </c>
      <c r="M25">
        <v>3.92400721571756E-2</v>
      </c>
    </row>
    <row r="26" spans="1:13">
      <c r="A26" t="s">
        <v>221</v>
      </c>
      <c r="B26" t="s">
        <v>14</v>
      </c>
      <c r="C26" t="s">
        <v>81</v>
      </c>
      <c r="D26" t="s">
        <v>222</v>
      </c>
      <c r="E26" t="s">
        <v>225</v>
      </c>
      <c r="F26" t="s">
        <v>222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5.6714843841128501E-2</v>
      </c>
      <c r="M26">
        <v>5.6714843841128501E-2</v>
      </c>
    </row>
    <row r="27" spans="1:13">
      <c r="A27" t="s">
        <v>221</v>
      </c>
      <c r="B27" t="s">
        <v>14</v>
      </c>
      <c r="C27" t="s">
        <v>82</v>
      </c>
      <c r="D27" t="s">
        <v>222</v>
      </c>
      <c r="E27" t="s">
        <v>225</v>
      </c>
      <c r="F27" t="s">
        <v>222</v>
      </c>
      <c r="G27">
        <v>2018</v>
      </c>
      <c r="H27" t="s">
        <v>222</v>
      </c>
      <c r="I27" t="s">
        <v>222</v>
      </c>
      <c r="J27" t="s">
        <v>222</v>
      </c>
      <c r="K27" t="s">
        <v>222</v>
      </c>
      <c r="L27">
        <v>5.8905144753244799E-2</v>
      </c>
      <c r="M27">
        <v>5.8905144753244799E-2</v>
      </c>
    </row>
    <row r="28" spans="1:13">
      <c r="A28" t="s">
        <v>221</v>
      </c>
      <c r="B28" t="s">
        <v>14</v>
      </c>
      <c r="C28" t="s">
        <v>83</v>
      </c>
      <c r="D28" t="s">
        <v>222</v>
      </c>
      <c r="E28" t="s">
        <v>225</v>
      </c>
      <c r="F28" t="s">
        <v>222</v>
      </c>
      <c r="G28">
        <v>2018</v>
      </c>
      <c r="H28" t="s">
        <v>222</v>
      </c>
      <c r="I28" t="s">
        <v>222</v>
      </c>
      <c r="J28" t="s">
        <v>222</v>
      </c>
      <c r="K28" t="s">
        <v>222</v>
      </c>
      <c r="L28">
        <v>9.52141887785493E-2</v>
      </c>
      <c r="M28">
        <v>9.52141887785493E-2</v>
      </c>
    </row>
    <row r="29" spans="1:13">
      <c r="A29" t="s">
        <v>221</v>
      </c>
      <c r="B29" t="s">
        <v>14</v>
      </c>
      <c r="C29" t="s">
        <v>99</v>
      </c>
      <c r="D29" t="s">
        <v>222</v>
      </c>
      <c r="E29" t="s">
        <v>225</v>
      </c>
      <c r="F29" t="s">
        <v>222</v>
      </c>
      <c r="G29">
        <v>2018</v>
      </c>
      <c r="H29" t="s">
        <v>222</v>
      </c>
      <c r="I29" t="s">
        <v>222</v>
      </c>
      <c r="J29" t="s">
        <v>222</v>
      </c>
      <c r="K29" t="s">
        <v>222</v>
      </c>
      <c r="L29">
        <v>0</v>
      </c>
      <c r="M29">
        <v>0</v>
      </c>
    </row>
    <row r="30" spans="1:13">
      <c r="A30" t="s">
        <v>221</v>
      </c>
      <c r="B30" t="s">
        <v>14</v>
      </c>
      <c r="C30" t="s">
        <v>98</v>
      </c>
      <c r="D30" t="s">
        <v>222</v>
      </c>
      <c r="E30" t="s">
        <v>225</v>
      </c>
      <c r="F30" t="s">
        <v>222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0.56734094210587305</v>
      </c>
      <c r="M30">
        <v>0.56734094210587305</v>
      </c>
    </row>
    <row r="31" spans="1:13">
      <c r="A31" t="s">
        <v>221</v>
      </c>
      <c r="B31" t="s">
        <v>14</v>
      </c>
      <c r="C31" t="s">
        <v>102</v>
      </c>
      <c r="D31" t="s">
        <v>222</v>
      </c>
      <c r="E31" t="s">
        <v>225</v>
      </c>
      <c r="F31" t="s">
        <v>222</v>
      </c>
      <c r="G31">
        <v>2018</v>
      </c>
      <c r="H31" t="s">
        <v>222</v>
      </c>
      <c r="I31" t="s">
        <v>222</v>
      </c>
      <c r="J31" t="s">
        <v>222</v>
      </c>
      <c r="K31" t="s">
        <v>222</v>
      </c>
      <c r="L31">
        <v>6.5248357402924506E-2</v>
      </c>
      <c r="M31">
        <v>6.5248357402924506E-2</v>
      </c>
    </row>
    <row r="32" spans="1:13">
      <c r="A32" t="s">
        <v>221</v>
      </c>
      <c r="B32" t="s">
        <v>14</v>
      </c>
      <c r="C32" t="s">
        <v>103</v>
      </c>
      <c r="D32" t="s">
        <v>222</v>
      </c>
      <c r="E32" t="s">
        <v>225</v>
      </c>
      <c r="F32" t="s">
        <v>222</v>
      </c>
      <c r="G32">
        <v>2018</v>
      </c>
      <c r="H32" t="s">
        <v>222</v>
      </c>
      <c r="I32" t="s">
        <v>222</v>
      </c>
      <c r="J32" t="s">
        <v>222</v>
      </c>
      <c r="K32" t="s">
        <v>222</v>
      </c>
      <c r="L32">
        <v>4.0026061338975703E-2</v>
      </c>
      <c r="M32">
        <v>4.0026061338975703E-2</v>
      </c>
    </row>
    <row r="33" spans="1:13">
      <c r="A33" t="s">
        <v>221</v>
      </c>
      <c r="B33" t="s">
        <v>14</v>
      </c>
      <c r="C33" t="s">
        <v>100</v>
      </c>
      <c r="D33" t="s">
        <v>222</v>
      </c>
      <c r="E33" t="s">
        <v>225</v>
      </c>
      <c r="F33" t="s">
        <v>222</v>
      </c>
      <c r="G33">
        <v>2018</v>
      </c>
      <c r="H33" t="s">
        <v>222</v>
      </c>
      <c r="I33" t="s">
        <v>222</v>
      </c>
      <c r="J33" t="s">
        <v>222</v>
      </c>
      <c r="K33" t="s">
        <v>222</v>
      </c>
      <c r="L33">
        <v>0</v>
      </c>
      <c r="M33">
        <v>0</v>
      </c>
    </row>
    <row r="34" spans="1:13">
      <c r="A34" t="s">
        <v>221</v>
      </c>
      <c r="B34" t="s">
        <v>14</v>
      </c>
      <c r="C34" t="s">
        <v>105</v>
      </c>
      <c r="D34" t="s">
        <v>222</v>
      </c>
      <c r="E34" t="s">
        <v>225</v>
      </c>
      <c r="F34" t="s">
        <v>222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4.6982028361355302E-2</v>
      </c>
      <c r="M34">
        <v>4.6982028361355302E-2</v>
      </c>
    </row>
    <row r="35" spans="1:13">
      <c r="A35" t="s">
        <v>221</v>
      </c>
      <c r="B35" t="s">
        <v>14</v>
      </c>
      <c r="C35" t="s">
        <v>109</v>
      </c>
      <c r="D35" t="s">
        <v>222</v>
      </c>
      <c r="E35" t="s">
        <v>225</v>
      </c>
      <c r="F35" t="s">
        <v>222</v>
      </c>
      <c r="G35">
        <v>2018</v>
      </c>
      <c r="H35" t="s">
        <v>222</v>
      </c>
      <c r="I35" t="s">
        <v>222</v>
      </c>
      <c r="J35" t="s">
        <v>222</v>
      </c>
      <c r="K35" t="s">
        <v>222</v>
      </c>
      <c r="L35">
        <v>0.24099011008044599</v>
      </c>
      <c r="M35">
        <v>0.24099011008044599</v>
      </c>
    </row>
    <row r="36" spans="1:13">
      <c r="A36" t="s">
        <v>221</v>
      </c>
      <c r="B36" t="s">
        <v>14</v>
      </c>
      <c r="C36" t="s">
        <v>104</v>
      </c>
      <c r="D36" t="s">
        <v>222</v>
      </c>
      <c r="E36" t="s">
        <v>225</v>
      </c>
      <c r="F36" t="s">
        <v>222</v>
      </c>
      <c r="G36">
        <v>2018</v>
      </c>
      <c r="H36" t="s">
        <v>222</v>
      </c>
      <c r="I36" t="s">
        <v>222</v>
      </c>
      <c r="J36" t="s">
        <v>222</v>
      </c>
      <c r="K36" t="s">
        <v>222</v>
      </c>
      <c r="L36">
        <v>5.9134611842239497E-2</v>
      </c>
      <c r="M36">
        <v>5.9134611842239497E-2</v>
      </c>
    </row>
    <row r="37" spans="1:13">
      <c r="A37" t="s">
        <v>221</v>
      </c>
      <c r="B37" t="s">
        <v>14</v>
      </c>
      <c r="C37" t="s">
        <v>101</v>
      </c>
      <c r="D37" t="s">
        <v>222</v>
      </c>
      <c r="E37" t="s">
        <v>225</v>
      </c>
      <c r="F37" t="s">
        <v>222</v>
      </c>
      <c r="G37">
        <v>2018</v>
      </c>
      <c r="H37" t="s">
        <v>222</v>
      </c>
      <c r="I37" t="s">
        <v>222</v>
      </c>
      <c r="J37" t="s">
        <v>222</v>
      </c>
      <c r="K37" t="s">
        <v>222</v>
      </c>
      <c r="L37">
        <v>8.5024956709859906E-2</v>
      </c>
      <c r="M37">
        <v>8.5024956709859906E-2</v>
      </c>
    </row>
    <row r="38" spans="1:13">
      <c r="A38" t="s">
        <v>221</v>
      </c>
      <c r="B38" t="s">
        <v>14</v>
      </c>
      <c r="C38" t="s">
        <v>106</v>
      </c>
      <c r="D38" t="s">
        <v>222</v>
      </c>
      <c r="E38" t="s">
        <v>225</v>
      </c>
      <c r="F38" t="s">
        <v>222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0.120504252519882</v>
      </c>
      <c r="M38">
        <v>0.120504252519882</v>
      </c>
    </row>
    <row r="39" spans="1:13">
      <c r="A39" t="s">
        <v>221</v>
      </c>
      <c r="B39" t="s">
        <v>14</v>
      </c>
      <c r="C39" t="s">
        <v>107</v>
      </c>
      <c r="D39" t="s">
        <v>222</v>
      </c>
      <c r="E39" t="s">
        <v>225</v>
      </c>
      <c r="F39" t="s">
        <v>222</v>
      </c>
      <c r="G39">
        <v>2018</v>
      </c>
      <c r="H39" t="s">
        <v>222</v>
      </c>
      <c r="I39" t="s">
        <v>222</v>
      </c>
      <c r="J39" t="s">
        <v>222</v>
      </c>
      <c r="K39" t="s">
        <v>222</v>
      </c>
      <c r="L39">
        <v>0.16465051297265201</v>
      </c>
      <c r="M39">
        <v>0.16465051297265201</v>
      </c>
    </row>
    <row r="40" spans="1:13">
      <c r="A40" t="s">
        <v>221</v>
      </c>
      <c r="B40" t="s">
        <v>14</v>
      </c>
      <c r="C40" t="s">
        <v>108</v>
      </c>
      <c r="D40" t="s">
        <v>222</v>
      </c>
      <c r="E40" t="s">
        <v>225</v>
      </c>
      <c r="F40" t="s">
        <v>222</v>
      </c>
      <c r="G40">
        <v>2018</v>
      </c>
      <c r="H40" t="s">
        <v>222</v>
      </c>
      <c r="I40" t="s">
        <v>222</v>
      </c>
      <c r="J40" t="s">
        <v>222</v>
      </c>
      <c r="K40" t="s">
        <v>222</v>
      </c>
      <c r="L40">
        <v>0.115618760253806</v>
      </c>
      <c r="M40">
        <v>0.115618760253806</v>
      </c>
    </row>
    <row r="41" spans="1:13">
      <c r="A41" t="s">
        <v>221</v>
      </c>
      <c r="B41" t="s">
        <v>14</v>
      </c>
      <c r="C41" t="s">
        <v>62</v>
      </c>
      <c r="D41" t="s">
        <v>222</v>
      </c>
      <c r="E41" t="s">
        <v>225</v>
      </c>
      <c r="F41" t="s">
        <v>222</v>
      </c>
      <c r="G41">
        <v>2018</v>
      </c>
      <c r="H41" t="s">
        <v>222</v>
      </c>
      <c r="I41" t="s">
        <v>222</v>
      </c>
      <c r="J41" t="s">
        <v>222</v>
      </c>
      <c r="K41" t="s">
        <v>222</v>
      </c>
      <c r="L41">
        <v>9.0061643835616396E-3</v>
      </c>
      <c r="M41">
        <v>9.0061643835616396E-3</v>
      </c>
    </row>
    <row r="42" spans="1:13">
      <c r="A42" t="s">
        <v>221</v>
      </c>
      <c r="B42" t="s">
        <v>14</v>
      </c>
      <c r="C42" t="s">
        <v>61</v>
      </c>
      <c r="D42" t="s">
        <v>222</v>
      </c>
      <c r="E42" t="s">
        <v>225</v>
      </c>
      <c r="F42" t="s">
        <v>222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5.4306956259161203E-2</v>
      </c>
      <c r="M42">
        <v>5.4306956259161203E-2</v>
      </c>
    </row>
    <row r="43" spans="1:13">
      <c r="A43" t="s">
        <v>221</v>
      </c>
      <c r="B43" t="s">
        <v>14</v>
      </c>
      <c r="C43" t="s">
        <v>65</v>
      </c>
      <c r="D43" t="s">
        <v>222</v>
      </c>
      <c r="E43" t="s">
        <v>225</v>
      </c>
      <c r="F43" t="s">
        <v>222</v>
      </c>
      <c r="G43">
        <v>2018</v>
      </c>
      <c r="H43" t="s">
        <v>222</v>
      </c>
      <c r="I43" t="s">
        <v>222</v>
      </c>
      <c r="J43" t="s">
        <v>222</v>
      </c>
      <c r="K43" t="s">
        <v>222</v>
      </c>
      <c r="L43">
        <v>1.0747850331916199E-2</v>
      </c>
      <c r="M43">
        <v>1.0747850331916199E-2</v>
      </c>
    </row>
    <row r="44" spans="1:13">
      <c r="A44" t="s">
        <v>221</v>
      </c>
      <c r="B44" t="s">
        <v>14</v>
      </c>
      <c r="C44" t="s">
        <v>66</v>
      </c>
      <c r="D44" t="s">
        <v>222</v>
      </c>
      <c r="E44" t="s">
        <v>225</v>
      </c>
      <c r="F44" t="s">
        <v>222</v>
      </c>
      <c r="G44">
        <v>2018</v>
      </c>
      <c r="H44" t="s">
        <v>222</v>
      </c>
      <c r="I44" t="s">
        <v>222</v>
      </c>
      <c r="J44" t="s">
        <v>222</v>
      </c>
      <c r="K44" t="s">
        <v>222</v>
      </c>
      <c r="L44">
        <v>4.6927694201733303E-2</v>
      </c>
      <c r="M44">
        <v>4.6927694201733303E-2</v>
      </c>
    </row>
    <row r="45" spans="1:13">
      <c r="A45" t="s">
        <v>221</v>
      </c>
      <c r="B45" t="s">
        <v>14</v>
      </c>
      <c r="C45" t="s">
        <v>63</v>
      </c>
      <c r="D45" t="s">
        <v>222</v>
      </c>
      <c r="E45" t="s">
        <v>225</v>
      </c>
      <c r="F45" t="s">
        <v>222</v>
      </c>
      <c r="G45">
        <v>2018</v>
      </c>
      <c r="H45" t="s">
        <v>222</v>
      </c>
      <c r="I45" t="s">
        <v>222</v>
      </c>
      <c r="J45" t="s">
        <v>222</v>
      </c>
      <c r="K45" t="s">
        <v>222</v>
      </c>
      <c r="L45">
        <v>1.08506849315068E-2</v>
      </c>
      <c r="M45">
        <v>1.08506849315068E-2</v>
      </c>
    </row>
    <row r="46" spans="1:13">
      <c r="A46" t="s">
        <v>221</v>
      </c>
      <c r="B46" t="s">
        <v>14</v>
      </c>
      <c r="C46" t="s">
        <v>68</v>
      </c>
      <c r="D46" t="s">
        <v>222</v>
      </c>
      <c r="E46" t="s">
        <v>225</v>
      </c>
      <c r="F46" t="s">
        <v>222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9.0054738416460393E-3</v>
      </c>
      <c r="M46">
        <v>9.0054738416460393E-3</v>
      </c>
    </row>
    <row r="47" spans="1:13">
      <c r="A47" t="s">
        <v>221</v>
      </c>
      <c r="B47" t="s">
        <v>14</v>
      </c>
      <c r="C47" t="s">
        <v>72</v>
      </c>
      <c r="D47" t="s">
        <v>222</v>
      </c>
      <c r="E47" t="s">
        <v>225</v>
      </c>
      <c r="F47" t="s">
        <v>222</v>
      </c>
      <c r="G47">
        <v>2018</v>
      </c>
      <c r="H47" t="s">
        <v>222</v>
      </c>
      <c r="I47" t="s">
        <v>222</v>
      </c>
      <c r="J47" t="s">
        <v>222</v>
      </c>
      <c r="K47" t="s">
        <v>222</v>
      </c>
      <c r="L47">
        <v>3.8847834889027099E-4</v>
      </c>
      <c r="M47">
        <v>3.8847834889027099E-4</v>
      </c>
    </row>
    <row r="48" spans="1:13">
      <c r="A48" t="s">
        <v>221</v>
      </c>
      <c r="B48" t="s">
        <v>14</v>
      </c>
      <c r="C48" t="s">
        <v>67</v>
      </c>
      <c r="D48" t="s">
        <v>222</v>
      </c>
      <c r="E48" t="s">
        <v>225</v>
      </c>
      <c r="F48" t="s">
        <v>222</v>
      </c>
      <c r="G48">
        <v>2018</v>
      </c>
      <c r="H48" t="s">
        <v>222</v>
      </c>
      <c r="I48" t="s">
        <v>222</v>
      </c>
      <c r="J48" t="s">
        <v>222</v>
      </c>
      <c r="K48" t="s">
        <v>222</v>
      </c>
      <c r="L48">
        <v>1.34604040212748E-2</v>
      </c>
      <c r="M48">
        <v>1.34604040212748E-2</v>
      </c>
    </row>
    <row r="49" spans="1:13">
      <c r="A49" t="s">
        <v>221</v>
      </c>
      <c r="B49" t="s">
        <v>14</v>
      </c>
      <c r="C49" t="s">
        <v>64</v>
      </c>
      <c r="D49" t="s">
        <v>222</v>
      </c>
      <c r="E49" t="s">
        <v>225</v>
      </c>
      <c r="F49" t="s">
        <v>222</v>
      </c>
      <c r="G49">
        <v>2018</v>
      </c>
      <c r="H49" t="s">
        <v>222</v>
      </c>
      <c r="I49" t="s">
        <v>222</v>
      </c>
      <c r="J49" t="s">
        <v>222</v>
      </c>
      <c r="K49" t="s">
        <v>222</v>
      </c>
      <c r="L49">
        <v>1.5902117368476298E-2</v>
      </c>
      <c r="M49">
        <v>1.5902117368476298E-2</v>
      </c>
    </row>
    <row r="50" spans="1:13">
      <c r="A50" t="s">
        <v>221</v>
      </c>
      <c r="B50" t="s">
        <v>14</v>
      </c>
      <c r="C50" t="s">
        <v>69</v>
      </c>
      <c r="D50" t="s">
        <v>222</v>
      </c>
      <c r="E50" t="s">
        <v>225</v>
      </c>
      <c r="F50" t="s">
        <v>222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1.0875263435194901E-2</v>
      </c>
      <c r="M50">
        <v>1.0875263435194901E-2</v>
      </c>
    </row>
    <row r="51" spans="1:13">
      <c r="A51" t="s">
        <v>221</v>
      </c>
      <c r="B51" t="s">
        <v>14</v>
      </c>
      <c r="C51" t="s">
        <v>70</v>
      </c>
      <c r="D51" t="s">
        <v>222</v>
      </c>
      <c r="E51" t="s">
        <v>225</v>
      </c>
      <c r="F51" t="s">
        <v>222</v>
      </c>
      <c r="G51">
        <v>2018</v>
      </c>
      <c r="H51" t="s">
        <v>222</v>
      </c>
      <c r="I51" t="s">
        <v>222</v>
      </c>
      <c r="J51" t="s">
        <v>222</v>
      </c>
      <c r="K51" t="s">
        <v>222</v>
      </c>
      <c r="L51">
        <v>1.0823557576601301E-2</v>
      </c>
      <c r="M51">
        <v>1.0823557576601301E-2</v>
      </c>
    </row>
    <row r="52" spans="1:13">
      <c r="A52" t="s">
        <v>221</v>
      </c>
      <c r="B52" t="s">
        <v>14</v>
      </c>
      <c r="C52" t="s">
        <v>136</v>
      </c>
      <c r="D52" t="s">
        <v>222</v>
      </c>
      <c r="E52" t="s">
        <v>225</v>
      </c>
      <c r="F52" t="s">
        <v>222</v>
      </c>
      <c r="G52">
        <v>2018</v>
      </c>
      <c r="H52" t="s">
        <v>222</v>
      </c>
      <c r="I52" t="s">
        <v>222</v>
      </c>
      <c r="J52" t="s">
        <v>222</v>
      </c>
      <c r="K52" t="s">
        <v>222</v>
      </c>
      <c r="L52">
        <v>1.0946059106357601E-2</v>
      </c>
      <c r="M52">
        <v>1.0946059106357601E-2</v>
      </c>
    </row>
    <row r="53" spans="1:13">
      <c r="A53" t="s">
        <v>221</v>
      </c>
      <c r="B53" t="s">
        <v>14</v>
      </c>
      <c r="C53" t="s">
        <v>71</v>
      </c>
      <c r="D53" t="s">
        <v>222</v>
      </c>
      <c r="E53" t="s">
        <v>225</v>
      </c>
      <c r="F53" t="s">
        <v>222</v>
      </c>
      <c r="G53">
        <v>2018</v>
      </c>
      <c r="H53" t="s">
        <v>222</v>
      </c>
      <c r="I53" t="s">
        <v>222</v>
      </c>
      <c r="J53" t="s">
        <v>222</v>
      </c>
      <c r="K53" t="s">
        <v>222</v>
      </c>
      <c r="L53">
        <v>1.23793448122469E-2</v>
      </c>
      <c r="M53">
        <v>1.23793448122469E-2</v>
      </c>
    </row>
    <row r="54" spans="1:13">
      <c r="A54" t="s">
        <v>221</v>
      </c>
      <c r="B54" t="s">
        <v>14</v>
      </c>
      <c r="C54" t="s">
        <v>87</v>
      </c>
      <c r="D54" t="s">
        <v>222</v>
      </c>
      <c r="E54" t="s">
        <v>225</v>
      </c>
      <c r="F54" t="s">
        <v>222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1.7783866057838701E-2</v>
      </c>
      <c r="M54">
        <v>1.7783866057838701E-2</v>
      </c>
    </row>
    <row r="55" spans="1:13">
      <c r="A55" t="s">
        <v>221</v>
      </c>
      <c r="B55" t="s">
        <v>14</v>
      </c>
      <c r="C55" t="s">
        <v>86</v>
      </c>
      <c r="D55" t="s">
        <v>222</v>
      </c>
      <c r="E55" t="s">
        <v>225</v>
      </c>
      <c r="F55" t="s">
        <v>222</v>
      </c>
      <c r="G55">
        <v>2018</v>
      </c>
      <c r="H55" t="s">
        <v>222</v>
      </c>
      <c r="I55" t="s">
        <v>222</v>
      </c>
      <c r="J55" t="s">
        <v>222</v>
      </c>
      <c r="K55" t="s">
        <v>222</v>
      </c>
      <c r="L55">
        <v>2.0871971515326802E-2</v>
      </c>
      <c r="M55">
        <v>2.0871971515326802E-2</v>
      </c>
    </row>
    <row r="56" spans="1:13">
      <c r="A56" t="s">
        <v>221</v>
      </c>
      <c r="B56" t="s">
        <v>14</v>
      </c>
      <c r="C56" t="s">
        <v>90</v>
      </c>
      <c r="D56" t="s">
        <v>222</v>
      </c>
      <c r="E56" t="s">
        <v>225</v>
      </c>
      <c r="F56" t="s">
        <v>222</v>
      </c>
      <c r="G56">
        <v>2018</v>
      </c>
      <c r="H56" t="s">
        <v>222</v>
      </c>
      <c r="I56" t="s">
        <v>222</v>
      </c>
      <c r="J56" t="s">
        <v>222</v>
      </c>
      <c r="K56" t="s">
        <v>222</v>
      </c>
      <c r="L56">
        <v>1.6397220281969702E-2</v>
      </c>
      <c r="M56">
        <v>1.6397220281969702E-2</v>
      </c>
    </row>
    <row r="57" spans="1:13">
      <c r="A57" t="s">
        <v>221</v>
      </c>
      <c r="B57" t="s">
        <v>14</v>
      </c>
      <c r="C57" t="s">
        <v>91</v>
      </c>
      <c r="D57" t="s">
        <v>222</v>
      </c>
      <c r="E57" t="s">
        <v>225</v>
      </c>
      <c r="F57" t="s">
        <v>222</v>
      </c>
      <c r="G57">
        <v>2018</v>
      </c>
      <c r="H57" t="s">
        <v>222</v>
      </c>
      <c r="I57" t="s">
        <v>222</v>
      </c>
      <c r="J57" t="s">
        <v>222</v>
      </c>
      <c r="K57" t="s">
        <v>222</v>
      </c>
      <c r="L57">
        <v>2.9986743667255199E-2</v>
      </c>
      <c r="M57">
        <v>2.9986743667255199E-2</v>
      </c>
    </row>
    <row r="58" spans="1:13">
      <c r="A58" t="s">
        <v>221</v>
      </c>
      <c r="B58" t="s">
        <v>14</v>
      </c>
      <c r="C58" t="s">
        <v>88</v>
      </c>
      <c r="D58" t="s">
        <v>222</v>
      </c>
      <c r="E58" t="s">
        <v>225</v>
      </c>
      <c r="F58" t="s">
        <v>222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1.34424657534247E-2</v>
      </c>
      <c r="M58">
        <v>1.34424657534247E-2</v>
      </c>
    </row>
    <row r="59" spans="1:13">
      <c r="A59" t="s">
        <v>221</v>
      </c>
      <c r="B59" t="s">
        <v>14</v>
      </c>
      <c r="C59" t="s">
        <v>93</v>
      </c>
      <c r="D59" t="s">
        <v>222</v>
      </c>
      <c r="E59" t="s">
        <v>225</v>
      </c>
      <c r="F59" t="s">
        <v>222</v>
      </c>
      <c r="G59">
        <v>2018</v>
      </c>
      <c r="H59" t="s">
        <v>222</v>
      </c>
      <c r="I59" t="s">
        <v>222</v>
      </c>
      <c r="J59" t="s">
        <v>222</v>
      </c>
      <c r="K59" t="s">
        <v>222</v>
      </c>
      <c r="L59">
        <v>1.16777135974941E-2</v>
      </c>
      <c r="M59">
        <v>1.16777135974941E-2</v>
      </c>
    </row>
    <row r="60" spans="1:13">
      <c r="A60" t="s">
        <v>221</v>
      </c>
      <c r="B60" t="s">
        <v>14</v>
      </c>
      <c r="C60" t="s">
        <v>97</v>
      </c>
      <c r="D60" t="s">
        <v>222</v>
      </c>
      <c r="E60" t="s">
        <v>225</v>
      </c>
      <c r="F60" t="s">
        <v>222</v>
      </c>
      <c r="G60">
        <v>2018</v>
      </c>
      <c r="H60" t="s">
        <v>222</v>
      </c>
      <c r="I60" t="s">
        <v>222</v>
      </c>
      <c r="J60" t="s">
        <v>222</v>
      </c>
      <c r="K60" t="s">
        <v>222</v>
      </c>
      <c r="L60">
        <v>9.7589168523886695E-4</v>
      </c>
      <c r="M60">
        <v>9.7589168523886695E-4</v>
      </c>
    </row>
    <row r="61" spans="1:13">
      <c r="A61" t="s">
        <v>221</v>
      </c>
      <c r="B61" t="s">
        <v>14</v>
      </c>
      <c r="C61" t="s">
        <v>92</v>
      </c>
      <c r="D61" t="s">
        <v>222</v>
      </c>
      <c r="E61" t="s">
        <v>225</v>
      </c>
      <c r="F61" t="s">
        <v>222</v>
      </c>
      <c r="G61">
        <v>2018</v>
      </c>
      <c r="H61" t="s">
        <v>222</v>
      </c>
      <c r="I61" t="s">
        <v>222</v>
      </c>
      <c r="J61" t="s">
        <v>222</v>
      </c>
      <c r="K61" t="s">
        <v>222</v>
      </c>
      <c r="L61">
        <v>1.39410555733958E-2</v>
      </c>
      <c r="M61">
        <v>1.39410555733958E-2</v>
      </c>
    </row>
    <row r="62" spans="1:13">
      <c r="A62" t="s">
        <v>221</v>
      </c>
      <c r="B62" t="s">
        <v>14</v>
      </c>
      <c r="C62" t="s">
        <v>89</v>
      </c>
      <c r="D62" t="s">
        <v>222</v>
      </c>
      <c r="E62" t="s">
        <v>225</v>
      </c>
      <c r="F62" t="s">
        <v>222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2.01134837356341E-2</v>
      </c>
      <c r="M62">
        <v>2.01134837356341E-2</v>
      </c>
    </row>
    <row r="63" spans="1:13">
      <c r="A63" t="s">
        <v>221</v>
      </c>
      <c r="B63" t="s">
        <v>14</v>
      </c>
      <c r="C63" t="s">
        <v>94</v>
      </c>
      <c r="D63" t="s">
        <v>222</v>
      </c>
      <c r="E63" t="s">
        <v>225</v>
      </c>
      <c r="F63" t="s">
        <v>222</v>
      </c>
      <c r="G63">
        <v>2018</v>
      </c>
      <c r="H63" t="s">
        <v>222</v>
      </c>
      <c r="I63" t="s">
        <v>222</v>
      </c>
      <c r="J63" t="s">
        <v>222</v>
      </c>
      <c r="K63" t="s">
        <v>222</v>
      </c>
      <c r="L63">
        <v>1.3788861785020401E-2</v>
      </c>
      <c r="M63">
        <v>1.3788861785020401E-2</v>
      </c>
    </row>
    <row r="64" spans="1:13">
      <c r="A64" t="s">
        <v>221</v>
      </c>
      <c r="B64" t="s">
        <v>14</v>
      </c>
      <c r="C64" t="s">
        <v>95</v>
      </c>
      <c r="D64" t="s">
        <v>222</v>
      </c>
      <c r="E64" t="s">
        <v>225</v>
      </c>
      <c r="F64" t="s">
        <v>222</v>
      </c>
      <c r="G64">
        <v>2018</v>
      </c>
      <c r="H64" t="s">
        <v>222</v>
      </c>
      <c r="I64" t="s">
        <v>222</v>
      </c>
      <c r="J64" t="s">
        <v>222</v>
      </c>
      <c r="K64" t="s">
        <v>222</v>
      </c>
      <c r="L64">
        <v>1.1808127750471799E-2</v>
      </c>
      <c r="M64">
        <v>1.1808127750471799E-2</v>
      </c>
    </row>
    <row r="65" spans="1:13">
      <c r="A65" t="s">
        <v>221</v>
      </c>
      <c r="B65" t="s">
        <v>14</v>
      </c>
      <c r="C65" t="s">
        <v>223</v>
      </c>
      <c r="D65" t="s">
        <v>222</v>
      </c>
      <c r="E65" t="s">
        <v>225</v>
      </c>
      <c r="F65" t="s">
        <v>222</v>
      </c>
      <c r="G65">
        <v>2018</v>
      </c>
      <c r="H65" t="s">
        <v>222</v>
      </c>
      <c r="I65" t="s">
        <v>222</v>
      </c>
      <c r="J65" t="s">
        <v>222</v>
      </c>
      <c r="K65" t="s">
        <v>222</v>
      </c>
      <c r="L65">
        <v>4.36448583018159E-2</v>
      </c>
      <c r="M65">
        <v>4.36448583018159E-2</v>
      </c>
    </row>
    <row r="66" spans="1:13">
      <c r="A66" t="s">
        <v>221</v>
      </c>
      <c r="B66" t="s">
        <v>14</v>
      </c>
      <c r="C66" t="s">
        <v>96</v>
      </c>
      <c r="D66" t="s">
        <v>222</v>
      </c>
      <c r="E66" t="s">
        <v>225</v>
      </c>
      <c r="F66" t="s">
        <v>222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1.3755627925516699E-2</v>
      </c>
      <c r="M66">
        <v>1.3755627925516699E-2</v>
      </c>
    </row>
    <row r="67" spans="1:13">
      <c r="A67" t="s">
        <v>221</v>
      </c>
      <c r="B67" t="s">
        <v>14</v>
      </c>
      <c r="C67" t="s">
        <v>112</v>
      </c>
      <c r="D67" t="s">
        <v>222</v>
      </c>
      <c r="E67" t="s">
        <v>225</v>
      </c>
      <c r="F67" t="s">
        <v>222</v>
      </c>
      <c r="G67">
        <v>2018</v>
      </c>
      <c r="H67" t="s">
        <v>222</v>
      </c>
      <c r="I67" t="s">
        <v>222</v>
      </c>
      <c r="J67" t="s">
        <v>222</v>
      </c>
      <c r="K67" t="s">
        <v>222</v>
      </c>
      <c r="L67">
        <v>1.3545205479452101E-2</v>
      </c>
      <c r="M67">
        <v>1.3545205479452101E-2</v>
      </c>
    </row>
    <row r="68" spans="1:13">
      <c r="A68" t="s">
        <v>221</v>
      </c>
      <c r="B68" t="s">
        <v>14</v>
      </c>
      <c r="C68" t="s">
        <v>111</v>
      </c>
      <c r="D68" t="s">
        <v>222</v>
      </c>
      <c r="E68" t="s">
        <v>225</v>
      </c>
      <c r="F68" t="s">
        <v>222</v>
      </c>
      <c r="G68">
        <v>2018</v>
      </c>
      <c r="H68" t="s">
        <v>222</v>
      </c>
      <c r="I68" t="s">
        <v>222</v>
      </c>
      <c r="J68" t="s">
        <v>222</v>
      </c>
      <c r="K68" t="s">
        <v>222</v>
      </c>
      <c r="L68">
        <v>2.3205860842012E-2</v>
      </c>
      <c r="M68">
        <v>2.3205860842012E-2</v>
      </c>
    </row>
    <row r="69" spans="1:13">
      <c r="A69" t="s">
        <v>221</v>
      </c>
      <c r="B69" t="s">
        <v>14</v>
      </c>
      <c r="C69" t="s">
        <v>115</v>
      </c>
      <c r="D69" t="s">
        <v>222</v>
      </c>
      <c r="E69" t="s">
        <v>225</v>
      </c>
      <c r="F69" t="s">
        <v>222</v>
      </c>
      <c r="G69">
        <v>2018</v>
      </c>
      <c r="H69" t="s">
        <v>222</v>
      </c>
      <c r="I69" t="s">
        <v>222</v>
      </c>
      <c r="J69" t="s">
        <v>222</v>
      </c>
      <c r="K69" t="s">
        <v>222</v>
      </c>
      <c r="L69">
        <v>1.6905741708612799E-2</v>
      </c>
      <c r="M69">
        <v>1.6905741708612799E-2</v>
      </c>
    </row>
    <row r="70" spans="1:13">
      <c r="A70" t="s">
        <v>221</v>
      </c>
      <c r="B70" t="s">
        <v>14</v>
      </c>
      <c r="C70" t="s">
        <v>116</v>
      </c>
      <c r="D70" t="s">
        <v>222</v>
      </c>
      <c r="E70" t="s">
        <v>225</v>
      </c>
      <c r="F70" t="s">
        <v>222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2.8537772759784301E-2</v>
      </c>
      <c r="M70">
        <v>2.8537772759784301E-2</v>
      </c>
    </row>
    <row r="71" spans="1:13">
      <c r="A71" t="s">
        <v>221</v>
      </c>
      <c r="B71" t="s">
        <v>14</v>
      </c>
      <c r="C71" t="s">
        <v>113</v>
      </c>
      <c r="D71" t="s">
        <v>222</v>
      </c>
      <c r="E71" t="s">
        <v>225</v>
      </c>
      <c r="F71" t="s">
        <v>222</v>
      </c>
      <c r="G71">
        <v>2018</v>
      </c>
      <c r="H71" t="s">
        <v>222</v>
      </c>
      <c r="I71" t="s">
        <v>222</v>
      </c>
      <c r="J71" t="s">
        <v>222</v>
      </c>
      <c r="K71" t="s">
        <v>222</v>
      </c>
      <c r="L71">
        <v>1.53431506849315E-2</v>
      </c>
      <c r="M71">
        <v>1.53431506849315E-2</v>
      </c>
    </row>
    <row r="72" spans="1:13">
      <c r="A72" t="s">
        <v>221</v>
      </c>
      <c r="B72" t="s">
        <v>14</v>
      </c>
      <c r="C72" t="s">
        <v>118</v>
      </c>
      <c r="D72" t="s">
        <v>222</v>
      </c>
      <c r="E72" t="s">
        <v>225</v>
      </c>
      <c r="F72" t="s">
        <v>222</v>
      </c>
      <c r="G72">
        <v>2018</v>
      </c>
      <c r="H72" t="s">
        <v>222</v>
      </c>
      <c r="I72" t="s">
        <v>222</v>
      </c>
      <c r="J72" t="s">
        <v>222</v>
      </c>
      <c r="K72" t="s">
        <v>222</v>
      </c>
      <c r="L72">
        <v>1.5035273157845299E-2</v>
      </c>
      <c r="M72">
        <v>1.5035273157845299E-2</v>
      </c>
    </row>
    <row r="73" spans="1:13">
      <c r="A73" t="s">
        <v>221</v>
      </c>
      <c r="B73" t="s">
        <v>14</v>
      </c>
      <c r="C73" t="s">
        <v>122</v>
      </c>
      <c r="D73" t="s">
        <v>222</v>
      </c>
      <c r="E73" t="s">
        <v>225</v>
      </c>
      <c r="F73" t="s">
        <v>222</v>
      </c>
      <c r="G73">
        <v>2018</v>
      </c>
      <c r="H73" t="s">
        <v>222</v>
      </c>
      <c r="I73" t="s">
        <v>222</v>
      </c>
      <c r="J73" t="s">
        <v>222</v>
      </c>
      <c r="K73" t="s">
        <v>222</v>
      </c>
      <c r="L73">
        <v>1.6330345396658901E-3</v>
      </c>
      <c r="M73">
        <v>1.6330345396658901E-3</v>
      </c>
    </row>
    <row r="74" spans="1:13">
      <c r="A74" t="s">
        <v>221</v>
      </c>
      <c r="B74" t="s">
        <v>14</v>
      </c>
      <c r="C74" t="s">
        <v>117</v>
      </c>
      <c r="D74" t="s">
        <v>222</v>
      </c>
      <c r="E74" t="s">
        <v>225</v>
      </c>
      <c r="F74" t="s">
        <v>222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1.71705033816347E-2</v>
      </c>
      <c r="M74">
        <v>1.71705033816347E-2</v>
      </c>
    </row>
    <row r="75" spans="1:13">
      <c r="A75" t="s">
        <v>221</v>
      </c>
      <c r="B75" t="s">
        <v>14</v>
      </c>
      <c r="C75" t="s">
        <v>114</v>
      </c>
      <c r="D75" t="s">
        <v>222</v>
      </c>
      <c r="E75" t="s">
        <v>225</v>
      </c>
      <c r="F75" t="s">
        <v>222</v>
      </c>
      <c r="G75">
        <v>2018</v>
      </c>
      <c r="H75" t="s">
        <v>222</v>
      </c>
      <c r="I75" t="s">
        <v>222</v>
      </c>
      <c r="J75" t="s">
        <v>222</v>
      </c>
      <c r="K75" t="s">
        <v>222</v>
      </c>
      <c r="L75">
        <v>2.20120031139646E-2</v>
      </c>
      <c r="M75">
        <v>2.20120031139646E-2</v>
      </c>
    </row>
    <row r="76" spans="1:13">
      <c r="A76" t="s">
        <v>221</v>
      </c>
      <c r="B76" t="s">
        <v>14</v>
      </c>
      <c r="C76" t="s">
        <v>119</v>
      </c>
      <c r="D76" t="s">
        <v>222</v>
      </c>
      <c r="E76" t="s">
        <v>225</v>
      </c>
      <c r="F76" t="s">
        <v>222</v>
      </c>
      <c r="G76">
        <v>2018</v>
      </c>
      <c r="H76" t="s">
        <v>222</v>
      </c>
      <c r="I76" t="s">
        <v>222</v>
      </c>
      <c r="J76" t="s">
        <v>222</v>
      </c>
      <c r="K76" t="s">
        <v>222</v>
      </c>
      <c r="L76">
        <v>1.5844216359380301E-2</v>
      </c>
      <c r="M76">
        <v>1.5844216359380301E-2</v>
      </c>
    </row>
    <row r="77" spans="1:13">
      <c r="A77" t="s">
        <v>221</v>
      </c>
      <c r="B77" t="s">
        <v>14</v>
      </c>
      <c r="C77" t="s">
        <v>120</v>
      </c>
      <c r="D77" t="s">
        <v>222</v>
      </c>
      <c r="E77" t="s">
        <v>225</v>
      </c>
      <c r="F77" t="s">
        <v>222</v>
      </c>
      <c r="G77">
        <v>2018</v>
      </c>
      <c r="H77" t="s">
        <v>222</v>
      </c>
      <c r="I77" t="s">
        <v>222</v>
      </c>
      <c r="J77" t="s">
        <v>222</v>
      </c>
      <c r="K77" t="s">
        <v>222</v>
      </c>
      <c r="L77">
        <v>1.4316024530344E-2</v>
      </c>
      <c r="M77">
        <v>1.4316024530344E-2</v>
      </c>
    </row>
    <row r="78" spans="1:13">
      <c r="A78" t="s">
        <v>221</v>
      </c>
      <c r="B78" t="s">
        <v>14</v>
      </c>
      <c r="C78" t="s">
        <v>224</v>
      </c>
      <c r="D78" t="s">
        <v>222</v>
      </c>
      <c r="E78" t="s">
        <v>225</v>
      </c>
      <c r="F78" t="s">
        <v>222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4.6408942067286699E-2</v>
      </c>
      <c r="M78">
        <v>4.6408942067286699E-2</v>
      </c>
    </row>
    <row r="79" spans="1:13">
      <c r="A79" t="s">
        <v>221</v>
      </c>
      <c r="B79" t="s">
        <v>14</v>
      </c>
      <c r="C79" t="s">
        <v>121</v>
      </c>
      <c r="D79" t="s">
        <v>222</v>
      </c>
      <c r="E79" t="s">
        <v>225</v>
      </c>
      <c r="F79" t="s">
        <v>222</v>
      </c>
      <c r="G79">
        <v>2018</v>
      </c>
      <c r="H79" t="s">
        <v>222</v>
      </c>
      <c r="I79" t="s">
        <v>222</v>
      </c>
      <c r="J79" t="s">
        <v>222</v>
      </c>
      <c r="K79" t="s">
        <v>222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>
      <selection activeCell="L23" sqref="L23"/>
    </sheetView>
  </sheetViews>
  <sheetFormatPr defaultRowHeight="12.75"/>
  <cols>
    <col min="3" max="3" width="19.7109375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221</v>
      </c>
      <c r="B2" t="s">
        <v>5</v>
      </c>
      <c r="C2" t="s">
        <v>296</v>
      </c>
      <c r="D2" t="s">
        <v>222</v>
      </c>
      <c r="E2" t="s">
        <v>222</v>
      </c>
      <c r="F2" t="s">
        <v>222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1288.2597646248</v>
      </c>
      <c r="M2">
        <v>1288.2597646248</v>
      </c>
    </row>
    <row r="3" spans="1:13">
      <c r="A3" t="s">
        <v>221</v>
      </c>
      <c r="B3" t="s">
        <v>5</v>
      </c>
      <c r="C3" t="s">
        <v>297</v>
      </c>
      <c r="D3" t="s">
        <v>222</v>
      </c>
      <c r="E3" t="s">
        <v>222</v>
      </c>
      <c r="F3" t="s">
        <v>222</v>
      </c>
      <c r="G3">
        <v>2018</v>
      </c>
      <c r="H3" t="s">
        <v>222</v>
      </c>
      <c r="I3" t="s">
        <v>222</v>
      </c>
      <c r="J3" t="s">
        <v>222</v>
      </c>
      <c r="K3" t="s">
        <v>222</v>
      </c>
      <c r="L3">
        <v>386.53394953849499</v>
      </c>
      <c r="M3">
        <v>386.53394953849499</v>
      </c>
    </row>
    <row r="4" spans="1:13">
      <c r="A4" t="s">
        <v>221</v>
      </c>
      <c r="B4" t="s">
        <v>5</v>
      </c>
      <c r="C4" t="s">
        <v>298</v>
      </c>
      <c r="D4" t="s">
        <v>222</v>
      </c>
      <c r="E4" t="s">
        <v>222</v>
      </c>
      <c r="F4" t="s">
        <v>222</v>
      </c>
      <c r="G4">
        <v>2018</v>
      </c>
      <c r="H4" t="s">
        <v>222</v>
      </c>
      <c r="I4" t="s">
        <v>222</v>
      </c>
      <c r="J4" t="s">
        <v>222</v>
      </c>
      <c r="K4" t="s">
        <v>222</v>
      </c>
      <c r="L4">
        <v>22.786262647254301</v>
      </c>
      <c r="M4">
        <v>22.786262647254301</v>
      </c>
    </row>
    <row r="5" spans="1:13">
      <c r="A5" t="s">
        <v>221</v>
      </c>
      <c r="B5" t="s">
        <v>5</v>
      </c>
      <c r="C5" t="s">
        <v>49</v>
      </c>
      <c r="D5" t="s">
        <v>222</v>
      </c>
      <c r="E5" t="s">
        <v>222</v>
      </c>
      <c r="F5" t="s">
        <v>222</v>
      </c>
      <c r="G5">
        <v>2018</v>
      </c>
      <c r="H5" t="s">
        <v>222</v>
      </c>
      <c r="I5" t="s">
        <v>222</v>
      </c>
      <c r="J5" t="s">
        <v>222</v>
      </c>
      <c r="K5" t="s">
        <v>222</v>
      </c>
      <c r="L5">
        <v>4.60248564497463E-3</v>
      </c>
      <c r="M5">
        <v>4.60248564497463E-3</v>
      </c>
    </row>
    <row r="6" spans="1:13">
      <c r="A6" t="s">
        <v>221</v>
      </c>
      <c r="B6" t="s">
        <v>5</v>
      </c>
      <c r="C6" t="s">
        <v>48</v>
      </c>
      <c r="D6" t="s">
        <v>222</v>
      </c>
      <c r="E6" t="s">
        <v>222</v>
      </c>
      <c r="F6" t="s">
        <v>222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0.44644110756253902</v>
      </c>
      <c r="M6">
        <v>0.44644110756253902</v>
      </c>
    </row>
    <row r="7" spans="1:13">
      <c r="A7" t="s">
        <v>221</v>
      </c>
      <c r="B7" t="s">
        <v>5</v>
      </c>
      <c r="C7" t="s">
        <v>52</v>
      </c>
      <c r="D7" t="s">
        <v>222</v>
      </c>
      <c r="E7" t="s">
        <v>222</v>
      </c>
      <c r="F7" t="s">
        <v>222</v>
      </c>
      <c r="G7">
        <v>2018</v>
      </c>
      <c r="H7" t="s">
        <v>222</v>
      </c>
      <c r="I7" t="s">
        <v>222</v>
      </c>
      <c r="J7" t="s">
        <v>222</v>
      </c>
      <c r="K7" t="s">
        <v>222</v>
      </c>
      <c r="L7">
        <v>57.948362593993899</v>
      </c>
      <c r="M7">
        <v>57.948362593993899</v>
      </c>
    </row>
    <row r="8" spans="1:13">
      <c r="A8" t="s">
        <v>221</v>
      </c>
      <c r="B8" t="s">
        <v>5</v>
      </c>
      <c r="C8" t="s">
        <v>53</v>
      </c>
      <c r="D8" t="s">
        <v>222</v>
      </c>
      <c r="E8" t="s">
        <v>222</v>
      </c>
      <c r="F8" t="s">
        <v>222</v>
      </c>
      <c r="G8">
        <v>2018</v>
      </c>
      <c r="H8" t="s">
        <v>222</v>
      </c>
      <c r="I8" t="s">
        <v>222</v>
      </c>
      <c r="J8" t="s">
        <v>222</v>
      </c>
      <c r="K8" t="s">
        <v>222</v>
      </c>
      <c r="L8">
        <v>40.7764886525935</v>
      </c>
      <c r="M8">
        <v>40.7764886525935</v>
      </c>
    </row>
    <row r="9" spans="1:13">
      <c r="A9" t="s">
        <v>221</v>
      </c>
      <c r="B9" t="s">
        <v>5</v>
      </c>
      <c r="C9" t="s">
        <v>50</v>
      </c>
      <c r="D9" t="s">
        <v>222</v>
      </c>
      <c r="E9" t="s">
        <v>222</v>
      </c>
      <c r="F9" t="s">
        <v>222</v>
      </c>
      <c r="G9">
        <v>2018</v>
      </c>
      <c r="H9" t="s">
        <v>222</v>
      </c>
      <c r="I9" t="s">
        <v>222</v>
      </c>
      <c r="J9" t="s">
        <v>222</v>
      </c>
      <c r="K9" t="s">
        <v>222</v>
      </c>
      <c r="L9">
        <v>1.53416188165821E-3</v>
      </c>
      <c r="M9">
        <v>1.53416188165821E-3</v>
      </c>
    </row>
    <row r="10" spans="1:13">
      <c r="A10" t="s">
        <v>221</v>
      </c>
      <c r="B10" t="s">
        <v>5</v>
      </c>
      <c r="C10" t="s">
        <v>55</v>
      </c>
      <c r="D10" t="s">
        <v>222</v>
      </c>
      <c r="E10" t="s">
        <v>222</v>
      </c>
      <c r="F10" t="s">
        <v>222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84.248499731260594</v>
      </c>
      <c r="M10">
        <v>84.248499731260594</v>
      </c>
    </row>
    <row r="11" spans="1:13">
      <c r="A11" t="s">
        <v>221</v>
      </c>
      <c r="B11" t="s">
        <v>5</v>
      </c>
      <c r="C11" t="s">
        <v>59</v>
      </c>
      <c r="D11" t="s">
        <v>222</v>
      </c>
      <c r="E11" t="s">
        <v>222</v>
      </c>
      <c r="F11" t="s">
        <v>222</v>
      </c>
      <c r="G11">
        <v>2018</v>
      </c>
      <c r="H11" t="s">
        <v>222</v>
      </c>
      <c r="I11" t="s">
        <v>222</v>
      </c>
      <c r="J11" t="s">
        <v>222</v>
      </c>
      <c r="K11" t="s">
        <v>222</v>
      </c>
      <c r="L11">
        <v>13.449997216497501</v>
      </c>
      <c r="M11">
        <v>13.449997216497501</v>
      </c>
    </row>
    <row r="12" spans="1:13">
      <c r="A12" t="s">
        <v>221</v>
      </c>
      <c r="B12" t="s">
        <v>5</v>
      </c>
      <c r="C12" t="s">
        <v>54</v>
      </c>
      <c r="D12" t="s">
        <v>222</v>
      </c>
      <c r="E12" t="s">
        <v>222</v>
      </c>
      <c r="F12" t="s">
        <v>222</v>
      </c>
      <c r="G12">
        <v>2018</v>
      </c>
      <c r="H12" t="s">
        <v>222</v>
      </c>
      <c r="I12" t="s">
        <v>222</v>
      </c>
      <c r="J12" t="s">
        <v>222</v>
      </c>
      <c r="K12" t="s">
        <v>222</v>
      </c>
      <c r="L12">
        <v>6.0185170617451504</v>
      </c>
      <c r="M12">
        <v>6.0185170617451504</v>
      </c>
    </row>
    <row r="13" spans="1:13">
      <c r="A13" t="s">
        <v>221</v>
      </c>
      <c r="B13" t="s">
        <v>5</v>
      </c>
      <c r="C13" t="s">
        <v>51</v>
      </c>
      <c r="D13" t="s">
        <v>222</v>
      </c>
      <c r="E13" t="s">
        <v>222</v>
      </c>
      <c r="F13" t="s">
        <v>222</v>
      </c>
      <c r="G13">
        <v>2018</v>
      </c>
      <c r="H13" t="s">
        <v>222</v>
      </c>
      <c r="I13" t="s">
        <v>222</v>
      </c>
      <c r="J13" t="s">
        <v>222</v>
      </c>
      <c r="K13" t="s">
        <v>222</v>
      </c>
      <c r="L13">
        <v>2.9241125464405502</v>
      </c>
      <c r="M13">
        <v>2.9241125464405502</v>
      </c>
    </row>
    <row r="14" spans="1:13">
      <c r="A14" t="s">
        <v>221</v>
      </c>
      <c r="B14" t="s">
        <v>5</v>
      </c>
      <c r="C14" t="s">
        <v>56</v>
      </c>
      <c r="D14" t="s">
        <v>222</v>
      </c>
      <c r="E14" t="s">
        <v>222</v>
      </c>
      <c r="F14" t="s">
        <v>222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2.14782663432149E-2</v>
      </c>
      <c r="M14">
        <v>2.14782663432149E-2</v>
      </c>
    </row>
    <row r="15" spans="1:13">
      <c r="A15" t="s">
        <v>221</v>
      </c>
      <c r="B15" t="s">
        <v>5</v>
      </c>
      <c r="C15" t="s">
        <v>57</v>
      </c>
      <c r="D15" t="s">
        <v>222</v>
      </c>
      <c r="E15" t="s">
        <v>222</v>
      </c>
      <c r="F15" t="s">
        <v>222</v>
      </c>
      <c r="G15">
        <v>2018</v>
      </c>
      <c r="H15" t="s">
        <v>222</v>
      </c>
      <c r="I15" t="s">
        <v>222</v>
      </c>
      <c r="J15" t="s">
        <v>222</v>
      </c>
      <c r="K15" t="s">
        <v>222</v>
      </c>
      <c r="L15">
        <v>0.671962904166296</v>
      </c>
      <c r="M15">
        <v>0.671962904166296</v>
      </c>
    </row>
    <row r="16" spans="1:13">
      <c r="A16" t="s">
        <v>221</v>
      </c>
      <c r="B16" t="s">
        <v>5</v>
      </c>
      <c r="C16" t="s">
        <v>58</v>
      </c>
      <c r="D16" t="s">
        <v>222</v>
      </c>
      <c r="E16" t="s">
        <v>222</v>
      </c>
      <c r="F16" t="s">
        <v>222</v>
      </c>
      <c r="G16">
        <v>2018</v>
      </c>
      <c r="H16" t="s">
        <v>222</v>
      </c>
      <c r="I16" t="s">
        <v>222</v>
      </c>
      <c r="J16" t="s">
        <v>222</v>
      </c>
      <c r="K16" t="s">
        <v>222</v>
      </c>
      <c r="L16">
        <v>0.28688827187008498</v>
      </c>
      <c r="M16">
        <v>0.28688827187008498</v>
      </c>
    </row>
    <row r="17" spans="1:13">
      <c r="A17" t="s">
        <v>221</v>
      </c>
      <c r="B17" t="s">
        <v>5</v>
      </c>
      <c r="C17" t="s">
        <v>74</v>
      </c>
      <c r="D17" t="s">
        <v>222</v>
      </c>
      <c r="E17" t="s">
        <v>222</v>
      </c>
      <c r="F17" t="s">
        <v>222</v>
      </c>
      <c r="G17">
        <v>2018</v>
      </c>
      <c r="H17" t="s">
        <v>222</v>
      </c>
      <c r="I17" t="s">
        <v>222</v>
      </c>
      <c r="J17" t="s">
        <v>222</v>
      </c>
      <c r="K17" t="s">
        <v>222</v>
      </c>
      <c r="L17">
        <v>1.8468309117856099E-3</v>
      </c>
      <c r="M17">
        <v>1.8468309117856099E-3</v>
      </c>
    </row>
    <row r="18" spans="1:13">
      <c r="A18" t="s">
        <v>221</v>
      </c>
      <c r="B18" t="s">
        <v>5</v>
      </c>
      <c r="C18" t="s">
        <v>73</v>
      </c>
      <c r="D18" t="s">
        <v>222</v>
      </c>
      <c r="E18" t="s">
        <v>222</v>
      </c>
      <c r="F18" t="s">
        <v>222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12.695115687614299</v>
      </c>
      <c r="M18">
        <v>12.695115687614299</v>
      </c>
    </row>
    <row r="19" spans="1:13">
      <c r="A19" t="s">
        <v>221</v>
      </c>
      <c r="B19" t="s">
        <v>5</v>
      </c>
      <c r="C19" t="s">
        <v>77</v>
      </c>
      <c r="D19" t="s">
        <v>222</v>
      </c>
      <c r="E19" t="s">
        <v>222</v>
      </c>
      <c r="F19" t="s">
        <v>222</v>
      </c>
      <c r="G19">
        <v>2018</v>
      </c>
      <c r="H19" t="s">
        <v>222</v>
      </c>
      <c r="I19" t="s">
        <v>222</v>
      </c>
      <c r="J19" t="s">
        <v>222</v>
      </c>
      <c r="K19" t="s">
        <v>222</v>
      </c>
      <c r="L19">
        <v>23.5378599707077</v>
      </c>
      <c r="M19">
        <v>23.5378599707077</v>
      </c>
    </row>
    <row r="20" spans="1:13">
      <c r="A20" t="s">
        <v>221</v>
      </c>
      <c r="B20" t="s">
        <v>5</v>
      </c>
      <c r="C20" t="s">
        <v>78</v>
      </c>
      <c r="D20" t="s">
        <v>222</v>
      </c>
      <c r="E20" t="s">
        <v>222</v>
      </c>
      <c r="F20" t="s">
        <v>222</v>
      </c>
      <c r="G20">
        <v>2018</v>
      </c>
      <c r="H20" t="s">
        <v>222</v>
      </c>
      <c r="I20" t="s">
        <v>222</v>
      </c>
      <c r="J20" t="s">
        <v>222</v>
      </c>
      <c r="K20" t="s">
        <v>222</v>
      </c>
      <c r="L20">
        <v>40.632126890195302</v>
      </c>
      <c r="M20">
        <v>40.632126890195302</v>
      </c>
    </row>
    <row r="21" spans="1:13">
      <c r="A21" t="s">
        <v>221</v>
      </c>
      <c r="B21" t="s">
        <v>5</v>
      </c>
      <c r="C21" t="s">
        <v>75</v>
      </c>
      <c r="D21" t="s">
        <v>222</v>
      </c>
      <c r="E21" t="s">
        <v>222</v>
      </c>
      <c r="F21" t="s">
        <v>222</v>
      </c>
      <c r="G21">
        <v>2018</v>
      </c>
      <c r="H21" t="s">
        <v>222</v>
      </c>
      <c r="I21" t="s">
        <v>222</v>
      </c>
      <c r="J21" t="s">
        <v>222</v>
      </c>
      <c r="K21" t="s">
        <v>222</v>
      </c>
      <c r="L21">
        <v>0</v>
      </c>
      <c r="M21">
        <v>0</v>
      </c>
    </row>
    <row r="22" spans="1:13">
      <c r="A22" t="s">
        <v>221</v>
      </c>
      <c r="B22" t="s">
        <v>5</v>
      </c>
      <c r="C22" t="s">
        <v>80</v>
      </c>
      <c r="D22" t="s">
        <v>222</v>
      </c>
      <c r="E22" t="s">
        <v>222</v>
      </c>
      <c r="F22" t="s">
        <v>222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416.22766991277098</v>
      </c>
      <c r="M22">
        <v>416.22766991277098</v>
      </c>
    </row>
    <row r="23" spans="1:13">
      <c r="A23" t="s">
        <v>221</v>
      </c>
      <c r="B23" t="s">
        <v>5</v>
      </c>
      <c r="C23" t="s">
        <v>84</v>
      </c>
      <c r="D23" t="s">
        <v>222</v>
      </c>
      <c r="E23" t="s">
        <v>222</v>
      </c>
      <c r="F23" t="s">
        <v>222</v>
      </c>
      <c r="G23">
        <v>2018</v>
      </c>
      <c r="H23" t="s">
        <v>222</v>
      </c>
      <c r="I23" t="s">
        <v>222</v>
      </c>
      <c r="J23" t="s">
        <v>222</v>
      </c>
      <c r="K23" t="s">
        <v>222</v>
      </c>
      <c r="L23">
        <v>1.87822703728597</v>
      </c>
      <c r="M23">
        <v>1.87822703728597</v>
      </c>
    </row>
    <row r="24" spans="1:13">
      <c r="A24" t="s">
        <v>221</v>
      </c>
      <c r="B24" t="s">
        <v>5</v>
      </c>
      <c r="C24" t="s">
        <v>79</v>
      </c>
      <c r="D24" t="s">
        <v>222</v>
      </c>
      <c r="E24" t="s">
        <v>222</v>
      </c>
      <c r="F24" t="s">
        <v>222</v>
      </c>
      <c r="G24">
        <v>2018</v>
      </c>
      <c r="H24" t="s">
        <v>222</v>
      </c>
      <c r="I24" t="s">
        <v>222</v>
      </c>
      <c r="J24" t="s">
        <v>222</v>
      </c>
      <c r="K24" t="s">
        <v>222</v>
      </c>
      <c r="L24">
        <v>229.59247846045201</v>
      </c>
      <c r="M24">
        <v>229.59247846045201</v>
      </c>
    </row>
    <row r="25" spans="1:13">
      <c r="A25" t="s">
        <v>221</v>
      </c>
      <c r="B25" t="s">
        <v>5</v>
      </c>
      <c r="C25" t="s">
        <v>76</v>
      </c>
      <c r="D25" t="s">
        <v>222</v>
      </c>
      <c r="E25" t="s">
        <v>222</v>
      </c>
      <c r="F25" t="s">
        <v>222</v>
      </c>
      <c r="G25">
        <v>2018</v>
      </c>
      <c r="H25" t="s">
        <v>222</v>
      </c>
      <c r="I25" t="s">
        <v>222</v>
      </c>
      <c r="J25" t="s">
        <v>222</v>
      </c>
      <c r="K25" t="s">
        <v>222</v>
      </c>
      <c r="L25">
        <v>8.5563676143027507</v>
      </c>
      <c r="M25">
        <v>8.5563676143027507</v>
      </c>
    </row>
    <row r="26" spans="1:13">
      <c r="A26" t="s">
        <v>221</v>
      </c>
      <c r="B26" t="s">
        <v>5</v>
      </c>
      <c r="C26" t="s">
        <v>81</v>
      </c>
      <c r="D26" t="s">
        <v>222</v>
      </c>
      <c r="E26" t="s">
        <v>222</v>
      </c>
      <c r="F26" t="s">
        <v>222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1.1431883343953</v>
      </c>
      <c r="M26">
        <v>1.1431883343953</v>
      </c>
    </row>
    <row r="27" spans="1:13">
      <c r="A27" t="s">
        <v>221</v>
      </c>
      <c r="B27" t="s">
        <v>5</v>
      </c>
      <c r="C27" t="s">
        <v>82</v>
      </c>
      <c r="D27" t="s">
        <v>222</v>
      </c>
      <c r="E27" t="s">
        <v>222</v>
      </c>
      <c r="F27" t="s">
        <v>222</v>
      </c>
      <c r="G27">
        <v>2018</v>
      </c>
      <c r="H27" t="s">
        <v>222</v>
      </c>
      <c r="I27" t="s">
        <v>222</v>
      </c>
      <c r="J27" t="s">
        <v>222</v>
      </c>
      <c r="K27" t="s">
        <v>222</v>
      </c>
      <c r="L27">
        <v>31.194820930970799</v>
      </c>
      <c r="M27">
        <v>31.194820930970799</v>
      </c>
    </row>
    <row r="28" spans="1:13">
      <c r="A28" t="s">
        <v>221</v>
      </c>
      <c r="B28" t="s">
        <v>5</v>
      </c>
      <c r="C28" t="s">
        <v>83</v>
      </c>
      <c r="D28" t="s">
        <v>222</v>
      </c>
      <c r="E28" t="s">
        <v>222</v>
      </c>
      <c r="F28" t="s">
        <v>222</v>
      </c>
      <c r="G28">
        <v>2018</v>
      </c>
      <c r="H28" t="s">
        <v>222</v>
      </c>
      <c r="I28" t="s">
        <v>222</v>
      </c>
      <c r="J28" t="s">
        <v>222</v>
      </c>
      <c r="K28" t="s">
        <v>222</v>
      </c>
      <c r="L28">
        <v>0.89201933039245196</v>
      </c>
      <c r="M28">
        <v>0.89201933039245196</v>
      </c>
    </row>
    <row r="29" spans="1:13">
      <c r="A29" t="s">
        <v>221</v>
      </c>
      <c r="B29" t="s">
        <v>5</v>
      </c>
      <c r="C29" t="s">
        <v>99</v>
      </c>
      <c r="D29" t="s">
        <v>222</v>
      </c>
      <c r="E29" t="s">
        <v>222</v>
      </c>
      <c r="F29" t="s">
        <v>222</v>
      </c>
      <c r="G29">
        <v>2018</v>
      </c>
      <c r="H29" t="s">
        <v>222</v>
      </c>
      <c r="I29" t="s">
        <v>222</v>
      </c>
      <c r="J29" t="s">
        <v>222</v>
      </c>
      <c r="K29" t="s">
        <v>222</v>
      </c>
      <c r="L29">
        <v>0</v>
      </c>
      <c r="M29">
        <v>0</v>
      </c>
    </row>
    <row r="30" spans="1:13">
      <c r="A30" t="s">
        <v>221</v>
      </c>
      <c r="B30" t="s">
        <v>5</v>
      </c>
      <c r="C30" t="s">
        <v>98</v>
      </c>
      <c r="D30" t="s">
        <v>222</v>
      </c>
      <c r="E30" t="s">
        <v>222</v>
      </c>
      <c r="F30" t="s">
        <v>222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4.3523961222963896</v>
      </c>
      <c r="M30">
        <v>4.3523961222963896</v>
      </c>
    </row>
    <row r="31" spans="1:13">
      <c r="A31" t="s">
        <v>221</v>
      </c>
      <c r="B31" t="s">
        <v>5</v>
      </c>
      <c r="C31" t="s">
        <v>102</v>
      </c>
      <c r="D31" t="s">
        <v>222</v>
      </c>
      <c r="E31" t="s">
        <v>222</v>
      </c>
      <c r="F31" t="s">
        <v>222</v>
      </c>
      <c r="G31">
        <v>2018</v>
      </c>
      <c r="H31" t="s">
        <v>222</v>
      </c>
      <c r="I31" t="s">
        <v>222</v>
      </c>
      <c r="J31" t="s">
        <v>222</v>
      </c>
      <c r="K31" t="s">
        <v>222</v>
      </c>
      <c r="L31">
        <v>17.188553714322801</v>
      </c>
      <c r="M31">
        <v>17.188553714322801</v>
      </c>
    </row>
    <row r="32" spans="1:13">
      <c r="A32" t="s">
        <v>221</v>
      </c>
      <c r="B32" t="s">
        <v>5</v>
      </c>
      <c r="C32" t="s">
        <v>103</v>
      </c>
      <c r="D32" t="s">
        <v>222</v>
      </c>
      <c r="E32" t="s">
        <v>222</v>
      </c>
      <c r="F32" t="s">
        <v>222</v>
      </c>
      <c r="G32">
        <v>2018</v>
      </c>
      <c r="H32" t="s">
        <v>222</v>
      </c>
      <c r="I32" t="s">
        <v>222</v>
      </c>
      <c r="J32" t="s">
        <v>222</v>
      </c>
      <c r="K32" t="s">
        <v>222</v>
      </c>
      <c r="L32">
        <v>31.642874880344099</v>
      </c>
      <c r="M32">
        <v>31.642874880344099</v>
      </c>
    </row>
    <row r="33" spans="1:13">
      <c r="A33" t="s">
        <v>221</v>
      </c>
      <c r="B33" t="s">
        <v>5</v>
      </c>
      <c r="C33" t="s">
        <v>100</v>
      </c>
      <c r="D33" t="s">
        <v>222</v>
      </c>
      <c r="E33" t="s">
        <v>222</v>
      </c>
      <c r="F33" t="s">
        <v>222</v>
      </c>
      <c r="G33">
        <v>2018</v>
      </c>
      <c r="H33" t="s">
        <v>222</v>
      </c>
      <c r="I33" t="s">
        <v>222</v>
      </c>
      <c r="J33" t="s">
        <v>222</v>
      </c>
      <c r="K33" t="s">
        <v>222</v>
      </c>
      <c r="L33">
        <v>0</v>
      </c>
      <c r="M33">
        <v>0</v>
      </c>
    </row>
    <row r="34" spans="1:13">
      <c r="A34" t="s">
        <v>221</v>
      </c>
      <c r="B34" t="s">
        <v>5</v>
      </c>
      <c r="C34" t="s">
        <v>105</v>
      </c>
      <c r="D34" t="s">
        <v>222</v>
      </c>
      <c r="E34" t="s">
        <v>222</v>
      </c>
      <c r="F34" t="s">
        <v>222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113.656207454399</v>
      </c>
      <c r="M34">
        <v>113.656207454399</v>
      </c>
    </row>
    <row r="35" spans="1:13">
      <c r="A35" t="s">
        <v>221</v>
      </c>
      <c r="B35" t="s">
        <v>5</v>
      </c>
      <c r="C35" t="s">
        <v>109</v>
      </c>
      <c r="D35" t="s">
        <v>222</v>
      </c>
      <c r="E35" t="s">
        <v>222</v>
      </c>
      <c r="F35" t="s">
        <v>222</v>
      </c>
      <c r="G35">
        <v>2018</v>
      </c>
      <c r="H35" t="s">
        <v>222</v>
      </c>
      <c r="I35" t="s">
        <v>222</v>
      </c>
      <c r="J35" t="s">
        <v>222</v>
      </c>
      <c r="K35" t="s">
        <v>222</v>
      </c>
      <c r="L35">
        <v>0.518467249677939</v>
      </c>
      <c r="M35">
        <v>0.518467249677939</v>
      </c>
    </row>
    <row r="36" spans="1:13">
      <c r="A36" t="s">
        <v>221</v>
      </c>
      <c r="B36" t="s">
        <v>5</v>
      </c>
      <c r="C36" t="s">
        <v>104</v>
      </c>
      <c r="D36" t="s">
        <v>222</v>
      </c>
      <c r="E36" t="s">
        <v>222</v>
      </c>
      <c r="F36" t="s">
        <v>222</v>
      </c>
      <c r="G36">
        <v>2018</v>
      </c>
      <c r="H36" t="s">
        <v>222</v>
      </c>
      <c r="I36" t="s">
        <v>222</v>
      </c>
      <c r="J36" t="s">
        <v>222</v>
      </c>
      <c r="K36" t="s">
        <v>222</v>
      </c>
      <c r="L36">
        <v>503.64454388714699</v>
      </c>
      <c r="M36">
        <v>503.64454388714699</v>
      </c>
    </row>
    <row r="37" spans="1:13">
      <c r="A37" t="s">
        <v>221</v>
      </c>
      <c r="B37" t="s">
        <v>5</v>
      </c>
      <c r="C37" t="s">
        <v>101</v>
      </c>
      <c r="D37" t="s">
        <v>222</v>
      </c>
      <c r="E37" t="s">
        <v>222</v>
      </c>
      <c r="F37" t="s">
        <v>222</v>
      </c>
      <c r="G37">
        <v>2018</v>
      </c>
      <c r="H37" t="s">
        <v>222</v>
      </c>
      <c r="I37" t="s">
        <v>222</v>
      </c>
      <c r="J37" t="s">
        <v>222</v>
      </c>
      <c r="K37" t="s">
        <v>222</v>
      </c>
      <c r="L37">
        <v>15.979706390073799</v>
      </c>
      <c r="M37">
        <v>15.979706390073799</v>
      </c>
    </row>
    <row r="38" spans="1:13">
      <c r="A38" t="s">
        <v>221</v>
      </c>
      <c r="B38" t="s">
        <v>5</v>
      </c>
      <c r="C38" t="s">
        <v>106</v>
      </c>
      <c r="D38" t="s">
        <v>222</v>
      </c>
      <c r="E38" t="s">
        <v>222</v>
      </c>
      <c r="F38" t="s">
        <v>222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2.1038855236931102</v>
      </c>
      <c r="M38">
        <v>2.1038855236931102</v>
      </c>
    </row>
    <row r="39" spans="1:13">
      <c r="A39" t="s">
        <v>221</v>
      </c>
      <c r="B39" t="s">
        <v>5</v>
      </c>
      <c r="C39" t="s">
        <v>107</v>
      </c>
      <c r="D39" t="s">
        <v>222</v>
      </c>
      <c r="E39" t="s">
        <v>222</v>
      </c>
      <c r="F39" t="s">
        <v>222</v>
      </c>
      <c r="G39">
        <v>2018</v>
      </c>
      <c r="H39" t="s">
        <v>222</v>
      </c>
      <c r="I39" t="s">
        <v>222</v>
      </c>
      <c r="J39" t="s">
        <v>222</v>
      </c>
      <c r="K39" t="s">
        <v>222</v>
      </c>
      <c r="L39">
        <v>31.749297105278</v>
      </c>
      <c r="M39">
        <v>31.749297105278</v>
      </c>
    </row>
    <row r="40" spans="1:13">
      <c r="A40" t="s">
        <v>221</v>
      </c>
      <c r="B40" t="s">
        <v>5</v>
      </c>
      <c r="C40" t="s">
        <v>108</v>
      </c>
      <c r="D40" t="s">
        <v>222</v>
      </c>
      <c r="E40" t="s">
        <v>222</v>
      </c>
      <c r="F40" t="s">
        <v>222</v>
      </c>
      <c r="G40">
        <v>2018</v>
      </c>
      <c r="H40" t="s">
        <v>222</v>
      </c>
      <c r="I40" t="s">
        <v>222</v>
      </c>
      <c r="J40" t="s">
        <v>222</v>
      </c>
      <c r="K40" t="s">
        <v>222</v>
      </c>
      <c r="L40">
        <v>3.5937966727676098</v>
      </c>
      <c r="M40">
        <v>3.5937966727676098</v>
      </c>
    </row>
    <row r="41" spans="1:13">
      <c r="A41" t="s">
        <v>221</v>
      </c>
      <c r="B41" t="s">
        <v>5</v>
      </c>
      <c r="C41" t="s">
        <v>62</v>
      </c>
      <c r="D41" t="s">
        <v>222</v>
      </c>
      <c r="E41" t="s">
        <v>222</v>
      </c>
      <c r="F41" t="s">
        <v>222</v>
      </c>
      <c r="G41">
        <v>2018</v>
      </c>
      <c r="H41" t="s">
        <v>222</v>
      </c>
      <c r="I41" t="s">
        <v>222</v>
      </c>
      <c r="J41" t="s">
        <v>222</v>
      </c>
      <c r="K41" t="s">
        <v>222</v>
      </c>
      <c r="L41">
        <v>6.16583088597027E-3</v>
      </c>
      <c r="M41">
        <v>6.16583088597027E-3</v>
      </c>
    </row>
    <row r="42" spans="1:13">
      <c r="A42" t="s">
        <v>221</v>
      </c>
      <c r="B42" t="s">
        <v>5</v>
      </c>
      <c r="C42" t="s">
        <v>61</v>
      </c>
      <c r="D42" t="s">
        <v>222</v>
      </c>
      <c r="E42" t="s">
        <v>222</v>
      </c>
      <c r="F42" t="s">
        <v>222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7.2981416865295301E-2</v>
      </c>
      <c r="M42">
        <v>7.2981416865295301E-2</v>
      </c>
    </row>
    <row r="43" spans="1:13">
      <c r="A43" t="s">
        <v>221</v>
      </c>
      <c r="B43" t="s">
        <v>5</v>
      </c>
      <c r="C43" t="s">
        <v>65</v>
      </c>
      <c r="D43" t="s">
        <v>222</v>
      </c>
      <c r="E43" t="s">
        <v>222</v>
      </c>
      <c r="F43" t="s">
        <v>222</v>
      </c>
      <c r="G43">
        <v>2018</v>
      </c>
      <c r="H43" t="s">
        <v>222</v>
      </c>
      <c r="I43" t="s">
        <v>222</v>
      </c>
      <c r="J43" t="s">
        <v>222</v>
      </c>
      <c r="K43" t="s">
        <v>222</v>
      </c>
      <c r="L43">
        <v>57.9285140776459</v>
      </c>
      <c r="M43">
        <v>57.9285140776459</v>
      </c>
    </row>
    <row r="44" spans="1:13">
      <c r="A44" t="s">
        <v>221</v>
      </c>
      <c r="B44" t="s">
        <v>5</v>
      </c>
      <c r="C44" t="s">
        <v>66</v>
      </c>
      <c r="D44" t="s">
        <v>222</v>
      </c>
      <c r="E44" t="s">
        <v>222</v>
      </c>
      <c r="F44" t="s">
        <v>222</v>
      </c>
      <c r="G44">
        <v>2018</v>
      </c>
      <c r="H44" t="s">
        <v>222</v>
      </c>
      <c r="I44" t="s">
        <v>222</v>
      </c>
      <c r="J44" t="s">
        <v>222</v>
      </c>
      <c r="K44" t="s">
        <v>222</v>
      </c>
      <c r="L44">
        <v>40.6503144774357</v>
      </c>
      <c r="M44">
        <v>40.6503144774357</v>
      </c>
    </row>
    <row r="45" spans="1:13">
      <c r="A45" t="s">
        <v>221</v>
      </c>
      <c r="B45" t="s">
        <v>5</v>
      </c>
      <c r="C45" t="s">
        <v>63</v>
      </c>
      <c r="D45" t="s">
        <v>222</v>
      </c>
      <c r="E45" t="s">
        <v>222</v>
      </c>
      <c r="F45" t="s">
        <v>222</v>
      </c>
      <c r="G45">
        <v>2018</v>
      </c>
      <c r="H45" t="s">
        <v>222</v>
      </c>
      <c r="I45" t="s">
        <v>222</v>
      </c>
      <c r="J45" t="s">
        <v>222</v>
      </c>
      <c r="K45" t="s">
        <v>222</v>
      </c>
      <c r="L45">
        <v>4.6243731644776999E-3</v>
      </c>
      <c r="M45">
        <v>4.6243731644776999E-3</v>
      </c>
    </row>
    <row r="46" spans="1:13">
      <c r="A46" t="s">
        <v>221</v>
      </c>
      <c r="B46" t="s">
        <v>5</v>
      </c>
      <c r="C46" t="s">
        <v>68</v>
      </c>
      <c r="D46" t="s">
        <v>222</v>
      </c>
      <c r="E46" t="s">
        <v>222</v>
      </c>
      <c r="F46" t="s">
        <v>222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83.712477385051997</v>
      </c>
      <c r="M46">
        <v>83.712477385051997</v>
      </c>
    </row>
    <row r="47" spans="1:13">
      <c r="A47" t="s">
        <v>221</v>
      </c>
      <c r="B47" t="s">
        <v>5</v>
      </c>
      <c r="C47" t="s">
        <v>72</v>
      </c>
      <c r="D47" t="s">
        <v>222</v>
      </c>
      <c r="E47" t="s">
        <v>222</v>
      </c>
      <c r="F47" t="s">
        <v>222</v>
      </c>
      <c r="G47">
        <v>2018</v>
      </c>
      <c r="H47" t="s">
        <v>222</v>
      </c>
      <c r="I47" t="s">
        <v>222</v>
      </c>
      <c r="J47" t="s">
        <v>222</v>
      </c>
      <c r="K47" t="s">
        <v>222</v>
      </c>
      <c r="L47">
        <v>13.2185328657539</v>
      </c>
      <c r="M47">
        <v>13.2185328657539</v>
      </c>
    </row>
    <row r="48" spans="1:13">
      <c r="A48" t="s">
        <v>221</v>
      </c>
      <c r="B48" t="s">
        <v>5</v>
      </c>
      <c r="C48" t="s">
        <v>67</v>
      </c>
      <c r="D48" t="s">
        <v>222</v>
      </c>
      <c r="E48" t="s">
        <v>222</v>
      </c>
      <c r="F48" t="s">
        <v>222</v>
      </c>
      <c r="G48">
        <v>2018</v>
      </c>
      <c r="H48" t="s">
        <v>222</v>
      </c>
      <c r="I48" t="s">
        <v>222</v>
      </c>
      <c r="J48" t="s">
        <v>222</v>
      </c>
      <c r="K48" t="s">
        <v>222</v>
      </c>
      <c r="L48">
        <v>5.5713611094292901</v>
      </c>
      <c r="M48">
        <v>5.5713611094292901</v>
      </c>
    </row>
    <row r="49" spans="1:13">
      <c r="A49" t="s">
        <v>221</v>
      </c>
      <c r="B49" t="s">
        <v>5</v>
      </c>
      <c r="C49" t="s">
        <v>64</v>
      </c>
      <c r="D49" t="s">
        <v>222</v>
      </c>
      <c r="E49" t="s">
        <v>222</v>
      </c>
      <c r="F49" t="s">
        <v>222</v>
      </c>
      <c r="G49">
        <v>2018</v>
      </c>
      <c r="H49" t="s">
        <v>222</v>
      </c>
      <c r="I49" t="s">
        <v>222</v>
      </c>
      <c r="J49" t="s">
        <v>222</v>
      </c>
      <c r="K49" t="s">
        <v>222</v>
      </c>
      <c r="L49">
        <v>2.6718791353017699</v>
      </c>
      <c r="M49">
        <v>2.6718791353017699</v>
      </c>
    </row>
    <row r="50" spans="1:13">
      <c r="A50" t="s">
        <v>221</v>
      </c>
      <c r="B50" t="s">
        <v>5</v>
      </c>
      <c r="C50" t="s">
        <v>69</v>
      </c>
      <c r="D50" t="s">
        <v>222</v>
      </c>
      <c r="E50" t="s">
        <v>222</v>
      </c>
      <c r="F50" t="s">
        <v>222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2.0038950379403401E-2</v>
      </c>
      <c r="M50">
        <v>2.0038950379403401E-2</v>
      </c>
    </row>
    <row r="51" spans="1:13">
      <c r="A51" t="s">
        <v>221</v>
      </c>
      <c r="B51" t="s">
        <v>5</v>
      </c>
      <c r="C51" t="s">
        <v>70</v>
      </c>
      <c r="D51" t="s">
        <v>222</v>
      </c>
      <c r="E51" t="s">
        <v>222</v>
      </c>
      <c r="F51" t="s">
        <v>222</v>
      </c>
      <c r="G51">
        <v>2018</v>
      </c>
      <c r="H51" t="s">
        <v>222</v>
      </c>
      <c r="I51" t="s">
        <v>222</v>
      </c>
      <c r="J51" t="s">
        <v>222</v>
      </c>
      <c r="K51" t="s">
        <v>222</v>
      </c>
      <c r="L51">
        <v>0.60116851138210203</v>
      </c>
      <c r="M51">
        <v>0.60116851138210203</v>
      </c>
    </row>
    <row r="52" spans="1:13">
      <c r="A52" t="s">
        <v>221</v>
      </c>
      <c r="B52" t="s">
        <v>5</v>
      </c>
      <c r="C52" t="s">
        <v>136</v>
      </c>
      <c r="D52" t="s">
        <v>222</v>
      </c>
      <c r="E52" t="s">
        <v>222</v>
      </c>
      <c r="F52" t="s">
        <v>222</v>
      </c>
      <c r="G52">
        <v>2018</v>
      </c>
      <c r="H52" t="s">
        <v>222</v>
      </c>
      <c r="I52" t="s">
        <v>222</v>
      </c>
      <c r="J52" t="s">
        <v>222</v>
      </c>
      <c r="K52" t="s">
        <v>222</v>
      </c>
      <c r="L52">
        <v>2.0679888499999999</v>
      </c>
      <c r="M52">
        <v>2.0679888499999999</v>
      </c>
    </row>
    <row r="53" spans="1:13">
      <c r="A53" t="s">
        <v>221</v>
      </c>
      <c r="B53" t="s">
        <v>5</v>
      </c>
      <c r="C53" t="s">
        <v>71</v>
      </c>
      <c r="D53" t="s">
        <v>222</v>
      </c>
      <c r="E53" t="s">
        <v>222</v>
      </c>
      <c r="F53" t="s">
        <v>222</v>
      </c>
      <c r="G53">
        <v>2018</v>
      </c>
      <c r="H53" t="s">
        <v>222</v>
      </c>
      <c r="I53" t="s">
        <v>222</v>
      </c>
      <c r="J53" t="s">
        <v>222</v>
      </c>
      <c r="K53" t="s">
        <v>222</v>
      </c>
      <c r="L53">
        <v>0.272838016704185</v>
      </c>
      <c r="M53">
        <v>0.272838016704185</v>
      </c>
    </row>
    <row r="54" spans="1:13">
      <c r="A54" t="s">
        <v>221</v>
      </c>
      <c r="B54" t="s">
        <v>5</v>
      </c>
      <c r="C54" t="s">
        <v>87</v>
      </c>
      <c r="D54" t="s">
        <v>222</v>
      </c>
      <c r="E54" t="s">
        <v>222</v>
      </c>
      <c r="F54" t="s">
        <v>222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5.5740886571593396E-3</v>
      </c>
      <c r="M54">
        <v>5.5740886571593396E-3</v>
      </c>
    </row>
    <row r="55" spans="1:13">
      <c r="A55" t="s">
        <v>221</v>
      </c>
      <c r="B55" t="s">
        <v>5</v>
      </c>
      <c r="C55" t="s">
        <v>86</v>
      </c>
      <c r="D55" t="s">
        <v>222</v>
      </c>
      <c r="E55" t="s">
        <v>222</v>
      </c>
      <c r="F55" t="s">
        <v>222</v>
      </c>
      <c r="G55">
        <v>2018</v>
      </c>
      <c r="H55" t="s">
        <v>222</v>
      </c>
      <c r="I55" t="s">
        <v>222</v>
      </c>
      <c r="J55" t="s">
        <v>222</v>
      </c>
      <c r="K55" t="s">
        <v>222</v>
      </c>
      <c r="L55">
        <v>10.733427957635</v>
      </c>
      <c r="M55">
        <v>10.733427957635</v>
      </c>
    </row>
    <row r="56" spans="1:13">
      <c r="A56" t="s">
        <v>221</v>
      </c>
      <c r="B56" t="s">
        <v>5</v>
      </c>
      <c r="C56" t="s">
        <v>90</v>
      </c>
      <c r="D56" t="s">
        <v>222</v>
      </c>
      <c r="E56" t="s">
        <v>222</v>
      </c>
      <c r="F56" t="s">
        <v>222</v>
      </c>
      <c r="G56">
        <v>2018</v>
      </c>
      <c r="H56" t="s">
        <v>222</v>
      </c>
      <c r="I56" t="s">
        <v>222</v>
      </c>
      <c r="J56" t="s">
        <v>222</v>
      </c>
      <c r="K56" t="s">
        <v>222</v>
      </c>
      <c r="L56">
        <v>22.585798472308099</v>
      </c>
      <c r="M56">
        <v>22.585798472308099</v>
      </c>
    </row>
    <row r="57" spans="1:13">
      <c r="A57" t="s">
        <v>221</v>
      </c>
      <c r="B57" t="s">
        <v>5</v>
      </c>
      <c r="C57" t="s">
        <v>91</v>
      </c>
      <c r="D57" t="s">
        <v>222</v>
      </c>
      <c r="E57" t="s">
        <v>222</v>
      </c>
      <c r="F57" t="s">
        <v>222</v>
      </c>
      <c r="G57">
        <v>2018</v>
      </c>
      <c r="H57" t="s">
        <v>222</v>
      </c>
      <c r="I57" t="s">
        <v>222</v>
      </c>
      <c r="J57" t="s">
        <v>222</v>
      </c>
      <c r="K57" t="s">
        <v>222</v>
      </c>
      <c r="L57">
        <v>39.215162966166801</v>
      </c>
      <c r="M57">
        <v>39.215162966166801</v>
      </c>
    </row>
    <row r="58" spans="1:13">
      <c r="A58" t="s">
        <v>221</v>
      </c>
      <c r="B58" t="s">
        <v>5</v>
      </c>
      <c r="C58" t="s">
        <v>88</v>
      </c>
      <c r="D58" t="s">
        <v>222</v>
      </c>
      <c r="E58" t="s">
        <v>222</v>
      </c>
      <c r="F58" t="s">
        <v>222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1.8580295523864499E-3</v>
      </c>
      <c r="M58">
        <v>1.8580295523864499E-3</v>
      </c>
    </row>
    <row r="59" spans="1:13">
      <c r="A59" t="s">
        <v>221</v>
      </c>
      <c r="B59" t="s">
        <v>5</v>
      </c>
      <c r="C59" t="s">
        <v>93</v>
      </c>
      <c r="D59" t="s">
        <v>222</v>
      </c>
      <c r="E59" t="s">
        <v>222</v>
      </c>
      <c r="F59" t="s">
        <v>222</v>
      </c>
      <c r="G59">
        <v>2018</v>
      </c>
      <c r="H59" t="s">
        <v>222</v>
      </c>
      <c r="I59" t="s">
        <v>222</v>
      </c>
      <c r="J59" t="s">
        <v>222</v>
      </c>
      <c r="K59" t="s">
        <v>222</v>
      </c>
      <c r="L59">
        <v>416.13689599283401</v>
      </c>
      <c r="M59">
        <v>416.13689599283401</v>
      </c>
    </row>
    <row r="60" spans="1:13">
      <c r="A60" t="s">
        <v>221</v>
      </c>
      <c r="B60" t="s">
        <v>5</v>
      </c>
      <c r="C60" t="s">
        <v>97</v>
      </c>
      <c r="D60" t="s">
        <v>222</v>
      </c>
      <c r="E60" t="s">
        <v>222</v>
      </c>
      <c r="F60" t="s">
        <v>222</v>
      </c>
      <c r="G60">
        <v>2018</v>
      </c>
      <c r="H60" t="s">
        <v>222</v>
      </c>
      <c r="I60" t="s">
        <v>222</v>
      </c>
      <c r="J60" t="s">
        <v>222</v>
      </c>
      <c r="K60" t="s">
        <v>222</v>
      </c>
      <c r="L60">
        <v>1.88961605477702</v>
      </c>
      <c r="M60">
        <v>1.88961605477702</v>
      </c>
    </row>
    <row r="61" spans="1:13">
      <c r="A61" t="s">
        <v>221</v>
      </c>
      <c r="B61" t="s">
        <v>5</v>
      </c>
      <c r="C61" t="s">
        <v>92</v>
      </c>
      <c r="D61" t="s">
        <v>222</v>
      </c>
      <c r="E61" t="s">
        <v>222</v>
      </c>
      <c r="F61" t="s">
        <v>222</v>
      </c>
      <c r="G61">
        <v>2018</v>
      </c>
      <c r="H61" t="s">
        <v>222</v>
      </c>
      <c r="I61" t="s">
        <v>222</v>
      </c>
      <c r="J61" t="s">
        <v>222</v>
      </c>
      <c r="K61" t="s">
        <v>222</v>
      </c>
      <c r="L61">
        <v>228.51307179285001</v>
      </c>
      <c r="M61">
        <v>228.51307179285001</v>
      </c>
    </row>
    <row r="62" spans="1:13">
      <c r="A62" t="s">
        <v>221</v>
      </c>
      <c r="B62" t="s">
        <v>5</v>
      </c>
      <c r="C62" t="s">
        <v>89</v>
      </c>
      <c r="D62" t="s">
        <v>222</v>
      </c>
      <c r="E62" t="s">
        <v>222</v>
      </c>
      <c r="F62" t="s">
        <v>222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7.6193704278352996</v>
      </c>
      <c r="M62">
        <v>7.6193704278352996</v>
      </c>
    </row>
    <row r="63" spans="1:13">
      <c r="A63" t="s">
        <v>221</v>
      </c>
      <c r="B63" t="s">
        <v>5</v>
      </c>
      <c r="C63" t="s">
        <v>94</v>
      </c>
      <c r="D63" t="s">
        <v>222</v>
      </c>
      <c r="E63" t="s">
        <v>222</v>
      </c>
      <c r="F63" t="s">
        <v>222</v>
      </c>
      <c r="G63">
        <v>2018</v>
      </c>
      <c r="H63" t="s">
        <v>222</v>
      </c>
      <c r="I63" t="s">
        <v>222</v>
      </c>
      <c r="J63" t="s">
        <v>222</v>
      </c>
      <c r="K63" t="s">
        <v>222</v>
      </c>
      <c r="L63">
        <v>1.18913891352733</v>
      </c>
      <c r="M63">
        <v>1.18913891352733</v>
      </c>
    </row>
    <row r="64" spans="1:13">
      <c r="A64" t="s">
        <v>221</v>
      </c>
      <c r="B64" t="s">
        <v>5</v>
      </c>
      <c r="C64" t="s">
        <v>95</v>
      </c>
      <c r="D64" t="s">
        <v>222</v>
      </c>
      <c r="E64" t="s">
        <v>222</v>
      </c>
      <c r="F64" t="s">
        <v>222</v>
      </c>
      <c r="G64">
        <v>2018</v>
      </c>
      <c r="H64" t="s">
        <v>222</v>
      </c>
      <c r="I64" t="s">
        <v>222</v>
      </c>
      <c r="J64" t="s">
        <v>222</v>
      </c>
      <c r="K64" t="s">
        <v>222</v>
      </c>
      <c r="L64">
        <v>29.897144760948802</v>
      </c>
      <c r="M64">
        <v>29.897144760948802</v>
      </c>
    </row>
    <row r="65" spans="1:13">
      <c r="A65" t="s">
        <v>221</v>
      </c>
      <c r="B65" t="s">
        <v>5</v>
      </c>
      <c r="C65" t="s">
        <v>223</v>
      </c>
      <c r="D65" t="s">
        <v>222</v>
      </c>
      <c r="E65" t="s">
        <v>222</v>
      </c>
      <c r="F65" t="s">
        <v>222</v>
      </c>
      <c r="G65">
        <v>2018</v>
      </c>
      <c r="H65" t="s">
        <v>222</v>
      </c>
      <c r="I65" t="s">
        <v>222</v>
      </c>
      <c r="J65" t="s">
        <v>222</v>
      </c>
      <c r="K65" t="s">
        <v>222</v>
      </c>
      <c r="L65">
        <v>7.6635172100000002</v>
      </c>
      <c r="M65">
        <v>7.6635172100000002</v>
      </c>
    </row>
    <row r="66" spans="1:13">
      <c r="A66" t="s">
        <v>221</v>
      </c>
      <c r="B66" t="s">
        <v>5</v>
      </c>
      <c r="C66" t="s">
        <v>96</v>
      </c>
      <c r="D66" t="s">
        <v>222</v>
      </c>
      <c r="E66" t="s">
        <v>222</v>
      </c>
      <c r="F66" t="s">
        <v>222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0.90114433290742701</v>
      </c>
      <c r="M66">
        <v>0.90114433290742701</v>
      </c>
    </row>
    <row r="67" spans="1:13">
      <c r="A67" t="s">
        <v>221</v>
      </c>
      <c r="B67" t="s">
        <v>5</v>
      </c>
      <c r="C67" t="s">
        <v>112</v>
      </c>
      <c r="D67" t="s">
        <v>222</v>
      </c>
      <c r="E67" t="s">
        <v>222</v>
      </c>
      <c r="F67" t="s">
        <v>222</v>
      </c>
      <c r="G67">
        <v>2018</v>
      </c>
      <c r="H67" t="s">
        <v>222</v>
      </c>
      <c r="I67" t="s">
        <v>222</v>
      </c>
      <c r="J67" t="s">
        <v>222</v>
      </c>
      <c r="K67" t="s">
        <v>222</v>
      </c>
      <c r="L67">
        <v>5.5128491828853E-3</v>
      </c>
      <c r="M67">
        <v>5.5128491828853E-3</v>
      </c>
    </row>
    <row r="68" spans="1:13">
      <c r="A68" t="s">
        <v>221</v>
      </c>
      <c r="B68" t="s">
        <v>5</v>
      </c>
      <c r="C68" t="s">
        <v>111</v>
      </c>
      <c r="D68" t="s">
        <v>222</v>
      </c>
      <c r="E68" t="s">
        <v>222</v>
      </c>
      <c r="F68" t="s">
        <v>222</v>
      </c>
      <c r="G68">
        <v>2018</v>
      </c>
      <c r="H68" t="s">
        <v>222</v>
      </c>
      <c r="I68" t="s">
        <v>222</v>
      </c>
      <c r="J68" t="s">
        <v>222</v>
      </c>
      <c r="K68" t="s">
        <v>222</v>
      </c>
      <c r="L68">
        <v>3.0969808497153899</v>
      </c>
      <c r="M68">
        <v>3.0969808497153899</v>
      </c>
    </row>
    <row r="69" spans="1:13">
      <c r="A69" t="s">
        <v>221</v>
      </c>
      <c r="B69" t="s">
        <v>5</v>
      </c>
      <c r="C69" t="s">
        <v>115</v>
      </c>
      <c r="D69" t="s">
        <v>222</v>
      </c>
      <c r="E69" t="s">
        <v>222</v>
      </c>
      <c r="F69" t="s">
        <v>222</v>
      </c>
      <c r="G69">
        <v>2018</v>
      </c>
      <c r="H69" t="s">
        <v>222</v>
      </c>
      <c r="I69" t="s">
        <v>222</v>
      </c>
      <c r="J69" t="s">
        <v>222</v>
      </c>
      <c r="K69" t="s">
        <v>222</v>
      </c>
      <c r="L69">
        <v>16.327818888640099</v>
      </c>
      <c r="M69">
        <v>16.327818888640099</v>
      </c>
    </row>
    <row r="70" spans="1:13">
      <c r="A70" t="s">
        <v>221</v>
      </c>
      <c r="B70" t="s">
        <v>5</v>
      </c>
      <c r="C70" t="s">
        <v>116</v>
      </c>
      <c r="D70" t="s">
        <v>222</v>
      </c>
      <c r="E70" t="s">
        <v>222</v>
      </c>
      <c r="F70" t="s">
        <v>222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30.732893803519399</v>
      </c>
      <c r="M70">
        <v>30.732893803519399</v>
      </c>
    </row>
    <row r="71" spans="1:13">
      <c r="A71" t="s">
        <v>221</v>
      </c>
      <c r="B71" t="s">
        <v>5</v>
      </c>
      <c r="C71" t="s">
        <v>113</v>
      </c>
      <c r="D71" t="s">
        <v>222</v>
      </c>
      <c r="E71" t="s">
        <v>222</v>
      </c>
      <c r="F71" t="s">
        <v>222</v>
      </c>
      <c r="G71">
        <v>2018</v>
      </c>
      <c r="H71" t="s">
        <v>222</v>
      </c>
      <c r="I71" t="s">
        <v>222</v>
      </c>
      <c r="J71" t="s">
        <v>222</v>
      </c>
      <c r="K71" t="s">
        <v>222</v>
      </c>
      <c r="L71">
        <v>5.5128491828853E-3</v>
      </c>
      <c r="M71">
        <v>5.5128491828853E-3</v>
      </c>
    </row>
    <row r="72" spans="1:13">
      <c r="A72" t="s">
        <v>221</v>
      </c>
      <c r="B72" t="s">
        <v>5</v>
      </c>
      <c r="C72" t="s">
        <v>118</v>
      </c>
      <c r="D72" t="s">
        <v>222</v>
      </c>
      <c r="E72" t="s">
        <v>222</v>
      </c>
      <c r="F72" t="s">
        <v>222</v>
      </c>
      <c r="G72">
        <v>2018</v>
      </c>
      <c r="H72" t="s">
        <v>222</v>
      </c>
      <c r="I72" t="s">
        <v>222</v>
      </c>
      <c r="J72" t="s">
        <v>222</v>
      </c>
      <c r="K72" t="s">
        <v>222</v>
      </c>
      <c r="L72">
        <v>113.466977915671</v>
      </c>
      <c r="M72">
        <v>113.466977915671</v>
      </c>
    </row>
    <row r="73" spans="1:13">
      <c r="A73" t="s">
        <v>221</v>
      </c>
      <c r="B73" t="s">
        <v>5</v>
      </c>
      <c r="C73" t="s">
        <v>122</v>
      </c>
      <c r="D73" t="s">
        <v>222</v>
      </c>
      <c r="E73" t="s">
        <v>222</v>
      </c>
      <c r="F73" t="s">
        <v>222</v>
      </c>
      <c r="G73">
        <v>2018</v>
      </c>
      <c r="H73" t="s">
        <v>222</v>
      </c>
      <c r="I73" t="s">
        <v>222</v>
      </c>
      <c r="J73" t="s">
        <v>222</v>
      </c>
      <c r="K73" t="s">
        <v>222</v>
      </c>
      <c r="L73">
        <v>0.52372067237410302</v>
      </c>
      <c r="M73">
        <v>0.52372067237410302</v>
      </c>
    </row>
    <row r="74" spans="1:13">
      <c r="A74" t="s">
        <v>221</v>
      </c>
      <c r="B74" t="s">
        <v>5</v>
      </c>
      <c r="C74" t="s">
        <v>117</v>
      </c>
      <c r="D74" t="s">
        <v>222</v>
      </c>
      <c r="E74" t="s">
        <v>222</v>
      </c>
      <c r="F74" t="s">
        <v>222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503.83458498036998</v>
      </c>
      <c r="M74">
        <v>503.83458498036998</v>
      </c>
    </row>
    <row r="75" spans="1:13">
      <c r="A75" t="s">
        <v>221</v>
      </c>
      <c r="B75" t="s">
        <v>5</v>
      </c>
      <c r="C75" t="s">
        <v>114</v>
      </c>
      <c r="D75" t="s">
        <v>222</v>
      </c>
      <c r="E75" t="s">
        <v>222</v>
      </c>
      <c r="F75" t="s">
        <v>222</v>
      </c>
      <c r="G75">
        <v>2018</v>
      </c>
      <c r="H75" t="s">
        <v>222</v>
      </c>
      <c r="I75" t="s">
        <v>222</v>
      </c>
      <c r="J75" t="s">
        <v>222</v>
      </c>
      <c r="K75" t="s">
        <v>222</v>
      </c>
      <c r="L75">
        <v>15.0488378782107</v>
      </c>
      <c r="M75">
        <v>15.0488378782107</v>
      </c>
    </row>
    <row r="76" spans="1:13">
      <c r="A76" t="s">
        <v>221</v>
      </c>
      <c r="B76" t="s">
        <v>5</v>
      </c>
      <c r="C76" t="s">
        <v>119</v>
      </c>
      <c r="D76" t="s">
        <v>222</v>
      </c>
      <c r="E76" t="s">
        <v>222</v>
      </c>
      <c r="F76" t="s">
        <v>222</v>
      </c>
      <c r="G76">
        <v>2018</v>
      </c>
      <c r="H76" t="s">
        <v>222</v>
      </c>
      <c r="I76" t="s">
        <v>222</v>
      </c>
      <c r="J76" t="s">
        <v>222</v>
      </c>
      <c r="K76" t="s">
        <v>222</v>
      </c>
      <c r="L76">
        <v>2.1830882764225801</v>
      </c>
      <c r="M76">
        <v>2.1830882764225801</v>
      </c>
    </row>
    <row r="77" spans="1:13">
      <c r="A77" t="s">
        <v>221</v>
      </c>
      <c r="B77" t="s">
        <v>5</v>
      </c>
      <c r="C77" t="s">
        <v>120</v>
      </c>
      <c r="D77" t="s">
        <v>222</v>
      </c>
      <c r="E77" t="s">
        <v>222</v>
      </c>
      <c r="F77" t="s">
        <v>222</v>
      </c>
      <c r="G77">
        <v>2018</v>
      </c>
      <c r="H77" t="s">
        <v>222</v>
      </c>
      <c r="I77" t="s">
        <v>222</v>
      </c>
      <c r="J77" t="s">
        <v>222</v>
      </c>
      <c r="K77" t="s">
        <v>222</v>
      </c>
      <c r="L77">
        <v>28.445061392622002</v>
      </c>
      <c r="M77">
        <v>28.445061392622002</v>
      </c>
    </row>
    <row r="78" spans="1:13">
      <c r="A78" t="s">
        <v>221</v>
      </c>
      <c r="B78" t="s">
        <v>5</v>
      </c>
      <c r="C78" t="s">
        <v>224</v>
      </c>
      <c r="D78" t="s">
        <v>222</v>
      </c>
      <c r="E78" t="s">
        <v>222</v>
      </c>
      <c r="F78" t="s">
        <v>222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7.2442972899999996</v>
      </c>
      <c r="M78">
        <v>7.2442972899999996</v>
      </c>
    </row>
    <row r="79" spans="1:13">
      <c r="A79" t="s">
        <v>221</v>
      </c>
      <c r="B79" t="s">
        <v>5</v>
      </c>
      <c r="C79" t="s">
        <v>121</v>
      </c>
      <c r="D79" t="s">
        <v>222</v>
      </c>
      <c r="E79" t="s">
        <v>222</v>
      </c>
      <c r="F79" t="s">
        <v>222</v>
      </c>
      <c r="G79">
        <v>2018</v>
      </c>
      <c r="H79" t="s">
        <v>222</v>
      </c>
      <c r="I79" t="s">
        <v>222</v>
      </c>
      <c r="J79" t="s">
        <v>222</v>
      </c>
      <c r="K79" t="s">
        <v>222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tabSelected="1" topLeftCell="A11" workbookViewId="0">
      <selection activeCell="B41" sqref="B41"/>
    </sheetView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104" t="s">
        <v>355</v>
      </c>
    </row>
    <row r="3" spans="2:10">
      <c r="B3" s="20" t="s">
        <v>347</v>
      </c>
    </row>
    <row r="4" spans="2:10" ht="30.75" thickBot="1">
      <c r="B4" s="8" t="s">
        <v>348</v>
      </c>
      <c r="C4" s="8" t="s">
        <v>1</v>
      </c>
      <c r="D4" s="8" t="s">
        <v>349</v>
      </c>
      <c r="E4" s="8" t="s">
        <v>350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5" t="s">
        <v>354</v>
      </c>
    </row>
    <row r="6" spans="2:10">
      <c r="B6" s="24" t="s">
        <v>324</v>
      </c>
      <c r="C6" s="24" t="s">
        <v>356</v>
      </c>
      <c r="D6" s="24" t="s">
        <v>353</v>
      </c>
      <c r="E6" s="24" t="s">
        <v>137</v>
      </c>
      <c r="F6" s="106">
        <f>MAX(0,1-(1/AVERAGEIFS(COP!$L$2:$L$500,COP!$C$2:$C$500,'Ambient Heat'!$B6,COP!$G$2:$G$500,'Ambient Heat'!F$4,COP!$D$2:$D$500,"RSDSH*")))</f>
        <v>0.67428790394686389</v>
      </c>
      <c r="G6" s="106">
        <f>MAX(0,1-(1/AVERAGEIFS(COP!$L$2:$L$500,COP!$C$2:$C$500,'Ambient Heat'!$B6,COP!$G$2:$G$500,'Ambient Heat'!G$4,COP!$D$2:$D$500,"RSDSH*")))</f>
        <v>0.69464490995018591</v>
      </c>
      <c r="H6" s="106">
        <f>MAX(0,1-(1/AVERAGEIFS(COP!$L$2:$L$500,COP!$C$2:$C$500,'Ambient Heat'!$B6,COP!$G$2:$G$500,'Ambient Heat'!H$4,COP!$D$2:$D$500,"RSDSH*")))</f>
        <v>0.73590911130826742</v>
      </c>
      <c r="I6" s="106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314</v>
      </c>
      <c r="C7" s="24" t="s">
        <v>356</v>
      </c>
      <c r="D7" s="24" t="s">
        <v>353</v>
      </c>
      <c r="E7" s="24" t="s">
        <v>137</v>
      </c>
      <c r="F7" s="106">
        <f>MAX(0,1-(1/AVERAGEIFS(COP!$L$2:$L$500,COP!$C$2:$C$500,'Ambient Heat'!$B7,COP!$G$2:$G$500,'Ambient Heat'!F$4,COP!$D$2:$D$500,"RSDSH*")))</f>
        <v>0.67428790394686389</v>
      </c>
      <c r="G7" s="106">
        <f>MAX(0,1-(1/AVERAGEIFS(COP!$L$2:$L$500,COP!$C$2:$C$500,'Ambient Heat'!$B7,COP!$G$2:$G$500,'Ambient Heat'!G$4,COP!$D$2:$D$500,"RSDSH*")))</f>
        <v>0.69464490995018591</v>
      </c>
      <c r="H7" s="106">
        <f>MAX(0,1-(1/AVERAGEIFS(COP!$L$2:$L$500,COP!$C$2:$C$500,'Ambient Heat'!$B7,COP!$G$2:$G$500,'Ambient Heat'!H$4,COP!$D$2:$D$500,"RSDSH*")))</f>
        <v>0.73590911130826742</v>
      </c>
      <c r="I7" s="106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325</v>
      </c>
      <c r="C8" s="24" t="s">
        <v>356</v>
      </c>
      <c r="D8" s="24" t="s">
        <v>353</v>
      </c>
      <c r="E8" s="24" t="s">
        <v>137</v>
      </c>
      <c r="F8" s="106">
        <f>MAX(0,1-(1/AVERAGEIFS(COP!$L$2:$L$500,COP!$C$2:$C$500,'Ambient Heat'!$B8,COP!$G$2:$G$500,'Ambient Heat'!F$4,COP!$D$2:$D$500,"RSDSH*")))</f>
        <v>0.67428790394686389</v>
      </c>
      <c r="G8" s="106">
        <f>MAX(0,1-(1/AVERAGEIFS(COP!$L$2:$L$500,COP!$C$2:$C$500,'Ambient Heat'!$B8,COP!$G$2:$G$500,'Ambient Heat'!G$4,COP!$D$2:$D$500,"RSDSH*")))</f>
        <v>0.70389809449714913</v>
      </c>
      <c r="H8" s="106">
        <f>MAX(0,1-(1/AVERAGEIFS(COP!$L$2:$L$500,COP!$C$2:$C$500,'Ambient Heat'!$B8,COP!$G$2:$G$500,'Ambient Heat'!H$4,COP!$D$2:$D$500,"RSDSH*")))</f>
        <v>0.73590911130826742</v>
      </c>
      <c r="I8" s="106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333</v>
      </c>
      <c r="C9" s="24" t="s">
        <v>356</v>
      </c>
      <c r="D9" s="24" t="s">
        <v>353</v>
      </c>
      <c r="E9" s="24" t="s">
        <v>137</v>
      </c>
      <c r="F9" s="106">
        <f>MAX(0,1-(1/AVERAGEIFS(COP!$L$2:$L$500,COP!$C$2:$C$500,'Ambient Heat'!$B9,COP!$G$2:$G$500,'Ambient Heat'!F$4,COP!$D$2:$D$500,"RSDSH*")))</f>
        <v>0.67428790394686389</v>
      </c>
      <c r="G9" s="106">
        <f>MAX(0,1-(1/AVERAGEIFS(COP!$L$2:$L$500,COP!$C$2:$C$500,'Ambient Heat'!$B9,COP!$G$2:$G$500,'Ambient Heat'!G$4,COP!$D$2:$D$500,"RSDSH*")))</f>
        <v>0.70389809449714913</v>
      </c>
      <c r="H9" s="106">
        <f>MAX(0,1-(1/AVERAGEIFS(COP!$L$2:$L$500,COP!$C$2:$C$500,'Ambient Heat'!$B9,COP!$G$2:$G$500,'Ambient Heat'!H$4,COP!$D$2:$D$500,"RSDSH*")))</f>
        <v>0.73590911130826742</v>
      </c>
      <c r="I9" s="106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326</v>
      </c>
      <c r="C10" s="24" t="s">
        <v>356</v>
      </c>
      <c r="D10" s="24" t="s">
        <v>353</v>
      </c>
      <c r="E10" s="24" t="s">
        <v>137</v>
      </c>
      <c r="F10" s="106">
        <f>MAX(0,1-(1/AVERAGEIFS(COP!$L$2:$L$500,COP!$C$2:$C$500,'Ambient Heat'!$B10,COP!$G$2:$G$500,'Ambient Heat'!F$4,COP!$D$2:$D$500,"RSDSH*")))</f>
        <v>0.70389809449714913</v>
      </c>
      <c r="G10" s="106">
        <f>MAX(0,1-(1/AVERAGEIFS(COP!$L$2:$L$500,COP!$C$2:$C$500,'Ambient Heat'!$B10,COP!$G$2:$G$500,'Ambient Heat'!G$4,COP!$D$2:$D$500,"RSDSH*")))</f>
        <v>0.72081820338302705</v>
      </c>
      <c r="H10" s="106">
        <f>MAX(0,1-(1/AVERAGEIFS(COP!$L$2:$L$500,COP!$C$2:$C$500,'Ambient Heat'!$B10,COP!$G$2:$G$500,'Ambient Heat'!H$4,COP!$D$2:$D$500,"RSDSH*")))</f>
        <v>0.7557159279601473</v>
      </c>
      <c r="I10" s="106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317</v>
      </c>
      <c r="C11" s="24" t="s">
        <v>356</v>
      </c>
      <c r="D11" s="24" t="s">
        <v>353</v>
      </c>
      <c r="E11" s="24" t="s">
        <v>137</v>
      </c>
      <c r="F11" s="106">
        <f>MAX(0,1-(1/AVERAGEIFS(COP!$L$2:$L$500,COP!$C$2:$C$500,'Ambient Heat'!$B11,COP!$G$2:$G$500,'Ambient Heat'!F$4,COP!$D$2:$D$500,"RSDSH*")))</f>
        <v>0.70389809449714913</v>
      </c>
      <c r="G11" s="106">
        <f>MAX(0,1-(1/AVERAGEIFS(COP!$L$2:$L$500,COP!$C$2:$C$500,'Ambient Heat'!$B11,COP!$G$2:$G$500,'Ambient Heat'!G$4,COP!$D$2:$D$500,"RSDSH*")))</f>
        <v>0.72081820338302705</v>
      </c>
      <c r="H11" s="106">
        <f>MAX(0,1-(1/AVERAGEIFS(COP!$L$2:$L$500,COP!$C$2:$C$500,'Ambient Heat'!$B11,COP!$G$2:$G$500,'Ambient Heat'!H$4,COP!$D$2:$D$500,"RSDSH*")))</f>
        <v>0.7557159279601473</v>
      </c>
      <c r="I11" s="106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5" t="s">
        <v>351</v>
      </c>
      <c r="F12" s="106"/>
      <c r="G12" s="106"/>
      <c r="H12" s="106"/>
      <c r="I12" s="106"/>
    </row>
    <row r="13" spans="2:10">
      <c r="B13" s="24" t="s">
        <v>335</v>
      </c>
      <c r="C13" s="24" t="s">
        <v>356</v>
      </c>
      <c r="D13" s="24" t="s">
        <v>353</v>
      </c>
      <c r="E13" s="24" t="s">
        <v>137</v>
      </c>
      <c r="F13" s="106">
        <f>MAX(0,1-(1/AVERAGEIFS(COP!$L$2:$L$500,COP!$C$2:$C$500,'Ambient Heat'!$B13,COP!$G$2:$G$500,'Ambient Heat'!F$4,COP!$D$2:$D$500,"RSDSH*")))</f>
        <v>0</v>
      </c>
      <c r="G13" s="106">
        <f>MAX(0,1-(1/AVERAGEIFS(COP!$L$2:$L$500,COP!$C$2:$C$500,'Ambient Heat'!$B13,COP!$G$2:$G$500,'Ambient Heat'!G$4,COP!$D$2:$D$500,"RSDSH*")))</f>
        <v>0</v>
      </c>
      <c r="H13" s="106">
        <f>MAX(0,1-(1/AVERAGEIFS(COP!$L$2:$L$500,COP!$C$2:$C$500,'Ambient Heat'!$B13,COP!$G$2:$G$500,'Ambient Heat'!H$4,COP!$D$2:$D$500,"RSDSH*")))</f>
        <v>1.9933100969138584E-2</v>
      </c>
      <c r="I13" s="106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336</v>
      </c>
      <c r="C14" s="24" t="s">
        <v>356</v>
      </c>
      <c r="D14" s="24" t="s">
        <v>353</v>
      </c>
      <c r="E14" s="24" t="s">
        <v>137</v>
      </c>
      <c r="F14" s="106">
        <f>MAX(0,1-(1/AVERAGEIFS(COP!$L$2:$L$500,COP!$C$2:$C$500,'Ambient Heat'!$B14,COP!$G$2:$G$500,'Ambient Heat'!F$4,COP!$D$2:$D$500,"RSDSH*")))</f>
        <v>0</v>
      </c>
      <c r="G14" s="106">
        <f>MAX(0,1-(1/AVERAGEIFS(COP!$L$2:$L$500,COP!$C$2:$C$500,'Ambient Heat'!$B14,COP!$G$2:$G$500,'Ambient Heat'!G$4,COP!$D$2:$D$500,"RSDSH*")))</f>
        <v>0</v>
      </c>
      <c r="H14" s="106">
        <f>MAX(0,1-(1/AVERAGEIFS(COP!$L$2:$L$500,COP!$C$2:$C$500,'Ambient Heat'!$B14,COP!$G$2:$G$500,'Ambient Heat'!H$4,COP!$D$2:$D$500,"RSDSH*")))</f>
        <v>0</v>
      </c>
      <c r="I14" s="106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5" t="s">
        <v>352</v>
      </c>
      <c r="F15" s="106"/>
      <c r="G15" s="106"/>
      <c r="H15" s="106"/>
      <c r="I15" s="106"/>
    </row>
    <row r="16" spans="2:10">
      <c r="B16" s="24" t="s">
        <v>334</v>
      </c>
      <c r="C16" s="24" t="s">
        <v>356</v>
      </c>
      <c r="D16" s="24" t="s">
        <v>353</v>
      </c>
      <c r="E16" s="24" t="s">
        <v>137</v>
      </c>
      <c r="F16" s="106">
        <f>MAX(0,1-(1/AVERAGEIFS(COP!$L$2:$L$500,COP!$C$2:$C$500,'Ambient Heat'!$B16,COP!$G$2:$G$500,'Ambient Heat'!F$4,COP!$D$2:$D$500,"RSDSH*")))</f>
        <v>0</v>
      </c>
      <c r="G16" s="106">
        <f>MAX(0,1-(1/AVERAGEIFS(COP!$L$2:$L$500,COP!$C$2:$C$500,'Ambient Heat'!$B16,COP!$G$2:$G$500,'Ambient Heat'!G$4,COP!$D$2:$D$500,"RSDSH*")))</f>
        <v>0</v>
      </c>
      <c r="H16" s="106">
        <f>MAX(0,1-(1/AVERAGEIFS(COP!$L$2:$L$500,COP!$C$2:$C$500,'Ambient Heat'!$B16,COP!$G$2:$G$500,'Ambient Heat'!H$4,COP!$D$2:$D$500,"RSDSH*")))</f>
        <v>0</v>
      </c>
      <c r="I16" s="106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5" t="s">
        <v>354</v>
      </c>
      <c r="F17" s="106"/>
      <c r="G17" s="106"/>
      <c r="H17" s="106"/>
      <c r="I17" s="106"/>
    </row>
    <row r="18" spans="2:10">
      <c r="B18" s="24" t="s">
        <v>327</v>
      </c>
      <c r="C18" s="24" t="s">
        <v>356</v>
      </c>
      <c r="D18" s="24" t="s">
        <v>353</v>
      </c>
      <c r="E18" s="24" t="s">
        <v>227</v>
      </c>
      <c r="F18" s="106">
        <f>MAX(0,1-(1/AVERAGEIFS(COP!$L$2:$L$500,COP!$C$2:$C$500,'Ambient Heat'!$B18,COP!$G$2:$G$500,'Ambient Heat'!F$4,COP!$D$2:$D$500,"RSDSH*")))</f>
        <v>0.67905129739433201</v>
      </c>
      <c r="G18" s="106">
        <f>MAX(0,1-(1/AVERAGEIFS(COP!$L$2:$L$500,COP!$C$2:$C$500,'Ambient Heat'!$B18,COP!$G$2:$G$500,'Ambient Heat'!G$4,COP!$D$2:$D$500,"RSDSH*")))</f>
        <v>0.69911059130718722</v>
      </c>
      <c r="H18" s="106">
        <f>MAX(0,1-(1/AVERAGEIFS(COP!$L$2:$L$500,COP!$C$2:$C$500,'Ambient Heat'!$B18,COP!$G$2:$G$500,'Ambient Heat'!H$4,COP!$D$2:$D$500,"RSDSH*")))</f>
        <v>0.73977132221161979</v>
      </c>
      <c r="I18" s="106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318</v>
      </c>
      <c r="C19" s="24" t="s">
        <v>356</v>
      </c>
      <c r="D19" s="24" t="s">
        <v>353</v>
      </c>
      <c r="E19" s="24" t="s">
        <v>227</v>
      </c>
      <c r="F19" s="106">
        <f>MAX(0,1-(1/AVERAGEIFS(COP!$L$2:$L$500,COP!$C$2:$C$500,'Ambient Heat'!$B19,COP!$G$2:$G$500,'Ambient Heat'!F$4,COP!$D$2:$D$500,"RSDSH*")))</f>
        <v>0.67905129739433201</v>
      </c>
      <c r="G19" s="106">
        <f>MAX(0,1-(1/AVERAGEIFS(COP!$L$2:$L$500,COP!$C$2:$C$500,'Ambient Heat'!$B19,COP!$G$2:$G$500,'Ambient Heat'!G$4,COP!$D$2:$D$500,"RSDSH*")))</f>
        <v>0.69911059130718722</v>
      </c>
      <c r="H19" s="106">
        <f>MAX(0,1-(1/AVERAGEIFS(COP!$L$2:$L$500,COP!$C$2:$C$500,'Ambient Heat'!$B19,COP!$G$2:$G$500,'Ambient Heat'!H$4,COP!$D$2:$D$500,"RSDSH*")))</f>
        <v>0.73977132221161979</v>
      </c>
      <c r="I19" s="106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328</v>
      </c>
      <c r="C20" s="24" t="s">
        <v>356</v>
      </c>
      <c r="D20" s="24" t="s">
        <v>353</v>
      </c>
      <c r="E20" s="24" t="s">
        <v>227</v>
      </c>
      <c r="F20" s="106">
        <f>MAX(0,1-(1/AVERAGEIFS(COP!$L$2:$L$500,COP!$C$2:$C$500,'Ambient Heat'!$B20,COP!$G$2:$G$500,'Ambient Heat'!F$4,COP!$D$2:$D$500,"RSDSH*")))</f>
        <v>0.67905129739433201</v>
      </c>
      <c r="G20" s="106">
        <f>MAX(0,1-(1/AVERAGEIFS(COP!$L$2:$L$500,COP!$C$2:$C$500,'Ambient Heat'!$B20,COP!$G$2:$G$500,'Ambient Heat'!G$4,COP!$D$2:$D$500,"RSDSH*")))</f>
        <v>0.70822845217666552</v>
      </c>
      <c r="H20" s="106">
        <f>MAX(0,1-(1/AVERAGEIFS(COP!$L$2:$L$500,COP!$C$2:$C$500,'Ambient Heat'!$B20,COP!$G$2:$G$500,'Ambient Heat'!H$4,COP!$D$2:$D$500,"RSDSH*")))</f>
        <v>0.73977132221161979</v>
      </c>
      <c r="I20" s="106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337</v>
      </c>
      <c r="C21" s="24" t="s">
        <v>356</v>
      </c>
      <c r="D21" s="24" t="s">
        <v>353</v>
      </c>
      <c r="E21" s="24" t="s">
        <v>227</v>
      </c>
      <c r="F21" s="106">
        <f>MAX(0,1-(1/AVERAGEIFS(COP!$L$2:$L$500,COP!$C$2:$C$500,'Ambient Heat'!$B21,COP!$G$2:$G$500,'Ambient Heat'!F$4,COP!$D$2:$D$500,"RSDSH*")))</f>
        <v>0.67905129739433201</v>
      </c>
      <c r="G21" s="106">
        <f>MAX(0,1-(1/AVERAGEIFS(COP!$L$2:$L$500,COP!$C$2:$C$500,'Ambient Heat'!$B21,COP!$G$2:$G$500,'Ambient Heat'!G$4,COP!$D$2:$D$500,"RSDSH*")))</f>
        <v>0.70822845217666552</v>
      </c>
      <c r="H21" s="106">
        <f>MAX(0,1-(1/AVERAGEIFS(COP!$L$2:$L$500,COP!$C$2:$C$500,'Ambient Heat'!$B21,COP!$G$2:$G$500,'Ambient Heat'!H$4,COP!$D$2:$D$500,"RSDSH*")))</f>
        <v>0.73977132221161979</v>
      </c>
      <c r="I21" s="106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338</v>
      </c>
      <c r="C22" s="24" t="s">
        <v>356</v>
      </c>
      <c r="D22" s="24" t="s">
        <v>353</v>
      </c>
      <c r="E22" s="24" t="s">
        <v>227</v>
      </c>
      <c r="F22" s="106">
        <f>MAX(0,1-(1/AVERAGEIFS(COP!$L$2:$L$500,COP!$C$2:$C$500,'Ambient Heat'!$B22,COP!$G$2:$G$500,'Ambient Heat'!F$4,COP!$D$2:$D$500,"RSDSH*")))</f>
        <v>0.67905129739433201</v>
      </c>
      <c r="G22" s="106">
        <f>MAX(0,1-(1/AVERAGEIFS(COP!$L$2:$L$500,COP!$C$2:$C$500,'Ambient Heat'!$B22,COP!$G$2:$G$500,'Ambient Heat'!G$4,COP!$D$2:$D$500,"RSDSH*")))</f>
        <v>0.71085702467957845</v>
      </c>
      <c r="H22" s="106">
        <f>MAX(0,1-(1/AVERAGEIFS(COP!$L$2:$L$500,COP!$C$2:$C$500,'Ambient Heat'!$B22,COP!$G$2:$G$500,'Ambient Heat'!H$4,COP!$D$2:$D$500,"RSDSH*")))</f>
        <v>0.73029520789439673</v>
      </c>
      <c r="I22" s="106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329</v>
      </c>
      <c r="C23" s="24" t="s">
        <v>356</v>
      </c>
      <c r="D23" s="24" t="s">
        <v>353</v>
      </c>
      <c r="E23" s="24" t="s">
        <v>227</v>
      </c>
      <c r="F23" s="106">
        <f>MAX(0,1-(1/AVERAGEIFS(COP!$L$2:$L$500,COP!$C$2:$C$500,'Ambient Heat'!$B23,COP!$G$2:$G$500,'Ambient Heat'!F$4,COP!$D$2:$D$500,"RSDSH*")))</f>
        <v>0.70822845217666552</v>
      </c>
      <c r="G23" s="106">
        <f>MAX(0,1-(1/AVERAGEIFS(COP!$L$2:$L$500,COP!$C$2:$C$500,'Ambient Heat'!$B23,COP!$G$2:$G$500,'Ambient Heat'!G$4,COP!$D$2:$D$500,"RSDSH*")))</f>
        <v>0.72490111205228547</v>
      </c>
      <c r="H23" s="106">
        <f>MAX(0,1-(1/AVERAGEIFS(COP!$L$2:$L$500,COP!$C$2:$C$500,'Ambient Heat'!$B23,COP!$G$2:$G$500,'Ambient Heat'!H$4,COP!$D$2:$D$500,"RSDSH*")))</f>
        <v>0.75928847304574842</v>
      </c>
      <c r="I23" s="106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320</v>
      </c>
      <c r="C24" s="24" t="s">
        <v>356</v>
      </c>
      <c r="D24" s="24" t="s">
        <v>353</v>
      </c>
      <c r="E24" s="24" t="s">
        <v>227</v>
      </c>
      <c r="F24" s="106">
        <f>MAX(0,1-(1/AVERAGEIFS(COP!$L$2:$L$500,COP!$C$2:$C$500,'Ambient Heat'!$B24,COP!$G$2:$G$500,'Ambient Heat'!F$4,COP!$D$2:$D$500,"RSDSH*")))</f>
        <v>0.70822845217666552</v>
      </c>
      <c r="G24" s="106">
        <f>MAX(0,1-(1/AVERAGEIFS(COP!$L$2:$L$500,COP!$C$2:$C$500,'Ambient Heat'!$B24,COP!$G$2:$G$500,'Ambient Heat'!G$4,COP!$D$2:$D$500,"RSDSH*")))</f>
        <v>0.72490111205228547</v>
      </c>
      <c r="H24" s="106">
        <f>MAX(0,1-(1/AVERAGEIFS(COP!$L$2:$L$500,COP!$C$2:$C$500,'Ambient Heat'!$B24,COP!$G$2:$G$500,'Ambient Heat'!H$4,COP!$D$2:$D$500,"RSDSH*")))</f>
        <v>0.75928847304574842</v>
      </c>
      <c r="I24" s="106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5" t="s">
        <v>351</v>
      </c>
      <c r="F25" s="106"/>
      <c r="G25" s="106"/>
      <c r="H25" s="106"/>
      <c r="I25" s="106"/>
    </row>
    <row r="26" spans="2:10">
      <c r="B26" s="24" t="s">
        <v>340</v>
      </c>
      <c r="C26" s="24" t="s">
        <v>356</v>
      </c>
      <c r="D26" s="24" t="s">
        <v>353</v>
      </c>
      <c r="E26" s="24" t="s">
        <v>227</v>
      </c>
      <c r="F26" s="106">
        <f>MAX(0,1-(1/AVERAGEIFS(COP!$L$2:$L$500,COP!$C$2:$C$500,'Ambient Heat'!$B26,COP!$G$2:$G$500,'Ambient Heat'!F$4,COP!$D$2:$D$500,"RSDSH*")))</f>
        <v>0</v>
      </c>
      <c r="G26" s="106">
        <f>MAX(0,1-(1/AVERAGEIFS(COP!$L$2:$L$500,COP!$C$2:$C$500,'Ambient Heat'!$B26,COP!$G$2:$G$500,'Ambient Heat'!G$4,COP!$D$2:$D$500,"RSDSH*")))</f>
        <v>0</v>
      </c>
      <c r="H26" s="106">
        <f>MAX(0,1-(1/AVERAGEIFS(COP!$L$2:$L$500,COP!$C$2:$C$500,'Ambient Heat'!$B26,COP!$G$2:$G$500,'Ambient Heat'!H$4,COP!$D$2:$D$500,"RSDSH*")))</f>
        <v>2.8357564416295444E-2</v>
      </c>
      <c r="I26" s="106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341</v>
      </c>
      <c r="C27" s="24" t="s">
        <v>356</v>
      </c>
      <c r="D27" s="24" t="s">
        <v>353</v>
      </c>
      <c r="E27" s="24" t="s">
        <v>227</v>
      </c>
      <c r="F27" s="106">
        <f>MAX(0,1-(1/AVERAGEIFS(COP!$L$2:$L$500,COP!$C$2:$C$500,'Ambient Heat'!$B27,COP!$G$2:$G$500,'Ambient Heat'!F$4,COP!$D$2:$D$500,"RSDSH*")))</f>
        <v>0</v>
      </c>
      <c r="G27" s="106">
        <f>MAX(0,1-(1/AVERAGEIFS(COP!$L$2:$L$500,COP!$C$2:$C$500,'Ambient Heat'!$B27,COP!$G$2:$G$500,'Ambient Heat'!G$4,COP!$D$2:$D$500,"RSDSH*")))</f>
        <v>0</v>
      </c>
      <c r="H27" s="106">
        <f>MAX(0,1-(1/AVERAGEIFS(COP!$L$2:$L$500,COP!$C$2:$C$500,'Ambient Heat'!$B27,COP!$G$2:$G$500,'Ambient Heat'!H$4,COP!$D$2:$D$500,"RSDSH*")))</f>
        <v>0</v>
      </c>
      <c r="I27" s="106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5" t="s">
        <v>352</v>
      </c>
      <c r="F28" s="106"/>
      <c r="G28" s="106"/>
      <c r="H28" s="106"/>
      <c r="I28" s="106"/>
    </row>
    <row r="29" spans="2:10">
      <c r="B29" s="24" t="s">
        <v>339</v>
      </c>
      <c r="C29" s="24" t="s">
        <v>356</v>
      </c>
      <c r="D29" s="24" t="s">
        <v>353</v>
      </c>
      <c r="E29" s="24" t="s">
        <v>227</v>
      </c>
      <c r="F29" s="106">
        <f>MAX(0,1-(1/AVERAGEIFS(COP!$L$2:$L$500,COP!$C$2:$C$500,'Ambient Heat'!$B29,COP!$G$2:$G$500,'Ambient Heat'!F$4,COP!$D$2:$D$500,"RSDSH*")))</f>
        <v>0</v>
      </c>
      <c r="G29" s="106">
        <f>MAX(0,1-(1/AVERAGEIFS(COP!$L$2:$L$500,COP!$C$2:$C$500,'Ambient Heat'!$B29,COP!$G$2:$G$500,'Ambient Heat'!G$4,COP!$D$2:$D$500,"RSDSH*")))</f>
        <v>0</v>
      </c>
      <c r="H29" s="106">
        <f>MAX(0,1-(1/AVERAGEIFS(COP!$L$2:$L$500,COP!$C$2:$C$500,'Ambient Heat'!$B29,COP!$G$2:$G$500,'Ambient Heat'!H$4,COP!$D$2:$D$500,"RSDSH*")))</f>
        <v>0</v>
      </c>
      <c r="I29" s="106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5" t="s">
        <v>354</v>
      </c>
      <c r="F30" s="106"/>
      <c r="G30" s="106"/>
      <c r="H30" s="106"/>
      <c r="I30" s="106"/>
    </row>
    <row r="31" spans="2:10">
      <c r="B31" s="24" t="s">
        <v>330</v>
      </c>
      <c r="C31" s="24" t="s">
        <v>356</v>
      </c>
      <c r="D31" s="24" t="s">
        <v>353</v>
      </c>
      <c r="E31" s="24" t="s">
        <v>281</v>
      </c>
      <c r="F31" s="106">
        <f>MAX(0,1-(1/AVERAGEIFS(COP!$L$2:$L$500,COP!$C$2:$C$500,'Ambient Heat'!$B31,COP!$G$2:$G$500,'Ambient Heat'!F$4,COP!$D$2:$D$500,"RSDSH*")))</f>
        <v>0.67635275799933481</v>
      </c>
      <c r="G31" s="106">
        <f>MAX(0,1-(1/AVERAGEIFS(COP!$L$2:$L$500,COP!$C$2:$C$500,'Ambient Heat'!$B31,COP!$G$2:$G$500,'Ambient Heat'!G$4,COP!$D$2:$D$500,"RSDSH*")))</f>
        <v>0.69658071062437732</v>
      </c>
      <c r="H31" s="106">
        <f>MAX(0,1-(1/AVERAGEIFS(COP!$L$2:$L$500,COP!$C$2:$C$500,'Ambient Heat'!$B31,COP!$G$2:$G$500,'Ambient Heat'!H$4,COP!$D$2:$D$500,"RSDSH*")))</f>
        <v>0.73758331729675719</v>
      </c>
      <c r="I31" s="106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321</v>
      </c>
      <c r="C32" s="24" t="s">
        <v>356</v>
      </c>
      <c r="D32" s="24" t="s">
        <v>353</v>
      </c>
      <c r="E32" s="24" t="s">
        <v>281</v>
      </c>
      <c r="F32" s="106">
        <f>MAX(0,1-(1/AVERAGEIFS(COP!$L$2:$L$500,COP!$C$2:$C$500,'Ambient Heat'!$B32,COP!$G$2:$G$500,'Ambient Heat'!F$4,COP!$D$2:$D$500,"RSDSH*")))</f>
        <v>0.67635275799933481</v>
      </c>
      <c r="G32" s="106">
        <f>MAX(0,1-(1/AVERAGEIFS(COP!$L$2:$L$500,COP!$C$2:$C$500,'Ambient Heat'!$B32,COP!$G$2:$G$500,'Ambient Heat'!G$4,COP!$D$2:$D$500,"RSDSH*")))</f>
        <v>0.69658071062437732</v>
      </c>
      <c r="H32" s="106">
        <f>MAX(0,1-(1/AVERAGEIFS(COP!$L$2:$L$500,COP!$C$2:$C$500,'Ambient Heat'!$B32,COP!$G$2:$G$500,'Ambient Heat'!H$4,COP!$D$2:$D$500,"RSDSH*")))</f>
        <v>0.73758331729675719</v>
      </c>
      <c r="I32" s="106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331</v>
      </c>
      <c r="C33" s="24" t="s">
        <v>356</v>
      </c>
      <c r="D33" s="24" t="s">
        <v>353</v>
      </c>
      <c r="E33" s="24" t="s">
        <v>281</v>
      </c>
      <c r="F33" s="106">
        <f>MAX(0,1-(1/AVERAGEIFS(COP!$L$2:$L$500,COP!$C$2:$C$500,'Ambient Heat'!$B33,COP!$G$2:$G$500,'Ambient Heat'!F$4,COP!$D$2:$D$500,"RSDSH*")))</f>
        <v>0.67635275799933481</v>
      </c>
      <c r="G33" s="106">
        <f>MAX(0,1-(1/AVERAGEIFS(COP!$L$2:$L$500,COP!$C$2:$C$500,'Ambient Heat'!$B33,COP!$G$2:$G$500,'Ambient Heat'!G$4,COP!$D$2:$D$500,"RSDSH*")))</f>
        <v>0.70577523454484981</v>
      </c>
      <c r="H33" s="106">
        <f>MAX(0,1-(1/AVERAGEIFS(COP!$L$2:$L$500,COP!$C$2:$C$500,'Ambient Heat'!$B33,COP!$G$2:$G$500,'Ambient Heat'!H$4,COP!$D$2:$D$500,"RSDSH*")))</f>
        <v>0.73758331729675719</v>
      </c>
      <c r="I33" s="106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342</v>
      </c>
      <c r="C34" s="24" t="s">
        <v>356</v>
      </c>
      <c r="D34" s="24" t="s">
        <v>353</v>
      </c>
      <c r="E34" s="24" t="s">
        <v>281</v>
      </c>
      <c r="F34" s="106">
        <f>MAX(0,1-(1/AVERAGEIFS(COP!$L$2:$L$500,COP!$C$2:$C$500,'Ambient Heat'!$B34,COP!$G$2:$G$500,'Ambient Heat'!F$4,COP!$D$2:$D$500,"RSDSH*")))</f>
        <v>0.67635275799933481</v>
      </c>
      <c r="G34" s="106">
        <f>MAX(0,1-(1/AVERAGEIFS(COP!$L$2:$L$500,COP!$C$2:$C$500,'Ambient Heat'!$B34,COP!$G$2:$G$500,'Ambient Heat'!G$4,COP!$D$2:$D$500,"RSDSH*")))</f>
        <v>0.70577523454484981</v>
      </c>
      <c r="H34" s="106">
        <f>MAX(0,1-(1/AVERAGEIFS(COP!$L$2:$L$500,COP!$C$2:$C$500,'Ambient Heat'!$B34,COP!$G$2:$G$500,'Ambient Heat'!H$4,COP!$D$2:$D$500,"RSDSH*")))</f>
        <v>0.73758331729675719</v>
      </c>
      <c r="I34" s="106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343</v>
      </c>
      <c r="C35" s="24" t="s">
        <v>356</v>
      </c>
      <c r="D35" s="24" t="s">
        <v>353</v>
      </c>
      <c r="E35" s="24" t="s">
        <v>281</v>
      </c>
      <c r="F35" s="106">
        <f>MAX(0,1-(1/AVERAGEIFS(COP!$L$2:$L$500,COP!$C$2:$C$500,'Ambient Heat'!$B35,COP!$G$2:$G$500,'Ambient Heat'!F$4,COP!$D$2:$D$500,"RSDSH*")))</f>
        <v>0.67635275799933481</v>
      </c>
      <c r="G35" s="106">
        <f>MAX(0,1-(1/AVERAGEIFS(COP!$L$2:$L$500,COP!$C$2:$C$500,'Ambient Heat'!$B35,COP!$G$2:$G$500,'Ambient Heat'!G$4,COP!$D$2:$D$500,"RSDSH*")))</f>
        <v>0.70842590810750883</v>
      </c>
      <c r="H35" s="106">
        <f>MAX(0,1-(1/AVERAGEIFS(COP!$L$2:$L$500,COP!$C$2:$C$500,'Ambient Heat'!$B35,COP!$G$2:$G$500,'Ambient Heat'!H$4,COP!$D$2:$D$500,"RSDSH*")))</f>
        <v>0.72802752773053347</v>
      </c>
      <c r="I35" s="106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332</v>
      </c>
      <c r="C36" s="24" t="s">
        <v>356</v>
      </c>
      <c r="D36" s="24" t="s">
        <v>353</v>
      </c>
      <c r="E36" s="24" t="s">
        <v>281</v>
      </c>
      <c r="F36" s="106">
        <f>MAX(0,1-(1/AVERAGEIFS(COP!$L$2:$L$500,COP!$C$2:$C$500,'Ambient Heat'!$B36,COP!$G$2:$G$500,'Ambient Heat'!F$4,COP!$D$2:$D$500,"RSDSH*")))</f>
        <v>0.70577523454484981</v>
      </c>
      <c r="G36" s="106">
        <f>MAX(0,1-(1/AVERAGEIFS(COP!$L$2:$L$500,COP!$C$2:$C$500,'Ambient Heat'!$B36,COP!$G$2:$G$500,'Ambient Heat'!G$4,COP!$D$2:$D$500,"RSDSH*")))</f>
        <v>0.72258807828514493</v>
      </c>
      <c r="H36" s="106">
        <f>MAX(0,1-(1/AVERAGEIFS(COP!$L$2:$L$500,COP!$C$2:$C$500,'Ambient Heat'!$B36,COP!$G$2:$G$500,'Ambient Heat'!H$4,COP!$D$2:$D$500,"RSDSH*")))</f>
        <v>0.75726456849950041</v>
      </c>
      <c r="I36" s="106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323</v>
      </c>
      <c r="C37" s="24" t="s">
        <v>356</v>
      </c>
      <c r="D37" s="24" t="s">
        <v>353</v>
      </c>
      <c r="E37" s="24" t="s">
        <v>281</v>
      </c>
      <c r="F37" s="106">
        <f>MAX(0,1-(1/AVERAGEIFS(COP!$L$2:$L$500,COP!$C$2:$C$500,'Ambient Heat'!$B37,COP!$G$2:$G$500,'Ambient Heat'!F$4,COP!$D$2:$D$500,"RSDSH*")))</f>
        <v>0.70577523454484981</v>
      </c>
      <c r="G37" s="106">
        <f>MAX(0,1-(1/AVERAGEIFS(COP!$L$2:$L$500,COP!$C$2:$C$500,'Ambient Heat'!$B37,COP!$G$2:$G$500,'Ambient Heat'!G$4,COP!$D$2:$D$500,"RSDSH*")))</f>
        <v>0.72258807828514493</v>
      </c>
      <c r="H37" s="106">
        <f>MAX(0,1-(1/AVERAGEIFS(COP!$L$2:$L$500,COP!$C$2:$C$500,'Ambient Heat'!$B37,COP!$G$2:$G$500,'Ambient Heat'!H$4,COP!$D$2:$D$500,"RSDSH*")))</f>
        <v>0.75726456849950041</v>
      </c>
      <c r="I37" s="106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5" t="s">
        <v>351</v>
      </c>
      <c r="F38" s="106"/>
      <c r="G38" s="106"/>
      <c r="H38" s="106"/>
      <c r="I38" s="106"/>
    </row>
    <row r="39" spans="2:10">
      <c r="B39" s="24" t="s">
        <v>345</v>
      </c>
      <c r="C39" s="24" t="s">
        <v>356</v>
      </c>
      <c r="D39" s="24" t="s">
        <v>353</v>
      </c>
      <c r="E39" s="24" t="s">
        <v>281</v>
      </c>
      <c r="F39" s="106">
        <f>MAX(0,1-(1/AVERAGEIFS(COP!$L$2:$L$500,COP!$C$2:$C$500,'Ambient Heat'!$B39,COP!$G$2:$G$500,'Ambient Heat'!F$4,COP!$D$2:$D$500,"RSDSH*")))</f>
        <v>0</v>
      </c>
      <c r="G39" s="106">
        <f>MAX(0,1-(1/AVERAGEIFS(COP!$L$2:$L$500,COP!$C$2:$C$500,'Ambient Heat'!$B39,COP!$G$2:$G$500,'Ambient Heat'!G$4,COP!$D$2:$D$500,"RSDSH*")))</f>
        <v>0</v>
      </c>
      <c r="H39" s="106">
        <f>MAX(0,1-(1/AVERAGEIFS(COP!$L$2:$L$500,COP!$C$2:$C$500,'Ambient Heat'!$B39,COP!$G$2:$G$500,'Ambient Heat'!H$4,COP!$D$2:$D$500,"RSDSH*")))</f>
        <v>4.0094805451313498E-2</v>
      </c>
      <c r="I39" s="106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346</v>
      </c>
      <c r="C40" s="24" t="s">
        <v>356</v>
      </c>
      <c r="D40" s="24" t="s">
        <v>353</v>
      </c>
      <c r="E40" s="24" t="s">
        <v>281</v>
      </c>
      <c r="F40" s="106">
        <f>MAX(0,1-(1/AVERAGEIFS(COP!$L$2:$L$500,COP!$C$2:$C$500,'Ambient Heat'!$B40,COP!$G$2:$G$500,'Ambient Heat'!F$4,COP!$D$2:$D$500,"RSDSH*")))</f>
        <v>0</v>
      </c>
      <c r="G40" s="106">
        <f>MAX(0,1-(1/AVERAGEIFS(COP!$L$2:$L$500,COP!$C$2:$C$500,'Ambient Heat'!$B40,COP!$G$2:$G$500,'Ambient Heat'!G$4,COP!$D$2:$D$500,"RSDSH*")))</f>
        <v>0</v>
      </c>
      <c r="H40" s="106">
        <f>MAX(0,1-(1/AVERAGEIFS(COP!$L$2:$L$500,COP!$C$2:$C$500,'Ambient Heat'!$B40,COP!$G$2:$G$500,'Ambient Heat'!H$4,COP!$D$2:$D$500,"RSDSH*")))</f>
        <v>0</v>
      </c>
      <c r="I40" s="106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5" t="s">
        <v>352</v>
      </c>
      <c r="F41" s="106"/>
      <c r="G41" s="106"/>
      <c r="H41" s="106"/>
      <c r="I41" s="106"/>
    </row>
    <row r="42" spans="2:10">
      <c r="B42" s="24" t="s">
        <v>344</v>
      </c>
      <c r="C42" s="24" t="s">
        <v>356</v>
      </c>
      <c r="D42" s="24" t="s">
        <v>353</v>
      </c>
      <c r="E42" s="24" t="s">
        <v>281</v>
      </c>
      <c r="F42" s="106">
        <f>MAX(0,1-(1/AVERAGEIFS(COP!$L$2:$L$500,COP!$C$2:$C$500,'Ambient Heat'!$B42,COP!$G$2:$G$500,'Ambient Heat'!F$4,COP!$D$2:$D$500,"RSDSH*")))</f>
        <v>0</v>
      </c>
      <c r="G42" s="106">
        <f>MAX(0,1-(1/AVERAGEIFS(COP!$L$2:$L$500,COP!$C$2:$C$500,'Ambient Heat'!$B42,COP!$G$2:$G$500,'Ambient Heat'!G$4,COP!$D$2:$D$500,"RSDSH*")))</f>
        <v>0</v>
      </c>
      <c r="H42" s="106">
        <f>MAX(0,1-(1/AVERAGEIFS(COP!$L$2:$L$500,COP!$C$2:$C$500,'Ambient Heat'!$B42,COP!$G$2:$G$500,'Ambient Heat'!H$4,COP!$D$2:$D$500,"RSDSH*")))</f>
        <v>0</v>
      </c>
      <c r="I42" s="106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22"/>
  <sheetViews>
    <sheetView zoomScale="90" zoomScaleNormal="90" workbookViewId="0">
      <selection activeCell="H18" sqref="H18:H19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299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7" t="s">
        <v>134</v>
      </c>
      <c r="T3" s="107"/>
      <c r="U3" s="107"/>
      <c r="V3" s="107"/>
    </row>
    <row r="4" spans="1:26" ht="15.75" thickBot="1">
      <c r="A4" s="43" t="s">
        <v>299</v>
      </c>
      <c r="B4" s="43"/>
      <c r="C4" s="26"/>
      <c r="D4" s="44" t="s">
        <v>37</v>
      </c>
      <c r="E4" s="108" t="s">
        <v>38</v>
      </c>
      <c r="F4" s="109"/>
      <c r="G4" s="109"/>
      <c r="H4" s="109"/>
      <c r="I4" s="109"/>
      <c r="J4" s="109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284</v>
      </c>
      <c r="T5" s="78" t="s">
        <v>285</v>
      </c>
    </row>
    <row r="6" spans="1:26" ht="15.75" thickBot="1">
      <c r="A6" s="30" t="s">
        <v>296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3">
        <v>0</v>
      </c>
      <c r="T6" s="83">
        <v>0.9</v>
      </c>
    </row>
    <row r="7" spans="1:26" ht="15.75" thickBot="1">
      <c r="A7" s="49" t="s">
        <v>297</v>
      </c>
      <c r="B7" s="49" t="s">
        <v>125</v>
      </c>
      <c r="C7" s="23"/>
      <c r="D7" s="52">
        <f ca="1">SharesElab!C81</f>
        <v>0.20213169663402655</v>
      </c>
      <c r="E7" s="46">
        <f t="shared" ref="E7:E8" ca="1" si="0">IF($D7=0,"",MAX($D7*(1-$S$4)^($E$5-$D$5),S7))</f>
        <v>0.18191852697062391</v>
      </c>
      <c r="F7" s="46">
        <f t="shared" ref="F7:F8" ca="1" si="1">IF($D7=0,"",MAX($D7*(1-$S$4)^($F$5-$D$5),S7))</f>
        <v>0.16372667427356152</v>
      </c>
      <c r="G7" s="46">
        <f t="shared" ref="G7:G8" ca="1" si="2">IF($D7=0,"",MAX($D7*(1-$S$4)^($G$5-$D$5),S7))</f>
        <v>9.6678963891795366E-2</v>
      </c>
      <c r="H7" s="46">
        <f t="shared" ref="H7:H8" ca="1" si="3">IF($D7=0,"",MAX($D7*(1-$S$4)^($H$5-$D$5),S7))</f>
        <v>5.7087961388466259E-2</v>
      </c>
      <c r="I7" s="46">
        <f t="shared" ref="I7:I8" ca="1" si="4">IF($D7=0,"",MAX($D7*(1-$S$4)^($I$5-$D$5),S7))</f>
        <v>6.9405633630053257E-3</v>
      </c>
      <c r="J7" s="46">
        <f t="shared" ref="J7:J8" ca="1" si="5">IF($D7=0,"",MAX($D7*(1-$S$4)^($J$5-$D$5),S7))</f>
        <v>8.4381047464805931E-4</v>
      </c>
      <c r="K7" s="23"/>
      <c r="L7" s="47">
        <f t="shared" ref="L7:L8" ca="1" si="6">IF($D7=0,"",MIN($D7*(1+$S$4)^($L$5-$D$5),T7))</f>
        <v>0.22234486629742922</v>
      </c>
      <c r="M7" s="47">
        <f t="shared" ref="M7:M8" ca="1" si="7">IF($D7=0,"",MIN($D7*(1+$S$4)^($M$5-$D$5),T7))</f>
        <v>0.24457935292717217</v>
      </c>
      <c r="N7" s="47">
        <f t="shared" ref="N7:N8" ca="1" si="8">IF($D7=0,"",MIN($D7*(1+$S$4)^($N$5-$D$5),T7))</f>
        <v>0.39389749368274024</v>
      </c>
      <c r="O7" s="47">
        <f t="shared" ref="O7:O8" ca="1" si="9">IF($D7=0,"",MIN($D7*(1+$S$4)^($O$5-$D$5),T7))</f>
        <v>0.4</v>
      </c>
      <c r="P7" s="47">
        <f t="shared" ref="P7:P8" ca="1" si="10">IF($D7=0,"",MIN($D7*(1+$S$4)^($P$5-$D$5),T7))</f>
        <v>0.4</v>
      </c>
      <c r="Q7" s="47">
        <f t="shared" ref="Q7:Q8" ca="1" si="11">IF($D7=0,"",MIN($D7*(1+$S$4)^($Q$5-$D$5),T7))</f>
        <v>0.4</v>
      </c>
      <c r="S7" s="83">
        <v>0</v>
      </c>
      <c r="T7" s="83">
        <v>0.4</v>
      </c>
      <c r="Y7" s="110" t="s">
        <v>288</v>
      </c>
      <c r="Z7" s="110"/>
    </row>
    <row r="8" spans="1:26" ht="15.75" thickBot="1">
      <c r="A8" s="49" t="s">
        <v>298</v>
      </c>
      <c r="B8" s="49" t="s">
        <v>123</v>
      </c>
      <c r="C8" s="23"/>
      <c r="D8" s="52">
        <f ca="1">SharesElab!C82</f>
        <v>1.1915692374878295E-2</v>
      </c>
      <c r="E8" s="46">
        <f t="shared" ca="1" si="0"/>
        <v>1.0724123137390466E-2</v>
      </c>
      <c r="F8" s="46">
        <f t="shared" ca="1" si="1"/>
        <v>9.6517108236514205E-3</v>
      </c>
      <c r="G8" s="46">
        <f t="shared" ca="1" si="2"/>
        <v>5.6992387242579285E-3</v>
      </c>
      <c r="H8" s="46">
        <f t="shared" ca="1" si="3"/>
        <v>3.3653434742870652E-3</v>
      </c>
      <c r="I8" s="46">
        <f t="shared" ca="1" si="4"/>
        <v>4.0914720115202527E-4</v>
      </c>
      <c r="J8" s="46">
        <f t="shared" ca="1" si="5"/>
        <v>4.9742747951158005E-5</v>
      </c>
      <c r="K8" s="23"/>
      <c r="L8" s="47">
        <f t="shared" ca="1" si="6"/>
        <v>1.3107261612366127E-2</v>
      </c>
      <c r="M8" s="47">
        <f t="shared" ca="1" si="7"/>
        <v>1.4417987773602739E-2</v>
      </c>
      <c r="N8" s="47">
        <f t="shared" ca="1" si="8"/>
        <v>2.3220313489264958E-2</v>
      </c>
      <c r="O8" s="47">
        <f t="shared" ca="1" si="9"/>
        <v>3.7396547077596119E-2</v>
      </c>
      <c r="P8" s="47">
        <f t="shared" ca="1" si="10"/>
        <v>0.1</v>
      </c>
      <c r="Q8" s="47">
        <f t="shared" ca="1" si="11"/>
        <v>0.1</v>
      </c>
      <c r="S8" s="83">
        <v>0</v>
      </c>
      <c r="T8" s="83">
        <v>0.1</v>
      </c>
      <c r="Y8" s="78" t="s">
        <v>286</v>
      </c>
      <c r="Z8" s="85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300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295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283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7" t="s">
        <v>294</v>
      </c>
    </row>
    <row r="20" spans="1:26" s="23" customFormat="1" ht="15">
      <c r="A20" s="23" t="s">
        <v>205</v>
      </c>
      <c r="B20" s="23" t="s">
        <v>301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305</v>
      </c>
      <c r="Z20" s="86" t="s">
        <v>293</v>
      </c>
    </row>
    <row r="21" spans="1:26" s="23" customFormat="1" ht="15">
      <c r="A21" s="23" t="s">
        <v>207</v>
      </c>
      <c r="B21" s="23" t="s">
        <v>301</v>
      </c>
      <c r="C21" s="26"/>
      <c r="D21" s="23" t="str">
        <f>IF(Z21="","UC-UP_"&amp;A7,"\I: DISABLED")</f>
        <v>UC-UP_R-RSDCK_GAS_X0</v>
      </c>
      <c r="E21" s="79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ca="1" si="14"/>
        <v>-0.22234486629742922</v>
      </c>
      <c r="K21" s="34">
        <f t="shared" ca="1" si="14"/>
        <v>-0.24457935292717217</v>
      </c>
      <c r="L21" s="34">
        <f t="shared" ca="1" si="14"/>
        <v>-0.39389749368274024</v>
      </c>
      <c r="M21" s="34">
        <f t="shared" ca="1" si="14"/>
        <v>-0.4</v>
      </c>
      <c r="N21" s="34">
        <f t="shared" ca="1" si="14"/>
        <v>-0.4</v>
      </c>
      <c r="O21" s="34">
        <f t="shared" ca="1" si="14"/>
        <v>-0.4</v>
      </c>
      <c r="P21" s="24">
        <v>0</v>
      </c>
      <c r="Q21" s="24">
        <v>5</v>
      </c>
      <c r="R21" s="23" t="s">
        <v>306</v>
      </c>
      <c r="Z21" s="86"/>
    </row>
    <row r="22" spans="1:26" s="23" customFormat="1" ht="15">
      <c r="A22" s="23" t="s">
        <v>204</v>
      </c>
      <c r="B22" s="23" t="s">
        <v>301</v>
      </c>
      <c r="C22" s="26"/>
      <c r="D22" s="23" t="str">
        <f>IF(Z22="","UC-UP_"&amp;A8,"\I: DISABLED")</f>
        <v>UC-UP_R-RSDCK_LPG_X0</v>
      </c>
      <c r="E22" s="79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ca="1" si="14"/>
        <v>-1.3107261612366127E-2</v>
      </c>
      <c r="K22" s="34">
        <f t="shared" ca="1" si="14"/>
        <v>-1.4417987773602739E-2</v>
      </c>
      <c r="L22" s="34">
        <f t="shared" ca="1" si="14"/>
        <v>-2.3220313489264958E-2</v>
      </c>
      <c r="M22" s="34">
        <f t="shared" ca="1" si="14"/>
        <v>-3.7396547077596119E-2</v>
      </c>
      <c r="N22" s="34">
        <f t="shared" ca="1" si="14"/>
        <v>-0.1</v>
      </c>
      <c r="O22" s="34">
        <f t="shared" ca="1" si="14"/>
        <v>-0.1</v>
      </c>
      <c r="P22" s="24">
        <v>0</v>
      </c>
      <c r="Q22" s="24">
        <v>5</v>
      </c>
      <c r="R22" s="23" t="s">
        <v>307</v>
      </c>
      <c r="Z22" s="86"/>
    </row>
  </sheetData>
  <mergeCells count="3">
    <mergeCell ref="S3:V3"/>
    <mergeCell ref="E4:J4"/>
    <mergeCell ref="Y7:Z7"/>
  </mergeCells>
  <conditionalFormatting sqref="D20">
    <cfRule type="containsText" dxfId="30" priority="8" operator="containsText" text="\I: DISABLED">
      <formula>NOT(ISERROR(SEARCH("\I: DISABLED",D20)))</formula>
    </cfRule>
  </conditionalFormatting>
  <conditionalFormatting sqref="D21:D22">
    <cfRule type="containsText" dxfId="29" priority="7" operator="containsText" text="\I: DISABLED">
      <formula>NOT(ISERROR(SEARCH("\I: DISABLED",D21)))</formula>
    </cfRule>
  </conditionalFormatting>
  <conditionalFormatting sqref="E20">
    <cfRule type="containsText" dxfId="28" priority="4" operator="containsText" text="\I: DISABLED">
      <formula>NOT(ISERROR(SEARCH("\I: DISABLED",E20)))</formula>
    </cfRule>
  </conditionalFormatting>
  <conditionalFormatting sqref="E21:E22">
    <cfRule type="containsText" dxfId="27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6"/>
  <sheetViews>
    <sheetView topLeftCell="A50" zoomScale="70" zoomScaleNormal="70" workbookViewId="0">
      <selection activeCell="H75" sqref="H7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7" t="s">
        <v>134</v>
      </c>
      <c r="T3" s="107"/>
      <c r="U3" s="107"/>
      <c r="V3" s="107"/>
    </row>
    <row r="4" spans="1:26" ht="15.75" thickBot="1">
      <c r="A4" s="43" t="s">
        <v>32</v>
      </c>
      <c r="B4" s="43"/>
      <c r="C4" s="26"/>
      <c r="D4" s="44" t="s">
        <v>37</v>
      </c>
      <c r="E4" s="108" t="s">
        <v>38</v>
      </c>
      <c r="F4" s="109"/>
      <c r="G4" s="109"/>
      <c r="H4" s="109"/>
      <c r="I4" s="109"/>
      <c r="J4" s="109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284</v>
      </c>
      <c r="T5" s="78" t="s">
        <v>285</v>
      </c>
    </row>
    <row r="6" spans="1:26" ht="15.75" thickBot="1">
      <c r="A6" s="30" t="s">
        <v>48</v>
      </c>
      <c r="B6" s="30" t="s">
        <v>131</v>
      </c>
      <c r="C6" s="23"/>
      <c r="D6" s="52">
        <f ca="1">SUMIF(SharesElab!$B$2:$B$79,Apt_RSD_share!$A6,SharesElab!C$2:C$79)+D15*Z8</f>
        <v>2.8904799794131204E-2</v>
      </c>
      <c r="E6" s="46">
        <f ca="1">IF($D6=0,"",MAX($D6*(1-$S$4)^($E$5-$D$5),S6))</f>
        <v>2.6014319814718082E-2</v>
      </c>
      <c r="F6" s="46">
        <f ca="1">IF($D6=0,"",MAX($D6*(1-$S$4)^($F$5-$D$5),S6))</f>
        <v>2.3412887833246278E-2</v>
      </c>
      <c r="G6" s="46">
        <f ca="1">IF($D6=0,"",MAX($D6*(1-$S$4)^($G$5-$D$5),S6))</f>
        <v>1.3825076136653597E-2</v>
      </c>
      <c r="H6" s="46">
        <f ca="1">IF($D6=0,"",MAX($D6*(1-$S$4)^($H$5-$D$5),S6))</f>
        <v>8.1635692079325851E-3</v>
      </c>
      <c r="I6" s="46">
        <f ca="1">IF($D6=0,"",MAX($D6*(1-$S$4)^($I$5-$D$5),S6))</f>
        <v>9.9249943381902821E-4</v>
      </c>
      <c r="J6" s="46">
        <f ca="1">IF($D6=0,"",MAX($D6*(1-$S$4)^($J$5-$D$5),S6))</f>
        <v>1.2066476084675169E-4</v>
      </c>
      <c r="K6" s="23"/>
      <c r="L6" s="47">
        <f ca="1">IF($D6=0,"",MIN($D6*(1+$S$4)^($L$5-$D$5),T6))</f>
        <v>3.1795279773544328E-2</v>
      </c>
      <c r="M6" s="47">
        <f ca="1">IF($D6=0,"",MIN($D6*(1+$S$4)^($M$5-$D$5),T6))</f>
        <v>3.4974807750898763E-2</v>
      </c>
      <c r="N6" s="47">
        <f ca="1">IF($D6=0,"",MIN($D6*(1+$S$4)^($N$5-$D$5),T6))</f>
        <v>5.6327277630899994E-2</v>
      </c>
      <c r="O6" s="47">
        <f ca="1">IF($D6=0,"",MIN($D6*(1+$S$4)^($O$5-$D$5),T6))</f>
        <v>9.071564389734077E-2</v>
      </c>
      <c r="P6" s="47">
        <f ca="1">IF($D6=0,"",MIN($D6*(1+$S$4)^($P$5-$D$5),T6))</f>
        <v>0.61028948972240005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49</v>
      </c>
      <c r="B7" s="49" t="s">
        <v>132</v>
      </c>
      <c r="C7" s="23"/>
      <c r="D7" s="52">
        <f ca="1">SUMIF(SharesElab!$B$2:$B$79,Apt_RSD_share!$A7,SharesElab!C$2:C$79)</f>
        <v>6.654670914637949E-6</v>
      </c>
      <c r="E7" s="46">
        <f t="shared" ref="E7:E18" ca="1" si="0">IF($D7=0,"",MAX($D7*(1-$S$4)^($E$5-$D$5),S7))</f>
        <v>5.9892038231741544E-6</v>
      </c>
      <c r="F7" s="46">
        <f t="shared" ref="F7:F18" ca="1" si="1">IF($D7=0,"",MAX($D7*(1-$S$4)^($F$5-$D$5),S7))</f>
        <v>5.390283440856739E-6</v>
      </c>
      <c r="G7" s="46">
        <f t="shared" ref="G7:G18" ca="1" si="2">IF($D7=0,"",MAX($D7*(1-$S$4)^($G$5-$D$5),S7))</f>
        <v>3.1829084689914964E-6</v>
      </c>
      <c r="H7" s="46">
        <f t="shared" ref="H7:H18" ca="1" si="3">IF($D7=0,"",MAX($D7*(1-$S$4)^($H$5-$D$5),S7))</f>
        <v>1.8794756218547894E-6</v>
      </c>
      <c r="I7" s="46">
        <f t="shared" ref="I7:I18" ca="1" si="4">IF($D7=0,"",MAX($D7*(1-$S$4)^($I$5-$D$5),S7))</f>
        <v>2.2850035848963535E-7</v>
      </c>
      <c r="J7" s="46">
        <f t="shared" ref="J7:J18" ca="1" si="5">IF($D7=0,"",MAX($D7*(1-$S$4)^($J$5-$D$5),S7))</f>
        <v>2.7780309157915685E-8</v>
      </c>
      <c r="K7" s="23"/>
      <c r="L7" s="47">
        <f t="shared" ref="L7:L18" ca="1" si="6">IF($D7=0,"",MIN($D7*(1+$S$4)^($L$5-$D$5),T7))</f>
        <v>7.3201380061017444E-6</v>
      </c>
      <c r="M7" s="47">
        <f t="shared" ref="M7:M18" ca="1" si="7">IF($D7=0,"",MIN($D7*(1+$S$4)^($M$5-$D$5),T7))</f>
        <v>8.052151806711919E-6</v>
      </c>
      <c r="N7" s="47">
        <f t="shared" ref="N7:N18" ca="1" si="8">IF($D7=0,"",MIN($D7*(1+$S$4)^($N$5-$D$5),T7))</f>
        <v>1.2968071006227619E-5</v>
      </c>
      <c r="O7" s="47">
        <f t="shared" ref="O7:O18" ca="1" si="9">IF($D7=0,"",MIN($D7*(1+$S$4)^($O$5-$D$5),T7))</f>
        <v>2.0885208036239647E-5</v>
      </c>
      <c r="P7" s="47">
        <f t="shared" ref="P7:P18" ca="1" si="10">IF($D7=0,"",MIN($D7*(1+$S$4)^($P$5-$D$5),T7))</f>
        <v>1.4050523600545704E-4</v>
      </c>
      <c r="Q7" s="47">
        <f t="shared" ref="Q7:Q18" ca="1" si="11">IF($D7=0,"",MIN($D7*(1+$S$4)^($Q$5-$D$5),T7))</f>
        <v>9.4524896810669506E-4</v>
      </c>
      <c r="S7" s="83">
        <v>0</v>
      </c>
      <c r="T7" s="83">
        <v>0.9</v>
      </c>
      <c r="Y7" s="110" t="s">
        <v>288</v>
      </c>
      <c r="Z7" s="110"/>
    </row>
    <row r="8" spans="1:26" ht="15.75" thickBot="1">
      <c r="A8" s="49" t="s">
        <v>50</v>
      </c>
      <c r="B8" s="49" t="s">
        <v>133</v>
      </c>
      <c r="C8" s="23"/>
      <c r="D8" s="52">
        <f ca="1">SUMIF(SharesElab!$B$2:$B$79,Apt_RSD_share!$A8,SharesElab!C$2:C$79)</f>
        <v>4.7737954911319733E-9</v>
      </c>
      <c r="E8" s="46">
        <f t="shared" ca="1" si="0"/>
        <v>4.2964159420187761E-9</v>
      </c>
      <c r="F8" s="46">
        <f t="shared" ca="1" si="1"/>
        <v>3.8667743478168983E-9</v>
      </c>
      <c r="G8" s="46">
        <f t="shared" ca="1" si="2"/>
        <v>2.2832915846424009E-9</v>
      </c>
      <c r="H8" s="46">
        <f t="shared" ca="1" si="3"/>
        <v>1.3482608478154918E-9</v>
      </c>
      <c r="I8" s="46">
        <f t="shared" ca="1" si="4"/>
        <v>1.6391704339285231E-10</v>
      </c>
      <c r="J8" s="46">
        <f t="shared" ca="1" si="5"/>
        <v>1.9928485766080184E-11</v>
      </c>
      <c r="K8" s="23"/>
      <c r="L8" s="47">
        <f t="shared" ca="1" si="6"/>
        <v>5.2511750402451713E-9</v>
      </c>
      <c r="M8" s="47">
        <f t="shared" ca="1" si="7"/>
        <v>5.7762925442696886E-9</v>
      </c>
      <c r="N8" s="47">
        <f t="shared" ca="1" si="8"/>
        <v>9.3027769054717806E-9</v>
      </c>
      <c r="O8" s="47">
        <f t="shared" ca="1" si="9"/>
        <v>1.4982215234031359E-8</v>
      </c>
      <c r="P8" s="47">
        <f t="shared" ca="1" si="10"/>
        <v>1.0079285222773135E-7</v>
      </c>
      <c r="Q8" s="47">
        <f t="shared" ca="1" si="11"/>
        <v>6.7808390825444624E-7</v>
      </c>
      <c r="S8" s="83">
        <v>0</v>
      </c>
      <c r="T8" s="83">
        <v>0.9</v>
      </c>
      <c r="Y8" s="78" t="s">
        <v>286</v>
      </c>
      <c r="Z8" s="85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 ca="1">SUMIF(SharesElab!$B$2:$B$79,Apt_RSD_share!$A9,SharesElab!C$2:C$79)</f>
        <v>5.1976130548346457E-4</v>
      </c>
      <c r="E9" s="46">
        <f t="shared" ca="1" si="0"/>
        <v>4.6778517493511812E-4</v>
      </c>
      <c r="F9" s="46">
        <f t="shared" ca="1" si="1"/>
        <v>4.2100665744160634E-4</v>
      </c>
      <c r="G9" s="46">
        <f t="shared" ca="1" si="2"/>
        <v>2.4860022115269416E-4</v>
      </c>
      <c r="H9" s="46">
        <f t="shared" ca="1" si="3"/>
        <v>1.4679594458845443E-4</v>
      </c>
      <c r="I9" s="46">
        <f t="shared" ca="1" si="4"/>
        <v>1.7846959850526889E-5</v>
      </c>
      <c r="J9" s="46">
        <f t="shared" ca="1" si="5"/>
        <v>2.1697736732392682E-6</v>
      </c>
      <c r="K9" s="23"/>
      <c r="L9" s="47">
        <f t="shared" ca="1" si="6"/>
        <v>5.7173743603181103E-4</v>
      </c>
      <c r="M9" s="47">
        <f t="shared" ca="1" si="7"/>
        <v>6.2891117963499222E-4</v>
      </c>
      <c r="N9" s="47">
        <f t="shared" ca="1" si="8"/>
        <v>1.0128677439139519E-3</v>
      </c>
      <c r="O9" s="47">
        <f t="shared" ca="1" si="9"/>
        <v>1.6312336302508588E-3</v>
      </c>
      <c r="P9" s="47">
        <f t="shared" ca="1" si="10"/>
        <v>1.0974124164850883E-2</v>
      </c>
      <c r="Q9" s="47">
        <f t="shared" ca="1" si="11"/>
        <v>7.3828419762927255E-2</v>
      </c>
      <c r="S9" s="83">
        <v>0</v>
      </c>
      <c r="T9" s="83">
        <v>0.9</v>
      </c>
      <c r="Y9" s="78" t="s">
        <v>287</v>
      </c>
      <c r="Z9" s="85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 ca="1">SUMIF(SharesElab!$B$2:$B$79,Apt_RSD_share!$A10,SharesElab!C$2:C$79)</f>
        <v>0.25393640268972117</v>
      </c>
      <c r="E10" s="46">
        <f t="shared" ca="1" si="0"/>
        <v>0.22854276242074906</v>
      </c>
      <c r="F10" s="46">
        <f t="shared" ca="1" si="1"/>
        <v>0.20568848617867416</v>
      </c>
      <c r="G10" s="46">
        <f t="shared" ca="1" si="2"/>
        <v>0.12145699420364534</v>
      </c>
      <c r="H10" s="46">
        <f t="shared" ca="1" si="3"/>
        <v>7.1719140507310555E-2</v>
      </c>
      <c r="I10" s="46">
        <f t="shared" ca="1" si="4"/>
        <v>8.7193731729898107E-3</v>
      </c>
      <c r="J10" s="46">
        <f t="shared" ca="1" si="5"/>
        <v>1.0600722204988594E-3</v>
      </c>
      <c r="K10" s="23"/>
      <c r="L10" s="47">
        <f t="shared" ca="1" si="6"/>
        <v>0.27933004295869329</v>
      </c>
      <c r="M10" s="47">
        <f t="shared" ca="1" si="7"/>
        <v>0.30726304725456266</v>
      </c>
      <c r="N10" s="47">
        <f t="shared" ca="1" si="8"/>
        <v>0.49485021023394593</v>
      </c>
      <c r="O10" s="47">
        <f t="shared" ca="1" si="9"/>
        <v>0.79696121208387249</v>
      </c>
      <c r="P10" s="47">
        <f t="shared" ca="1" si="10"/>
        <v>0.9</v>
      </c>
      <c r="Q10" s="47">
        <f t="shared" ca="1" si="11"/>
        <v>0.9</v>
      </c>
      <c r="S10" s="83">
        <v>0</v>
      </c>
      <c r="T10" s="83">
        <v>0.9</v>
      </c>
      <c r="Y10" s="78" t="s">
        <v>290</v>
      </c>
      <c r="Z10" s="85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 ca="1">SUMIF(SharesElab!$B$2:$B$79,Apt_RSD_share!$A11,SharesElab!C$2:C$79)</f>
        <v>0.27797063454777665</v>
      </c>
      <c r="E11" s="46">
        <f t="shared" ca="1" si="0"/>
        <v>0.25017357109299898</v>
      </c>
      <c r="F11" s="46">
        <f t="shared" ca="1" si="1"/>
        <v>0.22515621398369912</v>
      </c>
      <c r="G11" s="46">
        <f t="shared" ca="1" si="2"/>
        <v>0.13295249279523452</v>
      </c>
      <c r="H11" s="46">
        <f t="shared" ca="1" si="3"/>
        <v>7.8507117470658055E-2</v>
      </c>
      <c r="I11" s="46">
        <f t="shared" ca="1" si="4"/>
        <v>9.5446327036314508E-3</v>
      </c>
      <c r="J11" s="46">
        <f t="shared" ca="1" si="5"/>
        <v>1.1604045134032536E-3</v>
      </c>
      <c r="K11" s="23"/>
      <c r="L11" s="47">
        <f t="shared" ca="1" si="6"/>
        <v>0.30576769800255432</v>
      </c>
      <c r="M11" s="47">
        <f t="shared" ca="1" si="7"/>
        <v>0.3363444678028098</v>
      </c>
      <c r="N11" s="47">
        <f t="shared" ca="1" si="8"/>
        <v>0.54168612884110345</v>
      </c>
      <c r="O11" s="47">
        <f t="shared" ca="1" si="9"/>
        <v>0.87239092735988577</v>
      </c>
      <c r="P11" s="47">
        <f t="shared" ca="1" si="10"/>
        <v>0.9</v>
      </c>
      <c r="Q11" s="47">
        <f t="shared" ca="1" si="11"/>
        <v>0.9</v>
      </c>
      <c r="S11" s="92">
        <f>S10</f>
        <v>0</v>
      </c>
      <c r="T11" s="92">
        <f>T10</f>
        <v>0.9</v>
      </c>
    </row>
    <row r="12" spans="1:26" ht="15.75" thickBot="1">
      <c r="A12" s="49" t="s">
        <v>54</v>
      </c>
      <c r="B12" s="49" t="s">
        <v>124</v>
      </c>
      <c r="C12" s="23"/>
      <c r="D12" s="52">
        <f ca="1">SUMIF(SharesElab!$B$2:$B$79,Apt_RSD_share!$A12,SharesElab!C$2:C$79)</f>
        <v>2.1811364770223825E-2</v>
      </c>
      <c r="E12" s="46">
        <f t="shared" ca="1" si="0"/>
        <v>1.9630228293201442E-2</v>
      </c>
      <c r="F12" s="46">
        <f t="shared" ca="1" si="1"/>
        <v>1.76672054638813E-2</v>
      </c>
      <c r="G12" s="46">
        <f t="shared" ca="1" si="2"/>
        <v>1.043230815436727E-2</v>
      </c>
      <c r="H12" s="46">
        <f t="shared" ca="1" si="3"/>
        <v>6.1601736420723316E-3</v>
      </c>
      <c r="I12" s="46">
        <f t="shared" ca="1" si="4"/>
        <v>7.4893330310015784E-4</v>
      </c>
      <c r="J12" s="46">
        <f t="shared" ca="1" si="5"/>
        <v>9.1052805502382116E-5</v>
      </c>
      <c r="K12" s="23"/>
      <c r="L12" s="47">
        <f t="shared" ca="1" si="6"/>
        <v>2.3992501247246209E-2</v>
      </c>
      <c r="M12" s="47">
        <f t="shared" ca="1" si="7"/>
        <v>2.6391751371970834E-2</v>
      </c>
      <c r="N12" s="47">
        <f t="shared" ca="1" si="8"/>
        <v>4.2504179502072768E-2</v>
      </c>
      <c r="O12" s="47">
        <f t="shared" ca="1" si="9"/>
        <v>6.8453406129883224E-2</v>
      </c>
      <c r="P12" s="47">
        <f t="shared" ca="1" si="10"/>
        <v>0.46052028626995473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 ca="1">SUMIF(SharesElab!$B$2:$B$79,Apt_RSD_share!$A13,SharesElab!C$2:C$79)</f>
        <v>0.32291844300884703</v>
      </c>
      <c r="E13" s="46">
        <f t="shared" ca="1" si="0"/>
        <v>0.29062659870796231</v>
      </c>
      <c r="F13" s="46">
        <f t="shared" ca="1" si="1"/>
        <v>0.26156393883716611</v>
      </c>
      <c r="G13" s="46">
        <f t="shared" ca="1" si="2"/>
        <v>0.15445089024395825</v>
      </c>
      <c r="H13" s="46">
        <f t="shared" ca="1" si="3"/>
        <v>9.120170618015494E-2</v>
      </c>
      <c r="I13" s="46">
        <f t="shared" ca="1" si="4"/>
        <v>1.1087998330335296E-2</v>
      </c>
      <c r="J13" s="46">
        <f t="shared" ca="1" si="5"/>
        <v>1.3480417431079846E-3</v>
      </c>
      <c r="K13" s="23"/>
      <c r="L13" s="47">
        <f t="shared" ca="1" si="6"/>
        <v>0.35521028730973175</v>
      </c>
      <c r="M13" s="47">
        <f t="shared" ca="1" si="7"/>
        <v>0.39073131604070499</v>
      </c>
      <c r="N13" s="47">
        <f t="shared" ca="1" si="8"/>
        <v>0.62927669179671608</v>
      </c>
      <c r="O13" s="47">
        <f t="shared" ca="1" si="9"/>
        <v>0.9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56</v>
      </c>
      <c r="B14" s="49" t="s">
        <v>126</v>
      </c>
      <c r="C14" s="23"/>
      <c r="D14" s="52">
        <f ca="1">SUMIF(SharesElab!$B$2:$B$79,Apt_RSD_share!$A14,SharesElab!C$2:C$79)+D15*Z9</f>
        <v>1.6317912201527864E-2</v>
      </c>
      <c r="E14" s="46">
        <f t="shared" ca="1" si="0"/>
        <v>1.4686120981375079E-2</v>
      </c>
      <c r="F14" s="46">
        <f t="shared" ca="1" si="1"/>
        <v>1.3217508883237571E-2</v>
      </c>
      <c r="G14" s="46">
        <f t="shared" ca="1" si="2"/>
        <v>7.8048068204629546E-3</v>
      </c>
      <c r="H14" s="46">
        <f t="shared" ca="1" si="3"/>
        <v>4.6086603794151717E-3</v>
      </c>
      <c r="I14" s="46">
        <f t="shared" ca="1" si="4"/>
        <v>5.6030551107340081E-4</v>
      </c>
      <c r="J14" s="46">
        <f t="shared" ca="1" si="5"/>
        <v>6.8120069584963325E-5</v>
      </c>
      <c r="K14" s="23"/>
      <c r="L14" s="47">
        <f t="shared" ca="1" si="6"/>
        <v>1.7949703421680653E-2</v>
      </c>
      <c r="M14" s="47">
        <f t="shared" ca="1" si="7"/>
        <v>1.9744673763848718E-2</v>
      </c>
      <c r="N14" s="47">
        <f t="shared" ca="1" si="8"/>
        <v>3.1798994543416018E-2</v>
      </c>
      <c r="O14" s="47">
        <f t="shared" ca="1" si="9"/>
        <v>5.1212598702116939E-2</v>
      </c>
      <c r="P14" s="47">
        <f t="shared" ca="1" si="10"/>
        <v>0.34453275517332443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57</v>
      </c>
      <c r="B15" s="49" t="s">
        <v>127</v>
      </c>
      <c r="C15" s="23"/>
      <c r="D15" s="101">
        <f ca="1">SUMIF(SharesElab!$B$2:$B$79,Apt_RSD_share!$A15,SharesElab!C$2:C$79)</f>
        <v>1.6363845549641747E-3</v>
      </c>
      <c r="E15" s="46">
        <f t="shared" ca="1" si="0"/>
        <v>1.4727460994677572E-3</v>
      </c>
      <c r="F15" s="46">
        <f t="shared" ca="1" si="1"/>
        <v>1.3254714895209816E-3</v>
      </c>
      <c r="G15" s="46">
        <f t="shared" ca="1" si="2"/>
        <v>7.8267765984724462E-4</v>
      </c>
      <c r="H15" s="46">
        <f t="shared" ca="1" si="3"/>
        <v>4.621633313631996E-4</v>
      </c>
      <c r="I15" s="46">
        <f t="shared" ca="1" si="4"/>
        <v>5.6188271701570589E-5</v>
      </c>
      <c r="J15" s="46">
        <f t="shared" ca="1" si="5"/>
        <v>6.8311821007029135E-6</v>
      </c>
      <c r="K15" s="23"/>
      <c r="L15" s="47">
        <f t="shared" ca="1" si="6"/>
        <v>1.8000230104605922E-3</v>
      </c>
      <c r="M15" s="47">
        <f t="shared" ca="1" si="7"/>
        <v>1.9800253115066519E-3</v>
      </c>
      <c r="N15" s="47">
        <f t="shared" ca="1" si="8"/>
        <v>3.188850564434579E-3</v>
      </c>
      <c r="O15" s="47">
        <f t="shared" ca="1" si="9"/>
        <v>5.1356757225275353E-3</v>
      </c>
      <c r="P15" s="47">
        <f t="shared" ca="1" si="10"/>
        <v>3.4550258163056756E-2</v>
      </c>
      <c r="Q15" s="47">
        <f t="shared" ca="1" si="11"/>
        <v>0.23243686004115105</v>
      </c>
      <c r="S15" s="83">
        <v>0</v>
      </c>
      <c r="T15" s="83">
        <v>0.9</v>
      </c>
    </row>
    <row r="16" spans="1:26" ht="15.75" thickBot="1">
      <c r="A16" s="49" t="s">
        <v>58</v>
      </c>
      <c r="B16" s="49" t="s">
        <v>128</v>
      </c>
      <c r="C16" s="23"/>
      <c r="D16" s="52">
        <f ca="1">SUMIF(SharesElab!$B$2:$B$79,Apt_RSD_share!$A16,SharesElab!C$2:C$79)+D15*Z10</f>
        <v>1.1073946287640593E-4</v>
      </c>
      <c r="E16" s="46">
        <f t="shared" ca="1" si="0"/>
        <v>9.9665516588765338E-5</v>
      </c>
      <c r="F16" s="46">
        <f t="shared" ca="1" si="1"/>
        <v>8.9698964929888807E-5</v>
      </c>
      <c r="G16" s="46">
        <f t="shared" ca="1" si="2"/>
        <v>5.2966341801450052E-5</v>
      </c>
      <c r="H16" s="46">
        <f t="shared" ca="1" si="3"/>
        <v>3.1276095170338254E-5</v>
      </c>
      <c r="I16" s="46">
        <f t="shared" ca="1" si="4"/>
        <v>3.8024430194659898E-6</v>
      </c>
      <c r="J16" s="46">
        <f t="shared" ca="1" si="5"/>
        <v>4.6228830157793844E-7</v>
      </c>
      <c r="K16" s="23"/>
      <c r="L16" s="47">
        <f t="shared" ca="1" si="6"/>
        <v>1.2181340916404654E-4</v>
      </c>
      <c r="M16" s="47">
        <f t="shared" ca="1" si="7"/>
        <v>1.3399475008045119E-4</v>
      </c>
      <c r="N16" s="47">
        <f t="shared" ca="1" si="8"/>
        <v>2.1579988495206757E-4</v>
      </c>
      <c r="O16" s="47">
        <f t="shared" ca="1" si="9"/>
        <v>3.4754787271415439E-4</v>
      </c>
      <c r="P16" s="47">
        <f t="shared" ca="1" si="10"/>
        <v>2.3381282960726968E-3</v>
      </c>
      <c r="Q16" s="47">
        <f t="shared" ca="1" si="11"/>
        <v>1.5729757993345844E-2</v>
      </c>
      <c r="S16" s="83">
        <v>0</v>
      </c>
      <c r="T16" s="83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 ca="1">SUMIF(SharesElab!$B$2:$B$79,Apt_RSD_share!$A17,SharesElab!C$2:C$79)</f>
        <v>7.2673113761688279E-2</v>
      </c>
      <c r="E17" s="46">
        <f t="shared" ca="1" si="0"/>
        <v>6.5405802385519449E-2</v>
      </c>
      <c r="F17" s="46">
        <f t="shared" ca="1" si="1"/>
        <v>5.8865222146967509E-2</v>
      </c>
      <c r="G17" s="46">
        <f t="shared" ca="1" si="2"/>
        <v>3.4759325025562851E-2</v>
      </c>
      <c r="H17" s="46">
        <f t="shared" ca="1" si="3"/>
        <v>2.0525033834344616E-2</v>
      </c>
      <c r="I17" s="46">
        <f t="shared" ca="1" si="4"/>
        <v>2.4953649489378657E-3</v>
      </c>
      <c r="J17" s="46">
        <f t="shared" ca="1" si="5"/>
        <v>3.0337812247443276E-4</v>
      </c>
      <c r="K17" s="23"/>
      <c r="L17" s="47">
        <f t="shared" ca="1" si="6"/>
        <v>7.994042513785711E-2</v>
      </c>
      <c r="M17" s="47">
        <f t="shared" ca="1" si="7"/>
        <v>8.7934467651642825E-2</v>
      </c>
      <c r="N17" s="47">
        <f t="shared" ca="1" si="8"/>
        <v>0.14161933949764735</v>
      </c>
      <c r="O17" s="47">
        <f t="shared" ca="1" si="9"/>
        <v>0.22807936245435612</v>
      </c>
      <c r="P17" s="47">
        <f t="shared" ca="1" si="10"/>
        <v>0.25</v>
      </c>
      <c r="Q17" s="47">
        <f t="shared" ca="1" si="11"/>
        <v>0.25</v>
      </c>
      <c r="S17" s="83">
        <v>0</v>
      </c>
      <c r="T17" s="83">
        <v>0.25</v>
      </c>
      <c r="V17" s="78" t="s">
        <v>289</v>
      </c>
    </row>
    <row r="18" spans="1:22" ht="15">
      <c r="A18" s="49" t="s">
        <v>60</v>
      </c>
      <c r="B18" s="49" t="s">
        <v>130</v>
      </c>
      <c r="C18" s="23"/>
      <c r="D18" s="52">
        <f ca="1">SUMIF(SharesElab!$B$2:$B$79,Apt_RSD_share!$A18,SharesElab!C$2:C$79)</f>
        <v>4.8301690130140504E-3</v>
      </c>
      <c r="E18" s="46">
        <f t="shared" ca="1" si="0"/>
        <v>4.3471521117126452E-3</v>
      </c>
      <c r="F18" s="46">
        <f t="shared" ca="1" si="1"/>
        <v>3.9124369005413811E-3</v>
      </c>
      <c r="G18" s="46">
        <f t="shared" ca="1" si="2"/>
        <v>2.3102548654006807E-3</v>
      </c>
      <c r="H18" s="46">
        <f t="shared" ca="1" si="3"/>
        <v>1.3641823954704483E-3</v>
      </c>
      <c r="I18" s="46">
        <f t="shared" ca="1" si="4"/>
        <v>1.6585273189264626E-4</v>
      </c>
      <c r="J18" s="46">
        <f t="shared" ca="1" si="5"/>
        <v>2.0163820298214568E-5</v>
      </c>
      <c r="K18" s="23"/>
      <c r="L18" s="47">
        <f t="shared" ca="1" si="6"/>
        <v>5.3131859143154556E-3</v>
      </c>
      <c r="M18" s="47">
        <f t="shared" ca="1" si="7"/>
        <v>5.8445045057470019E-3</v>
      </c>
      <c r="N18" s="47">
        <f t="shared" ca="1" si="8"/>
        <v>9.412632951550608E-3</v>
      </c>
      <c r="O18" s="47">
        <f t="shared" ca="1" si="9"/>
        <v>1.5159139494801773E-2</v>
      </c>
      <c r="P18" s="47">
        <f t="shared" ca="1" si="10"/>
        <v>0.10198311018309877</v>
      </c>
      <c r="Q18" s="47">
        <f t="shared" ca="1" si="11"/>
        <v>0.6860913685888651</v>
      </c>
      <c r="S18" s="83">
        <v>0</v>
      </c>
      <c r="T18" s="83">
        <v>0.9</v>
      </c>
      <c r="V18" s="84">
        <f ca="1"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08" t="s">
        <v>38</v>
      </c>
      <c r="F19" s="109"/>
      <c r="G19" s="109"/>
      <c r="H19" s="109"/>
      <c r="I19" s="109"/>
      <c r="J19" s="51"/>
      <c r="K19" s="23"/>
      <c r="L19" s="109" t="s">
        <v>39</v>
      </c>
      <c r="M19" s="109"/>
      <c r="N19" s="109"/>
      <c r="O19" s="109"/>
      <c r="P19" s="109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284</v>
      </c>
      <c r="T20" s="78" t="s">
        <v>285</v>
      </c>
    </row>
    <row r="21" spans="1:22" ht="15.75" thickBot="1">
      <c r="A21" s="30" t="s">
        <v>61</v>
      </c>
      <c r="B21" s="30" t="s">
        <v>131</v>
      </c>
      <c r="C21" s="23"/>
      <c r="D21" s="45">
        <f ca="1">SUMIF(SharesElab!$B$2:$B$79,Apt_RSD_share!$A21,SharesElab!C$2:C$79)+D30*Z8</f>
        <v>2.0346242620868635E-5</v>
      </c>
      <c r="E21" s="46">
        <f ca="1">IF($D21=0,"",MAX($D21*(1-$S$4)^($E$5-$D$5),S21))</f>
        <v>1.8311618358781772E-5</v>
      </c>
      <c r="F21" s="46">
        <f ca="1">IF($D21=0,"",MAX($D21*(1-$S$4)^($F$5-$D$5),S21))</f>
        <v>1.6480456522903595E-5</v>
      </c>
      <c r="G21" s="46">
        <f ca="1">IF($D21=0,"",MAX($D21*(1-$S$4)^($G$5-$D$5),S21))</f>
        <v>9.7315447722093469E-6</v>
      </c>
      <c r="H21" s="46">
        <f ca="1">IF($D21=0,"",MAX($D21*(1-$S$4)^($H$5-$D$5),S21))</f>
        <v>5.7463798725418982E-6</v>
      </c>
      <c r="I21" s="46">
        <f ca="1">IF($D21=0,"",MAX($D21*(1-$S$4)^($I$5-$D$5),S21))</f>
        <v>6.986256409102266E-7</v>
      </c>
      <c r="J21" s="46">
        <f ca="1">IF($D21=0,"",MAX($D21*(1-$S$4)^($J$5-$D$5),S21))</f>
        <v>8.4936568233057803E-8</v>
      </c>
      <c r="K21" s="23"/>
      <c r="L21" s="47">
        <f ca="1">IF($D21=0,"",MIN($D21*(1+$S$4)^($L$5-$D$5),T21))</f>
        <v>2.2380866882955501E-5</v>
      </c>
      <c r="M21" s="47">
        <f ca="1">IF($D21=0,"",MIN($D21*(1+$S$4)^($M$5-$D$5),T21))</f>
        <v>2.4618953571251052E-5</v>
      </c>
      <c r="N21" s="47">
        <f ca="1">IF($D21=0,"",MIN($D21*(1+$S$4)^($N$5-$D$5),T21))</f>
        <v>3.9649070916035549E-5</v>
      </c>
      <c r="O21" s="47">
        <f ca="1">IF($D21=0,"",MIN($D21*(1+$S$4)^($O$5-$D$5),T21))</f>
        <v>6.3855225200984425E-5</v>
      </c>
      <c r="P21" s="47">
        <f ca="1">IF($D21=0,"",MIN($D21*(1+$S$4)^($P$5-$D$5),T21))</f>
        <v>4.295860243037981E-4</v>
      </c>
      <c r="Q21" s="47">
        <f ca="1">IF($D21=0,"",MIN($D21*(1+$S$4)^($Q$5-$D$5),T21))</f>
        <v>2.8900399567347917E-3</v>
      </c>
      <c r="S21" s="83">
        <v>0</v>
      </c>
      <c r="T21" s="83">
        <v>0.9</v>
      </c>
    </row>
    <row r="22" spans="1:22" ht="15.75" thickBot="1">
      <c r="A22" s="49" t="s">
        <v>62</v>
      </c>
      <c r="B22" s="49" t="s">
        <v>132</v>
      </c>
      <c r="C22" s="23"/>
      <c r="D22" s="45">
        <f ca="1">SUMIF(SharesElab!$B$2:$B$79,Apt_RSD_share!$A22,SharesElab!C$2:C$79)</f>
        <v>0.55919590504789285</v>
      </c>
      <c r="E22" s="46">
        <f t="shared" ref="E22:E33" ca="1" si="12">IF($D22=0,"",MAX($D22*(1-$S$4)^($E$5-$D$5),S22))</f>
        <v>0.50327631454310362</v>
      </c>
      <c r="F22" s="46">
        <f t="shared" ref="F22:F33" ca="1" si="13">IF($D22=0,"",MAX($D22*(1-$S$4)^($F$5-$D$5),S22))</f>
        <v>0.45294868308879321</v>
      </c>
      <c r="G22" s="46">
        <f t="shared" ref="G22:G33" ca="1" si="14">IF($D22=0,"",MAX($D22*(1-$S$4)^($G$5-$D$5),S22))</f>
        <v>0.26746166787710157</v>
      </c>
      <c r="H22" s="46">
        <f t="shared" ref="H22:H33" ca="1" si="15">IF($D22=0,"",MAX($D22*(1-$S$4)^($H$5-$D$5),S22))</f>
        <v>0.15793344026474976</v>
      </c>
      <c r="I22" s="46">
        <f t="shared" ref="I22:I33" ca="1" si="16">IF($D22=0,"",MAX($D22*(1-$S$4)^($I$5-$D$5),S22))</f>
        <v>1.9201019315367808E-2</v>
      </c>
      <c r="J22" s="46">
        <f t="shared" ref="J22:J33" ca="1" si="17">IF($D22=0,"",MAX($D22*(1-$S$4)^($J$5-$D$5),S22))</f>
        <v>2.3343956930913234E-3</v>
      </c>
      <c r="K22" s="23"/>
      <c r="L22" s="47">
        <f t="shared" ref="L22:L33" ca="1" si="18">IF($D22=0,"",MIN($D22*(1+$S$4)^($L$5-$D$5),T22))</f>
        <v>0.61511549555268219</v>
      </c>
      <c r="M22" s="47">
        <f t="shared" ref="M22:M33" ca="1" si="19">IF($D22=0,"",MIN($D22*(1+$S$4)^($M$5-$D$5),T22))</f>
        <v>0.67662704510795046</v>
      </c>
      <c r="N22" s="47">
        <f t="shared" ref="N22:N33" ca="1" si="20">IF($D22=0,"",MIN($D22*(1+$S$4)^($N$5-$D$5),T22))</f>
        <v>0.9</v>
      </c>
      <c r="O22" s="47">
        <f t="shared" ref="O22:O33" ca="1" si="21">IF($D22=0,"",MIN($D22*(1+$S$4)^($O$5-$D$5),T22))</f>
        <v>0.9</v>
      </c>
      <c r="P22" s="47">
        <f t="shared" ref="P22:P33" ca="1" si="22">IF($D22=0,"",MIN($D22*(1+$S$4)^($P$5-$D$5),T22))</f>
        <v>0.9</v>
      </c>
      <c r="Q22" s="47">
        <f t="shared" ref="Q22:Q33" ca="1" si="23">IF($D22=0,"",MIN($D22*(1+$S$4)^($Q$5-$D$5),T22))</f>
        <v>0.9</v>
      </c>
      <c r="S22" s="83">
        <v>0</v>
      </c>
      <c r="T22" s="83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 ca="1">SUMIF(SharesElab!$B$2:$B$79,Apt_RSD_share!$A23,SharesElab!C$2:C$79)</f>
        <v>2.1983167098038558E-2</v>
      </c>
      <c r="E23" s="46">
        <f t="shared" ca="1" si="12"/>
        <v>1.9784850388234701E-2</v>
      </c>
      <c r="F23" s="46">
        <f t="shared" ca="1" si="13"/>
        <v>1.7806365349411234E-2</v>
      </c>
      <c r="G23" s="46">
        <f t="shared" ca="1" si="14"/>
        <v>1.0514480675173842E-2</v>
      </c>
      <c r="H23" s="46">
        <f t="shared" ca="1" si="15"/>
        <v>6.2086956938834032E-3</v>
      </c>
      <c r="I23" s="46">
        <f t="shared" ca="1" si="16"/>
        <v>7.5483245183321818E-4</v>
      </c>
      <c r="J23" s="46">
        <f t="shared" ca="1" si="17"/>
        <v>9.1770004270279792E-5</v>
      </c>
      <c r="K23" s="23"/>
      <c r="L23" s="47">
        <f t="shared" ca="1" si="18"/>
        <v>2.4181483807842415E-2</v>
      </c>
      <c r="M23" s="47">
        <f t="shared" ca="1" si="19"/>
        <v>2.6599632188626657E-2</v>
      </c>
      <c r="N23" s="47">
        <f t="shared" ca="1" si="20"/>
        <v>4.2838973636105143E-2</v>
      </c>
      <c r="O23" s="47">
        <f t="shared" ca="1" si="21"/>
        <v>6.8992595430683701E-2</v>
      </c>
      <c r="P23" s="47">
        <f t="shared" ca="1" si="22"/>
        <v>0.4641476822637669</v>
      </c>
      <c r="Q23" s="47">
        <f t="shared" ca="1" si="23"/>
        <v>0.9</v>
      </c>
      <c r="S23" s="83">
        <v>0</v>
      </c>
      <c r="T23" s="83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 ca="1">SUMIF(SharesElab!$B$2:$B$79,Apt_RSD_share!$A24,SharesElab!C$2:C$79)</f>
        <v>6.6355486683848464E-3</v>
      </c>
      <c r="E24" s="46">
        <f t="shared" ca="1" si="12"/>
        <v>5.9719938015463615E-3</v>
      </c>
      <c r="F24" s="46">
        <f t="shared" ca="1" si="13"/>
        <v>5.3747944213917258E-3</v>
      </c>
      <c r="G24" s="46">
        <f t="shared" ca="1" si="14"/>
        <v>3.1737623578876007E-3</v>
      </c>
      <c r="H24" s="46">
        <f t="shared" ca="1" si="15"/>
        <v>1.8740749347090501E-3</v>
      </c>
      <c r="I24" s="46">
        <f t="shared" ca="1" si="16"/>
        <v>2.278437610139661E-4</v>
      </c>
      <c r="J24" s="46">
        <f t="shared" ca="1" si="17"/>
        <v>2.7700482233411202E-5</v>
      </c>
      <c r="K24" s="23"/>
      <c r="L24" s="47">
        <f t="shared" ca="1" si="18"/>
        <v>7.2991035352233313E-3</v>
      </c>
      <c r="M24" s="47">
        <f t="shared" ca="1" si="19"/>
        <v>8.0290138887456654E-3</v>
      </c>
      <c r="N24" s="47">
        <f t="shared" ca="1" si="20"/>
        <v>1.2930807157963787E-2</v>
      </c>
      <c r="O24" s="47">
        <f t="shared" ca="1" si="21"/>
        <v>2.0825194235972264E-2</v>
      </c>
      <c r="P24" s="47">
        <f t="shared" ca="1" si="22"/>
        <v>0.14010149316719939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65</v>
      </c>
      <c r="B25" s="49" t="s">
        <v>34</v>
      </c>
      <c r="C25" s="23"/>
      <c r="D25" s="45">
        <f ca="1">SUMIF(SharesElab!$B$2:$B$79,Apt_RSD_share!$A25,SharesElab!C$2:C$79)</f>
        <v>0.22098745520174162</v>
      </c>
      <c r="E25" s="46">
        <f t="shared" ca="1" si="12"/>
        <v>0.19888870968156747</v>
      </c>
      <c r="F25" s="46">
        <f t="shared" ca="1" si="13"/>
        <v>0.17899983871341071</v>
      </c>
      <c r="G25" s="46">
        <f t="shared" ca="1" si="14"/>
        <v>0.10569761476188193</v>
      </c>
      <c r="H25" s="46">
        <f t="shared" ca="1" si="15"/>
        <v>6.2413384540743674E-2</v>
      </c>
      <c r="I25" s="46">
        <f t="shared" ca="1" si="16"/>
        <v>7.5880104941383779E-3</v>
      </c>
      <c r="J25" s="46">
        <f t="shared" ca="1" si="17"/>
        <v>9.2252493087547759E-4</v>
      </c>
      <c r="K25" s="23"/>
      <c r="L25" s="47">
        <f t="shared" ca="1" si="18"/>
        <v>0.24308620072191581</v>
      </c>
      <c r="M25" s="47">
        <f t="shared" ca="1" si="19"/>
        <v>0.26739482079410742</v>
      </c>
      <c r="N25" s="47">
        <f t="shared" ca="1" si="20"/>
        <v>0.4306420328371181</v>
      </c>
      <c r="O25" s="47">
        <f t="shared" ca="1" si="21"/>
        <v>0.69355330030450724</v>
      </c>
      <c r="P25" s="47">
        <f t="shared" ca="1" si="22"/>
        <v>0.9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66</v>
      </c>
      <c r="B26" s="49" t="s">
        <v>34</v>
      </c>
      <c r="C26" s="23"/>
      <c r="D26" s="45">
        <f ca="1">SUMIF(SharesElab!$B$2:$B$79,Apt_RSD_share!$A26,SharesElab!C$2:C$79)</f>
        <v>1.5052926168255775E-3</v>
      </c>
      <c r="E26" s="46">
        <f t="shared" ca="1" si="12"/>
        <v>1.3547633551430197E-3</v>
      </c>
      <c r="F26" s="46">
        <f t="shared" ca="1" si="13"/>
        <v>1.2192870196287178E-3</v>
      </c>
      <c r="G26" s="46">
        <f t="shared" ca="1" si="14"/>
        <v>7.1997679222056171E-4</v>
      </c>
      <c r="H26" s="46">
        <f t="shared" ca="1" si="15"/>
        <v>4.2513909603831965E-4</v>
      </c>
      <c r="I26" s="46">
        <f t="shared" ca="1" si="16"/>
        <v>5.1686989031997698E-5</v>
      </c>
      <c r="J26" s="46">
        <f t="shared" ca="1" si="17"/>
        <v>6.2839312123697344E-6</v>
      </c>
      <c r="K26" s="23"/>
      <c r="L26" s="47">
        <f t="shared" ca="1" si="18"/>
        <v>1.6558218785081354E-3</v>
      </c>
      <c r="M26" s="47">
        <f t="shared" ca="1" si="19"/>
        <v>1.8214040663589489E-3</v>
      </c>
      <c r="N26" s="47">
        <f t="shared" ca="1" si="20"/>
        <v>2.9333894629117521E-3</v>
      </c>
      <c r="O26" s="47">
        <f t="shared" ca="1" si="21"/>
        <v>4.7242530639140072E-3</v>
      </c>
      <c r="P26" s="47">
        <f t="shared" ca="1" si="22"/>
        <v>3.1782412248082835E-2</v>
      </c>
      <c r="Q26" s="47">
        <f t="shared" ca="1" si="23"/>
        <v>0.21381617678842293</v>
      </c>
      <c r="S26" s="92">
        <f>S25</f>
        <v>0</v>
      </c>
      <c r="T26" s="92">
        <f>T25</f>
        <v>0.9</v>
      </c>
    </row>
    <row r="27" spans="1:22" ht="15.75" thickBot="1">
      <c r="A27" s="49" t="s">
        <v>67</v>
      </c>
      <c r="B27" s="49" t="s">
        <v>124</v>
      </c>
      <c r="C27" s="23"/>
      <c r="D27" s="45">
        <f ca="1">SUMIF(SharesElab!$B$2:$B$79,Apt_RSD_share!$A27,SharesElab!C$2:C$79)</f>
        <v>1.9073795122803035E-3</v>
      </c>
      <c r="E27" s="46">
        <f t="shared" ca="1" si="12"/>
        <v>1.7166415610522733E-3</v>
      </c>
      <c r="F27" s="46">
        <f t="shared" ca="1" si="13"/>
        <v>1.5449774049470461E-3</v>
      </c>
      <c r="G27" s="46">
        <f t="shared" ca="1" si="14"/>
        <v>9.1229370784718137E-4</v>
      </c>
      <c r="H27" s="46">
        <f t="shared" ca="1" si="15"/>
        <v>5.3870031154668225E-4</v>
      </c>
      <c r="I27" s="46">
        <f t="shared" ca="1" si="16"/>
        <v>6.5493381704743122E-5</v>
      </c>
      <c r="J27" s="46">
        <f t="shared" ca="1" si="17"/>
        <v>7.9624662454858732E-6</v>
      </c>
      <c r="K27" s="23"/>
      <c r="L27" s="47">
        <f t="shared" ca="1" si="18"/>
        <v>2.0981174635083342E-3</v>
      </c>
      <c r="M27" s="47">
        <f t="shared" ca="1" si="19"/>
        <v>2.3079292098591676E-3</v>
      </c>
      <c r="N27" s="47">
        <f t="shared" ca="1" si="20"/>
        <v>3.7169430717702897E-3</v>
      </c>
      <c r="O27" s="47">
        <f t="shared" ca="1" si="21"/>
        <v>5.9861739865167711E-3</v>
      </c>
      <c r="P27" s="47">
        <f t="shared" ca="1" si="22"/>
        <v>4.0271985190945853E-2</v>
      </c>
      <c r="Q27" s="47">
        <f t="shared" ca="1" si="23"/>
        <v>0.27092977833132992</v>
      </c>
      <c r="S27" s="83">
        <v>0</v>
      </c>
      <c r="T27" s="83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 ca="1">SUMIF(SharesElab!$B$2:$B$79,Apt_RSD_share!$A28,SharesElab!C$2:C$79)</f>
        <v>1.2454968118695144E-2</v>
      </c>
      <c r="E28" s="46">
        <f t="shared" ca="1" si="12"/>
        <v>1.120947130682563E-2</v>
      </c>
      <c r="F28" s="46">
        <f t="shared" ca="1" si="13"/>
        <v>1.0088524176143067E-2</v>
      </c>
      <c r="G28" s="46">
        <f t="shared" ca="1" si="14"/>
        <v>5.9571726407707214E-3</v>
      </c>
      <c r="H28" s="46">
        <f t="shared" ca="1" si="15"/>
        <v>3.5176508726487044E-3</v>
      </c>
      <c r="I28" s="46">
        <f t="shared" ca="1" si="16"/>
        <v>4.2766422511422654E-4</v>
      </c>
      <c r="J28" s="46">
        <f t="shared" ca="1" si="17"/>
        <v>5.1993985777455848E-5</v>
      </c>
      <c r="K28" s="23"/>
      <c r="L28" s="47">
        <f t="shared" ca="1" si="18"/>
        <v>1.3700464930564659E-2</v>
      </c>
      <c r="M28" s="47">
        <f t="shared" ca="1" si="19"/>
        <v>1.5070511423621128E-2</v>
      </c>
      <c r="N28" s="47">
        <f t="shared" ca="1" si="20"/>
        <v>2.4271209352856073E-2</v>
      </c>
      <c r="O28" s="47">
        <f t="shared" ca="1" si="21"/>
        <v>3.908902537486824E-2</v>
      </c>
      <c r="P28" s="47">
        <f t="shared" ca="1" si="22"/>
        <v>0.26297141622861353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69</v>
      </c>
      <c r="B29" s="49" t="s">
        <v>126</v>
      </c>
      <c r="C29" s="23"/>
      <c r="D29" s="45">
        <f ca="1">SUMIF(SharesElab!$B$2:$B$79,Apt_RSD_share!$A29,SharesElab!C$2:C$79)+D30*Z9</f>
        <v>1.0117065076492634E-3</v>
      </c>
      <c r="E29" s="46">
        <f t="shared" ca="1" si="12"/>
        <v>9.10535856884337E-4</v>
      </c>
      <c r="F29" s="46">
        <f t="shared" ca="1" si="13"/>
        <v>8.1948227119590337E-4</v>
      </c>
      <c r="G29" s="46">
        <f t="shared" ca="1" si="14"/>
        <v>4.8389608631846907E-4</v>
      </c>
      <c r="H29" s="46">
        <f t="shared" ca="1" si="15"/>
        <v>2.8573580001019287E-4</v>
      </c>
      <c r="I29" s="46">
        <f t="shared" ca="1" si="16"/>
        <v>3.4738802661999243E-5</v>
      </c>
      <c r="J29" s="46">
        <f t="shared" ca="1" si="17"/>
        <v>4.2234274121278351E-6</v>
      </c>
      <c r="K29" s="23"/>
      <c r="L29" s="47">
        <f t="shared" ca="1" si="18"/>
        <v>1.1128771584141897E-3</v>
      </c>
      <c r="M29" s="47">
        <f t="shared" ca="1" si="19"/>
        <v>1.2241648742556089E-3</v>
      </c>
      <c r="N29" s="47">
        <f t="shared" ca="1" si="20"/>
        <v>1.9715297716374016E-3</v>
      </c>
      <c r="O29" s="47">
        <f t="shared" ca="1" si="21"/>
        <v>3.1751684125197522E-3</v>
      </c>
      <c r="P29" s="47">
        <f t="shared" ca="1" si="22"/>
        <v>2.1360945334326909E-2</v>
      </c>
      <c r="Q29" s="47">
        <f t="shared" ca="1" si="23"/>
        <v>0.14370575865423138</v>
      </c>
      <c r="S29" s="83">
        <v>0</v>
      </c>
      <c r="T29" s="83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 ca="1">SUMIF(SharesElab!$B$2:$B$79,Apt_RSD_share!$A30,SharesElab!C$2:C$79)</f>
        <v>2.9058347150305161E-5</v>
      </c>
      <c r="E30" s="46">
        <f t="shared" ca="1" si="12"/>
        <v>2.6152512435274646E-5</v>
      </c>
      <c r="F30" s="46">
        <f t="shared" ca="1" si="13"/>
        <v>2.3537261191747181E-5</v>
      </c>
      <c r="G30" s="46">
        <f t="shared" ca="1" si="14"/>
        <v>1.3898517361114796E-5</v>
      </c>
      <c r="H30" s="46">
        <f t="shared" ca="1" si="15"/>
        <v>8.2069355165646794E-6</v>
      </c>
      <c r="I30" s="46">
        <f t="shared" ca="1" si="16"/>
        <v>9.9777176454446014E-7</v>
      </c>
      <c r="J30" s="46">
        <f t="shared" ca="1" si="17"/>
        <v>1.2130575317824479E-7</v>
      </c>
      <c r="K30" s="23"/>
      <c r="L30" s="47">
        <f t="shared" ca="1" si="18"/>
        <v>3.1964181865335679E-5</v>
      </c>
      <c r="M30" s="47">
        <f t="shared" ca="1" si="19"/>
        <v>3.5160600051869252E-5</v>
      </c>
      <c r="N30" s="47">
        <f t="shared" ca="1" si="20"/>
        <v>5.662649798953597E-5</v>
      </c>
      <c r="O30" s="47">
        <f t="shared" ca="1" si="21"/>
        <v>9.1197541277127599E-5</v>
      </c>
      <c r="P30" s="47">
        <f t="shared" ca="1" si="22"/>
        <v>6.135314543204961E-4</v>
      </c>
      <c r="Q30" s="47">
        <f t="shared" ca="1" si="23"/>
        <v>4.127532827850805E-3</v>
      </c>
      <c r="S30" s="83">
        <v>0</v>
      </c>
      <c r="T30" s="83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 ca="1">SUMIF(SharesElab!$B$2:$B$79,Apt_RSD_share!$A31,SharesElab!C$2:C$79)+D30*Z10</f>
        <v>0.10856347697843959</v>
      </c>
      <c r="E31" s="46">
        <f t="shared" ca="1" si="12"/>
        <v>9.7707129280595634E-2</v>
      </c>
      <c r="F31" s="46">
        <f t="shared" ca="1" si="13"/>
        <v>8.7936416352536073E-2</v>
      </c>
      <c r="G31" s="46">
        <f t="shared" ca="1" si="14"/>
        <v>5.1925574492009033E-2</v>
      </c>
      <c r="H31" s="46">
        <f t="shared" ca="1" si="15"/>
        <v>3.0661532481786425E-2</v>
      </c>
      <c r="I31" s="46">
        <f t="shared" ca="1" si="16"/>
        <v>3.7277265437556726E-3</v>
      </c>
      <c r="J31" s="46">
        <f t="shared" ca="1" si="17"/>
        <v>4.5320452241828053E-4</v>
      </c>
      <c r="K31" s="23"/>
      <c r="L31" s="47">
        <f t="shared" ca="1" si="18"/>
        <v>0.11941982467628355</v>
      </c>
      <c r="M31" s="47">
        <f t="shared" ca="1" si="19"/>
        <v>0.13136180714391191</v>
      </c>
      <c r="N31" s="47">
        <f t="shared" ca="1" si="20"/>
        <v>0.21155950402334167</v>
      </c>
      <c r="O31" s="47">
        <f t="shared" ca="1" si="21"/>
        <v>0.34071869682463207</v>
      </c>
      <c r="P31" s="47">
        <f t="shared" ca="1" si="22"/>
        <v>0.9</v>
      </c>
      <c r="Q31" s="47">
        <f t="shared" ca="1" si="23"/>
        <v>0.9</v>
      </c>
      <c r="S31" s="83">
        <v>0</v>
      </c>
      <c r="T31" s="83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 ca="1">SUMIF(SharesElab!$B$2:$B$79,Apt_RSD_share!$A32,SharesElab!C$2:C$79)</f>
        <v>6.3883045601030084E-5</v>
      </c>
      <c r="E32" s="46">
        <f t="shared" ca="1" si="12"/>
        <v>5.7494741040927076E-5</v>
      </c>
      <c r="F32" s="46">
        <f t="shared" ca="1" si="13"/>
        <v>5.1745266936834372E-5</v>
      </c>
      <c r="G32" s="46">
        <f t="shared" ca="1" si="14"/>
        <v>3.0555062673531337E-5</v>
      </c>
      <c r="H32" s="46">
        <f t="shared" ca="1" si="15"/>
        <v>1.8042458958093523E-5</v>
      </c>
      <c r="I32" s="46">
        <f t="shared" ca="1" si="16"/>
        <v>2.1935418007126612E-6</v>
      </c>
      <c r="J32" s="46">
        <f t="shared" ca="1" si="17"/>
        <v>2.6668347383521885E-7</v>
      </c>
      <c r="K32" s="23"/>
      <c r="L32" s="47">
        <f t="shared" ca="1" si="18"/>
        <v>7.02713501611331E-5</v>
      </c>
      <c r="M32" s="47">
        <f t="shared" ca="1" si="19"/>
        <v>7.7298485177246419E-5</v>
      </c>
      <c r="N32" s="47">
        <f t="shared" ca="1" si="20"/>
        <v>1.2448998336280718E-4</v>
      </c>
      <c r="O32" s="47">
        <f t="shared" ca="1" si="21"/>
        <v>2.0049236310563462E-4</v>
      </c>
      <c r="P32" s="47">
        <f t="shared" ca="1" si="22"/>
        <v>1.3488123626333285E-3</v>
      </c>
      <c r="Q32" s="47">
        <f t="shared" ca="1" si="23"/>
        <v>9.074135101265474E-3</v>
      </c>
      <c r="S32" s="83">
        <v>0</v>
      </c>
      <c r="T32" s="83">
        <v>0.25</v>
      </c>
      <c r="V32" s="78" t="s">
        <v>289</v>
      </c>
    </row>
    <row r="33" spans="1:25" ht="15">
      <c r="A33" s="49" t="s">
        <v>136</v>
      </c>
      <c r="B33" s="49" t="s">
        <v>135</v>
      </c>
      <c r="C33" s="23"/>
      <c r="D33" s="45">
        <f ca="1">SUMIF(SharesElab!$B$2:$B$79,Apt_RSD_share!$A33,SharesElab!C$2:C$79)</f>
        <v>6.5670870961830288E-2</v>
      </c>
      <c r="E33" s="46">
        <f t="shared" ca="1" si="12"/>
        <v>5.9103783865647262E-2</v>
      </c>
      <c r="F33" s="46">
        <f t="shared" ca="1" si="13"/>
        <v>5.3193405479082537E-2</v>
      </c>
      <c r="G33" s="46">
        <f t="shared" ca="1" si="14"/>
        <v>3.1410174001343452E-2</v>
      </c>
      <c r="H33" s="46">
        <f t="shared" ca="1" si="15"/>
        <v>1.8547393646053303E-2</v>
      </c>
      <c r="I33" s="46">
        <f t="shared" ca="1" si="16"/>
        <v>2.2549300708615441E-3</v>
      </c>
      <c r="J33" s="46">
        <f t="shared" ca="1" si="17"/>
        <v>2.7414685435102213E-4</v>
      </c>
      <c r="K33" s="23"/>
      <c r="L33" s="47">
        <f t="shared" ca="1" si="18"/>
        <v>7.2237958058013321E-2</v>
      </c>
      <c r="M33" s="47">
        <f t="shared" ca="1" si="19"/>
        <v>7.9461753863814655E-2</v>
      </c>
      <c r="N33" s="47">
        <f t="shared" ca="1" si="20"/>
        <v>0.12797394921521221</v>
      </c>
      <c r="O33" s="47">
        <f t="shared" ca="1" si="21"/>
        <v>0.20610332495059147</v>
      </c>
      <c r="P33" s="47">
        <f t="shared" ca="1" si="22"/>
        <v>0.5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7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309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7" t="s">
        <v>294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ca="1" si="26">IF(E6="","",-E6)</f>
        <v>-2.6014319814718082E-2</v>
      </c>
      <c r="K46" s="32">
        <f t="shared" ca="1" si="26"/>
        <v>-2.3412887833246278E-2</v>
      </c>
      <c r="L46" s="32">
        <f t="shared" ca="1" si="26"/>
        <v>-1.3825076136653597E-2</v>
      </c>
      <c r="M46" s="32">
        <f t="shared" ca="1" si="26"/>
        <v>-8.1635692079325851E-3</v>
      </c>
      <c r="N46" s="32">
        <f t="shared" ca="1" si="26"/>
        <v>-9.9249943381902821E-4</v>
      </c>
      <c r="O46" s="32">
        <f t="shared" ca="1" si="26"/>
        <v>-1.2066476084675169E-4</v>
      </c>
      <c r="P46" s="24">
        <v>0</v>
      </c>
      <c r="Q46" s="24">
        <v>5</v>
      </c>
      <c r="R46" s="23" t="s">
        <v>148</v>
      </c>
      <c r="Y46" s="86" t="s">
        <v>293</v>
      </c>
    </row>
    <row r="47" spans="1:25" s="23" customFormat="1" ht="15.75" thickBot="1">
      <c r="A47" s="23" t="s">
        <v>202</v>
      </c>
      <c r="B47" s="23" t="s">
        <v>137</v>
      </c>
      <c r="D47" s="23" t="str">
        <f>IF(Y47="","UC-LO_"&amp;A7,"\I: DISABLED")</f>
        <v>\I: DISABLED</v>
      </c>
      <c r="E47" s="99" t="str">
        <f t="shared" ref="E47:E72" si="27">A47</f>
        <v>RSDBDL</v>
      </c>
      <c r="F47" s="99" t="str">
        <f t="shared" si="24"/>
        <v>RSDSH_Apt</v>
      </c>
      <c r="G47" s="28"/>
      <c r="H47" s="99" t="str">
        <f t="shared" si="25"/>
        <v>RSDSH_Apt</v>
      </c>
      <c r="I47" s="100">
        <v>1</v>
      </c>
      <c r="J47" s="32">
        <f t="shared" ca="1" si="26"/>
        <v>-5.9892038231741544E-6</v>
      </c>
      <c r="K47" s="32">
        <f t="shared" ca="1" si="26"/>
        <v>-5.390283440856739E-6</v>
      </c>
      <c r="L47" s="32">
        <f t="shared" ca="1" si="26"/>
        <v>-3.1829084689914964E-6</v>
      </c>
      <c r="M47" s="32">
        <f t="shared" ca="1" si="26"/>
        <v>-1.8794756218547894E-6</v>
      </c>
      <c r="N47" s="32">
        <f t="shared" ca="1" si="26"/>
        <v>-2.2850035848963535E-7</v>
      </c>
      <c r="O47" s="32">
        <f t="shared" ca="1" si="26"/>
        <v>-2.7780309157915685E-8</v>
      </c>
      <c r="P47" s="100">
        <v>0</v>
      </c>
      <c r="Q47" s="100">
        <v>5</v>
      </c>
      <c r="R47" s="99" t="s">
        <v>149</v>
      </c>
      <c r="Y47" s="86" t="s">
        <v>293</v>
      </c>
    </row>
    <row r="48" spans="1:25" s="23" customFormat="1" ht="15.75" thickBot="1">
      <c r="A48" s="23" t="s">
        <v>203</v>
      </c>
      <c r="B48" s="23" t="s">
        <v>137</v>
      </c>
      <c r="D48" s="23" t="str">
        <f t="shared" ref="D48:D58" si="28">IF(Y48="","UC-LO_"&amp;A8,"\I: DISABLED")</f>
        <v>\I: DISABLED</v>
      </c>
      <c r="E48" s="99" t="str">
        <f t="shared" si="27"/>
        <v>RSDETH</v>
      </c>
      <c r="F48" s="99" t="str">
        <f t="shared" si="24"/>
        <v>RSDSH_Apt</v>
      </c>
      <c r="G48" s="28"/>
      <c r="H48" s="99" t="str">
        <f t="shared" si="25"/>
        <v>RSDSH_Apt</v>
      </c>
      <c r="I48" s="100">
        <v>1</v>
      </c>
      <c r="J48" s="32">
        <f t="shared" ca="1" si="26"/>
        <v>-4.2964159420187761E-9</v>
      </c>
      <c r="K48" s="32">
        <f t="shared" ca="1" si="26"/>
        <v>-3.8667743478168983E-9</v>
      </c>
      <c r="L48" s="32">
        <f t="shared" ca="1" si="26"/>
        <v>-2.2832915846424009E-9</v>
      </c>
      <c r="M48" s="32">
        <f t="shared" ca="1" si="26"/>
        <v>-1.3482608478154918E-9</v>
      </c>
      <c r="N48" s="32">
        <f t="shared" ca="1" si="26"/>
        <v>-1.6391704339285231E-10</v>
      </c>
      <c r="O48" s="32">
        <f t="shared" ca="1" si="26"/>
        <v>-1.9928485766080184E-11</v>
      </c>
      <c r="P48" s="100">
        <v>0</v>
      </c>
      <c r="Q48" s="100">
        <v>5</v>
      </c>
      <c r="R48" s="99" t="s">
        <v>150</v>
      </c>
      <c r="Y48" s="86" t="s">
        <v>293</v>
      </c>
    </row>
    <row r="49" spans="1:25" s="23" customFormat="1" ht="15.75" thickBot="1">
      <c r="A49" s="23" t="s">
        <v>204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ca="1" si="26"/>
        <v>-4.6778517493511812E-4</v>
      </c>
      <c r="K49" s="32">
        <f t="shared" ca="1" si="26"/>
        <v>-4.2100665744160634E-4</v>
      </c>
      <c r="L49" s="32">
        <f t="shared" ca="1" si="26"/>
        <v>-2.4860022115269416E-4</v>
      </c>
      <c r="M49" s="32">
        <f t="shared" ca="1" si="26"/>
        <v>-1.4679594458845443E-4</v>
      </c>
      <c r="N49" s="32">
        <f t="shared" ca="1" si="26"/>
        <v>-1.7846959850526889E-5</v>
      </c>
      <c r="O49" s="32">
        <f t="shared" ca="1" si="26"/>
        <v>-2.1697736732392682E-6</v>
      </c>
      <c r="P49" s="24">
        <v>0</v>
      </c>
      <c r="Q49" s="24">
        <v>5</v>
      </c>
      <c r="R49" s="23" t="s">
        <v>151</v>
      </c>
      <c r="Y49" s="86"/>
    </row>
    <row r="50" spans="1:25" s="23" customFormat="1" ht="15.75" thickBot="1">
      <c r="A50" s="23" t="s">
        <v>205</v>
      </c>
      <c r="B50" s="23" t="s">
        <v>137</v>
      </c>
      <c r="D50" s="90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8">
        <f ca="1">MAX(IF(E10+E11="","",-E10-E11),-$T$10)</f>
        <v>-0.47871633351374804</v>
      </c>
      <c r="K50" s="88">
        <f t="shared" ref="K50:O50" ca="1" si="29">MAX(IF(F10+F11="","",-F10-F11),-$T$10)</f>
        <v>-0.43084470016237331</v>
      </c>
      <c r="L50" s="88">
        <f t="shared" ca="1" si="29"/>
        <v>-0.25440948699887989</v>
      </c>
      <c r="M50" s="88">
        <f t="shared" ca="1" si="29"/>
        <v>-0.15022625797796862</v>
      </c>
      <c r="N50" s="88">
        <f t="shared" ca="1" si="29"/>
        <v>-1.8264005876621262E-2</v>
      </c>
      <c r="O50" s="88">
        <f t="shared" ca="1" si="29"/>
        <v>-2.220476733902113E-3</v>
      </c>
      <c r="P50" s="24">
        <v>0</v>
      </c>
      <c r="Q50" s="24">
        <v>5</v>
      </c>
      <c r="R50" s="23" t="s">
        <v>152</v>
      </c>
      <c r="Y50" s="86"/>
    </row>
    <row r="51" spans="1:25" s="23" customFormat="1" ht="15.75" thickBot="1">
      <c r="A51" s="23" t="s">
        <v>205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ca="1" si="30">IF(E11="","",-E11)</f>
        <v>-0.25017357109299898</v>
      </c>
      <c r="K51" s="32">
        <f t="shared" ca="1" si="30"/>
        <v>-0.22515621398369912</v>
      </c>
      <c r="L51" s="32">
        <f t="shared" ca="1" si="30"/>
        <v>-0.13295249279523452</v>
      </c>
      <c r="M51" s="32">
        <f t="shared" ca="1" si="30"/>
        <v>-7.8507117470658055E-2</v>
      </c>
      <c r="N51" s="32">
        <f t="shared" ca="1" si="30"/>
        <v>-9.5446327036314508E-3</v>
      </c>
      <c r="O51" s="32">
        <f t="shared" ca="1" si="30"/>
        <v>-1.1604045134032536E-3</v>
      </c>
      <c r="P51" s="24">
        <v>0</v>
      </c>
      <c r="Q51" s="24">
        <v>5</v>
      </c>
      <c r="R51" s="23" t="s">
        <v>153</v>
      </c>
      <c r="Y51" s="86" t="s">
        <v>293</v>
      </c>
    </row>
    <row r="52" spans="1:25" s="23" customFormat="1" ht="15.75" thickBot="1">
      <c r="A52" s="23" t="s">
        <v>206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ca="1" si="30"/>
        <v>-1.9630228293201442E-2</v>
      </c>
      <c r="K52" s="32">
        <f t="shared" ca="1" si="30"/>
        <v>-1.76672054638813E-2</v>
      </c>
      <c r="L52" s="32">
        <f t="shared" ca="1" si="30"/>
        <v>-1.043230815436727E-2</v>
      </c>
      <c r="M52" s="32">
        <f t="shared" ca="1" si="30"/>
        <v>-6.1601736420723316E-3</v>
      </c>
      <c r="N52" s="32">
        <f t="shared" ca="1" si="30"/>
        <v>-7.4893330310015784E-4</v>
      </c>
      <c r="O52" s="32">
        <f t="shared" ca="1" si="30"/>
        <v>-9.1052805502382116E-5</v>
      </c>
      <c r="P52" s="24">
        <v>0</v>
      </c>
      <c r="Q52" s="24">
        <v>5</v>
      </c>
      <c r="R52" s="23" t="s">
        <v>154</v>
      </c>
      <c r="Y52" s="86"/>
    </row>
    <row r="53" spans="1:25" s="23" customFormat="1" ht="15.75" thickBot="1">
      <c r="A53" s="23" t="s">
        <v>207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ca="1" si="30"/>
        <v>-0.29062659870796231</v>
      </c>
      <c r="K53" s="32">
        <f t="shared" ca="1" si="30"/>
        <v>-0.26156393883716611</v>
      </c>
      <c r="L53" s="32">
        <f t="shared" ca="1" si="30"/>
        <v>-0.15445089024395825</v>
      </c>
      <c r="M53" s="32">
        <f t="shared" ca="1" si="30"/>
        <v>-9.120170618015494E-2</v>
      </c>
      <c r="N53" s="32">
        <f t="shared" ca="1" si="30"/>
        <v>-1.1087998330335296E-2</v>
      </c>
      <c r="O53" s="32">
        <f t="shared" ca="1" si="30"/>
        <v>-1.3480417431079846E-3</v>
      </c>
      <c r="P53" s="24">
        <v>0</v>
      </c>
      <c r="Q53" s="24">
        <v>5</v>
      </c>
      <c r="R53" s="23" t="s">
        <v>155</v>
      </c>
      <c r="Y53" s="86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ca="1" si="30"/>
        <v>-1.4686120981375079E-2</v>
      </c>
      <c r="K54" s="32">
        <f t="shared" ca="1" si="30"/>
        <v>-1.3217508883237571E-2</v>
      </c>
      <c r="L54" s="32">
        <f t="shared" ca="1" si="30"/>
        <v>-7.8048068204629546E-3</v>
      </c>
      <c r="M54" s="32">
        <f t="shared" ca="1" si="30"/>
        <v>-4.6086603794151717E-3</v>
      </c>
      <c r="N54" s="32">
        <f t="shared" ca="1" si="30"/>
        <v>-5.6030551107340081E-4</v>
      </c>
      <c r="O54" s="32">
        <f t="shared" ca="1" si="30"/>
        <v>-6.8120069584963325E-5</v>
      </c>
      <c r="P54" s="24">
        <v>0</v>
      </c>
      <c r="Q54" s="24">
        <v>5</v>
      </c>
      <c r="R54" s="23" t="s">
        <v>156</v>
      </c>
      <c r="Y54" s="86" t="s">
        <v>293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6" t="s">
        <v>293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ca="1" si="31">IF(E16="","",-E16)</f>
        <v>-9.9665516588765338E-5</v>
      </c>
      <c r="K56" s="32">
        <f t="shared" ca="1" si="31"/>
        <v>-8.9698964929888807E-5</v>
      </c>
      <c r="L56" s="32">
        <f t="shared" ca="1" si="31"/>
        <v>-5.2966341801450052E-5</v>
      </c>
      <c r="M56" s="32">
        <f t="shared" ca="1" si="31"/>
        <v>-3.1276095170338254E-5</v>
      </c>
      <c r="N56" s="32">
        <f t="shared" ca="1" si="31"/>
        <v>-3.8024430194659898E-6</v>
      </c>
      <c r="O56" s="32">
        <f t="shared" ca="1" si="31"/>
        <v>-4.6228830157793844E-7</v>
      </c>
      <c r="P56" s="24">
        <v>0</v>
      </c>
      <c r="Q56" s="24">
        <v>5</v>
      </c>
      <c r="R56" s="23" t="s">
        <v>174</v>
      </c>
      <c r="Y56" s="86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ca="1" si="31"/>
        <v>-6.5405802385519449E-2</v>
      </c>
      <c r="K57" s="32">
        <f t="shared" ca="1" si="31"/>
        <v>-5.8865222146967509E-2</v>
      </c>
      <c r="L57" s="32">
        <f t="shared" ca="1" si="31"/>
        <v>-3.4759325025562851E-2</v>
      </c>
      <c r="M57" s="32">
        <f t="shared" ca="1" si="31"/>
        <v>-2.0525033834344616E-2</v>
      </c>
      <c r="N57" s="32">
        <f t="shared" ca="1" si="31"/>
        <v>-2.4953649489378657E-3</v>
      </c>
      <c r="O57" s="32">
        <f t="shared" ca="1" si="31"/>
        <v>-3.0337812247443276E-4</v>
      </c>
      <c r="P57" s="24">
        <v>0</v>
      </c>
      <c r="Q57" s="24">
        <v>5</v>
      </c>
      <c r="R57" s="23" t="s">
        <v>158</v>
      </c>
      <c r="Y57" s="86" t="s">
        <v>293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>
        <f t="shared" ca="1" si="31"/>
        <v>-4.3471521117126452E-3</v>
      </c>
      <c r="K58" s="55">
        <f t="shared" ca="1" si="31"/>
        <v>-3.9124369005413811E-3</v>
      </c>
      <c r="L58" s="55">
        <f t="shared" ca="1" si="31"/>
        <v>-2.3102548654006807E-3</v>
      </c>
      <c r="M58" s="55">
        <f t="shared" ca="1" si="31"/>
        <v>-1.3641823954704483E-3</v>
      </c>
      <c r="N58" s="55">
        <f t="shared" ca="1" si="31"/>
        <v>-1.6585273189264626E-4</v>
      </c>
      <c r="O58" s="55">
        <f t="shared" ca="1" si="31"/>
        <v>-2.0163820298214568E-5</v>
      </c>
      <c r="P58" s="54">
        <v>0</v>
      </c>
      <c r="Q58" s="54">
        <v>5</v>
      </c>
      <c r="R58" s="53" t="s">
        <v>159</v>
      </c>
      <c r="Y58" s="86" t="s">
        <v>293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6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ca="1" si="35">IF(E21="","",-E21)</f>
        <v>-1.8311618358781772E-5</v>
      </c>
      <c r="K60" s="33">
        <f t="shared" ca="1" si="35"/>
        <v>-1.6480456522903595E-5</v>
      </c>
      <c r="L60" s="33">
        <f t="shared" ca="1" si="35"/>
        <v>-9.7315447722093469E-6</v>
      </c>
      <c r="M60" s="33">
        <f t="shared" ca="1" si="35"/>
        <v>-5.7463798725418982E-6</v>
      </c>
      <c r="N60" s="33">
        <f t="shared" ca="1" si="35"/>
        <v>-6.986256409102266E-7</v>
      </c>
      <c r="O60" s="33">
        <f t="shared" ca="1" si="35"/>
        <v>-8.4936568233057803E-8</v>
      </c>
      <c r="P60" s="24">
        <v>0</v>
      </c>
      <c r="Q60" s="24">
        <v>5</v>
      </c>
      <c r="R60" s="23" t="s">
        <v>160</v>
      </c>
      <c r="Y60" s="86" t="s">
        <v>293</v>
      </c>
    </row>
    <row r="61" spans="1:25" s="23" customFormat="1" ht="15.75" thickBot="1">
      <c r="A61" s="23" t="s">
        <v>202</v>
      </c>
      <c r="B61" s="26" t="s">
        <v>146</v>
      </c>
      <c r="C61" s="26"/>
      <c r="D61" s="23" t="str">
        <f t="shared" si="33"/>
        <v>\I: DISABLED</v>
      </c>
      <c r="E61" s="99" t="str">
        <f t="shared" si="27"/>
        <v>RSDBDL</v>
      </c>
      <c r="F61" s="99" t="str">
        <f t="shared" si="32"/>
        <v>RSDWH_Apt</v>
      </c>
      <c r="G61" s="28" t="str">
        <f t="shared" si="34"/>
        <v>R-WH_Apt_BDL*</v>
      </c>
      <c r="H61" s="99" t="str">
        <f t="shared" si="25"/>
        <v>RSDWH_Apt</v>
      </c>
      <c r="I61" s="100">
        <v>1</v>
      </c>
      <c r="J61" s="32">
        <f t="shared" ca="1" si="35"/>
        <v>-0.50327631454310362</v>
      </c>
      <c r="K61" s="32">
        <f t="shared" ca="1" si="35"/>
        <v>-0.45294868308879321</v>
      </c>
      <c r="L61" s="32">
        <f t="shared" ca="1" si="35"/>
        <v>-0.26746166787710157</v>
      </c>
      <c r="M61" s="32">
        <f t="shared" ca="1" si="35"/>
        <v>-0.15793344026474976</v>
      </c>
      <c r="N61" s="32">
        <f t="shared" ca="1" si="35"/>
        <v>-1.9201019315367808E-2</v>
      </c>
      <c r="O61" s="32">
        <f t="shared" ca="1" si="35"/>
        <v>-2.3343956930913234E-3</v>
      </c>
      <c r="P61" s="100">
        <v>0</v>
      </c>
      <c r="Q61" s="100">
        <v>5</v>
      </c>
      <c r="R61" s="23" t="s">
        <v>161</v>
      </c>
      <c r="Y61" s="86" t="s">
        <v>293</v>
      </c>
    </row>
    <row r="62" spans="1:25" s="23" customFormat="1" ht="15">
      <c r="A62" s="23" t="s">
        <v>203</v>
      </c>
      <c r="B62" s="26" t="s">
        <v>146</v>
      </c>
      <c r="C62" s="26"/>
      <c r="D62" s="23" t="str">
        <f t="shared" si="33"/>
        <v>\I: DISABLED</v>
      </c>
      <c r="E62" s="99" t="str">
        <f t="shared" si="27"/>
        <v>RSDETH</v>
      </c>
      <c r="F62" s="99" t="str">
        <f t="shared" si="32"/>
        <v>RSDWH_Apt</v>
      </c>
      <c r="G62" s="28" t="str">
        <f t="shared" si="34"/>
        <v>R-WH_Apt_ETH*</v>
      </c>
      <c r="H62" s="99" t="str">
        <f t="shared" si="25"/>
        <v>RSDWH_Apt</v>
      </c>
      <c r="I62" s="100">
        <v>1</v>
      </c>
      <c r="J62" s="32">
        <f t="shared" ca="1" si="35"/>
        <v>-1.9784850388234701E-2</v>
      </c>
      <c r="K62" s="32">
        <f t="shared" ca="1" si="35"/>
        <v>-1.7806365349411234E-2</v>
      </c>
      <c r="L62" s="32">
        <f t="shared" ca="1" si="35"/>
        <v>-1.0514480675173842E-2</v>
      </c>
      <c r="M62" s="32">
        <f t="shared" ca="1" si="35"/>
        <v>-6.2086956938834032E-3</v>
      </c>
      <c r="N62" s="32">
        <f t="shared" ca="1" si="35"/>
        <v>-7.5483245183321818E-4</v>
      </c>
      <c r="O62" s="32">
        <f t="shared" ca="1" si="35"/>
        <v>-9.1770004270279792E-5</v>
      </c>
      <c r="P62" s="100">
        <v>0</v>
      </c>
      <c r="Q62" s="100">
        <v>5</v>
      </c>
      <c r="R62" s="23" t="s">
        <v>162</v>
      </c>
      <c r="Y62" s="86" t="s">
        <v>293</v>
      </c>
    </row>
    <row r="63" spans="1:25" s="23" customFormat="1" ht="15">
      <c r="A63" s="23" t="s">
        <v>204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ca="1" si="35"/>
        <v>-5.9719938015463615E-3</v>
      </c>
      <c r="K63" s="33">
        <f t="shared" ca="1" si="35"/>
        <v>-5.3747944213917258E-3</v>
      </c>
      <c r="L63" s="33">
        <f t="shared" ca="1" si="35"/>
        <v>-3.1737623578876007E-3</v>
      </c>
      <c r="M63" s="33">
        <f t="shared" ca="1" si="35"/>
        <v>-1.8740749347090501E-3</v>
      </c>
      <c r="N63" s="33">
        <f t="shared" ca="1" si="35"/>
        <v>-2.278437610139661E-4</v>
      </c>
      <c r="O63" s="33">
        <f t="shared" ca="1" si="35"/>
        <v>-2.7700482233411202E-5</v>
      </c>
      <c r="P63" s="24">
        <v>0</v>
      </c>
      <c r="Q63" s="24">
        <v>5</v>
      </c>
      <c r="R63" s="23" t="s">
        <v>163</v>
      </c>
      <c r="Y63" s="86"/>
    </row>
    <row r="64" spans="1:25" s="23" customFormat="1" ht="15">
      <c r="A64" s="23" t="s">
        <v>205</v>
      </c>
      <c r="B64" s="26" t="s">
        <v>146</v>
      </c>
      <c r="C64" s="26"/>
      <c r="D64" s="90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9">
        <f ca="1">MAX(IF(E25+E26="","",-E25-E26),-$T$25)</f>
        <v>-0.20024347303671047</v>
      </c>
      <c r="K64" s="89">
        <f t="shared" ref="K64:O64" ca="1" si="36">MAX(IF(F25+F26="","",-F25-F26),-$T$25)</f>
        <v>-0.18021912573303944</v>
      </c>
      <c r="L64" s="89">
        <f t="shared" ca="1" si="36"/>
        <v>-0.10641759155410249</v>
      </c>
      <c r="M64" s="89">
        <f t="shared" ca="1" si="36"/>
        <v>-6.2838523636781995E-2</v>
      </c>
      <c r="N64" s="89">
        <f t="shared" ca="1" si="36"/>
        <v>-7.6396974831703752E-3</v>
      </c>
      <c r="O64" s="89">
        <f t="shared" ca="1" si="36"/>
        <v>-9.2880886208784733E-4</v>
      </c>
      <c r="P64" s="24">
        <v>0</v>
      </c>
      <c r="Q64" s="24">
        <v>5</v>
      </c>
      <c r="R64" s="23" t="s">
        <v>164</v>
      </c>
      <c r="Y64" s="86"/>
    </row>
    <row r="65" spans="1:25" s="23" customFormat="1" ht="15">
      <c r="A65" s="23" t="s">
        <v>205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ca="1" si="37">IF(E26="","",-E26)</f>
        <v>-1.3547633551430197E-3</v>
      </c>
      <c r="K65" s="33">
        <f t="shared" ca="1" si="37"/>
        <v>-1.2192870196287178E-3</v>
      </c>
      <c r="L65" s="33">
        <f t="shared" ca="1" si="37"/>
        <v>-7.1997679222056171E-4</v>
      </c>
      <c r="M65" s="33">
        <f t="shared" ca="1" si="37"/>
        <v>-4.2513909603831965E-4</v>
      </c>
      <c r="N65" s="33">
        <f t="shared" ca="1" si="37"/>
        <v>-5.1686989031997698E-5</v>
      </c>
      <c r="O65" s="33">
        <f t="shared" ca="1" si="37"/>
        <v>-6.2839312123697344E-6</v>
      </c>
      <c r="P65" s="24">
        <v>0</v>
      </c>
      <c r="Q65" s="24">
        <v>5</v>
      </c>
      <c r="R65" s="23" t="s">
        <v>165</v>
      </c>
      <c r="Y65" s="86" t="s">
        <v>293</v>
      </c>
    </row>
    <row r="66" spans="1:25" s="23" customFormat="1" ht="15">
      <c r="A66" s="23" t="s">
        <v>206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ca="1" si="37"/>
        <v>-1.7166415610522733E-3</v>
      </c>
      <c r="K66" s="33">
        <f t="shared" ca="1" si="37"/>
        <v>-1.5449774049470461E-3</v>
      </c>
      <c r="L66" s="33">
        <f t="shared" ca="1" si="37"/>
        <v>-9.1229370784718137E-4</v>
      </c>
      <c r="M66" s="33">
        <f t="shared" ca="1" si="37"/>
        <v>-5.3870031154668225E-4</v>
      </c>
      <c r="N66" s="33">
        <f t="shared" ca="1" si="37"/>
        <v>-6.5493381704743122E-5</v>
      </c>
      <c r="O66" s="33">
        <f t="shared" ca="1" si="37"/>
        <v>-7.9624662454858732E-6</v>
      </c>
      <c r="P66" s="24">
        <v>0</v>
      </c>
      <c r="Q66" s="24">
        <v>5</v>
      </c>
      <c r="R66" s="23" t="s">
        <v>166</v>
      </c>
      <c r="Y66" s="86"/>
    </row>
    <row r="67" spans="1:25" s="23" customFormat="1" ht="15">
      <c r="A67" s="23" t="s">
        <v>207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ca="1" si="37"/>
        <v>-1.120947130682563E-2</v>
      </c>
      <c r="K67" s="33">
        <f t="shared" ca="1" si="37"/>
        <v>-1.0088524176143067E-2</v>
      </c>
      <c r="L67" s="33">
        <f t="shared" ca="1" si="37"/>
        <v>-5.9571726407707214E-3</v>
      </c>
      <c r="M67" s="33">
        <f t="shared" ca="1" si="37"/>
        <v>-3.5176508726487044E-3</v>
      </c>
      <c r="N67" s="33">
        <f t="shared" ca="1" si="37"/>
        <v>-4.2766422511422654E-4</v>
      </c>
      <c r="O67" s="33">
        <f t="shared" ca="1" si="37"/>
        <v>-5.1993985777455848E-5</v>
      </c>
      <c r="P67" s="24">
        <v>0</v>
      </c>
      <c r="Q67" s="24">
        <v>5</v>
      </c>
      <c r="R67" s="23" t="s">
        <v>167</v>
      </c>
      <c r="Y67" s="86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ca="1" si="37"/>
        <v>-9.10535856884337E-4</v>
      </c>
      <c r="K68" s="33">
        <f t="shared" ca="1" si="37"/>
        <v>-8.1948227119590337E-4</v>
      </c>
      <c r="L68" s="33">
        <f t="shared" ca="1" si="37"/>
        <v>-4.8389608631846907E-4</v>
      </c>
      <c r="M68" s="33">
        <f t="shared" ca="1" si="37"/>
        <v>-2.8573580001019287E-4</v>
      </c>
      <c r="N68" s="33">
        <f t="shared" ca="1" si="37"/>
        <v>-3.4738802661999243E-5</v>
      </c>
      <c r="O68" s="33">
        <f t="shared" ca="1" si="37"/>
        <v>-4.2234274121278351E-6</v>
      </c>
      <c r="P68" s="24">
        <v>0</v>
      </c>
      <c r="Q68" s="24">
        <v>5</v>
      </c>
      <c r="R68" s="23" t="s">
        <v>168</v>
      </c>
      <c r="Y68" s="86" t="s">
        <v>293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6" t="s">
        <v>293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ca="1" si="38">IF(E31="","",-E31)</f>
        <v>-9.7707129280595634E-2</v>
      </c>
      <c r="K70" s="33">
        <f t="shared" ca="1" si="38"/>
        <v>-8.7936416352536073E-2</v>
      </c>
      <c r="L70" s="33">
        <f t="shared" ca="1" si="38"/>
        <v>-5.1925574492009033E-2</v>
      </c>
      <c r="M70" s="33">
        <f t="shared" ca="1" si="38"/>
        <v>-3.0661532481786425E-2</v>
      </c>
      <c r="N70" s="33">
        <f t="shared" ca="1" si="38"/>
        <v>-3.7277265437556726E-3</v>
      </c>
      <c r="O70" s="33">
        <f t="shared" ca="1" si="38"/>
        <v>-4.5320452241828053E-4</v>
      </c>
      <c r="P70" s="25">
        <v>0</v>
      </c>
      <c r="Q70" s="25">
        <v>5</v>
      </c>
      <c r="R70" s="23" t="s">
        <v>173</v>
      </c>
      <c r="Y70" s="86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ca="1" si="38"/>
        <v>-5.7494741040927076E-5</v>
      </c>
      <c r="K71" s="33">
        <f t="shared" ca="1" si="38"/>
        <v>-5.1745266936834372E-5</v>
      </c>
      <c r="L71" s="33">
        <f t="shared" ca="1" si="38"/>
        <v>-3.0555062673531337E-5</v>
      </c>
      <c r="M71" s="33">
        <f t="shared" ca="1" si="38"/>
        <v>-1.8042458958093523E-5</v>
      </c>
      <c r="N71" s="33">
        <f t="shared" ca="1" si="38"/>
        <v>-2.1935418007126612E-6</v>
      </c>
      <c r="O71" s="33">
        <f t="shared" ca="1" si="38"/>
        <v>-2.6668347383521885E-7</v>
      </c>
      <c r="P71" s="24">
        <v>0</v>
      </c>
      <c r="Q71" s="24">
        <v>5</v>
      </c>
      <c r="R71" s="23" t="s">
        <v>170</v>
      </c>
      <c r="Y71" s="86" t="s">
        <v>293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ca="1" si="38"/>
        <v>-5.9103783865647262E-2</v>
      </c>
      <c r="K72" s="33">
        <f t="shared" ca="1" si="38"/>
        <v>-5.3193405479082537E-2</v>
      </c>
      <c r="L72" s="33">
        <f t="shared" ca="1" si="38"/>
        <v>-3.1410174001343452E-2</v>
      </c>
      <c r="M72" s="33">
        <f t="shared" ca="1" si="38"/>
        <v>-1.8547393646053303E-2</v>
      </c>
      <c r="N72" s="33">
        <f t="shared" ca="1" si="38"/>
        <v>-2.2549300708615441E-3</v>
      </c>
      <c r="O72" s="33">
        <f t="shared" ca="1" si="38"/>
        <v>-2.7414685435102213E-4</v>
      </c>
      <c r="P72" s="25">
        <v>0</v>
      </c>
      <c r="Q72" s="25">
        <v>5</v>
      </c>
      <c r="R72" s="23" t="s">
        <v>171</v>
      </c>
      <c r="Y72" s="86" t="s">
        <v>293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295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283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292</v>
      </c>
      <c r="Q75" s="8" t="s">
        <v>291</v>
      </c>
      <c r="R75" s="6" t="s">
        <v>27</v>
      </c>
      <c r="Y75" s="87" t="s">
        <v>294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ca="1" si="39">IF(L33="","",-L33)</f>
        <v>-7.2237958058013321E-2</v>
      </c>
      <c r="K76" s="34">
        <f t="shared" ca="1" si="39"/>
        <v>-7.9461753863814655E-2</v>
      </c>
      <c r="L76" s="34">
        <f t="shared" ca="1" si="39"/>
        <v>-0.12797394921521221</v>
      </c>
      <c r="M76" s="34">
        <f t="shared" ca="1" si="39"/>
        <v>-0.20610332495059147</v>
      </c>
      <c r="N76" s="34">
        <f t="shared" ca="1" si="39"/>
        <v>-0.5</v>
      </c>
      <c r="O76" s="34">
        <f t="shared" ca="1" si="39"/>
        <v>-0.5</v>
      </c>
      <c r="P76" s="24">
        <v>0</v>
      </c>
      <c r="Q76" s="24">
        <v>5</v>
      </c>
      <c r="R76" s="23" t="s">
        <v>200</v>
      </c>
      <c r="Y76" s="86"/>
    </row>
    <row r="77" spans="1:25" s="23" customFormat="1" ht="28.5" customHeight="1">
      <c r="A77" s="26"/>
      <c r="B77" s="26"/>
      <c r="C77" s="26"/>
      <c r="D77" s="102"/>
      <c r="E77" s="102"/>
      <c r="F77" s="102"/>
      <c r="G77" s="102"/>
      <c r="H77" s="102"/>
      <c r="I77" s="103"/>
      <c r="J77" s="103"/>
      <c r="K77" s="103"/>
      <c r="L77" s="103"/>
      <c r="M77" s="103"/>
      <c r="N77" s="103"/>
      <c r="O77" s="103"/>
      <c r="P77" s="103"/>
      <c r="Q77" s="103"/>
      <c r="R77" s="102"/>
      <c r="Y77" s="87"/>
    </row>
    <row r="78" spans="1:25" s="23" customFormat="1" ht="15.75" thickBot="1">
      <c r="A78" s="23" t="s">
        <v>140</v>
      </c>
      <c r="B78" s="23" t="s">
        <v>137</v>
      </c>
      <c r="C78" s="26"/>
      <c r="D78" s="23" t="str">
        <f t="shared" ref="D78:D90" si="40">IF(Y78="","UC-UP_"&amp;A6,"\I: DISABLED")</f>
        <v>\I: DISABLED</v>
      </c>
      <c r="E78" s="23" t="str">
        <f>A78</f>
        <v>RSDCOA</v>
      </c>
      <c r="F78" s="23" t="str">
        <f t="shared" ref="F78:F103" si="41">H78</f>
        <v>RSDSH_Apt</v>
      </c>
      <c r="H78" s="23" t="str">
        <f t="shared" ref="H78:H104" si="42">B78</f>
        <v>RSDSH_Apt</v>
      </c>
      <c r="I78" s="24">
        <v>1</v>
      </c>
      <c r="J78" s="34">
        <f t="shared" ref="J78:O81" ca="1" si="43">IF(L6="","",-L6)</f>
        <v>-3.1795279773544328E-2</v>
      </c>
      <c r="K78" s="34">
        <f t="shared" ca="1" si="43"/>
        <v>-3.4974807750898763E-2</v>
      </c>
      <c r="L78" s="34">
        <f t="shared" ca="1" si="43"/>
        <v>-5.6327277630899994E-2</v>
      </c>
      <c r="M78" s="34">
        <f t="shared" ca="1" si="43"/>
        <v>-9.071564389734077E-2</v>
      </c>
      <c r="N78" s="34">
        <f t="shared" ca="1" si="43"/>
        <v>-0.61028948972240005</v>
      </c>
      <c r="O78" s="34">
        <f t="shared" ca="1" si="43"/>
        <v>-0.9</v>
      </c>
      <c r="P78" s="24">
        <v>0</v>
      </c>
      <c r="Q78" s="24">
        <v>5</v>
      </c>
      <c r="R78" s="23" t="s">
        <v>175</v>
      </c>
      <c r="Y78" s="86" t="s">
        <v>293</v>
      </c>
    </row>
    <row r="79" spans="1:25" s="23" customFormat="1" ht="15.75" thickBot="1">
      <c r="A79" s="23" t="s">
        <v>202</v>
      </c>
      <c r="B79" s="23" t="s">
        <v>137</v>
      </c>
      <c r="C79" s="26"/>
      <c r="D79" s="23" t="str">
        <f t="shared" si="40"/>
        <v>\I: DISABLED</v>
      </c>
      <c r="E79" s="99" t="str">
        <f t="shared" ref="E79:E104" si="44">A79</f>
        <v>RSDBDL</v>
      </c>
      <c r="F79" s="99" t="str">
        <f t="shared" si="41"/>
        <v>RSDSH_Apt</v>
      </c>
      <c r="G79" s="99"/>
      <c r="H79" s="99" t="str">
        <f t="shared" si="42"/>
        <v>RSDSH_Apt</v>
      </c>
      <c r="I79" s="100">
        <v>1</v>
      </c>
      <c r="J79" s="32">
        <f t="shared" ca="1" si="43"/>
        <v>-7.3201380061017444E-6</v>
      </c>
      <c r="K79" s="32">
        <f t="shared" ca="1" si="43"/>
        <v>-8.052151806711919E-6</v>
      </c>
      <c r="L79" s="32">
        <f t="shared" ca="1" si="43"/>
        <v>-1.2968071006227619E-5</v>
      </c>
      <c r="M79" s="32">
        <f t="shared" ca="1" si="43"/>
        <v>-2.0885208036239647E-5</v>
      </c>
      <c r="N79" s="32">
        <f t="shared" ca="1" si="43"/>
        <v>-1.4050523600545704E-4</v>
      </c>
      <c r="O79" s="32">
        <f t="shared" ca="1" si="43"/>
        <v>-9.4524896810669506E-4</v>
      </c>
      <c r="P79" s="100">
        <v>0</v>
      </c>
      <c r="Q79" s="100">
        <v>5</v>
      </c>
      <c r="R79" s="23" t="s">
        <v>176</v>
      </c>
      <c r="Y79" s="86" t="s">
        <v>293</v>
      </c>
    </row>
    <row r="80" spans="1:25" s="23" customFormat="1" ht="15">
      <c r="A80" s="23" t="s">
        <v>203</v>
      </c>
      <c r="B80" s="23" t="s">
        <v>137</v>
      </c>
      <c r="C80" s="26"/>
      <c r="D80" s="23" t="str">
        <f t="shared" si="40"/>
        <v>\I: DISABLED</v>
      </c>
      <c r="E80" s="99" t="str">
        <f t="shared" si="44"/>
        <v>RSDETH</v>
      </c>
      <c r="F80" s="99" t="str">
        <f t="shared" si="41"/>
        <v>RSDSH_Apt</v>
      </c>
      <c r="G80" s="99"/>
      <c r="H80" s="99" t="str">
        <f t="shared" si="42"/>
        <v>RSDSH_Apt</v>
      </c>
      <c r="I80" s="100">
        <v>1</v>
      </c>
      <c r="J80" s="32">
        <f t="shared" ca="1" si="43"/>
        <v>-5.2511750402451713E-9</v>
      </c>
      <c r="K80" s="32">
        <f t="shared" ca="1" si="43"/>
        <v>-5.7762925442696886E-9</v>
      </c>
      <c r="L80" s="32">
        <f t="shared" ca="1" si="43"/>
        <v>-9.3027769054717806E-9</v>
      </c>
      <c r="M80" s="32">
        <f t="shared" ca="1" si="43"/>
        <v>-1.4982215234031359E-8</v>
      </c>
      <c r="N80" s="32">
        <f t="shared" ca="1" si="43"/>
        <v>-1.0079285222773135E-7</v>
      </c>
      <c r="O80" s="32">
        <f t="shared" ca="1" si="43"/>
        <v>-6.7808390825444624E-7</v>
      </c>
      <c r="P80" s="100">
        <v>0</v>
      </c>
      <c r="Q80" s="100">
        <v>5</v>
      </c>
      <c r="R80" s="23" t="s">
        <v>177</v>
      </c>
      <c r="Y80" s="86" t="s">
        <v>293</v>
      </c>
    </row>
    <row r="81" spans="1:25" s="23" customFormat="1" ht="15">
      <c r="A81" s="23" t="s">
        <v>204</v>
      </c>
      <c r="B81" s="23" t="s">
        <v>137</v>
      </c>
      <c r="C81" s="26"/>
      <c r="D81" s="23" t="str">
        <f t="shared" si="40"/>
        <v>UC-UP_R-SH_Apt_LPG_X0</v>
      </c>
      <c r="E81" s="23" t="str">
        <f t="shared" si="44"/>
        <v>RSDLPG</v>
      </c>
      <c r="F81" s="23" t="str">
        <f t="shared" si="41"/>
        <v>RSDSH_Apt</v>
      </c>
      <c r="H81" s="23" t="str">
        <f t="shared" si="42"/>
        <v>RSDSH_Apt</v>
      </c>
      <c r="I81" s="24">
        <v>1</v>
      </c>
      <c r="J81" s="34">
        <f t="shared" ca="1" si="43"/>
        <v>-5.7173743603181103E-4</v>
      </c>
      <c r="K81" s="34">
        <f t="shared" ca="1" si="43"/>
        <v>-6.2891117963499222E-4</v>
      </c>
      <c r="L81" s="34">
        <f t="shared" ca="1" si="43"/>
        <v>-1.0128677439139519E-3</v>
      </c>
      <c r="M81" s="34">
        <f t="shared" ca="1" si="43"/>
        <v>-1.6312336302508588E-3</v>
      </c>
      <c r="N81" s="34">
        <f t="shared" ca="1" si="43"/>
        <v>-1.0974124164850883E-2</v>
      </c>
      <c r="O81" s="34">
        <f t="shared" ca="1" si="43"/>
        <v>-7.3828419762927255E-2</v>
      </c>
      <c r="P81" s="24">
        <v>0</v>
      </c>
      <c r="Q81" s="24">
        <v>5</v>
      </c>
      <c r="R81" s="23" t="s">
        <v>178</v>
      </c>
      <c r="Y81" s="86"/>
    </row>
    <row r="82" spans="1:25" s="23" customFormat="1" ht="15">
      <c r="A82" s="23" t="s">
        <v>205</v>
      </c>
      <c r="B82" s="23" t="s">
        <v>137</v>
      </c>
      <c r="C82" s="26"/>
      <c r="D82" s="90" t="str">
        <f t="shared" si="40"/>
        <v>UC-UP_R-SH_Apt_ELC_X0</v>
      </c>
      <c r="E82" s="23" t="str">
        <f t="shared" si="44"/>
        <v>RSDELC</v>
      </c>
      <c r="F82" s="23" t="str">
        <f t="shared" si="41"/>
        <v>RSDSH_Apt</v>
      </c>
      <c r="H82" s="23" t="str">
        <f t="shared" si="42"/>
        <v>RSDSH_Apt</v>
      </c>
      <c r="I82" s="24">
        <v>1</v>
      </c>
      <c r="J82" s="91">
        <f ca="1">MAX(IF(L10+L11="","",-L10-L11),-$T$10)</f>
        <v>-0.58509774096124767</v>
      </c>
      <c r="K82" s="91">
        <f t="shared" ref="K82:O82" ca="1" si="45">MAX(IF(M10+M11="","",-M10-M11),-$T$10)</f>
        <v>-0.64360751505737246</v>
      </c>
      <c r="L82" s="91">
        <f t="shared" ca="1" si="45"/>
        <v>-0.9</v>
      </c>
      <c r="M82" s="91">
        <f t="shared" ca="1" si="45"/>
        <v>-0.9</v>
      </c>
      <c r="N82" s="91">
        <f t="shared" ca="1" si="45"/>
        <v>-0.9</v>
      </c>
      <c r="O82" s="91">
        <f t="shared" ca="1" si="45"/>
        <v>-0.9</v>
      </c>
      <c r="P82" s="24">
        <v>0</v>
      </c>
      <c r="Q82" s="24">
        <v>5</v>
      </c>
      <c r="R82" s="23" t="s">
        <v>179</v>
      </c>
      <c r="Y82" s="86"/>
    </row>
    <row r="83" spans="1:25" s="23" customFormat="1" ht="15">
      <c r="A83" s="23" t="s">
        <v>205</v>
      </c>
      <c r="B83" s="23" t="s">
        <v>137</v>
      </c>
      <c r="C83" s="26"/>
      <c r="D83" s="23" t="str">
        <f t="shared" si="40"/>
        <v>\I: DISABLED</v>
      </c>
      <c r="E83" s="23" t="str">
        <f t="shared" si="44"/>
        <v>RSDELC</v>
      </c>
      <c r="F83" s="23" t="str">
        <f t="shared" si="41"/>
        <v>RSDSH_Apt</v>
      </c>
      <c r="H83" s="23" t="str">
        <f t="shared" si="42"/>
        <v>RSDSH_Apt</v>
      </c>
      <c r="I83" s="24">
        <v>1</v>
      </c>
      <c r="J83" s="34">
        <f t="shared" ref="J83:O86" ca="1" si="46">IF(L11="","",-L11)</f>
        <v>-0.30576769800255432</v>
      </c>
      <c r="K83" s="34">
        <f t="shared" ca="1" si="46"/>
        <v>-0.3363444678028098</v>
      </c>
      <c r="L83" s="34">
        <f t="shared" ca="1" si="46"/>
        <v>-0.54168612884110345</v>
      </c>
      <c r="M83" s="34">
        <f t="shared" ca="1" si="46"/>
        <v>-0.87239092735988577</v>
      </c>
      <c r="N83" s="34">
        <f t="shared" ca="1" si="46"/>
        <v>-0.9</v>
      </c>
      <c r="O83" s="34">
        <f t="shared" ca="1" si="46"/>
        <v>-0.9</v>
      </c>
      <c r="P83" s="24">
        <v>0</v>
      </c>
      <c r="Q83" s="24">
        <v>5</v>
      </c>
      <c r="R83" s="23" t="s">
        <v>180</v>
      </c>
      <c r="Y83" s="86" t="s">
        <v>293</v>
      </c>
    </row>
    <row r="84" spans="1:25" s="23" customFormat="1" ht="15">
      <c r="A84" s="23" t="s">
        <v>206</v>
      </c>
      <c r="B84" s="23" t="s">
        <v>137</v>
      </c>
      <c r="C84" s="26"/>
      <c r="D84" s="23" t="str">
        <f t="shared" si="40"/>
        <v>UC-UP_R-SH_Apt_KER_X0</v>
      </c>
      <c r="E84" s="23" t="str">
        <f t="shared" si="44"/>
        <v>RSDKER</v>
      </c>
      <c r="F84" s="23" t="str">
        <f t="shared" si="41"/>
        <v>RSDSH_Apt</v>
      </c>
      <c r="H84" s="23" t="str">
        <f t="shared" si="42"/>
        <v>RSDSH_Apt</v>
      </c>
      <c r="I84" s="24">
        <v>1</v>
      </c>
      <c r="J84" s="34">
        <f t="shared" ca="1" si="46"/>
        <v>-2.3992501247246209E-2</v>
      </c>
      <c r="K84" s="34">
        <f t="shared" ca="1" si="46"/>
        <v>-2.6391751371970834E-2</v>
      </c>
      <c r="L84" s="34">
        <f t="shared" ca="1" si="46"/>
        <v>-4.2504179502072768E-2</v>
      </c>
      <c r="M84" s="34">
        <f t="shared" ca="1" si="46"/>
        <v>-6.8453406129883224E-2</v>
      </c>
      <c r="N84" s="34">
        <f t="shared" ca="1" si="46"/>
        <v>-0.46052028626995473</v>
      </c>
      <c r="O84" s="34">
        <f t="shared" ca="1" si="46"/>
        <v>-0.9</v>
      </c>
      <c r="P84" s="24">
        <v>0</v>
      </c>
      <c r="Q84" s="24">
        <v>5</v>
      </c>
      <c r="R84" s="23" t="s">
        <v>181</v>
      </c>
      <c r="Y84" s="86"/>
    </row>
    <row r="85" spans="1:25" s="23" customFormat="1" ht="15">
      <c r="A85" s="23" t="s">
        <v>207</v>
      </c>
      <c r="B85" s="23" t="s">
        <v>137</v>
      </c>
      <c r="C85" s="26"/>
      <c r="D85" s="23" t="str">
        <f t="shared" si="40"/>
        <v>UC-UP_R-SH_Apt_GAS_X0</v>
      </c>
      <c r="E85" s="23" t="str">
        <f t="shared" si="44"/>
        <v>RSDGAS</v>
      </c>
      <c r="F85" s="23" t="str">
        <f t="shared" si="41"/>
        <v>RSDSH_Apt</v>
      </c>
      <c r="H85" s="23" t="str">
        <f t="shared" si="42"/>
        <v>RSDSH_Apt</v>
      </c>
      <c r="I85" s="24">
        <v>1</v>
      </c>
      <c r="J85" s="34">
        <f t="shared" ca="1" si="46"/>
        <v>-0.35521028730973175</v>
      </c>
      <c r="K85" s="34">
        <f t="shared" ca="1" si="46"/>
        <v>-0.39073131604070499</v>
      </c>
      <c r="L85" s="34">
        <f t="shared" ca="1" si="46"/>
        <v>-0.62927669179671608</v>
      </c>
      <c r="M85" s="34">
        <f t="shared" ca="1" si="46"/>
        <v>-0.9</v>
      </c>
      <c r="N85" s="34">
        <f t="shared" ca="1" si="46"/>
        <v>-0.9</v>
      </c>
      <c r="O85" s="34">
        <f t="shared" ca="1" si="46"/>
        <v>-0.9</v>
      </c>
      <c r="P85" s="24">
        <v>0</v>
      </c>
      <c r="Q85" s="24">
        <v>5</v>
      </c>
      <c r="R85" s="23" t="s">
        <v>182</v>
      </c>
      <c r="Y85" s="86"/>
    </row>
    <row r="86" spans="1:25" ht="15">
      <c r="A86" s="23" t="s">
        <v>141</v>
      </c>
      <c r="B86" s="23" t="s">
        <v>137</v>
      </c>
      <c r="D86" s="23" t="str">
        <f t="shared" si="40"/>
        <v>\I: DISABLED</v>
      </c>
      <c r="E86" s="23" t="str">
        <f t="shared" si="44"/>
        <v>RSDPEA</v>
      </c>
      <c r="F86" s="23" t="str">
        <f t="shared" si="41"/>
        <v>RSDSH_Apt</v>
      </c>
      <c r="G86" s="23"/>
      <c r="H86" s="23" t="str">
        <f t="shared" si="42"/>
        <v>RSDSH_Apt</v>
      </c>
      <c r="I86" s="24">
        <v>1</v>
      </c>
      <c r="J86" s="34">
        <f t="shared" ca="1" si="46"/>
        <v>-1.7949703421680653E-2</v>
      </c>
      <c r="K86" s="34">
        <f t="shared" ca="1" si="46"/>
        <v>-1.9744673763848718E-2</v>
      </c>
      <c r="L86" s="34">
        <f t="shared" ca="1" si="46"/>
        <v>-3.1798994543416018E-2</v>
      </c>
      <c r="M86" s="34">
        <f t="shared" ca="1" si="46"/>
        <v>-5.1212598702116939E-2</v>
      </c>
      <c r="N86" s="34">
        <f t="shared" ca="1" si="46"/>
        <v>-0.34453275517332443</v>
      </c>
      <c r="O86" s="34">
        <f t="shared" ca="1" si="46"/>
        <v>-0.9</v>
      </c>
      <c r="P86" s="24">
        <v>0</v>
      </c>
      <c r="Q86" s="24">
        <v>5</v>
      </c>
      <c r="R86" s="23" t="s">
        <v>183</v>
      </c>
      <c r="Y86" s="86" t="s">
        <v>293</v>
      </c>
    </row>
    <row r="87" spans="1:25" ht="15">
      <c r="A87" s="23"/>
      <c r="B87" s="23"/>
      <c r="D87" s="23" t="str">
        <f t="shared" si="40"/>
        <v>\I: DISABLED</v>
      </c>
      <c r="E87" s="23"/>
      <c r="F87" s="23"/>
      <c r="G87" s="23"/>
      <c r="H87" s="23"/>
      <c r="I87" s="24"/>
      <c r="J87" s="34"/>
      <c r="K87" s="34"/>
      <c r="L87" s="34"/>
      <c r="M87" s="34"/>
      <c r="N87" s="34"/>
      <c r="O87" s="34"/>
      <c r="P87" s="24"/>
      <c r="Q87" s="24"/>
      <c r="R87" s="23"/>
      <c r="Y87" s="86" t="s">
        <v>293</v>
      </c>
    </row>
    <row r="88" spans="1:25" ht="15">
      <c r="A88" s="23" t="s">
        <v>142</v>
      </c>
      <c r="B88" s="23" t="s">
        <v>137</v>
      </c>
      <c r="D88" s="23" t="str">
        <f t="shared" si="40"/>
        <v>UC-UP_R-SH_Apt_WOO_X0</v>
      </c>
      <c r="E88" s="23" t="str">
        <f t="shared" si="44"/>
        <v>RSDWOO</v>
      </c>
      <c r="F88" s="23" t="str">
        <f t="shared" si="41"/>
        <v>RSDSH_Apt</v>
      </c>
      <c r="G88" s="23"/>
      <c r="H88" s="23" t="str">
        <f t="shared" si="42"/>
        <v>RSDSH_Apt</v>
      </c>
      <c r="I88" s="24">
        <v>1</v>
      </c>
      <c r="J88" s="34">
        <f t="shared" ref="J88:O90" ca="1" si="47">IF(L16="","",-L16)</f>
        <v>-1.2181340916404654E-4</v>
      </c>
      <c r="K88" s="34">
        <f t="shared" ca="1" si="47"/>
        <v>-1.3399475008045119E-4</v>
      </c>
      <c r="L88" s="34">
        <f t="shared" ca="1" si="47"/>
        <v>-2.1579988495206757E-4</v>
      </c>
      <c r="M88" s="34">
        <f t="shared" ca="1" si="47"/>
        <v>-3.4754787271415439E-4</v>
      </c>
      <c r="N88" s="34">
        <f t="shared" ca="1" si="47"/>
        <v>-2.3381282960726968E-3</v>
      </c>
      <c r="O88" s="34">
        <f t="shared" ca="1" si="47"/>
        <v>-1.5729757993345844E-2</v>
      </c>
      <c r="P88" s="24">
        <v>0</v>
      </c>
      <c r="Q88" s="24">
        <v>5</v>
      </c>
      <c r="R88" s="23" t="s">
        <v>185</v>
      </c>
      <c r="Y88" s="86"/>
    </row>
    <row r="89" spans="1:25" ht="15">
      <c r="A89" s="23" t="s">
        <v>143</v>
      </c>
      <c r="B89" s="26" t="s">
        <v>137</v>
      </c>
      <c r="D89" s="23" t="str">
        <f t="shared" si="40"/>
        <v>UC-UP_R-SH_Apt_HET_X0</v>
      </c>
      <c r="E89" s="23" t="str">
        <f t="shared" si="44"/>
        <v>RSDHET</v>
      </c>
      <c r="F89" s="23" t="str">
        <f t="shared" si="41"/>
        <v>RSDSH_Apt</v>
      </c>
      <c r="G89" s="23"/>
      <c r="H89" s="23" t="str">
        <f t="shared" si="42"/>
        <v>RSDSH_Apt</v>
      </c>
      <c r="I89" s="24">
        <v>1</v>
      </c>
      <c r="J89" s="34">
        <f t="shared" ca="1" si="47"/>
        <v>-7.994042513785711E-2</v>
      </c>
      <c r="K89" s="34">
        <f t="shared" ca="1" si="47"/>
        <v>-8.7934467651642825E-2</v>
      </c>
      <c r="L89" s="34">
        <f t="shared" ca="1" si="47"/>
        <v>-0.14161933949764735</v>
      </c>
      <c r="M89" s="34">
        <f t="shared" ca="1" si="47"/>
        <v>-0.22807936245435612</v>
      </c>
      <c r="N89" s="34">
        <f t="shared" ca="1" si="47"/>
        <v>-0.25</v>
      </c>
      <c r="O89" s="34">
        <f t="shared" ca="1" si="47"/>
        <v>-0.25</v>
      </c>
      <c r="P89" s="24">
        <v>0</v>
      </c>
      <c r="Q89" s="24">
        <v>5</v>
      </c>
      <c r="R89" s="23" t="s">
        <v>186</v>
      </c>
      <c r="Y89" s="86"/>
    </row>
    <row r="90" spans="1:25" ht="15.75" thickBot="1">
      <c r="A90" s="53" t="s">
        <v>144</v>
      </c>
      <c r="B90" s="53" t="s">
        <v>137</v>
      </c>
      <c r="C90" s="58"/>
      <c r="D90" s="53" t="str">
        <f t="shared" si="40"/>
        <v>UC-UP_R-SH_Apt_GEO_X0</v>
      </c>
      <c r="E90" s="53" t="str">
        <f t="shared" si="44"/>
        <v>RSDGEO</v>
      </c>
      <c r="F90" s="53" t="str">
        <f t="shared" si="41"/>
        <v>RSDSH_Apt</v>
      </c>
      <c r="G90" s="53"/>
      <c r="H90" s="53" t="str">
        <f t="shared" si="42"/>
        <v>RSDSH_Apt</v>
      </c>
      <c r="I90" s="54">
        <v>1</v>
      </c>
      <c r="J90" s="59">
        <f t="shared" ca="1" si="47"/>
        <v>-5.3131859143154556E-3</v>
      </c>
      <c r="K90" s="59">
        <f t="shared" ca="1" si="47"/>
        <v>-5.8445045057470019E-3</v>
      </c>
      <c r="L90" s="59">
        <f t="shared" ca="1" si="47"/>
        <v>-9.412632951550608E-3</v>
      </c>
      <c r="M90" s="59">
        <f t="shared" ca="1" si="47"/>
        <v>-1.5159139494801773E-2</v>
      </c>
      <c r="N90" s="59">
        <f t="shared" ca="1" si="47"/>
        <v>-0.10198311018309877</v>
      </c>
      <c r="O90" s="59">
        <f t="shared" ca="1" si="47"/>
        <v>-0.6860913685888651</v>
      </c>
      <c r="P90" s="54">
        <v>0</v>
      </c>
      <c r="Q90" s="54">
        <v>5</v>
      </c>
      <c r="R90" s="53" t="s">
        <v>187</v>
      </c>
      <c r="S90" s="58"/>
      <c r="T90" s="58"/>
      <c r="U90" s="58"/>
      <c r="Y90" s="86"/>
    </row>
    <row r="92" spans="1:25" ht="15">
      <c r="A92" s="26"/>
      <c r="B92" s="26"/>
      <c r="D92" s="23"/>
      <c r="E92" s="26"/>
      <c r="F92" s="26"/>
      <c r="G92" s="26"/>
      <c r="H92" s="26"/>
      <c r="I92" s="63"/>
      <c r="J92" s="33"/>
      <c r="K92" s="33"/>
      <c r="L92" s="33"/>
      <c r="M92" s="33"/>
      <c r="N92" s="33"/>
      <c r="O92" s="33"/>
      <c r="P92" s="63"/>
      <c r="Q92" s="63"/>
      <c r="R92" s="26"/>
      <c r="S92" s="98"/>
      <c r="T92" s="98"/>
      <c r="U92" s="98"/>
      <c r="Y92" s="86"/>
    </row>
    <row r="93" spans="1:25" ht="15.75" thickBot="1">
      <c r="A93" s="23" t="s">
        <v>140</v>
      </c>
      <c r="B93" s="26" t="s">
        <v>146</v>
      </c>
      <c r="D93" s="23" t="str">
        <f t="shared" ref="D93:D104" si="48">IF(Y93="","UC-UP_"&amp;A21,"\I: DISABLED")</f>
        <v>\I: DISABLED</v>
      </c>
      <c r="E93" s="23" t="str">
        <f t="shared" si="44"/>
        <v>RSDCOA</v>
      </c>
      <c r="F93" s="23" t="str">
        <f t="shared" si="41"/>
        <v>RSDWH_Apt</v>
      </c>
      <c r="G93" s="38" t="str">
        <f t="shared" ref="G93:G101" si="49">LEFT(A21,12)&amp;"*"</f>
        <v>R-WH_Apt_COA*</v>
      </c>
      <c r="H93" s="23" t="str">
        <f t="shared" si="42"/>
        <v>RSDWH_Apt</v>
      </c>
      <c r="I93" s="24">
        <v>1</v>
      </c>
      <c r="J93" s="34">
        <f t="shared" ref="J93:O96" ca="1" si="50">IF(L21="","",-L21)</f>
        <v>-2.2380866882955501E-5</v>
      </c>
      <c r="K93" s="34">
        <f t="shared" ca="1" si="50"/>
        <v>-2.4618953571251052E-5</v>
      </c>
      <c r="L93" s="34">
        <f t="shared" ca="1" si="50"/>
        <v>-3.9649070916035549E-5</v>
      </c>
      <c r="M93" s="34">
        <f t="shared" ca="1" si="50"/>
        <v>-6.3855225200984425E-5</v>
      </c>
      <c r="N93" s="34">
        <f t="shared" ca="1" si="50"/>
        <v>-4.295860243037981E-4</v>
      </c>
      <c r="O93" s="34">
        <f t="shared" ca="1" si="50"/>
        <v>-2.8900399567347917E-3</v>
      </c>
      <c r="P93" s="24">
        <v>0</v>
      </c>
      <c r="Q93" s="24">
        <v>5</v>
      </c>
      <c r="R93" s="23" t="s">
        <v>188</v>
      </c>
      <c r="Y93" s="86" t="s">
        <v>293</v>
      </c>
    </row>
    <row r="94" spans="1:25" ht="15.75" thickBot="1">
      <c r="A94" s="23" t="s">
        <v>202</v>
      </c>
      <c r="B94" s="26" t="s">
        <v>146</v>
      </c>
      <c r="D94" s="23" t="str">
        <f t="shared" si="48"/>
        <v>\I: DISABLED</v>
      </c>
      <c r="E94" s="79" t="str">
        <f t="shared" si="44"/>
        <v>RSDBDL</v>
      </c>
      <c r="F94" s="79" t="str">
        <f t="shared" si="41"/>
        <v>RSDWH_Apt</v>
      </c>
      <c r="G94" s="38" t="str">
        <f t="shared" si="49"/>
        <v>R-WH_Apt_BDL*</v>
      </c>
      <c r="H94" s="79" t="str">
        <f t="shared" si="42"/>
        <v>RSDWH_Apt</v>
      </c>
      <c r="I94" s="81">
        <v>1</v>
      </c>
      <c r="J94" s="82">
        <f t="shared" ca="1" si="50"/>
        <v>-0.61511549555268219</v>
      </c>
      <c r="K94" s="82">
        <f t="shared" ca="1" si="50"/>
        <v>-0.67662704510795046</v>
      </c>
      <c r="L94" s="82">
        <f t="shared" ca="1" si="50"/>
        <v>-0.9</v>
      </c>
      <c r="M94" s="82">
        <f t="shared" ca="1" si="50"/>
        <v>-0.9</v>
      </c>
      <c r="N94" s="82">
        <f t="shared" ca="1" si="50"/>
        <v>-0.9</v>
      </c>
      <c r="O94" s="82">
        <f t="shared" ca="1" si="50"/>
        <v>-0.9</v>
      </c>
      <c r="P94" s="81">
        <v>0</v>
      </c>
      <c r="Q94" s="81">
        <v>5</v>
      </c>
      <c r="R94" s="23" t="s">
        <v>189</v>
      </c>
      <c r="Y94" s="86" t="s">
        <v>293</v>
      </c>
    </row>
    <row r="95" spans="1:25" ht="15">
      <c r="A95" s="23" t="s">
        <v>203</v>
      </c>
      <c r="B95" s="26" t="s">
        <v>146</v>
      </c>
      <c r="D95" s="23" t="str">
        <f t="shared" si="48"/>
        <v>\I: DISABLED</v>
      </c>
      <c r="E95" s="79" t="str">
        <f t="shared" si="44"/>
        <v>RSDETH</v>
      </c>
      <c r="F95" s="79" t="str">
        <f t="shared" si="41"/>
        <v>RSDWH_Apt</v>
      </c>
      <c r="G95" s="38" t="str">
        <f t="shared" si="49"/>
        <v>R-WH_Apt_ETH*</v>
      </c>
      <c r="H95" s="79" t="str">
        <f t="shared" si="42"/>
        <v>RSDWH_Apt</v>
      </c>
      <c r="I95" s="81">
        <v>1</v>
      </c>
      <c r="J95" s="82">
        <f t="shared" ca="1" si="50"/>
        <v>-2.4181483807842415E-2</v>
      </c>
      <c r="K95" s="82">
        <f t="shared" ca="1" si="50"/>
        <v>-2.6599632188626657E-2</v>
      </c>
      <c r="L95" s="82">
        <f t="shared" ca="1" si="50"/>
        <v>-4.2838973636105143E-2</v>
      </c>
      <c r="M95" s="82">
        <f t="shared" ca="1" si="50"/>
        <v>-6.8992595430683701E-2</v>
      </c>
      <c r="N95" s="82">
        <f t="shared" ca="1" si="50"/>
        <v>-0.4641476822637669</v>
      </c>
      <c r="O95" s="82">
        <f t="shared" ca="1" si="50"/>
        <v>-0.9</v>
      </c>
      <c r="P95" s="81">
        <v>0</v>
      </c>
      <c r="Q95" s="81">
        <v>5</v>
      </c>
      <c r="R95" s="23" t="s">
        <v>190</v>
      </c>
      <c r="Y95" s="86" t="s">
        <v>293</v>
      </c>
    </row>
    <row r="96" spans="1:25" ht="15">
      <c r="A96" s="23" t="s">
        <v>204</v>
      </c>
      <c r="B96" s="26" t="s">
        <v>146</v>
      </c>
      <c r="D96" s="23" t="str">
        <f t="shared" si="48"/>
        <v>UC-UP_R-WH_Apt_LPG_X0</v>
      </c>
      <c r="E96" s="23" t="str">
        <f t="shared" si="44"/>
        <v>RSDLPG</v>
      </c>
      <c r="F96" s="23" t="str">
        <f t="shared" si="41"/>
        <v>RSDWH_Apt</v>
      </c>
      <c r="G96" s="38" t="str">
        <f t="shared" si="49"/>
        <v>R-WH_Apt_LPG*</v>
      </c>
      <c r="H96" s="23" t="str">
        <f t="shared" si="42"/>
        <v>RSDWH_Apt</v>
      </c>
      <c r="I96" s="24">
        <v>1</v>
      </c>
      <c r="J96" s="34">
        <f t="shared" ca="1" si="50"/>
        <v>-7.2991035352233313E-3</v>
      </c>
      <c r="K96" s="34">
        <f t="shared" ca="1" si="50"/>
        <v>-8.0290138887456654E-3</v>
      </c>
      <c r="L96" s="34">
        <f t="shared" ca="1" si="50"/>
        <v>-1.2930807157963787E-2</v>
      </c>
      <c r="M96" s="34">
        <f t="shared" ca="1" si="50"/>
        <v>-2.0825194235972264E-2</v>
      </c>
      <c r="N96" s="34">
        <f t="shared" ca="1" si="50"/>
        <v>-0.14010149316719939</v>
      </c>
      <c r="O96" s="34">
        <f t="shared" ca="1" si="50"/>
        <v>-0.9</v>
      </c>
      <c r="P96" s="24">
        <v>0</v>
      </c>
      <c r="Q96" s="24">
        <v>5</v>
      </c>
      <c r="R96" s="23" t="s">
        <v>191</v>
      </c>
      <c r="Y96" s="86"/>
    </row>
    <row r="97" spans="1:25" ht="15">
      <c r="A97" s="23" t="s">
        <v>205</v>
      </c>
      <c r="B97" s="26" t="s">
        <v>146</v>
      </c>
      <c r="D97" s="90" t="str">
        <f t="shared" si="48"/>
        <v>UC-UP_R-WH_Apt_ELC_X0</v>
      </c>
      <c r="E97" s="23" t="str">
        <f t="shared" si="44"/>
        <v>RSDELC</v>
      </c>
      <c r="F97" s="23" t="str">
        <f t="shared" si="41"/>
        <v>RSDWH_Apt</v>
      </c>
      <c r="G97" s="38" t="str">
        <f t="shared" si="49"/>
        <v>R-WH_Apt_ELC*</v>
      </c>
      <c r="H97" s="23" t="str">
        <f t="shared" si="42"/>
        <v>RSDWH_Apt</v>
      </c>
      <c r="I97" s="24">
        <v>1</v>
      </c>
      <c r="J97" s="91">
        <f t="shared" ref="J97:O97" ca="1" si="51">MAX(IF(L25+L26="","",-L25-L26),-$T$25)</f>
        <v>-0.24474202260042394</v>
      </c>
      <c r="K97" s="91">
        <f t="shared" ca="1" si="51"/>
        <v>-0.26921622486046637</v>
      </c>
      <c r="L97" s="91">
        <f t="shared" ca="1" si="51"/>
        <v>-0.43357542230002988</v>
      </c>
      <c r="M97" s="91">
        <f t="shared" ca="1" si="51"/>
        <v>-0.69827755336842123</v>
      </c>
      <c r="N97" s="91">
        <f t="shared" ca="1" si="51"/>
        <v>-0.9</v>
      </c>
      <c r="O97" s="91">
        <f t="shared" ca="1" si="51"/>
        <v>-0.9</v>
      </c>
      <c r="P97" s="24">
        <v>0</v>
      </c>
      <c r="Q97" s="24">
        <v>5</v>
      </c>
      <c r="R97" s="23" t="s">
        <v>192</v>
      </c>
      <c r="Y97" s="86"/>
    </row>
    <row r="98" spans="1:25" ht="15">
      <c r="A98" s="23" t="s">
        <v>205</v>
      </c>
      <c r="B98" s="26" t="s">
        <v>146</v>
      </c>
      <c r="D98" s="23" t="str">
        <f t="shared" si="48"/>
        <v>\I: DISABLED</v>
      </c>
      <c r="E98" s="23" t="str">
        <f t="shared" si="44"/>
        <v>RSDELC</v>
      </c>
      <c r="F98" s="23" t="str">
        <f t="shared" si="41"/>
        <v>RSDWH_Apt</v>
      </c>
      <c r="G98" s="38" t="str">
        <f t="shared" si="49"/>
        <v>R-WH_Apt_ELC*</v>
      </c>
      <c r="H98" s="23" t="str">
        <f t="shared" si="42"/>
        <v>RSDWH_Apt</v>
      </c>
      <c r="I98" s="24">
        <v>1</v>
      </c>
      <c r="J98" s="34">
        <f t="shared" ref="J98:O101" ca="1" si="52">IF(L26="","",-L26)</f>
        <v>-1.6558218785081354E-3</v>
      </c>
      <c r="K98" s="34">
        <f t="shared" ca="1" si="52"/>
        <v>-1.8214040663589489E-3</v>
      </c>
      <c r="L98" s="34">
        <f t="shared" ca="1" si="52"/>
        <v>-2.9333894629117521E-3</v>
      </c>
      <c r="M98" s="34">
        <f t="shared" ca="1" si="52"/>
        <v>-4.7242530639140072E-3</v>
      </c>
      <c r="N98" s="34">
        <f t="shared" ca="1" si="52"/>
        <v>-3.1782412248082835E-2</v>
      </c>
      <c r="O98" s="34">
        <f t="shared" ca="1" si="52"/>
        <v>-0.21381617678842293</v>
      </c>
      <c r="P98" s="24">
        <v>0</v>
      </c>
      <c r="Q98" s="24">
        <v>5</v>
      </c>
      <c r="R98" s="23" t="s">
        <v>193</v>
      </c>
      <c r="Y98" s="86" t="s">
        <v>293</v>
      </c>
    </row>
    <row r="99" spans="1:25" ht="15">
      <c r="A99" s="23" t="s">
        <v>206</v>
      </c>
      <c r="B99" s="26" t="s">
        <v>146</v>
      </c>
      <c r="D99" s="23" t="str">
        <f t="shared" si="48"/>
        <v>UC-UP_R-WH_Apt_KER_X0</v>
      </c>
      <c r="E99" s="23" t="str">
        <f t="shared" si="44"/>
        <v>RSDKER</v>
      </c>
      <c r="F99" s="23" t="str">
        <f t="shared" si="41"/>
        <v>RSDWH_Apt</v>
      </c>
      <c r="G99" s="38" t="str">
        <f t="shared" si="49"/>
        <v>R-WH_Apt_KER*</v>
      </c>
      <c r="H99" s="23" t="str">
        <f t="shared" si="42"/>
        <v>RSDWH_Apt</v>
      </c>
      <c r="I99" s="24">
        <v>1</v>
      </c>
      <c r="J99" s="34">
        <f t="shared" ca="1" si="52"/>
        <v>-2.0981174635083342E-3</v>
      </c>
      <c r="K99" s="34">
        <f t="shared" ca="1" si="52"/>
        <v>-2.3079292098591676E-3</v>
      </c>
      <c r="L99" s="34">
        <f t="shared" ca="1" si="52"/>
        <v>-3.7169430717702897E-3</v>
      </c>
      <c r="M99" s="34">
        <f t="shared" ca="1" si="52"/>
        <v>-5.9861739865167711E-3</v>
      </c>
      <c r="N99" s="34">
        <f t="shared" ca="1" si="52"/>
        <v>-4.0271985190945853E-2</v>
      </c>
      <c r="O99" s="34">
        <f t="shared" ca="1" si="52"/>
        <v>-0.27092977833132992</v>
      </c>
      <c r="P99" s="24">
        <v>0</v>
      </c>
      <c r="Q99" s="24">
        <v>5</v>
      </c>
      <c r="R99" s="23" t="s">
        <v>194</v>
      </c>
      <c r="Y99" s="86"/>
    </row>
    <row r="100" spans="1:25" ht="15">
      <c r="A100" s="23" t="s">
        <v>207</v>
      </c>
      <c r="B100" s="26" t="s">
        <v>146</v>
      </c>
      <c r="D100" s="23" t="str">
        <f t="shared" si="48"/>
        <v>UC-UP_R-WH_Apt_GAS_X0</v>
      </c>
      <c r="E100" s="23" t="str">
        <f t="shared" si="44"/>
        <v>RSDGAS</v>
      </c>
      <c r="F100" s="23" t="str">
        <f t="shared" si="41"/>
        <v>RSDWH_Apt</v>
      </c>
      <c r="G100" s="38" t="str">
        <f t="shared" si="49"/>
        <v>R-WH_Apt_GAS*</v>
      </c>
      <c r="H100" s="23" t="str">
        <f t="shared" si="42"/>
        <v>RSDWH_Apt</v>
      </c>
      <c r="I100" s="24">
        <v>1</v>
      </c>
      <c r="J100" s="34">
        <f t="shared" ca="1" si="52"/>
        <v>-1.3700464930564659E-2</v>
      </c>
      <c r="K100" s="34">
        <f t="shared" ca="1" si="52"/>
        <v>-1.5070511423621128E-2</v>
      </c>
      <c r="L100" s="34">
        <f t="shared" ca="1" si="52"/>
        <v>-2.4271209352856073E-2</v>
      </c>
      <c r="M100" s="34">
        <f t="shared" ca="1" si="52"/>
        <v>-3.908902537486824E-2</v>
      </c>
      <c r="N100" s="34">
        <f t="shared" ca="1" si="52"/>
        <v>-0.26297141622861353</v>
      </c>
      <c r="O100" s="34">
        <f t="shared" ca="1" si="52"/>
        <v>-0.9</v>
      </c>
      <c r="P100" s="24">
        <v>0</v>
      </c>
      <c r="Q100" s="24">
        <v>5</v>
      </c>
      <c r="R100" s="23" t="s">
        <v>195</v>
      </c>
      <c r="Y100" s="86"/>
    </row>
    <row r="101" spans="1:25" ht="15">
      <c r="A101" s="23" t="s">
        <v>141</v>
      </c>
      <c r="B101" s="26" t="s">
        <v>146</v>
      </c>
      <c r="D101" s="23" t="str">
        <f t="shared" si="48"/>
        <v>\I: DISABLED</v>
      </c>
      <c r="E101" s="23" t="str">
        <f t="shared" si="44"/>
        <v>RSDPEA</v>
      </c>
      <c r="F101" s="23" t="str">
        <f t="shared" si="41"/>
        <v>RSDWH_Apt</v>
      </c>
      <c r="G101" s="38" t="str">
        <f t="shared" si="49"/>
        <v>R-WH_Apt_PEA*</v>
      </c>
      <c r="H101" s="23" t="str">
        <f t="shared" si="42"/>
        <v>RSDWH_Apt</v>
      </c>
      <c r="I101" s="24">
        <v>1</v>
      </c>
      <c r="J101" s="34">
        <f t="shared" ca="1" si="52"/>
        <v>-1.1128771584141897E-3</v>
      </c>
      <c r="K101" s="34">
        <f t="shared" ca="1" si="52"/>
        <v>-1.2241648742556089E-3</v>
      </c>
      <c r="L101" s="34">
        <f t="shared" ca="1" si="52"/>
        <v>-1.9715297716374016E-3</v>
      </c>
      <c r="M101" s="34">
        <f t="shared" ca="1" si="52"/>
        <v>-3.1751684125197522E-3</v>
      </c>
      <c r="N101" s="34">
        <f t="shared" ca="1" si="52"/>
        <v>-2.1360945334326909E-2</v>
      </c>
      <c r="O101" s="34">
        <f t="shared" ca="1" si="52"/>
        <v>-0.14370575865423138</v>
      </c>
      <c r="P101" s="24">
        <v>0</v>
      </c>
      <c r="Q101" s="24">
        <v>5</v>
      </c>
      <c r="R101" s="23" t="s">
        <v>196</v>
      </c>
      <c r="Y101" s="86" t="s">
        <v>293</v>
      </c>
    </row>
    <row r="102" spans="1:25" ht="15">
      <c r="A102" s="23"/>
      <c r="B102" s="26"/>
      <c r="D102" s="23" t="str">
        <f t="shared" si="48"/>
        <v>\I: DISABLED</v>
      </c>
      <c r="E102" s="23"/>
      <c r="F102" s="23"/>
      <c r="H102" s="23"/>
      <c r="I102" s="24"/>
      <c r="J102" s="34"/>
      <c r="K102" s="34"/>
      <c r="L102" s="34"/>
      <c r="M102" s="34"/>
      <c r="N102" s="34"/>
      <c r="O102" s="34"/>
      <c r="P102" s="24"/>
      <c r="Q102" s="24"/>
      <c r="R102" s="23"/>
      <c r="Y102" s="86" t="s">
        <v>293</v>
      </c>
    </row>
    <row r="103" spans="1:25" ht="15">
      <c r="A103" s="23" t="s">
        <v>142</v>
      </c>
      <c r="B103" s="26" t="s">
        <v>146</v>
      </c>
      <c r="D103" s="23" t="str">
        <f t="shared" si="48"/>
        <v>UC-UP_R-WH_Apt_WOO_X0</v>
      </c>
      <c r="E103" s="23" t="str">
        <f t="shared" si="44"/>
        <v>RSDWOO</v>
      </c>
      <c r="F103" s="23" t="str">
        <f t="shared" si="41"/>
        <v>RSDWH_Apt</v>
      </c>
      <c r="G103" s="38" t="str">
        <f>LEFT(A31,12)&amp;"*"</f>
        <v>R-WH_Apt_WOO*</v>
      </c>
      <c r="H103" s="23" t="str">
        <f t="shared" si="42"/>
        <v>RSDWH_Apt</v>
      </c>
      <c r="I103" s="24">
        <v>1</v>
      </c>
      <c r="J103" s="34">
        <f t="shared" ref="J103:O104" ca="1" si="53">IF(L31="","",-L31)</f>
        <v>-0.11941982467628355</v>
      </c>
      <c r="K103" s="34">
        <f t="shared" ca="1" si="53"/>
        <v>-0.13136180714391191</v>
      </c>
      <c r="L103" s="34">
        <f t="shared" ca="1" si="53"/>
        <v>-0.21155950402334167</v>
      </c>
      <c r="M103" s="34">
        <f t="shared" ca="1" si="53"/>
        <v>-0.34071869682463207</v>
      </c>
      <c r="N103" s="34">
        <f t="shared" ca="1" si="53"/>
        <v>-0.9</v>
      </c>
      <c r="O103" s="34">
        <f t="shared" ca="1" si="53"/>
        <v>-0.9</v>
      </c>
      <c r="P103" s="24">
        <v>0</v>
      </c>
      <c r="Q103" s="24">
        <v>5</v>
      </c>
      <c r="R103" s="23" t="s">
        <v>198</v>
      </c>
      <c r="Y103" s="86"/>
    </row>
    <row r="104" spans="1:25" ht="15">
      <c r="A104" s="23" t="s">
        <v>143</v>
      </c>
      <c r="B104" s="26" t="s">
        <v>146</v>
      </c>
      <c r="D104" s="23" t="str">
        <f t="shared" si="48"/>
        <v>UC-UP_R-WH_Apt_HET_X0</v>
      </c>
      <c r="E104" s="23" t="str">
        <f t="shared" si="44"/>
        <v>RSDHET</v>
      </c>
      <c r="F104" s="23" t="str">
        <f t="shared" ref="F104" si="54">H104</f>
        <v>RSDWH_Apt</v>
      </c>
      <c r="G104" s="38" t="str">
        <f>LEFT(A32,12)&amp;"*"</f>
        <v>R-WH_Apt_HET*</v>
      </c>
      <c r="H104" s="23" t="str">
        <f t="shared" si="42"/>
        <v>RSDWH_Apt</v>
      </c>
      <c r="I104" s="24">
        <v>1</v>
      </c>
      <c r="J104" s="34">
        <f t="shared" ca="1" si="53"/>
        <v>-7.02713501611331E-5</v>
      </c>
      <c r="K104" s="34">
        <f t="shared" ca="1" si="53"/>
        <v>-7.7298485177246419E-5</v>
      </c>
      <c r="L104" s="34">
        <f t="shared" ca="1" si="53"/>
        <v>-1.2448998336280718E-4</v>
      </c>
      <c r="M104" s="34">
        <f t="shared" ca="1" si="53"/>
        <v>-2.0049236310563462E-4</v>
      </c>
      <c r="N104" s="34">
        <f t="shared" ca="1" si="53"/>
        <v>-1.3488123626333285E-3</v>
      </c>
      <c r="O104" s="34">
        <f t="shared" ca="1" si="53"/>
        <v>-9.074135101265474E-3</v>
      </c>
      <c r="P104" s="24">
        <v>0</v>
      </c>
      <c r="Q104" s="24">
        <v>5</v>
      </c>
      <c r="R104" s="23" t="s">
        <v>199</v>
      </c>
      <c r="Y104" s="86"/>
    </row>
    <row r="106" spans="1:25" ht="15">
      <c r="I106" s="34" t="str">
        <f t="shared" ref="I106" si="55">IF(L34="","",-L34)</f>
        <v/>
      </c>
      <c r="J106" s="34" t="str">
        <f t="shared" ref="J106" si="56">IF(M34="","",-M34)</f>
        <v/>
      </c>
      <c r="K106" s="34" t="str">
        <f t="shared" ref="K106" si="57">IF(N34="","",-N34)</f>
        <v/>
      </c>
      <c r="L106" s="34" t="str">
        <f t="shared" ref="L106" si="58">IF(O34="","",-O34)</f>
        <v/>
      </c>
      <c r="M106" s="34" t="str">
        <f t="shared" ref="M106" si="59">IF(P34="","",-P34)</f>
        <v/>
      </c>
      <c r="N106" s="34" t="str">
        <f t="shared" ref="N106" si="60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78 E63:E72 D56:E60 D55 D46:E54 E96:E104 D94:D104 E81:E90 E92:E93 D79:D90 D92 D76:E76">
    <cfRule type="containsText" dxfId="26" priority="66" operator="containsText" text="\I: DISABLED">
      <formula>NOT(ISERROR(SEARCH("\I: DISABLED",D46)))</formula>
    </cfRule>
  </conditionalFormatting>
  <conditionalFormatting sqref="E61:E62">
    <cfRule type="containsText" dxfId="25" priority="8" operator="containsText" text="\I: DISABLED">
      <formula>NOT(ISERROR(SEARCH("\I: DISABLED",E61)))</formula>
    </cfRule>
  </conditionalFormatting>
  <conditionalFormatting sqref="E79:E80">
    <cfRule type="containsText" dxfId="24" priority="7" operator="containsText" text="\I: DISABLED">
      <formula>NOT(ISERROR(SEARCH("\I: DISABLED",E79)))</formula>
    </cfRule>
  </conditionalFormatting>
  <conditionalFormatting sqref="E94:E95">
    <cfRule type="containsText" dxfId="23" priority="6" operator="containsText" text="\I: DISABLED">
      <formula>NOT(ISERROR(SEARCH("\I: DISABLED",E94)))</formula>
    </cfRule>
  </conditionalFormatting>
  <conditionalFormatting sqref="D61:D72">
    <cfRule type="containsText" dxfId="22" priority="5" operator="containsText" text="\I: DISABLED">
      <formula>NOT(ISERROR(SEARCH("\I: DISABLED",D61)))</formula>
    </cfRule>
  </conditionalFormatting>
  <conditionalFormatting sqref="D78">
    <cfRule type="containsText" dxfId="21" priority="4" operator="containsText" text="\I: DISABLED">
      <formula>NOT(ISERROR(SEARCH("\I: DISABLED",D78)))</formula>
    </cfRule>
  </conditionalFormatting>
  <conditionalFormatting sqref="D93">
    <cfRule type="containsText" dxfId="20" priority="2" operator="containsText" text="\I: DISABLED">
      <formula>NOT(ISERROR(SEARCH("\I: DISABLED",D93)))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8"/>
  <sheetViews>
    <sheetView topLeftCell="B61" workbookViewId="0">
      <selection activeCell="H76" sqref="H7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5.855468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226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7" t="s">
        <v>134</v>
      </c>
      <c r="T3" s="107"/>
      <c r="U3" s="107"/>
      <c r="V3" s="107"/>
    </row>
    <row r="4" spans="1:26" ht="15.75" thickBot="1">
      <c r="A4" s="43" t="s">
        <v>32</v>
      </c>
      <c r="B4" s="43"/>
      <c r="C4" s="26"/>
      <c r="D4" s="44" t="s">
        <v>37</v>
      </c>
      <c r="E4" s="108" t="s">
        <v>38</v>
      </c>
      <c r="F4" s="109"/>
      <c r="G4" s="109"/>
      <c r="H4" s="109"/>
      <c r="I4" s="109"/>
      <c r="J4" s="109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284</v>
      </c>
      <c r="T5" s="78" t="s">
        <v>285</v>
      </c>
    </row>
    <row r="6" spans="1:26" ht="15.75" thickBot="1">
      <c r="A6" s="30" t="s">
        <v>73</v>
      </c>
      <c r="B6" s="30" t="s">
        <v>131</v>
      </c>
      <c r="C6" s="23"/>
      <c r="D6" s="52">
        <f ca="1">SUMIF(SharesElab!$B$2:$B$79,Att_RSD_share!$A6,SharesElab!C$2:C$79)+D15*Z8</f>
        <v>3.1975061284293789E-2</v>
      </c>
      <c r="E6" s="46">
        <f ca="1">IF($D6=0,"",MAX($D6*(1-$S$4)^($E$5-$D$5),S6))</f>
        <v>2.8777555155864411E-2</v>
      </c>
      <c r="F6" s="46">
        <f ca="1">IF($D6=0,"",MAX($D6*(1-$S$4)^($F$5-$D$5),S6))</f>
        <v>2.5899799640277971E-2</v>
      </c>
      <c r="G6" s="46">
        <f ca="1">IF($D6=0,"",MAX($D6*(1-$S$4)^($G$5-$D$5),S6))</f>
        <v>1.5293572689587743E-2</v>
      </c>
      <c r="H6" s="46">
        <f ca="1">IF($D6=0,"",MAX($D6*(1-$S$4)^($H$5-$D$5),S6))</f>
        <v>9.0307017374746685E-3</v>
      </c>
      <c r="I6" s="46">
        <f ca="1">IF($D6=0,"",MAX($D6*(1-$S$4)^($I$5-$D$5),S6))</f>
        <v>1.0979225058474129E-3</v>
      </c>
      <c r="J6" s="46">
        <f ca="1">IF($D6=0,"",MAX($D6*(1-$S$4)^($J$5-$D$5),S6))</f>
        <v>1.3348174526062333E-4</v>
      </c>
      <c r="K6" s="23"/>
      <c r="L6" s="47">
        <f ca="1">IF($D6=0,"",MIN($D6*(1+$S$4)^($L$5-$D$5),T6))</f>
        <v>3.517256741272317E-2</v>
      </c>
      <c r="M6" s="47">
        <f ca="1">IF($D6=0,"",MIN($D6*(1+$S$4)^($M$5-$D$5),T6))</f>
        <v>3.8689824153995488E-2</v>
      </c>
      <c r="N6" s="47">
        <f ca="1">IF($D6=0,"",MIN($D6*(1+$S$4)^($N$5-$D$5),T6))</f>
        <v>6.2310348698251306E-2</v>
      </c>
      <c r="O6" s="47">
        <f ca="1">IF($D6=0,"",MIN($D6*(1+$S$4)^($O$5-$D$5),T6))</f>
        <v>0.10035143968202073</v>
      </c>
      <c r="P6" s="47">
        <f ca="1">IF($D6=0,"",MIN($D6*(1+$S$4)^($P$5-$D$5),T6))</f>
        <v>0.6751143053755464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74</v>
      </c>
      <c r="B7" s="49" t="s">
        <v>132</v>
      </c>
      <c r="C7" s="23"/>
      <c r="D7" s="52">
        <f ca="1">SUMIF(SharesElab!$B$2:$B$79,Att_RSD_share!$A7,SharesElab!C$2:C$79)</f>
        <v>0.10825048095092497</v>
      </c>
      <c r="E7" s="46">
        <f t="shared" ref="E7:E18" ca="1" si="0">IF($D7=0,"",MAX($D7*(1-$S$4)^($E$5-$D$5),S7))</f>
        <v>9.7425432855832481E-2</v>
      </c>
      <c r="F7" s="46">
        <f t="shared" ref="F7:F18" ca="1" si="1">IF($D7=0,"",MAX($D7*(1-$S$4)^($F$5-$D$5),S7))</f>
        <v>8.7682889570249237E-2</v>
      </c>
      <c r="G7" s="46">
        <f t="shared" ref="G7:G18" ca="1" si="2">IF($D7=0,"",MAX($D7*(1-$S$4)^($G$5-$D$5),S7))</f>
        <v>5.1775869462336484E-2</v>
      </c>
      <c r="H7" s="46">
        <f t="shared" ref="H7:H18" ca="1" si="3">IF($D7=0,"",MAX($D7*(1-$S$4)^($H$5-$D$5),S7))</f>
        <v>3.0573133158815078E-2</v>
      </c>
      <c r="I7" s="46">
        <f t="shared" ref="I7:I18" ca="1" si="4">IF($D7=0,"",MAX($D7*(1-$S$4)^($I$5-$D$5),S7))</f>
        <v>3.7169792498007448E-3</v>
      </c>
      <c r="J7" s="46">
        <f t="shared" ref="J7:J18" ca="1" si="5">IF($D7=0,"",MAX($D7*(1-$S$4)^($J$5-$D$5),S7))</f>
        <v>4.5189790237333902E-4</v>
      </c>
      <c r="K7" s="23"/>
      <c r="L7" s="47">
        <f t="shared" ref="L7:L18" ca="1" si="6">IF($D7=0,"",MIN($D7*(1+$S$4)^($L$5-$D$5),T7))</f>
        <v>0.11907552904601748</v>
      </c>
      <c r="M7" s="47">
        <f t="shared" ref="M7:M18" ca="1" si="7">IF($D7=0,"",MIN($D7*(1+$S$4)^($M$5-$D$5),T7))</f>
        <v>0.13098308195061925</v>
      </c>
      <c r="N7" s="47">
        <f t="shared" ref="N7:N18" ca="1" si="8">IF($D7=0,"",MIN($D7*(1+$S$4)^($N$5-$D$5),T7))</f>
        <v>0.21094956331229189</v>
      </c>
      <c r="O7" s="47">
        <f t="shared" ref="O7:O18" ca="1" si="9">IF($D7=0,"",MIN($D7*(1+$S$4)^($O$5-$D$5),T7))</f>
        <v>0.33973638121007926</v>
      </c>
      <c r="P7" s="47">
        <f t="shared" ref="P7:P18" ca="1" si="10">IF($D7=0,"",MIN($D7*(1+$S$4)^($P$5-$D$5),T7))</f>
        <v>0.9</v>
      </c>
      <c r="Q7" s="47">
        <f t="shared" ref="Q7:Q18" ca="1" si="11">IF($D7=0,"",MIN($D7*(1+$S$4)^($Q$5-$D$5),T7))</f>
        <v>0.9</v>
      </c>
      <c r="S7" s="83">
        <v>0</v>
      </c>
      <c r="T7" s="83">
        <v>0.9</v>
      </c>
      <c r="Y7" s="110" t="s">
        <v>288</v>
      </c>
      <c r="Z7" s="110"/>
    </row>
    <row r="8" spans="1:26" ht="15.75" thickBot="1">
      <c r="A8" s="49" t="s">
        <v>75</v>
      </c>
      <c r="B8" s="49" t="s">
        <v>133</v>
      </c>
      <c r="C8" s="23"/>
      <c r="D8" s="52">
        <f ca="1">SUMIF(SharesElab!$B$2:$B$79,Att_RSD_share!$A8,SharesElab!C$2:C$79)</f>
        <v>0.39118292384940356</v>
      </c>
      <c r="E8" s="46">
        <f t="shared" ca="1" si="0"/>
        <v>0.35206463146446321</v>
      </c>
      <c r="F8" s="46">
        <f t="shared" ca="1" si="1"/>
        <v>0.31685816831801689</v>
      </c>
      <c r="G8" s="46">
        <f t="shared" ca="1" si="2"/>
        <v>0.18710157981010583</v>
      </c>
      <c r="H8" s="46">
        <f t="shared" ca="1" si="3"/>
        <v>0.11048161186206944</v>
      </c>
      <c r="I8" s="46">
        <f t="shared" ca="1" si="4"/>
        <v>1.3431984763964171E-2</v>
      </c>
      <c r="J8" s="46">
        <f t="shared" ca="1" si="5"/>
        <v>1.6330157721142632E-3</v>
      </c>
      <c r="K8" s="23"/>
      <c r="L8" s="47">
        <f t="shared" ca="1" si="6"/>
        <v>0.43030121623434398</v>
      </c>
      <c r="M8" s="47">
        <f t="shared" ca="1" si="7"/>
        <v>0.47333133785777837</v>
      </c>
      <c r="N8" s="47">
        <f t="shared" ca="1" si="8"/>
        <v>0.76230485293333106</v>
      </c>
      <c r="O8" s="47">
        <f t="shared" ca="1" si="9"/>
        <v>0.9</v>
      </c>
      <c r="P8" s="47">
        <f t="shared" ca="1" si="10"/>
        <v>0.9</v>
      </c>
      <c r="Q8" s="47">
        <f t="shared" ca="1" si="11"/>
        <v>0.9</v>
      </c>
      <c r="S8" s="83">
        <v>0</v>
      </c>
      <c r="T8" s="83">
        <v>0.9</v>
      </c>
      <c r="Y8" s="78" t="s">
        <v>286</v>
      </c>
      <c r="Z8" s="85">
        <v>0.19400000000000001</v>
      </c>
    </row>
    <row r="9" spans="1:26" ht="15.75" thickBot="1">
      <c r="A9" s="49" t="s">
        <v>76</v>
      </c>
      <c r="B9" s="49" t="s">
        <v>123</v>
      </c>
      <c r="C9" s="23"/>
      <c r="D9" s="52">
        <f ca="1">SUMIF(SharesElab!$B$2:$B$79,Att_RSD_share!$A9,SharesElab!C$2:C$79)</f>
        <v>6.1619724970544444E-2</v>
      </c>
      <c r="E9" s="46">
        <f t="shared" ca="1" si="0"/>
        <v>5.5457752473490003E-2</v>
      </c>
      <c r="F9" s="46">
        <f t="shared" ca="1" si="1"/>
        <v>4.9911977226141005E-2</v>
      </c>
      <c r="G9" s="46">
        <f t="shared" ca="1" si="2"/>
        <v>2.9472523432264006E-2</v>
      </c>
      <c r="H9" s="46">
        <f t="shared" ca="1" si="3"/>
        <v>1.7403230361517578E-2</v>
      </c>
      <c r="I9" s="46">
        <f t="shared" ca="1" si="4"/>
        <v>2.1158265264223331E-3</v>
      </c>
      <c r="J9" s="46">
        <f t="shared" ca="1" si="5"/>
        <v>2.5723511077641227E-4</v>
      </c>
      <c r="K9" s="23"/>
      <c r="L9" s="47">
        <f t="shared" ca="1" si="6"/>
        <v>6.7781697467598892E-2</v>
      </c>
      <c r="M9" s="47">
        <f t="shared" ca="1" si="7"/>
        <v>7.4559867214358783E-2</v>
      </c>
      <c r="N9" s="47">
        <f t="shared" ca="1" si="8"/>
        <v>0.12007941174739703</v>
      </c>
      <c r="O9" s="47">
        <f t="shared" ca="1" si="9"/>
        <v>0.19338909341330043</v>
      </c>
      <c r="P9" s="47">
        <f t="shared" ca="1" si="10"/>
        <v>0.9</v>
      </c>
      <c r="Q9" s="47">
        <f t="shared" ca="1" si="11"/>
        <v>0.9</v>
      </c>
      <c r="S9" s="83">
        <v>0</v>
      </c>
      <c r="T9" s="83">
        <v>0.9</v>
      </c>
      <c r="Y9" s="78" t="s">
        <v>287</v>
      </c>
      <c r="Z9" s="85">
        <v>0.74399999999999999</v>
      </c>
    </row>
    <row r="10" spans="1:26" ht="15.75" thickBot="1">
      <c r="A10" s="49" t="s">
        <v>77</v>
      </c>
      <c r="B10" s="49" t="s">
        <v>34</v>
      </c>
      <c r="C10" s="23"/>
      <c r="D10" s="52">
        <f ca="1">SUMIF(SharesElab!$B$2:$B$79,Att_RSD_share!$A10,SharesElab!C$2:C$79)</f>
        <v>2.9697371008392807E-2</v>
      </c>
      <c r="E10" s="46">
        <f t="shared" ca="1" si="0"/>
        <v>2.6727633907553526E-2</v>
      </c>
      <c r="F10" s="46">
        <f t="shared" ca="1" si="1"/>
        <v>2.4054870516798176E-2</v>
      </c>
      <c r="G10" s="46">
        <f t="shared" ca="1" si="2"/>
        <v>1.4204160491464158E-2</v>
      </c>
      <c r="H10" s="46">
        <f t="shared" ca="1" si="3"/>
        <v>8.3874147286046724E-3</v>
      </c>
      <c r="I10" s="46">
        <f t="shared" ca="1" si="4"/>
        <v>1.0197138233674248E-3</v>
      </c>
      <c r="J10" s="46">
        <f t="shared" ca="1" si="5"/>
        <v>1.2397339528477032E-4</v>
      </c>
      <c r="K10" s="23"/>
      <c r="L10" s="47">
        <f t="shared" ca="1" si="6"/>
        <v>3.2667108109232089E-2</v>
      </c>
      <c r="M10" s="47">
        <f t="shared" ca="1" si="7"/>
        <v>3.5933818920155305E-2</v>
      </c>
      <c r="N10" s="47">
        <f t="shared" ca="1" si="8"/>
        <v>5.7871774709099343E-2</v>
      </c>
      <c r="O10" s="47">
        <f t="shared" ca="1" si="9"/>
        <v>9.3203071886751601E-2</v>
      </c>
      <c r="P10" s="47">
        <f t="shared" ca="1" si="10"/>
        <v>0.62702366139511256</v>
      </c>
      <c r="Q10" s="47">
        <f t="shared" ca="1" si="11"/>
        <v>0.9</v>
      </c>
      <c r="S10" s="83">
        <v>0</v>
      </c>
      <c r="T10" s="83">
        <v>0.9</v>
      </c>
      <c r="Y10" s="78" t="s">
        <v>290</v>
      </c>
      <c r="Z10" s="85">
        <v>6.2E-2</v>
      </c>
    </row>
    <row r="11" spans="1:26" ht="15.75" thickBot="1">
      <c r="A11" s="49" t="s">
        <v>78</v>
      </c>
      <c r="B11" s="49" t="s">
        <v>34</v>
      </c>
      <c r="C11" s="23"/>
      <c r="D11" s="52">
        <f ca="1">SUMIF(SharesElab!$B$2:$B$79,Att_RSD_share!$A11,SharesElab!C$2:C$79)</f>
        <v>0</v>
      </c>
      <c r="E11" s="46" t="str">
        <f t="shared" ca="1" si="0"/>
        <v/>
      </c>
      <c r="F11" s="46" t="str">
        <f t="shared" ca="1" si="1"/>
        <v/>
      </c>
      <c r="G11" s="46" t="str">
        <f t="shared" ca="1" si="2"/>
        <v/>
      </c>
      <c r="H11" s="46" t="str">
        <f t="shared" ca="1" si="3"/>
        <v/>
      </c>
      <c r="I11" s="46" t="str">
        <f t="shared" ca="1" si="4"/>
        <v/>
      </c>
      <c r="J11" s="46" t="str">
        <f t="shared" ca="1" si="5"/>
        <v/>
      </c>
      <c r="K11" s="23"/>
      <c r="L11" s="47" t="str">
        <f t="shared" ca="1" si="6"/>
        <v/>
      </c>
      <c r="M11" s="47" t="str">
        <f t="shared" ca="1" si="7"/>
        <v/>
      </c>
      <c r="N11" s="47" t="str">
        <f t="shared" ca="1" si="8"/>
        <v/>
      </c>
      <c r="O11" s="47" t="str">
        <f t="shared" ca="1" si="9"/>
        <v/>
      </c>
      <c r="P11" s="47" t="str">
        <f t="shared" ca="1" si="10"/>
        <v/>
      </c>
      <c r="Q11" s="47" t="str">
        <f t="shared" ca="1" si="11"/>
        <v/>
      </c>
      <c r="S11" s="92">
        <f>S10</f>
        <v>0</v>
      </c>
      <c r="T11" s="92">
        <f>T10</f>
        <v>0.9</v>
      </c>
    </row>
    <row r="12" spans="1:26" ht="15.75" thickBot="1">
      <c r="A12" s="49" t="s">
        <v>79</v>
      </c>
      <c r="B12" s="49" t="s">
        <v>124</v>
      </c>
      <c r="C12" s="23"/>
      <c r="D12" s="52">
        <f ca="1">SUMIF(SharesElab!$B$2:$B$79,Att_RSD_share!$A12,SharesElab!C$2:C$79)</f>
        <v>2.1741953158530775E-3</v>
      </c>
      <c r="E12" s="46">
        <f t="shared" ca="1" si="0"/>
        <v>1.9567757842677697E-3</v>
      </c>
      <c r="F12" s="46">
        <f t="shared" ca="1" si="1"/>
        <v>1.7610982058409929E-3</v>
      </c>
      <c r="G12" s="46">
        <f t="shared" ca="1" si="2"/>
        <v>1.0399108795670481E-3</v>
      </c>
      <c r="H12" s="46">
        <f t="shared" ca="1" si="3"/>
        <v>6.1405697527554639E-4</v>
      </c>
      <c r="I12" s="46">
        <f t="shared" ca="1" si="4"/>
        <v>7.4654992782004928E-5</v>
      </c>
      <c r="J12" s="46">
        <f t="shared" ca="1" si="5"/>
        <v>9.0763042709192656E-6</v>
      </c>
      <c r="K12" s="23"/>
      <c r="L12" s="47">
        <f t="shared" ca="1" si="6"/>
        <v>2.3916148474383853E-3</v>
      </c>
      <c r="M12" s="47">
        <f t="shared" ca="1" si="7"/>
        <v>2.630776332182224E-3</v>
      </c>
      <c r="N12" s="47">
        <f t="shared" ca="1" si="8"/>
        <v>4.2368915907427954E-3</v>
      </c>
      <c r="O12" s="47">
        <f t="shared" ca="1" si="9"/>
        <v>6.8235562758071815E-3</v>
      </c>
      <c r="P12" s="47">
        <f t="shared" ca="1" si="10"/>
        <v>4.5905474499713259E-2</v>
      </c>
      <c r="Q12" s="47">
        <f t="shared" ca="1" si="11"/>
        <v>0.30882907737058901</v>
      </c>
      <c r="S12" s="83">
        <v>0</v>
      </c>
      <c r="T12" s="83">
        <v>0.9</v>
      </c>
    </row>
    <row r="13" spans="1:26" ht="15.75" thickBot="1">
      <c r="A13" s="49" t="s">
        <v>80</v>
      </c>
      <c r="B13" s="49" t="s">
        <v>125</v>
      </c>
      <c r="C13" s="23"/>
      <c r="D13" s="52">
        <f ca="1">SUMIF(SharesElab!$B$2:$B$79,Att_RSD_share!$A13,SharesElab!C$2:C$79)</f>
        <v>1.152506035239414E-3</v>
      </c>
      <c r="E13" s="46">
        <f t="shared" ca="1" si="0"/>
        <v>1.0372554317154726E-3</v>
      </c>
      <c r="F13" s="46">
        <f t="shared" ca="1" si="1"/>
        <v>9.3352988854392539E-4</v>
      </c>
      <c r="G13" s="46">
        <f t="shared" ca="1" si="2"/>
        <v>5.5124006388630265E-4</v>
      </c>
      <c r="H13" s="46">
        <f t="shared" ca="1" si="3"/>
        <v>3.2550174532422293E-4</v>
      </c>
      <c r="I13" s="46">
        <f t="shared" ca="1" si="4"/>
        <v>3.957341325991054E-5</v>
      </c>
      <c r="J13" s="46">
        <f t="shared" ca="1" si="5"/>
        <v>4.8112031948700038E-6</v>
      </c>
      <c r="K13" s="23"/>
      <c r="L13" s="47">
        <f t="shared" ca="1" si="6"/>
        <v>1.2677566387633555E-3</v>
      </c>
      <c r="M13" s="47">
        <f t="shared" ca="1" si="7"/>
        <v>1.3945323026396911E-3</v>
      </c>
      <c r="N13" s="47">
        <f t="shared" ca="1" si="8"/>
        <v>2.2459082187242501E-3</v>
      </c>
      <c r="O13" s="47">
        <f t="shared" ca="1" si="9"/>
        <v>3.6170576453375927E-3</v>
      </c>
      <c r="P13" s="47">
        <f t="shared" ca="1" si="10"/>
        <v>2.4333755125716464E-2</v>
      </c>
      <c r="Q13" s="47">
        <f t="shared" ca="1" si="11"/>
        <v>0.1637053363751593</v>
      </c>
      <c r="S13" s="83">
        <v>0</v>
      </c>
      <c r="T13" s="83">
        <v>0.9</v>
      </c>
    </row>
    <row r="14" spans="1:26" ht="15.75" thickBot="1">
      <c r="A14" s="49" t="s">
        <v>81</v>
      </c>
      <c r="B14" s="49" t="s">
        <v>126</v>
      </c>
      <c r="C14" s="23"/>
      <c r="D14" s="52">
        <f ca="1">SUMIF(SharesElab!$B$2:$B$79,Att_RSD_share!$A14,SharesElab!C$2:C$79)+D15*Z9</f>
        <v>2.8481310498980669E-3</v>
      </c>
      <c r="E14" s="46">
        <f t="shared" ca="1" si="0"/>
        <v>2.5633179449082604E-3</v>
      </c>
      <c r="F14" s="46">
        <f t="shared" ca="1" si="1"/>
        <v>2.3069861504174342E-3</v>
      </c>
      <c r="G14" s="46">
        <f t="shared" ca="1" si="2"/>
        <v>1.3622522519599911E-3</v>
      </c>
      <c r="H14" s="46">
        <f t="shared" ca="1" si="3"/>
        <v>8.0439633225985535E-4</v>
      </c>
      <c r="I14" s="46">
        <f t="shared" ca="1" si="4"/>
        <v>9.7795815041077334E-5</v>
      </c>
      <c r="J14" s="46">
        <f t="shared" ca="1" si="5"/>
        <v>1.1889688025652272E-5</v>
      </c>
      <c r="K14" s="23"/>
      <c r="L14" s="47">
        <f t="shared" ca="1" si="6"/>
        <v>3.1329441548878737E-3</v>
      </c>
      <c r="M14" s="47">
        <f t="shared" ca="1" si="7"/>
        <v>3.4462385703766616E-3</v>
      </c>
      <c r="N14" s="47">
        <f t="shared" ca="1" si="8"/>
        <v>5.5502016799773195E-3</v>
      </c>
      <c r="O14" s="47">
        <f t="shared" ca="1" si="9"/>
        <v>8.938655307620275E-3</v>
      </c>
      <c r="P14" s="47">
        <f t="shared" ca="1" si="10"/>
        <v>6.0134803129054483E-2</v>
      </c>
      <c r="Q14" s="47">
        <f t="shared" ca="1" si="11"/>
        <v>0.40455688500341958</v>
      </c>
      <c r="S14" s="83">
        <v>0</v>
      </c>
      <c r="T14" s="83">
        <v>0.9</v>
      </c>
    </row>
    <row r="15" spans="1:26" ht="15.75" thickBot="1">
      <c r="A15" s="49" t="s">
        <v>82</v>
      </c>
      <c r="B15" s="49" t="s">
        <v>127</v>
      </c>
      <c r="C15" s="23"/>
      <c r="D15" s="101">
        <f ca="1">SUMIF(SharesElab!$B$2:$B$79,Att_RSD_share!$A15,SharesElab!C$2:C$79)</f>
        <v>0</v>
      </c>
      <c r="E15" s="46" t="str">
        <f t="shared" ca="1" si="0"/>
        <v/>
      </c>
      <c r="F15" s="46" t="str">
        <f t="shared" ca="1" si="1"/>
        <v/>
      </c>
      <c r="G15" s="46" t="str">
        <f t="shared" ca="1" si="2"/>
        <v/>
      </c>
      <c r="H15" s="46" t="str">
        <f t="shared" ca="1" si="3"/>
        <v/>
      </c>
      <c r="I15" s="46" t="str">
        <f t="shared" ca="1" si="4"/>
        <v/>
      </c>
      <c r="J15" s="46" t="str">
        <f t="shared" ca="1" si="5"/>
        <v/>
      </c>
      <c r="K15" s="23"/>
      <c r="L15" s="47" t="str">
        <f t="shared" ca="1" si="6"/>
        <v/>
      </c>
      <c r="M15" s="47" t="str">
        <f t="shared" ca="1" si="7"/>
        <v/>
      </c>
      <c r="N15" s="47" t="str">
        <f t="shared" ca="1" si="8"/>
        <v/>
      </c>
      <c r="O15" s="47" t="str">
        <f t="shared" ca="1" si="9"/>
        <v/>
      </c>
      <c r="P15" s="47" t="str">
        <f t="shared" ca="1" si="10"/>
        <v/>
      </c>
      <c r="Q15" s="47" t="str">
        <f t="shared" ca="1" si="11"/>
        <v/>
      </c>
      <c r="S15" s="83">
        <v>0</v>
      </c>
      <c r="T15" s="83">
        <v>0.9</v>
      </c>
    </row>
    <row r="16" spans="1:26" ht="15.75" thickBot="1">
      <c r="A16" s="49" t="s">
        <v>83</v>
      </c>
      <c r="B16" s="49" t="s">
        <v>128</v>
      </c>
      <c r="C16" s="23"/>
      <c r="D16" s="52">
        <f ca="1">SUMIF(SharesElab!$B$2:$B$79,Att_RSD_share!$A16,SharesElab!C$2:C$79)+D15*Z10</f>
        <v>8.2805001860936894E-2</v>
      </c>
      <c r="E16" s="46">
        <f t="shared" ca="1" si="0"/>
        <v>7.4524501674843202E-2</v>
      </c>
      <c r="F16" s="46">
        <f t="shared" ca="1" si="1"/>
        <v>6.7072051507358885E-2</v>
      </c>
      <c r="G16" s="46">
        <f t="shared" ca="1" si="2"/>
        <v>3.9605375694580357E-2</v>
      </c>
      <c r="H16" s="46">
        <f t="shared" ca="1" si="3"/>
        <v>2.3386578293892762E-2</v>
      </c>
      <c r="I16" s="46">
        <f t="shared" ca="1" si="4"/>
        <v>2.8432619512919082E-3</v>
      </c>
      <c r="J16" s="46">
        <f t="shared" ca="1" si="5"/>
        <v>3.4567427616272477E-4</v>
      </c>
      <c r="K16" s="23"/>
      <c r="L16" s="47">
        <f t="shared" ca="1" si="6"/>
        <v>9.1085502047030587E-2</v>
      </c>
      <c r="M16" s="47">
        <f t="shared" ca="1" si="7"/>
        <v>0.10019405225173365</v>
      </c>
      <c r="N16" s="47">
        <f t="shared" ca="1" si="8"/>
        <v>0.16136352309193966</v>
      </c>
      <c r="O16" s="47">
        <f t="shared" ca="1" si="9"/>
        <v>0.25987756757479979</v>
      </c>
      <c r="P16" s="47">
        <f t="shared" ca="1" si="10"/>
        <v>0.9</v>
      </c>
      <c r="Q16" s="47">
        <f t="shared" ca="1" si="11"/>
        <v>0.9</v>
      </c>
      <c r="S16" s="83">
        <v>0</v>
      </c>
      <c r="T16" s="83">
        <v>0.9</v>
      </c>
    </row>
    <row r="17" spans="1:22" ht="15.75" thickBot="1">
      <c r="A17" s="49" t="s">
        <v>84</v>
      </c>
      <c r="B17" s="49" t="s">
        <v>129</v>
      </c>
      <c r="C17" s="23"/>
      <c r="D17" s="52">
        <f ca="1">SUMIF(SharesElab!$B$2:$B$79,Att_RSD_share!$A17,SharesElab!C$2:C$79)</f>
        <v>1.1259089298024711E-2</v>
      </c>
      <c r="E17" s="46">
        <f t="shared" ca="1" si="0"/>
        <v>1.0133180368222239E-2</v>
      </c>
      <c r="F17" s="46">
        <f t="shared" ca="1" si="1"/>
        <v>9.1198623314000162E-3</v>
      </c>
      <c r="G17" s="46">
        <f t="shared" ca="1" si="2"/>
        <v>5.3851875080683969E-3</v>
      </c>
      <c r="H17" s="46">
        <f t="shared" ca="1" si="3"/>
        <v>3.1798993716393087E-3</v>
      </c>
      <c r="I17" s="46">
        <f t="shared" ca="1" si="4"/>
        <v>3.8660152753856094E-4</v>
      </c>
      <c r="J17" s="46">
        <f t="shared" ca="1" si="5"/>
        <v>4.7001720377742131E-5</v>
      </c>
      <c r="K17" s="23"/>
      <c r="L17" s="47">
        <f t="shared" ca="1" si="6"/>
        <v>1.2384998227827182E-2</v>
      </c>
      <c r="M17" s="47">
        <f t="shared" ca="1" si="7"/>
        <v>1.3623498050609903E-2</v>
      </c>
      <c r="N17" s="47">
        <f t="shared" ca="1" si="8"/>
        <v>2.1940779845487764E-2</v>
      </c>
      <c r="O17" s="47">
        <f t="shared" ca="1" si="9"/>
        <v>3.5335845348956507E-2</v>
      </c>
      <c r="P17" s="47">
        <f t="shared" ca="1" si="10"/>
        <v>0.23772189779448244</v>
      </c>
      <c r="Q17" s="47">
        <f t="shared" ca="1" si="11"/>
        <v>0.25</v>
      </c>
      <c r="S17" s="83">
        <v>0</v>
      </c>
      <c r="T17" s="83">
        <v>0.25</v>
      </c>
      <c r="V17" s="78" t="s">
        <v>289</v>
      </c>
    </row>
    <row r="18" spans="1:22" ht="15">
      <c r="A18" s="49" t="s">
        <v>85</v>
      </c>
      <c r="B18" s="49" t="s">
        <v>130</v>
      </c>
      <c r="C18" s="23"/>
      <c r="D18" s="52">
        <f ca="1">SUMIF(SharesElab!$B$2:$B$79,Att_RSD_share!$A18,SharesElab!C$2:C$79)</f>
        <v>0.27703551437648838</v>
      </c>
      <c r="E18" s="46">
        <f t="shared" ca="1" si="0"/>
        <v>0.24933196293883955</v>
      </c>
      <c r="F18" s="46">
        <f t="shared" ca="1" si="1"/>
        <v>0.22439876664495559</v>
      </c>
      <c r="G18" s="46">
        <f t="shared" ca="1" si="2"/>
        <v>0.13250522771617987</v>
      </c>
      <c r="H18" s="46">
        <f t="shared" ca="1" si="3"/>
        <v>7.8243011914127067E-2</v>
      </c>
      <c r="I18" s="46">
        <f t="shared" ca="1" si="4"/>
        <v>9.5125236336096337E-3</v>
      </c>
      <c r="J18" s="46">
        <f t="shared" ca="1" si="5"/>
        <v>1.1565008000879867E-3</v>
      </c>
      <c r="K18" s="23"/>
      <c r="L18" s="47">
        <f t="shared" ca="1" si="6"/>
        <v>0.30473906581413723</v>
      </c>
      <c r="M18" s="47">
        <f t="shared" ca="1" si="7"/>
        <v>0.33521297239555098</v>
      </c>
      <c r="N18" s="47">
        <f t="shared" ca="1" si="8"/>
        <v>0.53986384417275912</v>
      </c>
      <c r="O18" s="47">
        <f t="shared" ca="1" si="9"/>
        <v>0.86945611967867042</v>
      </c>
      <c r="P18" s="47">
        <f t="shared" ca="1" si="10"/>
        <v>0.9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1</v>
      </c>
    </row>
    <row r="19" spans="1:22" ht="15">
      <c r="A19" s="43" t="s">
        <v>31</v>
      </c>
      <c r="B19" s="43"/>
      <c r="C19" s="23"/>
      <c r="D19" s="44" t="s">
        <v>37</v>
      </c>
      <c r="E19" s="108" t="s">
        <v>38</v>
      </c>
      <c r="F19" s="109"/>
      <c r="G19" s="109"/>
      <c r="H19" s="109"/>
      <c r="I19" s="109"/>
      <c r="J19" s="51"/>
      <c r="K19" s="23"/>
      <c r="L19" s="109" t="s">
        <v>39</v>
      </c>
      <c r="M19" s="109"/>
      <c r="N19" s="109"/>
      <c r="O19" s="109"/>
      <c r="P19" s="109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284</v>
      </c>
      <c r="T20" s="78" t="s">
        <v>285</v>
      </c>
    </row>
    <row r="21" spans="1:22" ht="15.75" thickBot="1">
      <c r="A21" s="30" t="s">
        <v>86</v>
      </c>
      <c r="B21" s="30" t="s">
        <v>131</v>
      </c>
      <c r="C21" s="23"/>
      <c r="D21" s="45">
        <f ca="1">SUMIF(SharesElab!$B$2:$B$79,Att_RSD_share!$A21,SharesElab!C$2:C$79)+D30*Z8</f>
        <v>3.7797746573413963E-6</v>
      </c>
      <c r="E21" s="46">
        <f ca="1">IF($D21=0,"",MAX($D21*(1-$S$4)^($E$5-$D$5),S21))</f>
        <v>3.4017971916072568E-6</v>
      </c>
      <c r="F21" s="46">
        <f ca="1">IF($D21=0,"",MAX($D21*(1-$S$4)^($F$5-$D$5),S21))</f>
        <v>3.0616174724465311E-6</v>
      </c>
      <c r="G21" s="46">
        <f ca="1">IF($D21=0,"",MAX($D21*(1-$S$4)^($G$5-$D$5),S21))</f>
        <v>1.8078545013049525E-6</v>
      </c>
      <c r="H21" s="46">
        <f ca="1">IF($D21=0,"",MAX($D21*(1-$S$4)^($H$5-$D$5),S21))</f>
        <v>1.0675200044755619E-6</v>
      </c>
      <c r="I21" s="46">
        <f ca="1">IF($D21=0,"",MAX($D21*(1-$S$4)^($I$5-$D$5),S21))</f>
        <v>1.2978551085264848E-7</v>
      </c>
      <c r="J21" s="46">
        <f ca="1">IF($D21=0,"",MAX($D21*(1-$S$4)^($J$5-$D$5),S21))</f>
        <v>1.5778888223793042E-8</v>
      </c>
      <c r="K21" s="23"/>
      <c r="L21" s="47">
        <f ca="1">IF($D21=0,"",MIN($D21*(1+$S$4)^($L$5-$D$5),T21))</f>
        <v>4.1577521230755362E-6</v>
      </c>
      <c r="M21" s="47">
        <f ca="1">IF($D21=0,"",MIN($D21*(1+$S$4)^($M$5-$D$5),T21))</f>
        <v>4.5735273353830902E-6</v>
      </c>
      <c r="N21" s="47">
        <f ca="1">IF($D21=0,"",MIN($D21*(1+$S$4)^($N$5-$D$5),T21))</f>
        <v>7.3657115089078239E-6</v>
      </c>
      <c r="O21" s="47">
        <f ca="1">IF($D21=0,"",MIN($D21*(1+$S$4)^($O$5-$D$5),T21))</f>
        <v>1.1862552042211142E-5</v>
      </c>
      <c r="P21" s="47">
        <f ca="1">IF($D21=0,"",MIN($D21*(1+$S$4)^($P$5-$D$5),T21))</f>
        <v>7.9805318262847865E-5</v>
      </c>
      <c r="Q21" s="47">
        <f ca="1">IF($D21=0,"",MIN($D21*(1+$S$4)^($Q$5-$D$5),T21))</f>
        <v>5.3689027456922309E-4</v>
      </c>
      <c r="S21" s="83">
        <v>0</v>
      </c>
      <c r="T21" s="83">
        <v>0.9</v>
      </c>
    </row>
    <row r="22" spans="1:22" ht="15.75" thickBot="1">
      <c r="A22" s="49" t="s">
        <v>87</v>
      </c>
      <c r="B22" s="49" t="s">
        <v>132</v>
      </c>
      <c r="C22" s="23"/>
      <c r="D22" s="45">
        <f ca="1">SUMIF(SharesElab!$B$2:$B$79,Att_RSD_share!$A22,SharesElab!C$2:C$79)</f>
        <v>0.11263131884774681</v>
      </c>
      <c r="E22" s="46">
        <f t="shared" ref="E22:E33" ca="1" si="12">IF($D22=0,"",MAX($D22*(1-$S$4)^($E$5-$D$5),S22))</f>
        <v>0.10136818696297213</v>
      </c>
      <c r="F22" s="46">
        <f t="shared" ref="F22:F33" ca="1" si="13">IF($D22=0,"",MAX($D22*(1-$S$4)^($F$5-$D$5),S22))</f>
        <v>9.1231368266674925E-2</v>
      </c>
      <c r="G22" s="46">
        <f t="shared" ref="G22:G33" ca="1" si="14">IF($D22=0,"",MAX($D22*(1-$S$4)^($G$5-$D$5),S22))</f>
        <v>5.3871210647788888E-2</v>
      </c>
      <c r="H22" s="46">
        <f t="shared" ref="H22:H33" ca="1" si="15">IF($D22=0,"",MAX($D22*(1-$S$4)^($H$5-$D$5),S22))</f>
        <v>3.1810411175412869E-2</v>
      </c>
      <c r="I22" s="46">
        <f t="shared" ref="I22:I33" ca="1" si="16">IF($D22=0,"",MAX($D22*(1-$S$4)^($I$5-$D$5),S22))</f>
        <v>3.8674033718571594E-3</v>
      </c>
      <c r="J22" s="46">
        <f t="shared" ref="J22:J33" ca="1" si="17">IF($D22=0,"",MAX($D22*(1-$S$4)^($J$5-$D$5),S22))</f>
        <v>4.7018596390268133E-4</v>
      </c>
      <c r="K22" s="23"/>
      <c r="L22" s="47">
        <f t="shared" ref="L22:L33" ca="1" si="18">IF($D22=0,"",MIN($D22*(1+$S$4)^($L$5-$D$5),T22))</f>
        <v>0.1238944507325215</v>
      </c>
      <c r="M22" s="47">
        <f t="shared" ref="M22:M33" ca="1" si="19">IF($D22=0,"",MIN($D22*(1+$S$4)^($M$5-$D$5),T22))</f>
        <v>0.13628389580577366</v>
      </c>
      <c r="N22" s="47">
        <f t="shared" ref="N22:N33" ca="1" si="20">IF($D22=0,"",MIN($D22*(1+$S$4)^($N$5-$D$5),T22))</f>
        <v>0.21948657703415664</v>
      </c>
      <c r="O22" s="47">
        <f t="shared" ref="O22:O33" ca="1" si="21">IF($D22=0,"",MIN($D22*(1+$S$4)^($O$5-$D$5),T22))</f>
        <v>0.35348532717927972</v>
      </c>
      <c r="P22" s="47">
        <f t="shared" ref="P22:P33" ca="1" si="22">IF($D22=0,"",MIN($D22*(1+$S$4)^($P$5-$D$5),T22))</f>
        <v>0.9</v>
      </c>
      <c r="Q22" s="47">
        <f t="shared" ref="Q22:Q33" ca="1" si="23">IF($D22=0,"",MIN($D22*(1+$S$4)^($Q$5-$D$5),T22))</f>
        <v>0.9</v>
      </c>
      <c r="S22" s="83">
        <v>0</v>
      </c>
      <c r="T22" s="83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 ca="1">SUMIF(SharesElab!$B$2:$B$79,Att_RSD_share!$A23,SharesElab!C$2:C$79)</f>
        <v>0.3051283389963963</v>
      </c>
      <c r="E23" s="46">
        <f t="shared" ca="1" si="12"/>
        <v>0.2746155050967567</v>
      </c>
      <c r="F23" s="46">
        <f t="shared" ca="1" si="13"/>
        <v>0.247153954587081</v>
      </c>
      <c r="G23" s="46">
        <f t="shared" ca="1" si="14"/>
        <v>0.1459419386441255</v>
      </c>
      <c r="H23" s="46">
        <f t="shared" ca="1" si="15"/>
        <v>8.61772553499697E-2</v>
      </c>
      <c r="I23" s="46">
        <f t="shared" ca="1" si="16"/>
        <v>1.0477142407246565E-2</v>
      </c>
      <c r="J23" s="46">
        <f t="shared" ca="1" si="17"/>
        <v>1.2737759235420226E-3</v>
      </c>
      <c r="K23" s="23"/>
      <c r="L23" s="47">
        <f t="shared" ca="1" si="18"/>
        <v>0.33564117289603596</v>
      </c>
      <c r="M23" s="47">
        <f t="shared" ca="1" si="19"/>
        <v>0.36920529018563958</v>
      </c>
      <c r="N23" s="47">
        <f t="shared" ca="1" si="20"/>
        <v>0.59460881189687464</v>
      </c>
      <c r="O23" s="47">
        <f t="shared" ca="1" si="21"/>
        <v>0.9</v>
      </c>
      <c r="P23" s="47">
        <f t="shared" ca="1" si="22"/>
        <v>0.9</v>
      </c>
      <c r="Q23" s="47">
        <f t="shared" ca="1" si="23"/>
        <v>0.9</v>
      </c>
      <c r="S23" s="83">
        <v>0</v>
      </c>
      <c r="T23" s="83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 ca="1">SUMIF(SharesElab!$B$2:$B$79,Att_RSD_share!$A24,SharesElab!C$2:C$79)</f>
        <v>3.2035909857725385E-2</v>
      </c>
      <c r="E24" s="46">
        <f t="shared" ca="1" si="12"/>
        <v>2.8832318871952846E-2</v>
      </c>
      <c r="F24" s="46">
        <f t="shared" ca="1" si="13"/>
        <v>2.5949086984757563E-2</v>
      </c>
      <c r="G24" s="46">
        <f t="shared" ca="1" si="14"/>
        <v>1.5322676373629497E-2</v>
      </c>
      <c r="H24" s="46">
        <f t="shared" ca="1" si="15"/>
        <v>9.0478871718644837E-3</v>
      </c>
      <c r="I24" s="46">
        <f t="shared" ca="1" si="16"/>
        <v>1.1000118534682122E-3</v>
      </c>
      <c r="J24" s="46">
        <f t="shared" ca="1" si="17"/>
        <v>1.3373576115463691E-4</v>
      </c>
      <c r="K24" s="23"/>
      <c r="L24" s="47">
        <f t="shared" ca="1" si="18"/>
        <v>3.5239500843497924E-2</v>
      </c>
      <c r="M24" s="47">
        <f t="shared" ca="1" si="19"/>
        <v>3.876345092784772E-2</v>
      </c>
      <c r="N24" s="47">
        <f t="shared" ca="1" si="20"/>
        <v>6.2428925353808062E-2</v>
      </c>
      <c r="O24" s="47">
        <f t="shared" ca="1" si="21"/>
        <v>0.10054240857156145</v>
      </c>
      <c r="P24" s="47">
        <f t="shared" ca="1" si="22"/>
        <v>0.67639904857025435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90</v>
      </c>
      <c r="B25" s="49" t="s">
        <v>34</v>
      </c>
      <c r="C25" s="23"/>
      <c r="D25" s="45">
        <f ca="1">SUMIF(SharesElab!$B$2:$B$79,Att_RSD_share!$A25,SharesElab!C$2:C$79)</f>
        <v>0.46544662038316204</v>
      </c>
      <c r="E25" s="46">
        <f t="shared" ca="1" si="12"/>
        <v>0.41890195834484584</v>
      </c>
      <c r="F25" s="46">
        <f t="shared" ca="1" si="13"/>
        <v>0.37701176251036128</v>
      </c>
      <c r="G25" s="46">
        <f t="shared" ca="1" si="14"/>
        <v>0.22262167564474328</v>
      </c>
      <c r="H25" s="46">
        <f t="shared" ca="1" si="15"/>
        <v>0.13145587325146449</v>
      </c>
      <c r="I25" s="46">
        <f t="shared" ca="1" si="16"/>
        <v>1.5981965296194972E-2</v>
      </c>
      <c r="J25" s="46">
        <f t="shared" ca="1" si="17"/>
        <v>1.9430338744939634E-3</v>
      </c>
      <c r="K25" s="23"/>
      <c r="L25" s="47">
        <f t="shared" ca="1" si="18"/>
        <v>0.51199128242147829</v>
      </c>
      <c r="M25" s="47">
        <f t="shared" ca="1" si="19"/>
        <v>0.56319041066362618</v>
      </c>
      <c r="N25" s="47">
        <f t="shared" ca="1" si="20"/>
        <v>0.9</v>
      </c>
      <c r="O25" s="47">
        <f t="shared" ca="1" si="21"/>
        <v>0.9</v>
      </c>
      <c r="P25" s="47">
        <f t="shared" ca="1" si="22"/>
        <v>0.9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91</v>
      </c>
      <c r="B26" s="49" t="s">
        <v>34</v>
      </c>
      <c r="C26" s="23"/>
      <c r="D26" s="45">
        <f ca="1">SUMIF(SharesElab!$B$2:$B$79,Att_RSD_share!$A26,SharesElab!C$2:C$79)</f>
        <v>1.7662453278561812E-4</v>
      </c>
      <c r="E26" s="46">
        <f t="shared" ca="1" si="12"/>
        <v>1.5896207950705631E-4</v>
      </c>
      <c r="F26" s="46">
        <f t="shared" ca="1" si="13"/>
        <v>1.4306587155635069E-4</v>
      </c>
      <c r="G26" s="46">
        <f t="shared" ca="1" si="14"/>
        <v>8.4478966495309539E-5</v>
      </c>
      <c r="H26" s="46">
        <f t="shared" ca="1" si="15"/>
        <v>4.9883984925815341E-5</v>
      </c>
      <c r="I26" s="46">
        <f t="shared" ca="1" si="16"/>
        <v>6.0647280049270226E-6</v>
      </c>
      <c r="J26" s="46">
        <f t="shared" ca="1" si="17"/>
        <v>7.3732934184076579E-7</v>
      </c>
      <c r="K26" s="23"/>
      <c r="L26" s="47">
        <f t="shared" ca="1" si="18"/>
        <v>1.9428698606417994E-4</v>
      </c>
      <c r="M26" s="47">
        <f t="shared" ca="1" si="19"/>
        <v>2.1371568467059795E-4</v>
      </c>
      <c r="N26" s="47">
        <f t="shared" ca="1" si="20"/>
        <v>3.4419124731884486E-4</v>
      </c>
      <c r="O26" s="47">
        <f t="shared" ca="1" si="21"/>
        <v>5.5432344571947295E-4</v>
      </c>
      <c r="P26" s="47">
        <f t="shared" ca="1" si="22"/>
        <v>3.7292109529877514E-3</v>
      </c>
      <c r="Q26" s="47">
        <f t="shared" ca="1" si="23"/>
        <v>2.5088266497249608E-2</v>
      </c>
      <c r="S26" s="92">
        <f>S25</f>
        <v>0</v>
      </c>
      <c r="T26" s="92">
        <f>T25</f>
        <v>0.9</v>
      </c>
    </row>
    <row r="27" spans="1:22" ht="15.75" thickBot="1">
      <c r="A27" s="49" t="s">
        <v>92</v>
      </c>
      <c r="B27" s="49" t="s">
        <v>124</v>
      </c>
      <c r="C27" s="23"/>
      <c r="D27" s="45">
        <f ca="1">SUMIF(SharesElab!$B$2:$B$79,Att_RSD_share!$A27,SharesElab!C$2:C$79)</f>
        <v>3.3813225082992761E-2</v>
      </c>
      <c r="E27" s="46">
        <f t="shared" ca="1" si="12"/>
        <v>3.0431902574693484E-2</v>
      </c>
      <c r="F27" s="46">
        <f t="shared" ca="1" si="13"/>
        <v>2.7388712317224138E-2</v>
      </c>
      <c r="G27" s="46">
        <f t="shared" ca="1" si="14"/>
        <v>1.6172760736197684E-2</v>
      </c>
      <c r="H27" s="46">
        <f t="shared" ca="1" si="15"/>
        <v>9.549853487117373E-3</v>
      </c>
      <c r="I27" s="46">
        <f t="shared" ca="1" si="16"/>
        <v>1.1610392387938137E-3</v>
      </c>
      <c r="J27" s="46">
        <f t="shared" ca="1" si="17"/>
        <v>1.4115526650093312E-4</v>
      </c>
      <c r="K27" s="23"/>
      <c r="L27" s="47">
        <f t="shared" ca="1" si="18"/>
        <v>3.7194547591292038E-2</v>
      </c>
      <c r="M27" s="47">
        <f t="shared" ca="1" si="19"/>
        <v>4.0914002350421246E-2</v>
      </c>
      <c r="N27" s="47">
        <f t="shared" ca="1" si="20"/>
        <v>6.5892409925376955E-2</v>
      </c>
      <c r="O27" s="47">
        <f t="shared" ca="1" si="21"/>
        <v>0.10612038510891886</v>
      </c>
      <c r="P27" s="47">
        <f t="shared" ca="1" si="22"/>
        <v>0.71392488544266575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 ca="1">SUMIF(SharesElab!$B$2:$B$79,Att_RSD_share!$A28,SharesElab!C$2:C$79)</f>
        <v>1.4678518507413063E-2</v>
      </c>
      <c r="E28" s="46">
        <f t="shared" ca="1" si="12"/>
        <v>1.3210666656671756E-2</v>
      </c>
      <c r="F28" s="46">
        <f t="shared" ca="1" si="13"/>
        <v>1.1889599991004581E-2</v>
      </c>
      <c r="G28" s="46">
        <f t="shared" ca="1" si="14"/>
        <v>7.0206898986882966E-3</v>
      </c>
      <c r="H28" s="46">
        <f t="shared" ca="1" si="15"/>
        <v>4.1456471782764541E-3</v>
      </c>
      <c r="I28" s="46">
        <f t="shared" ca="1" si="16"/>
        <v>5.0401391504768507E-4</v>
      </c>
      <c r="J28" s="46">
        <f t="shared" ca="1" si="17"/>
        <v>6.1276325658593016E-5</v>
      </c>
      <c r="K28" s="23"/>
      <c r="L28" s="47">
        <f t="shared" ca="1" si="18"/>
        <v>1.6146370358154371E-2</v>
      </c>
      <c r="M28" s="47">
        <f t="shared" ca="1" si="19"/>
        <v>1.7761007393969807E-2</v>
      </c>
      <c r="N28" s="47">
        <f t="shared" ca="1" si="20"/>
        <v>2.8604280018062329E-2</v>
      </c>
      <c r="O28" s="47">
        <f t="shared" ca="1" si="21"/>
        <v>4.6067479011889574E-2</v>
      </c>
      <c r="P28" s="47">
        <f t="shared" ca="1" si="22"/>
        <v>0.30991896271804564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94</v>
      </c>
      <c r="B29" s="49" t="s">
        <v>126</v>
      </c>
      <c r="C29" s="23"/>
      <c r="D29" s="45">
        <f ca="1">SUMIF(SharesElab!$B$2:$B$79,Att_RSD_share!$A29,SharesElab!C$2:C$79)+D30*Z9</f>
        <v>1.192594272682467E-3</v>
      </c>
      <c r="E29" s="46">
        <f t="shared" ca="1" si="12"/>
        <v>1.0733348454142204E-3</v>
      </c>
      <c r="F29" s="46">
        <f t="shared" ca="1" si="13"/>
        <v>9.6600136087279841E-4</v>
      </c>
      <c r="G29" s="46">
        <f t="shared" ca="1" si="14"/>
        <v>5.7041414358177884E-4</v>
      </c>
      <c r="H29" s="46">
        <f t="shared" ca="1" si="15"/>
        <v>3.368238476436047E-4</v>
      </c>
      <c r="I29" s="46">
        <f t="shared" ca="1" si="16"/>
        <v>4.0949916582833101E-5</v>
      </c>
      <c r="J29" s="46">
        <f t="shared" ca="1" si="17"/>
        <v>4.9785538639037309E-6</v>
      </c>
      <c r="K29" s="23"/>
      <c r="L29" s="47">
        <f t="shared" ca="1" si="18"/>
        <v>1.3118536999507139E-3</v>
      </c>
      <c r="M29" s="47">
        <f t="shared" ca="1" si="19"/>
        <v>1.4430390699457854E-3</v>
      </c>
      <c r="N29" s="47">
        <f t="shared" ca="1" si="20"/>
        <v>2.3240288525383877E-3</v>
      </c>
      <c r="O29" s="47">
        <f t="shared" ca="1" si="21"/>
        <v>3.7428717073015997E-3</v>
      </c>
      <c r="P29" s="47">
        <f t="shared" ca="1" si="22"/>
        <v>2.5180169221203769E-2</v>
      </c>
      <c r="Q29" s="47">
        <f t="shared" ca="1" si="23"/>
        <v>0.16939958715965864</v>
      </c>
      <c r="S29" s="83">
        <v>0</v>
      </c>
      <c r="T29" s="83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 ca="1">SUMIF(SharesElab!$B$2:$B$79,Att_RSD_share!$A30,SharesElab!C$2:C$79)</f>
        <v>7.1521653648956315E-6</v>
      </c>
      <c r="E30" s="46">
        <f t="shared" ca="1" si="12"/>
        <v>6.4369488284060683E-6</v>
      </c>
      <c r="F30" s="46">
        <f t="shared" ca="1" si="13"/>
        <v>5.7932539455654616E-6</v>
      </c>
      <c r="G30" s="46">
        <f t="shared" ca="1" si="14"/>
        <v>3.4208585223169502E-6</v>
      </c>
      <c r="H30" s="46">
        <f t="shared" ca="1" si="15"/>
        <v>2.0199827488429365E-6</v>
      </c>
      <c r="I30" s="46">
        <f t="shared" ca="1" si="16"/>
        <v>2.4558274493498663E-7</v>
      </c>
      <c r="J30" s="46">
        <f t="shared" ca="1" si="17"/>
        <v>2.9857128554364782E-8</v>
      </c>
      <c r="K30" s="23"/>
      <c r="L30" s="47">
        <f t="shared" ca="1" si="18"/>
        <v>7.8673819013851947E-6</v>
      </c>
      <c r="M30" s="47">
        <f t="shared" ca="1" si="19"/>
        <v>8.6541200915237162E-6</v>
      </c>
      <c r="N30" s="47">
        <f t="shared" ca="1" si="20"/>
        <v>1.3937546948599866E-5</v>
      </c>
      <c r="O30" s="47">
        <f t="shared" ca="1" si="21"/>
        <v>2.2446558736189573E-5</v>
      </c>
      <c r="P30" s="47">
        <f t="shared" ca="1" si="22"/>
        <v>1.5100922276024966E-4</v>
      </c>
      <c r="Q30" s="47">
        <f t="shared" ca="1" si="23"/>
        <v>1.0159145384672794E-3</v>
      </c>
      <c r="S30" s="83">
        <v>0</v>
      </c>
      <c r="T30" s="83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 ca="1">SUMIF(SharesElab!$B$2:$B$79,Att_RSD_share!$A31,SharesElab!C$2:C$79)+D30*Z10</f>
        <v>2.6439030508572454E-2</v>
      </c>
      <c r="E31" s="46">
        <f t="shared" ca="1" si="12"/>
        <v>2.3795127457715209E-2</v>
      </c>
      <c r="F31" s="46">
        <f t="shared" ca="1" si="13"/>
        <v>2.1415614711943688E-2</v>
      </c>
      <c r="G31" s="46">
        <f t="shared" ca="1" si="14"/>
        <v>1.2645706331255632E-2</v>
      </c>
      <c r="H31" s="46">
        <f t="shared" ca="1" si="15"/>
        <v>7.4671631315431398E-3</v>
      </c>
      <c r="I31" s="46">
        <f t="shared" ca="1" si="16"/>
        <v>9.0783271281505494E-4</v>
      </c>
      <c r="J31" s="46">
        <f t="shared" ca="1" si="17"/>
        <v>1.1037126415193553E-4</v>
      </c>
      <c r="K31" s="23"/>
      <c r="L31" s="47">
        <f t="shared" ca="1" si="18"/>
        <v>2.9082933559429702E-2</v>
      </c>
      <c r="M31" s="47">
        <f t="shared" ca="1" si="19"/>
        <v>3.1991226915372671E-2</v>
      </c>
      <c r="N31" s="47">
        <f t="shared" ca="1" si="20"/>
        <v>5.1522190859476867E-2</v>
      </c>
      <c r="O31" s="47">
        <f t="shared" ca="1" si="21"/>
        <v>8.2977003601096111E-2</v>
      </c>
      <c r="P31" s="47">
        <f t="shared" ca="1" si="22"/>
        <v>0.55822778752156499</v>
      </c>
      <c r="Q31" s="47">
        <f t="shared" ca="1" si="23"/>
        <v>0.9</v>
      </c>
      <c r="S31" s="83">
        <v>0</v>
      </c>
      <c r="T31" s="83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 ca="1">SUMIF(SharesElab!$B$2:$B$79,Att_RSD_share!$A32,SharesElab!C$2:C$79)</f>
        <v>1.5704960475305327E-3</v>
      </c>
      <c r="E32" s="46">
        <f t="shared" ca="1" si="12"/>
        <v>1.4134464427774795E-3</v>
      </c>
      <c r="F32" s="46">
        <f t="shared" ca="1" si="13"/>
        <v>1.2721017984997315E-3</v>
      </c>
      <c r="G32" s="46">
        <f t="shared" ca="1" si="14"/>
        <v>7.511633909961067E-4</v>
      </c>
      <c r="H32" s="46">
        <f t="shared" ca="1" si="15"/>
        <v>4.4355447074929114E-4</v>
      </c>
      <c r="I32" s="46">
        <f t="shared" ca="1" si="16"/>
        <v>5.3925868682389391E-5</v>
      </c>
      <c r="J32" s="46">
        <f t="shared" ca="1" si="17"/>
        <v>6.5561267102952599E-6</v>
      </c>
      <c r="K32" s="23"/>
      <c r="L32" s="47">
        <f t="shared" ca="1" si="18"/>
        <v>1.7275456522835861E-3</v>
      </c>
      <c r="M32" s="47">
        <f t="shared" ca="1" si="19"/>
        <v>1.9003002175119448E-3</v>
      </c>
      <c r="N32" s="47">
        <f t="shared" ca="1" si="20"/>
        <v>3.0604525033051636E-3</v>
      </c>
      <c r="O32" s="47">
        <f t="shared" ca="1" si="21"/>
        <v>4.9288893610980001E-3</v>
      </c>
      <c r="P32" s="47">
        <f t="shared" ca="1" si="22"/>
        <v>3.3159102927018333E-2</v>
      </c>
      <c r="Q32" s="47">
        <f t="shared" ca="1" si="23"/>
        <v>0.22307786326119849</v>
      </c>
      <c r="S32" s="83">
        <v>0</v>
      </c>
      <c r="T32" s="83">
        <v>0.25</v>
      </c>
      <c r="V32" s="78" t="s">
        <v>289</v>
      </c>
    </row>
    <row r="33" spans="1:26" ht="15">
      <c r="A33" s="49" t="s">
        <v>223</v>
      </c>
      <c r="B33" s="49" t="s">
        <v>135</v>
      </c>
      <c r="C33" s="23"/>
      <c r="D33" s="45">
        <f ca="1">SUMIF(SharesElab!$B$2:$B$79,Att_RSD_share!$A33,SharesElab!C$2:C$79)</f>
        <v>6.8835431883354434E-3</v>
      </c>
      <c r="E33" s="46">
        <f t="shared" ca="1" si="12"/>
        <v>6.1951888695018992E-3</v>
      </c>
      <c r="F33" s="46">
        <f t="shared" ca="1" si="13"/>
        <v>5.5756699825517094E-3</v>
      </c>
      <c r="G33" s="46">
        <f t="shared" ca="1" si="14"/>
        <v>3.2923773679969597E-3</v>
      </c>
      <c r="H33" s="46">
        <f t="shared" ca="1" si="15"/>
        <v>1.9441159120285254E-3</v>
      </c>
      <c r="I33" s="46">
        <f t="shared" ca="1" si="16"/>
        <v>2.3635910872072183E-4</v>
      </c>
      <c r="J33" s="46">
        <f t="shared" ca="1" si="17"/>
        <v>2.8735749720274041E-5</v>
      </c>
      <c r="K33" s="23"/>
      <c r="L33" s="47">
        <f t="shared" ca="1" si="18"/>
        <v>7.5718975071689884E-3</v>
      </c>
      <c r="M33" s="47">
        <f t="shared" ca="1" si="19"/>
        <v>8.3290872578858886E-3</v>
      </c>
      <c r="N33" s="47">
        <f t="shared" ca="1" si="20"/>
        <v>1.3414078319697808E-2</v>
      </c>
      <c r="O33" s="47">
        <f t="shared" ca="1" si="21"/>
        <v>2.1603507274656521E-2</v>
      </c>
      <c r="P33" s="47">
        <f t="shared" ca="1" si="22"/>
        <v>0.14533759409550717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1.0000000000000002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309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7" t="s">
        <v>294</v>
      </c>
    </row>
    <row r="46" spans="1:26" s="23" customFormat="1" ht="15.75" thickBot="1">
      <c r="A46" s="23" t="s">
        <v>140</v>
      </c>
      <c r="B46" s="23" t="s">
        <v>227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ca="1" si="27">IF(E6="","",-E6)</f>
        <v>-2.8777555155864411E-2</v>
      </c>
      <c r="K46" s="32">
        <f t="shared" ref="K46:K58" ca="1" si="28">IF(F6="","",-F6)</f>
        <v>-2.5899799640277971E-2</v>
      </c>
      <c r="L46" s="32">
        <f t="shared" ref="L46:L58" ca="1" si="29">IF(G6="","",-G6)</f>
        <v>-1.5293572689587743E-2</v>
      </c>
      <c r="M46" s="32">
        <f t="shared" ref="M46:M58" ca="1" si="30">IF(H6="","",-H6)</f>
        <v>-9.0307017374746685E-3</v>
      </c>
      <c r="N46" s="32">
        <f t="shared" ref="N46:N58" ca="1" si="31">IF(I6="","",-I6)</f>
        <v>-1.0979225058474129E-3</v>
      </c>
      <c r="O46" s="32">
        <f t="shared" ref="O46:O58" ca="1" si="32">IF(J6="","",-J6)</f>
        <v>-1.3348174526062333E-4</v>
      </c>
      <c r="P46" s="24">
        <v>0</v>
      </c>
      <c r="Q46" s="24">
        <v>5</v>
      </c>
      <c r="R46" s="23" t="s">
        <v>229</v>
      </c>
      <c r="Z46" s="86" t="s">
        <v>293</v>
      </c>
    </row>
    <row r="47" spans="1:26" s="23" customFormat="1" ht="15.75" thickBot="1">
      <c r="A47" s="23" t="s">
        <v>202</v>
      </c>
      <c r="B47" s="23" t="s">
        <v>227</v>
      </c>
      <c r="D47" s="23" t="str">
        <f t="shared" si="24"/>
        <v>\I: DISABLED</v>
      </c>
      <c r="E47" s="79" t="str">
        <f t="shared" ref="E47:E72" si="33">A47</f>
        <v>RSDBDL</v>
      </c>
      <c r="F47" s="79" t="str">
        <f t="shared" si="25"/>
        <v>RSDSH_Att</v>
      </c>
      <c r="G47" s="79"/>
      <c r="H47" s="80" t="str">
        <f t="shared" si="26"/>
        <v>RSDSH_Att</v>
      </c>
      <c r="I47" s="79">
        <v>1</v>
      </c>
      <c r="J47" s="81">
        <f t="shared" ca="1" si="27"/>
        <v>-9.7425432855832481E-2</v>
      </c>
      <c r="K47" s="82">
        <f t="shared" ca="1" si="28"/>
        <v>-8.7682889570249237E-2</v>
      </c>
      <c r="L47" s="82">
        <f t="shared" ca="1" si="29"/>
        <v>-5.1775869462336484E-2</v>
      </c>
      <c r="M47" s="82">
        <f t="shared" ca="1" si="30"/>
        <v>-3.0573133158815078E-2</v>
      </c>
      <c r="N47" s="82">
        <f t="shared" ca="1" si="31"/>
        <v>-3.7169792498007448E-3</v>
      </c>
      <c r="O47" s="82">
        <f t="shared" ca="1" si="32"/>
        <v>-4.5189790237333902E-4</v>
      </c>
      <c r="P47" s="81">
        <v>0</v>
      </c>
      <c r="Q47" s="81">
        <v>5</v>
      </c>
      <c r="R47" s="81" t="s">
        <v>230</v>
      </c>
      <c r="Z47" s="86" t="s">
        <v>293</v>
      </c>
    </row>
    <row r="48" spans="1:26" s="23" customFormat="1" ht="15.75" thickBot="1">
      <c r="A48" s="23" t="s">
        <v>203</v>
      </c>
      <c r="B48" s="23" t="s">
        <v>227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>
        <f t="shared" ca="1" si="27"/>
        <v>-0.35206463146446321</v>
      </c>
      <c r="K48" s="32">
        <f t="shared" ca="1" si="28"/>
        <v>-0.31685816831801689</v>
      </c>
      <c r="L48" s="32">
        <f t="shared" ca="1" si="29"/>
        <v>-0.18710157981010583</v>
      </c>
      <c r="M48" s="32">
        <f t="shared" ca="1" si="30"/>
        <v>-0.11048161186206944</v>
      </c>
      <c r="N48" s="32">
        <f t="shared" ca="1" si="31"/>
        <v>-1.3431984763964171E-2</v>
      </c>
      <c r="O48" s="32">
        <f t="shared" ca="1" si="32"/>
        <v>-1.6330157721142632E-3</v>
      </c>
      <c r="P48" s="24">
        <v>0</v>
      </c>
      <c r="Q48" s="24">
        <v>5</v>
      </c>
      <c r="R48" s="23" t="s">
        <v>231</v>
      </c>
      <c r="Z48" s="86" t="s">
        <v>293</v>
      </c>
    </row>
    <row r="49" spans="1:26" s="23" customFormat="1" ht="15.75" thickBot="1">
      <c r="A49" s="23" t="s">
        <v>204</v>
      </c>
      <c r="B49" s="23" t="s">
        <v>227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ca="1" si="27"/>
        <v>-5.5457752473490003E-2</v>
      </c>
      <c r="K49" s="32">
        <f t="shared" ca="1" si="28"/>
        <v>-4.9911977226141005E-2</v>
      </c>
      <c r="L49" s="32">
        <f t="shared" ca="1" si="29"/>
        <v>-2.9472523432264006E-2</v>
      </c>
      <c r="M49" s="32">
        <f t="shared" ca="1" si="30"/>
        <v>-1.7403230361517578E-2</v>
      </c>
      <c r="N49" s="32">
        <f t="shared" ca="1" si="31"/>
        <v>-2.1158265264223331E-3</v>
      </c>
      <c r="O49" s="32">
        <f t="shared" ca="1" si="32"/>
        <v>-2.5723511077641227E-4</v>
      </c>
      <c r="P49" s="24">
        <v>0</v>
      </c>
      <c r="Q49" s="24">
        <v>5</v>
      </c>
      <c r="R49" s="23" t="s">
        <v>232</v>
      </c>
      <c r="Z49" s="86"/>
    </row>
    <row r="50" spans="1:26" s="23" customFormat="1" ht="15.75" thickBot="1">
      <c r="A50" s="23" t="s">
        <v>205</v>
      </c>
      <c r="B50" s="23" t="s">
        <v>227</v>
      </c>
      <c r="D50" s="90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8" t="e">
        <f ca="1">MAX(IF(E10+E11="","",-E10-E11),-$T$10)</f>
        <v>#VALUE!</v>
      </c>
      <c r="K50" s="88" t="e">
        <f t="shared" ref="K50:O50" ca="1" si="34">MAX(IF(F10+F11="","",-F10-F11),-$T$10)</f>
        <v>#VALUE!</v>
      </c>
      <c r="L50" s="88" t="e">
        <f t="shared" ca="1" si="34"/>
        <v>#VALUE!</v>
      </c>
      <c r="M50" s="88" t="e">
        <f t="shared" ca="1" si="34"/>
        <v>#VALUE!</v>
      </c>
      <c r="N50" s="88" t="e">
        <f t="shared" ca="1" si="34"/>
        <v>#VALUE!</v>
      </c>
      <c r="O50" s="88" t="e">
        <f t="shared" ca="1" si="34"/>
        <v>#VALUE!</v>
      </c>
      <c r="P50" s="24">
        <v>0</v>
      </c>
      <c r="Q50" s="24">
        <v>5</v>
      </c>
      <c r="R50" s="23" t="s">
        <v>233</v>
      </c>
      <c r="Z50" s="86"/>
    </row>
    <row r="51" spans="1:26" s="23" customFormat="1" ht="15.75" thickBot="1">
      <c r="A51" s="23" t="s">
        <v>205</v>
      </c>
      <c r="B51" s="23" t="s">
        <v>227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 t="str">
        <f t="shared" ca="1" si="27"/>
        <v/>
      </c>
      <c r="K51" s="32" t="str">
        <f t="shared" ca="1" si="28"/>
        <v/>
      </c>
      <c r="L51" s="32" t="str">
        <f t="shared" ca="1" si="29"/>
        <v/>
      </c>
      <c r="M51" s="32" t="str">
        <f t="shared" ca="1" si="30"/>
        <v/>
      </c>
      <c r="N51" s="32" t="str">
        <f t="shared" ca="1" si="31"/>
        <v/>
      </c>
      <c r="O51" s="32" t="str">
        <f t="shared" ca="1" si="32"/>
        <v/>
      </c>
      <c r="P51" s="24">
        <v>0</v>
      </c>
      <c r="Q51" s="24">
        <v>5</v>
      </c>
      <c r="R51" s="23" t="s">
        <v>234</v>
      </c>
      <c r="Z51" s="86" t="s">
        <v>293</v>
      </c>
    </row>
    <row r="52" spans="1:26" s="23" customFormat="1" ht="15.75" thickBot="1">
      <c r="A52" s="23" t="s">
        <v>206</v>
      </c>
      <c r="B52" s="23" t="s">
        <v>227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ca="1" si="27"/>
        <v>-1.9567757842677697E-3</v>
      </c>
      <c r="K52" s="32">
        <f t="shared" ca="1" si="28"/>
        <v>-1.7610982058409929E-3</v>
      </c>
      <c r="L52" s="32">
        <f t="shared" ca="1" si="29"/>
        <v>-1.0399108795670481E-3</v>
      </c>
      <c r="M52" s="32">
        <f t="shared" ca="1" si="30"/>
        <v>-6.1405697527554639E-4</v>
      </c>
      <c r="N52" s="32">
        <f t="shared" ca="1" si="31"/>
        <v>-7.4654992782004928E-5</v>
      </c>
      <c r="O52" s="32">
        <f t="shared" ca="1" si="32"/>
        <v>-9.0763042709192656E-6</v>
      </c>
      <c r="P52" s="24">
        <v>0</v>
      </c>
      <c r="Q52" s="24">
        <v>5</v>
      </c>
      <c r="R52" s="23" t="s">
        <v>235</v>
      </c>
      <c r="Z52" s="86"/>
    </row>
    <row r="53" spans="1:26" s="23" customFormat="1" ht="15.75" thickBot="1">
      <c r="A53" s="23" t="s">
        <v>207</v>
      </c>
      <c r="B53" s="23" t="s">
        <v>227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 ca="1">IF(E13="","",-E13)</f>
        <v>-1.0372554317154726E-3</v>
      </c>
      <c r="K53" s="32">
        <f t="shared" ca="1" si="28"/>
        <v>-9.3352988854392539E-4</v>
      </c>
      <c r="L53" s="32">
        <f t="shared" ca="1" si="29"/>
        <v>-5.5124006388630265E-4</v>
      </c>
      <c r="M53" s="32">
        <f t="shared" ca="1" si="30"/>
        <v>-3.2550174532422293E-4</v>
      </c>
      <c r="N53" s="32">
        <f t="shared" ca="1" si="31"/>
        <v>-3.957341325991054E-5</v>
      </c>
      <c r="O53" s="32">
        <f t="shared" ca="1" si="32"/>
        <v>-4.8112031948700038E-6</v>
      </c>
      <c r="P53" s="24">
        <v>0</v>
      </c>
      <c r="Q53" s="24">
        <v>5</v>
      </c>
      <c r="R53" s="23" t="s">
        <v>236</v>
      </c>
      <c r="Z53" s="86"/>
    </row>
    <row r="54" spans="1:26" s="23" customFormat="1" ht="15.75" thickBot="1">
      <c r="A54" s="23" t="s">
        <v>141</v>
      </c>
      <c r="B54" s="23" t="s">
        <v>227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ca="1" si="27"/>
        <v>-2.5633179449082604E-3</v>
      </c>
      <c r="K54" s="32">
        <f t="shared" ca="1" si="28"/>
        <v>-2.3069861504174342E-3</v>
      </c>
      <c r="L54" s="32">
        <f t="shared" ca="1" si="29"/>
        <v>-1.3622522519599911E-3</v>
      </c>
      <c r="M54" s="32">
        <f t="shared" ca="1" si="30"/>
        <v>-8.0439633225985535E-4</v>
      </c>
      <c r="N54" s="32">
        <f t="shared" ca="1" si="31"/>
        <v>-9.7795815041077334E-5</v>
      </c>
      <c r="O54" s="32">
        <f t="shared" ca="1" si="32"/>
        <v>-1.1889688025652272E-5</v>
      </c>
      <c r="P54" s="24">
        <v>0</v>
      </c>
      <c r="Q54" s="24">
        <v>5</v>
      </c>
      <c r="R54" s="23" t="s">
        <v>237</v>
      </c>
      <c r="Z54" s="86" t="s">
        <v>293</v>
      </c>
    </row>
    <row r="55" spans="1:26" s="23" customFormat="1" ht="15.75" thickBot="1">
      <c r="A55" s="56" t="s">
        <v>172</v>
      </c>
      <c r="B55" s="23" t="s">
        <v>227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 t="str">
        <f t="shared" ca="1" si="27"/>
        <v/>
      </c>
      <c r="K55" s="32" t="str">
        <f t="shared" ca="1" si="28"/>
        <v/>
      </c>
      <c r="L55" s="32" t="str">
        <f t="shared" ca="1" si="29"/>
        <v/>
      </c>
      <c r="M55" s="32" t="str">
        <f t="shared" ca="1" si="30"/>
        <v/>
      </c>
      <c r="N55" s="32" t="str">
        <f t="shared" ca="1" si="31"/>
        <v/>
      </c>
      <c r="O55" s="32" t="str">
        <f t="shared" ca="1" si="32"/>
        <v/>
      </c>
      <c r="P55" s="24">
        <v>0</v>
      </c>
      <c r="Q55" s="24">
        <v>5</v>
      </c>
      <c r="R55" s="23" t="s">
        <v>238</v>
      </c>
      <c r="Z55" s="86" t="s">
        <v>293</v>
      </c>
    </row>
    <row r="56" spans="1:26" s="23" customFormat="1" ht="15.75" thickBot="1">
      <c r="A56" s="23" t="s">
        <v>142</v>
      </c>
      <c r="B56" s="23" t="s">
        <v>227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ca="1" si="27"/>
        <v>-7.4524501674843202E-2</v>
      </c>
      <c r="K56" s="32">
        <f t="shared" ca="1" si="28"/>
        <v>-6.7072051507358885E-2</v>
      </c>
      <c r="L56" s="32">
        <f t="shared" ca="1" si="29"/>
        <v>-3.9605375694580357E-2</v>
      </c>
      <c r="M56" s="32">
        <f t="shared" ca="1" si="30"/>
        <v>-2.3386578293892762E-2</v>
      </c>
      <c r="N56" s="32">
        <f t="shared" ca="1" si="31"/>
        <v>-2.8432619512919082E-3</v>
      </c>
      <c r="O56" s="32">
        <f t="shared" ca="1" si="32"/>
        <v>-3.4567427616272477E-4</v>
      </c>
      <c r="P56" s="24">
        <v>0</v>
      </c>
      <c r="Q56" s="24">
        <v>5</v>
      </c>
      <c r="R56" s="23" t="s">
        <v>239</v>
      </c>
      <c r="Z56" s="86"/>
    </row>
    <row r="57" spans="1:26" s="23" customFormat="1" ht="15.75" thickBot="1">
      <c r="A57" s="23" t="s">
        <v>143</v>
      </c>
      <c r="B57" s="26" t="s">
        <v>227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ca="1" si="27"/>
        <v>-1.0133180368222239E-2</v>
      </c>
      <c r="K57" s="32">
        <f t="shared" ca="1" si="28"/>
        <v>-9.1198623314000162E-3</v>
      </c>
      <c r="L57" s="32">
        <f t="shared" ca="1" si="29"/>
        <v>-5.3851875080683969E-3</v>
      </c>
      <c r="M57" s="32">
        <f t="shared" ca="1" si="30"/>
        <v>-3.1798993716393087E-3</v>
      </c>
      <c r="N57" s="32">
        <f t="shared" ca="1" si="31"/>
        <v>-3.8660152753856094E-4</v>
      </c>
      <c r="O57" s="32">
        <f t="shared" ca="1" si="32"/>
        <v>-4.7001720377742131E-5</v>
      </c>
      <c r="P57" s="24">
        <v>0</v>
      </c>
      <c r="Q57" s="24">
        <v>5</v>
      </c>
      <c r="R57" s="23" t="s">
        <v>240</v>
      </c>
      <c r="Z57" s="86" t="s">
        <v>293</v>
      </c>
    </row>
    <row r="58" spans="1:26" s="23" customFormat="1" ht="15.75" thickBot="1">
      <c r="A58" s="53" t="s">
        <v>144</v>
      </c>
      <c r="B58" s="53" t="s">
        <v>227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>
        <f t="shared" ca="1" si="27"/>
        <v>-0.24933196293883955</v>
      </c>
      <c r="K58" s="55">
        <f t="shared" ca="1" si="28"/>
        <v>-0.22439876664495559</v>
      </c>
      <c r="L58" s="55">
        <f t="shared" ca="1" si="29"/>
        <v>-0.13250522771617987</v>
      </c>
      <c r="M58" s="55">
        <f t="shared" ca="1" si="30"/>
        <v>-7.8243011914127067E-2</v>
      </c>
      <c r="N58" s="55">
        <f t="shared" ca="1" si="31"/>
        <v>-9.5125236336096337E-3</v>
      </c>
      <c r="O58" s="55">
        <f t="shared" ca="1" si="32"/>
        <v>-1.1565008000879867E-3</v>
      </c>
      <c r="P58" s="54">
        <v>0</v>
      </c>
      <c r="Q58" s="54">
        <v>5</v>
      </c>
      <c r="R58" s="53" t="s">
        <v>241</v>
      </c>
      <c r="Z58" s="86" t="s">
        <v>293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6"/>
    </row>
    <row r="61" spans="1:26" s="23" customFormat="1" ht="15.75" thickBot="1">
      <c r="A61" s="23" t="s">
        <v>140</v>
      </c>
      <c r="B61" s="26" t="s">
        <v>228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ca="1" si="37">IF(E21="","",-E21)</f>
        <v>-3.4017971916072568E-6</v>
      </c>
      <c r="K61" s="33">
        <f t="shared" ca="1" si="37"/>
        <v>-3.0616174724465311E-6</v>
      </c>
      <c r="L61" s="33">
        <f t="shared" ca="1" si="37"/>
        <v>-1.8078545013049525E-6</v>
      </c>
      <c r="M61" s="33">
        <f t="shared" ca="1" si="37"/>
        <v>-1.0675200044755619E-6</v>
      </c>
      <c r="N61" s="33">
        <f t="shared" ca="1" si="37"/>
        <v>-1.2978551085264848E-7</v>
      </c>
      <c r="O61" s="33">
        <f t="shared" ca="1" si="37"/>
        <v>-1.5778888223793042E-8</v>
      </c>
      <c r="P61" s="24">
        <v>0</v>
      </c>
      <c r="Q61" s="24">
        <v>5</v>
      </c>
      <c r="R61" s="23" t="s">
        <v>242</v>
      </c>
      <c r="Z61" s="86" t="s">
        <v>293</v>
      </c>
    </row>
    <row r="62" spans="1:26" s="23" customFormat="1" ht="15.75" thickBot="1">
      <c r="A62" s="23" t="s">
        <v>202</v>
      </c>
      <c r="B62" s="26" t="s">
        <v>228</v>
      </c>
      <c r="C62" s="26"/>
      <c r="D62" s="23" t="str">
        <f t="shared" si="35"/>
        <v>\I: DISABLED</v>
      </c>
      <c r="E62" s="79" t="str">
        <f t="shared" si="33"/>
        <v>RSDBDL</v>
      </c>
      <c r="F62" s="79" t="str">
        <f t="shared" si="25"/>
        <v>RSDWH_Att</v>
      </c>
      <c r="G62" s="26" t="str">
        <f t="shared" si="36"/>
        <v>R-WH_Att_BDL*</v>
      </c>
      <c r="H62" s="80" t="str">
        <f t="shared" si="26"/>
        <v>RSDWH_Att</v>
      </c>
      <c r="I62" s="79">
        <v>1</v>
      </c>
      <c r="J62" s="81">
        <f t="shared" ca="1" si="37"/>
        <v>-0.10136818696297213</v>
      </c>
      <c r="K62" s="82">
        <f t="shared" ca="1" si="37"/>
        <v>-9.1231368266674925E-2</v>
      </c>
      <c r="L62" s="82">
        <f t="shared" ca="1" si="37"/>
        <v>-5.3871210647788888E-2</v>
      </c>
      <c r="M62" s="82">
        <f t="shared" ca="1" si="37"/>
        <v>-3.1810411175412869E-2</v>
      </c>
      <c r="N62" s="82">
        <f t="shared" ca="1" si="37"/>
        <v>-3.8674033718571594E-3</v>
      </c>
      <c r="O62" s="82">
        <f t="shared" ca="1" si="37"/>
        <v>-4.7018596390268133E-4</v>
      </c>
      <c r="P62" s="81">
        <v>0</v>
      </c>
      <c r="Q62" s="81">
        <v>5</v>
      </c>
      <c r="R62" s="81" t="s">
        <v>243</v>
      </c>
      <c r="Z62" s="86" t="s">
        <v>293</v>
      </c>
    </row>
    <row r="63" spans="1:26" s="23" customFormat="1" ht="15">
      <c r="A63" s="23" t="s">
        <v>203</v>
      </c>
      <c r="B63" s="26" t="s">
        <v>228</v>
      </c>
      <c r="C63" s="26"/>
      <c r="D63" s="23" t="str">
        <f t="shared" si="35"/>
        <v>\I: DISABLED</v>
      </c>
      <c r="E63" s="79" t="str">
        <f t="shared" si="33"/>
        <v>RSDETH</v>
      </c>
      <c r="F63" s="79" t="str">
        <f t="shared" si="25"/>
        <v>RSDWH_Att</v>
      </c>
      <c r="G63" s="26" t="str">
        <f t="shared" si="36"/>
        <v>R-WH_Att_ETH*</v>
      </c>
      <c r="H63" s="80" t="str">
        <f t="shared" si="26"/>
        <v>RSDWH_Att</v>
      </c>
      <c r="I63" s="79">
        <v>1</v>
      </c>
      <c r="J63" s="81">
        <f t="shared" ca="1" si="37"/>
        <v>-0.2746155050967567</v>
      </c>
      <c r="K63" s="82">
        <f t="shared" ca="1" si="37"/>
        <v>-0.247153954587081</v>
      </c>
      <c r="L63" s="82">
        <f t="shared" ca="1" si="37"/>
        <v>-0.1459419386441255</v>
      </c>
      <c r="M63" s="82">
        <f t="shared" ca="1" si="37"/>
        <v>-8.61772553499697E-2</v>
      </c>
      <c r="N63" s="82">
        <f t="shared" ca="1" si="37"/>
        <v>-1.0477142407246565E-2</v>
      </c>
      <c r="O63" s="82">
        <f t="shared" ca="1" si="37"/>
        <v>-1.2737759235420226E-3</v>
      </c>
      <c r="P63" s="81">
        <v>0</v>
      </c>
      <c r="Q63" s="81">
        <v>5</v>
      </c>
      <c r="R63" s="81" t="s">
        <v>244</v>
      </c>
      <c r="Z63" s="86" t="s">
        <v>293</v>
      </c>
    </row>
    <row r="64" spans="1:26" s="23" customFormat="1" ht="15">
      <c r="A64" s="23" t="s">
        <v>204</v>
      </c>
      <c r="B64" s="26" t="s">
        <v>228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ca="1" si="37"/>
        <v>-2.8832318871952846E-2</v>
      </c>
      <c r="K64" s="33">
        <f t="shared" ca="1" si="37"/>
        <v>-2.5949086984757563E-2</v>
      </c>
      <c r="L64" s="33">
        <f t="shared" ca="1" si="37"/>
        <v>-1.5322676373629497E-2</v>
      </c>
      <c r="M64" s="33">
        <f t="shared" ca="1" si="37"/>
        <v>-9.0478871718644837E-3</v>
      </c>
      <c r="N64" s="33">
        <f t="shared" ca="1" si="37"/>
        <v>-1.1000118534682122E-3</v>
      </c>
      <c r="O64" s="33">
        <f t="shared" ca="1" si="37"/>
        <v>-1.3373576115463691E-4</v>
      </c>
      <c r="P64" s="24">
        <v>0</v>
      </c>
      <c r="Q64" s="24">
        <v>5</v>
      </c>
      <c r="R64" s="23" t="s">
        <v>245</v>
      </c>
      <c r="Z64" s="86"/>
    </row>
    <row r="65" spans="1:26" s="23" customFormat="1" ht="15">
      <c r="A65" s="23" t="s">
        <v>205</v>
      </c>
      <c r="B65" s="26" t="s">
        <v>228</v>
      </c>
      <c r="C65" s="26"/>
      <c r="D65" s="90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9">
        <f t="shared" ref="J65:O65" ca="1" si="38">MAX(IF(E25+E26="","",-E25-E26),-$T$25)</f>
        <v>-0.41906092042435289</v>
      </c>
      <c r="K65" s="89">
        <f t="shared" ca="1" si="38"/>
        <v>-0.37715482838191761</v>
      </c>
      <c r="L65" s="89">
        <f t="shared" ca="1" si="38"/>
        <v>-0.22270615461123858</v>
      </c>
      <c r="M65" s="89">
        <f t="shared" ca="1" si="38"/>
        <v>-0.1315057572363903</v>
      </c>
      <c r="N65" s="89">
        <f t="shared" ca="1" si="38"/>
        <v>-1.5988030024199899E-2</v>
      </c>
      <c r="O65" s="89">
        <f t="shared" ca="1" si="38"/>
        <v>-1.9437712038358041E-3</v>
      </c>
      <c r="P65" s="24">
        <v>0</v>
      </c>
      <c r="Q65" s="24">
        <v>5</v>
      </c>
      <c r="R65" s="23" t="s">
        <v>246</v>
      </c>
      <c r="Z65" s="86"/>
    </row>
    <row r="66" spans="1:26" s="23" customFormat="1" ht="15">
      <c r="A66" s="23" t="s">
        <v>205</v>
      </c>
      <c r="B66" s="26" t="s">
        <v>228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ca="1" si="39">IF(E26="","",-E26)</f>
        <v>-1.5896207950705631E-4</v>
      </c>
      <c r="K66" s="33">
        <f t="shared" ca="1" si="39"/>
        <v>-1.4306587155635069E-4</v>
      </c>
      <c r="L66" s="33">
        <f t="shared" ca="1" si="39"/>
        <v>-8.4478966495309539E-5</v>
      </c>
      <c r="M66" s="33">
        <f t="shared" ca="1" si="39"/>
        <v>-4.9883984925815341E-5</v>
      </c>
      <c r="N66" s="33">
        <f t="shared" ca="1" si="39"/>
        <v>-6.0647280049270226E-6</v>
      </c>
      <c r="O66" s="33">
        <f t="shared" ca="1" si="39"/>
        <v>-7.3732934184076579E-7</v>
      </c>
      <c r="P66" s="24">
        <v>0</v>
      </c>
      <c r="Q66" s="24">
        <v>5</v>
      </c>
      <c r="R66" s="23" t="s">
        <v>247</v>
      </c>
      <c r="Z66" s="86" t="s">
        <v>293</v>
      </c>
    </row>
    <row r="67" spans="1:26" s="23" customFormat="1" ht="15">
      <c r="A67" s="23" t="s">
        <v>206</v>
      </c>
      <c r="B67" s="26" t="s">
        <v>228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ca="1" si="39"/>
        <v>-3.0431902574693484E-2</v>
      </c>
      <c r="K67" s="33">
        <f t="shared" ca="1" si="39"/>
        <v>-2.7388712317224138E-2</v>
      </c>
      <c r="L67" s="33">
        <f t="shared" ca="1" si="39"/>
        <v>-1.6172760736197684E-2</v>
      </c>
      <c r="M67" s="33">
        <f t="shared" ca="1" si="39"/>
        <v>-9.549853487117373E-3</v>
      </c>
      <c r="N67" s="33">
        <f t="shared" ca="1" si="39"/>
        <v>-1.1610392387938137E-3</v>
      </c>
      <c r="O67" s="33">
        <f t="shared" ca="1" si="39"/>
        <v>-1.4115526650093312E-4</v>
      </c>
      <c r="P67" s="24">
        <v>0</v>
      </c>
      <c r="Q67" s="24">
        <v>5</v>
      </c>
      <c r="R67" s="23" t="s">
        <v>248</v>
      </c>
      <c r="Z67" s="86"/>
    </row>
    <row r="68" spans="1:26" s="23" customFormat="1" ht="15">
      <c r="A68" s="23" t="s">
        <v>207</v>
      </c>
      <c r="B68" s="26" t="s">
        <v>228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ca="1" si="39"/>
        <v>-1.3210666656671756E-2</v>
      </c>
      <c r="K68" s="33">
        <f t="shared" ca="1" si="39"/>
        <v>-1.1889599991004581E-2</v>
      </c>
      <c r="L68" s="33">
        <f t="shared" ca="1" si="39"/>
        <v>-7.0206898986882966E-3</v>
      </c>
      <c r="M68" s="33">
        <f t="shared" ca="1" si="39"/>
        <v>-4.1456471782764541E-3</v>
      </c>
      <c r="N68" s="33">
        <f t="shared" ca="1" si="39"/>
        <v>-5.0401391504768507E-4</v>
      </c>
      <c r="O68" s="33">
        <f t="shared" ca="1" si="39"/>
        <v>-6.1276325658593016E-5</v>
      </c>
      <c r="P68" s="24">
        <v>0</v>
      </c>
      <c r="Q68" s="24">
        <v>5</v>
      </c>
      <c r="R68" s="23" t="s">
        <v>249</v>
      </c>
      <c r="Z68" s="86"/>
    </row>
    <row r="69" spans="1:26" s="23" customFormat="1" ht="15">
      <c r="A69" s="23" t="s">
        <v>141</v>
      </c>
      <c r="B69" s="26" t="s">
        <v>228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ca="1" si="39"/>
        <v>-1.0733348454142204E-3</v>
      </c>
      <c r="K69" s="33">
        <f t="shared" ca="1" si="39"/>
        <v>-9.6600136087279841E-4</v>
      </c>
      <c r="L69" s="33">
        <f t="shared" ca="1" si="39"/>
        <v>-5.7041414358177884E-4</v>
      </c>
      <c r="M69" s="33">
        <f t="shared" ca="1" si="39"/>
        <v>-3.368238476436047E-4</v>
      </c>
      <c r="N69" s="33">
        <f t="shared" ca="1" si="39"/>
        <v>-4.0949916582833101E-5</v>
      </c>
      <c r="O69" s="33">
        <f t="shared" ca="1" si="39"/>
        <v>-4.9785538639037309E-6</v>
      </c>
      <c r="P69" s="24">
        <v>0</v>
      </c>
      <c r="Q69" s="24">
        <v>5</v>
      </c>
      <c r="R69" s="23" t="s">
        <v>250</v>
      </c>
      <c r="Z69" s="86" t="s">
        <v>293</v>
      </c>
    </row>
    <row r="70" spans="1:26" s="23" customFormat="1" ht="15">
      <c r="A70" s="56" t="s">
        <v>172</v>
      </c>
      <c r="B70" s="26" t="s">
        <v>228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ca="1" si="39"/>
        <v>-6.4369488284060683E-6</v>
      </c>
      <c r="K70" s="33">
        <f t="shared" ca="1" si="39"/>
        <v>-5.7932539455654616E-6</v>
      </c>
      <c r="L70" s="33">
        <f t="shared" ca="1" si="39"/>
        <v>-3.4208585223169502E-6</v>
      </c>
      <c r="M70" s="33">
        <f t="shared" ca="1" si="39"/>
        <v>-2.0199827488429365E-6</v>
      </c>
      <c r="N70" s="33">
        <f t="shared" ca="1" si="39"/>
        <v>-2.4558274493498663E-7</v>
      </c>
      <c r="O70" s="33">
        <f t="shared" ca="1" si="39"/>
        <v>-2.9857128554364782E-8</v>
      </c>
      <c r="P70" s="24">
        <v>0</v>
      </c>
      <c r="Q70" s="24">
        <v>5</v>
      </c>
      <c r="R70" s="23" t="s">
        <v>251</v>
      </c>
      <c r="Z70" s="86" t="s">
        <v>293</v>
      </c>
    </row>
    <row r="71" spans="1:26" s="23" customFormat="1" ht="15">
      <c r="A71" s="23" t="s">
        <v>142</v>
      </c>
      <c r="B71" s="26" t="s">
        <v>228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ca="1" si="39"/>
        <v>-2.3795127457715209E-2</v>
      </c>
      <c r="K71" s="33">
        <f t="shared" ca="1" si="39"/>
        <v>-2.1415614711943688E-2</v>
      </c>
      <c r="L71" s="33">
        <f t="shared" ca="1" si="39"/>
        <v>-1.2645706331255632E-2</v>
      </c>
      <c r="M71" s="33">
        <f t="shared" ca="1" si="39"/>
        <v>-7.4671631315431398E-3</v>
      </c>
      <c r="N71" s="33">
        <f t="shared" ca="1" si="39"/>
        <v>-9.0783271281505494E-4</v>
      </c>
      <c r="O71" s="33">
        <f t="shared" ca="1" si="39"/>
        <v>-1.1037126415193553E-4</v>
      </c>
      <c r="P71" s="25">
        <v>0</v>
      </c>
      <c r="Q71" s="25">
        <v>5</v>
      </c>
      <c r="R71" s="23" t="s">
        <v>252</v>
      </c>
      <c r="Z71" s="86"/>
    </row>
    <row r="72" spans="1:26" s="23" customFormat="1" ht="15">
      <c r="A72" s="23" t="s">
        <v>143</v>
      </c>
      <c r="B72" s="26" t="s">
        <v>228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ca="1" si="39"/>
        <v>-1.4134464427774795E-3</v>
      </c>
      <c r="K72" s="33">
        <f t="shared" ca="1" si="39"/>
        <v>-1.2721017984997315E-3</v>
      </c>
      <c r="L72" s="33">
        <f t="shared" ca="1" si="39"/>
        <v>-7.511633909961067E-4</v>
      </c>
      <c r="M72" s="33">
        <f t="shared" ca="1" si="39"/>
        <v>-4.4355447074929114E-4</v>
      </c>
      <c r="N72" s="33">
        <f t="shared" ca="1" si="39"/>
        <v>-5.3925868682389391E-5</v>
      </c>
      <c r="O72" s="33">
        <f t="shared" ca="1" si="39"/>
        <v>-6.5561267102952599E-6</v>
      </c>
      <c r="P72" s="24">
        <v>0</v>
      </c>
      <c r="Q72" s="24">
        <v>5</v>
      </c>
      <c r="R72" s="23" t="s">
        <v>253</v>
      </c>
      <c r="Z72" s="86" t="s">
        <v>293</v>
      </c>
    </row>
    <row r="73" spans="1:26" s="23" customFormat="1" ht="15">
      <c r="A73" s="26" t="s">
        <v>145</v>
      </c>
      <c r="B73" s="26" t="s">
        <v>228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ca="1" si="39"/>
        <v>-6.1951888695018992E-3</v>
      </c>
      <c r="K73" s="33">
        <f t="shared" ca="1" si="39"/>
        <v>-5.5756699825517094E-3</v>
      </c>
      <c r="L73" s="33">
        <f t="shared" ca="1" si="39"/>
        <v>-3.2923773679969597E-3</v>
      </c>
      <c r="M73" s="33">
        <f t="shared" ca="1" si="39"/>
        <v>-1.9441159120285254E-3</v>
      </c>
      <c r="N73" s="33">
        <f t="shared" ca="1" si="39"/>
        <v>-2.3635910872072183E-4</v>
      </c>
      <c r="O73" s="33">
        <f t="shared" ca="1" si="39"/>
        <v>-2.8735749720274041E-5</v>
      </c>
      <c r="P73" s="25">
        <v>0</v>
      </c>
      <c r="Q73" s="25">
        <v>5</v>
      </c>
      <c r="R73" s="23" t="s">
        <v>254</v>
      </c>
      <c r="Z73" s="86" t="s">
        <v>293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295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283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7" t="s">
        <v>294</v>
      </c>
    </row>
    <row r="77" spans="1:26" ht="15">
      <c r="A77" s="26" t="s">
        <v>145</v>
      </c>
      <c r="B77" s="26" t="s">
        <v>228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ca="1" si="40">IF(L33="","",-L33)</f>
        <v>-7.5718975071689884E-3</v>
      </c>
      <c r="K77" s="34">
        <f t="shared" ca="1" si="40"/>
        <v>-8.3290872578858886E-3</v>
      </c>
      <c r="L77" s="34">
        <f t="shared" ca="1" si="40"/>
        <v>-1.3414078319697808E-2</v>
      </c>
      <c r="M77" s="34">
        <f t="shared" ca="1" si="40"/>
        <v>-2.1603507274656521E-2</v>
      </c>
      <c r="N77" s="34">
        <f t="shared" ca="1" si="40"/>
        <v>-0.14533759409550717</v>
      </c>
      <c r="O77" s="34">
        <f t="shared" ca="1" si="40"/>
        <v>-0.5</v>
      </c>
      <c r="P77" s="24">
        <v>0</v>
      </c>
      <c r="Q77" s="24">
        <v>5</v>
      </c>
      <c r="R77" s="23" t="s">
        <v>280</v>
      </c>
      <c r="Z77" s="86"/>
    </row>
    <row r="78" spans="1:26" s="23" customFormat="1" ht="28.5" customHeight="1">
      <c r="A78" s="26"/>
      <c r="B78" s="26"/>
      <c r="C78" s="26"/>
      <c r="D78" s="102"/>
      <c r="E78" s="102"/>
      <c r="F78" s="102"/>
      <c r="G78" s="102"/>
      <c r="H78" s="102"/>
      <c r="I78" s="103"/>
      <c r="J78" s="103"/>
      <c r="K78" s="103"/>
      <c r="L78" s="103"/>
      <c r="M78" s="103"/>
      <c r="N78" s="103"/>
      <c r="O78" s="103"/>
      <c r="P78" s="103"/>
      <c r="Q78" s="103"/>
      <c r="R78" s="102"/>
      <c r="Z78" s="87"/>
    </row>
    <row r="79" spans="1:26" s="23" customFormat="1" ht="28.5" customHeight="1">
      <c r="A79" s="26"/>
      <c r="B79" s="26"/>
      <c r="C79" s="26"/>
      <c r="D79" s="102"/>
      <c r="E79" s="102"/>
      <c r="F79" s="102"/>
      <c r="G79" s="102"/>
      <c r="H79" s="102"/>
      <c r="I79" s="103"/>
      <c r="J79" s="103"/>
      <c r="K79" s="103"/>
      <c r="L79" s="103"/>
      <c r="M79" s="103"/>
      <c r="N79" s="103"/>
      <c r="O79" s="103"/>
      <c r="P79" s="103"/>
      <c r="Q79" s="103"/>
      <c r="R79" s="102"/>
      <c r="Z79" s="87"/>
    </row>
    <row r="80" spans="1:26" s="23" customFormat="1" ht="15.75" thickBot="1">
      <c r="A80" s="23" t="s">
        <v>140</v>
      </c>
      <c r="B80" s="23" t="s">
        <v>227</v>
      </c>
      <c r="C80" s="26"/>
      <c r="D80" s="23" t="str">
        <f t="shared" ref="D80:D92" si="41">IF(Z80="","UC-UP_"&amp;A6,"\I: DISABLED")</f>
        <v>\I: DISABLED</v>
      </c>
      <c r="E80" s="23" t="str">
        <f>A80</f>
        <v>RSDCOA</v>
      </c>
      <c r="F80" s="23" t="str">
        <f t="shared" ref="F80:F107" si="42">H80</f>
        <v>RSDSH_Att</v>
      </c>
      <c r="H80" s="23" t="str">
        <f t="shared" ref="H80:H107" si="43">B80</f>
        <v>RSDSH_Att</v>
      </c>
      <c r="I80" s="24">
        <v>1</v>
      </c>
      <c r="J80" s="34">
        <f t="shared" ref="J80:O83" ca="1" si="44">IF(L6="","",-L6)</f>
        <v>-3.517256741272317E-2</v>
      </c>
      <c r="K80" s="34">
        <f t="shared" ca="1" si="44"/>
        <v>-3.8689824153995488E-2</v>
      </c>
      <c r="L80" s="34">
        <f t="shared" ca="1" si="44"/>
        <v>-6.2310348698251306E-2</v>
      </c>
      <c r="M80" s="34">
        <f t="shared" ca="1" si="44"/>
        <v>-0.10035143968202073</v>
      </c>
      <c r="N80" s="34">
        <f t="shared" ca="1" si="44"/>
        <v>-0.6751143053755464</v>
      </c>
      <c r="O80" s="34">
        <f t="shared" ca="1" si="44"/>
        <v>-0.9</v>
      </c>
      <c r="P80" s="24">
        <v>0</v>
      </c>
      <c r="Q80" s="24">
        <v>5</v>
      </c>
      <c r="R80" s="23" t="s">
        <v>255</v>
      </c>
      <c r="Z80" s="86" t="s">
        <v>293</v>
      </c>
    </row>
    <row r="81" spans="1:26" s="23" customFormat="1" ht="15">
      <c r="A81" s="23" t="s">
        <v>202</v>
      </c>
      <c r="B81" s="23" t="s">
        <v>227</v>
      </c>
      <c r="C81" s="26"/>
      <c r="D81" s="23" t="str">
        <f t="shared" si="41"/>
        <v>\I: DISABLED</v>
      </c>
      <c r="E81" s="79" t="str">
        <f t="shared" ref="E81:E107" si="45">A81</f>
        <v>RSDBDL</v>
      </c>
      <c r="F81" s="79" t="str">
        <f t="shared" si="42"/>
        <v>RSDSH_Att</v>
      </c>
      <c r="G81" s="79"/>
      <c r="H81" s="80" t="str">
        <f t="shared" si="43"/>
        <v>RSDSH_Att</v>
      </c>
      <c r="I81" s="79">
        <v>1</v>
      </c>
      <c r="J81" s="81">
        <f t="shared" ca="1" si="44"/>
        <v>-0.11907552904601748</v>
      </c>
      <c r="K81" s="82">
        <f t="shared" ca="1" si="44"/>
        <v>-0.13098308195061925</v>
      </c>
      <c r="L81" s="82">
        <f t="shared" ca="1" si="44"/>
        <v>-0.21094956331229189</v>
      </c>
      <c r="M81" s="82">
        <f t="shared" ca="1" si="44"/>
        <v>-0.33973638121007926</v>
      </c>
      <c r="N81" s="82">
        <f t="shared" ca="1" si="44"/>
        <v>-0.9</v>
      </c>
      <c r="O81" s="82">
        <f t="shared" ca="1" si="44"/>
        <v>-0.9</v>
      </c>
      <c r="P81" s="81">
        <v>0</v>
      </c>
      <c r="Q81" s="81">
        <v>5</v>
      </c>
      <c r="R81" s="81" t="s">
        <v>256</v>
      </c>
      <c r="Z81" s="86" t="s">
        <v>293</v>
      </c>
    </row>
    <row r="82" spans="1:26" s="23" customFormat="1" ht="15">
      <c r="A82" s="23" t="s">
        <v>203</v>
      </c>
      <c r="B82" s="23" t="s">
        <v>227</v>
      </c>
      <c r="C82" s="26"/>
      <c r="D82" s="23" t="str">
        <f t="shared" si="41"/>
        <v>\I: DISABLED</v>
      </c>
      <c r="E82" s="79" t="str">
        <f t="shared" si="45"/>
        <v>RSDETH</v>
      </c>
      <c r="F82" s="23" t="str">
        <f t="shared" si="42"/>
        <v>RSDSH_Att</v>
      </c>
      <c r="H82" s="23" t="str">
        <f t="shared" si="43"/>
        <v>RSDSH_Att</v>
      </c>
      <c r="I82" s="24">
        <v>1</v>
      </c>
      <c r="J82" s="34">
        <f t="shared" ca="1" si="44"/>
        <v>-0.43030121623434398</v>
      </c>
      <c r="K82" s="34">
        <f t="shared" ca="1" si="44"/>
        <v>-0.47333133785777837</v>
      </c>
      <c r="L82" s="34">
        <f t="shared" ca="1" si="44"/>
        <v>-0.76230485293333106</v>
      </c>
      <c r="M82" s="34">
        <f t="shared" ca="1" si="44"/>
        <v>-0.9</v>
      </c>
      <c r="N82" s="34">
        <f t="shared" ca="1" si="44"/>
        <v>-0.9</v>
      </c>
      <c r="O82" s="34">
        <f t="shared" ca="1" si="44"/>
        <v>-0.9</v>
      </c>
      <c r="P82" s="24">
        <v>0</v>
      </c>
      <c r="Q82" s="24">
        <v>5</v>
      </c>
      <c r="R82" s="23" t="s">
        <v>257</v>
      </c>
      <c r="Z82" s="86" t="s">
        <v>293</v>
      </c>
    </row>
    <row r="83" spans="1:26" s="23" customFormat="1" ht="15">
      <c r="A83" s="23" t="s">
        <v>204</v>
      </c>
      <c r="B83" s="23" t="s">
        <v>227</v>
      </c>
      <c r="C83" s="26"/>
      <c r="D83" s="23" t="str">
        <f t="shared" si="41"/>
        <v>UC-UP_R-SH_Att_LPG_X0</v>
      </c>
      <c r="E83" s="23" t="str">
        <f t="shared" si="45"/>
        <v>RSDLPG</v>
      </c>
      <c r="F83" s="23" t="str">
        <f t="shared" si="42"/>
        <v>RSDSH_Att</v>
      </c>
      <c r="H83" s="23" t="str">
        <f t="shared" si="43"/>
        <v>RSDSH_Att</v>
      </c>
      <c r="I83" s="24">
        <v>1</v>
      </c>
      <c r="J83" s="34">
        <f t="shared" ca="1" si="44"/>
        <v>-6.7781697467598892E-2</v>
      </c>
      <c r="K83" s="34">
        <f t="shared" ca="1" si="44"/>
        <v>-7.4559867214358783E-2</v>
      </c>
      <c r="L83" s="34">
        <f t="shared" ca="1" si="44"/>
        <v>-0.12007941174739703</v>
      </c>
      <c r="M83" s="34">
        <f t="shared" ca="1" si="44"/>
        <v>-0.19338909341330043</v>
      </c>
      <c r="N83" s="34">
        <f t="shared" ca="1" si="44"/>
        <v>-0.9</v>
      </c>
      <c r="O83" s="34">
        <f t="shared" ca="1" si="44"/>
        <v>-0.9</v>
      </c>
      <c r="P83" s="24">
        <v>0</v>
      </c>
      <c r="Q83" s="24">
        <v>5</v>
      </c>
      <c r="R83" s="23" t="s">
        <v>258</v>
      </c>
      <c r="Z83" s="86"/>
    </row>
    <row r="84" spans="1:26" s="23" customFormat="1" ht="15">
      <c r="A84" s="23" t="s">
        <v>205</v>
      </c>
      <c r="B84" s="23" t="s">
        <v>227</v>
      </c>
      <c r="C84" s="26"/>
      <c r="D84" s="90" t="str">
        <f t="shared" si="41"/>
        <v>UC-UP_R-SH_Att_ELC_X0</v>
      </c>
      <c r="E84" s="23" t="str">
        <f t="shared" si="45"/>
        <v>RSDELC</v>
      </c>
      <c r="F84" s="23" t="str">
        <f t="shared" si="42"/>
        <v>RSDSH_Att</v>
      </c>
      <c r="H84" s="23" t="str">
        <f t="shared" si="43"/>
        <v>RSDSH_Att</v>
      </c>
      <c r="I84" s="24">
        <v>1</v>
      </c>
      <c r="J84" s="91" t="e">
        <f ca="1">MAX(IF(L10+L11="","",-L10-L11),-$T$10)</f>
        <v>#VALUE!</v>
      </c>
      <c r="K84" s="91" t="e">
        <f t="shared" ref="K84:O84" ca="1" si="46">MAX(IF(M10+M11="","",-M10-M11),-$T$10)</f>
        <v>#VALUE!</v>
      </c>
      <c r="L84" s="91" t="e">
        <f t="shared" ca="1" si="46"/>
        <v>#VALUE!</v>
      </c>
      <c r="M84" s="91" t="e">
        <f t="shared" ca="1" si="46"/>
        <v>#VALUE!</v>
      </c>
      <c r="N84" s="91" t="e">
        <f t="shared" ca="1" si="46"/>
        <v>#VALUE!</v>
      </c>
      <c r="O84" s="91" t="e">
        <f t="shared" ca="1" si="46"/>
        <v>#VALUE!</v>
      </c>
      <c r="P84" s="24">
        <v>0</v>
      </c>
      <c r="Q84" s="24">
        <v>5</v>
      </c>
      <c r="R84" s="23" t="s">
        <v>259</v>
      </c>
      <c r="Z84" s="86"/>
    </row>
    <row r="85" spans="1:26" s="23" customFormat="1" ht="15">
      <c r="A85" s="23" t="s">
        <v>205</v>
      </c>
      <c r="B85" s="23" t="s">
        <v>227</v>
      </c>
      <c r="C85" s="26"/>
      <c r="D85" s="23" t="str">
        <f t="shared" si="41"/>
        <v>\I: DISABLED</v>
      </c>
      <c r="E85" s="23" t="str">
        <f t="shared" si="45"/>
        <v>RSDELC</v>
      </c>
      <c r="F85" s="23" t="str">
        <f t="shared" si="42"/>
        <v>RSDSH_Att</v>
      </c>
      <c r="H85" s="23" t="str">
        <f t="shared" si="43"/>
        <v>RSDSH_Att</v>
      </c>
      <c r="I85" s="24">
        <v>1</v>
      </c>
      <c r="J85" s="34" t="str">
        <f t="shared" ref="J85:O92" ca="1" si="47">IF(L11="","",-L11)</f>
        <v/>
      </c>
      <c r="K85" s="34" t="str">
        <f t="shared" ca="1" si="47"/>
        <v/>
      </c>
      <c r="L85" s="34" t="str">
        <f t="shared" ca="1" si="47"/>
        <v/>
      </c>
      <c r="M85" s="34" t="str">
        <f t="shared" ca="1" si="47"/>
        <v/>
      </c>
      <c r="N85" s="34" t="str">
        <f t="shared" ca="1" si="47"/>
        <v/>
      </c>
      <c r="O85" s="34" t="str">
        <f t="shared" ca="1" si="47"/>
        <v/>
      </c>
      <c r="P85" s="24">
        <v>0</v>
      </c>
      <c r="Q85" s="24">
        <v>5</v>
      </c>
      <c r="R85" s="23" t="s">
        <v>260</v>
      </c>
      <c r="Z85" s="86" t="s">
        <v>293</v>
      </c>
    </row>
    <row r="86" spans="1:26" s="23" customFormat="1" ht="15">
      <c r="A86" s="23" t="s">
        <v>206</v>
      </c>
      <c r="B86" s="23" t="s">
        <v>227</v>
      </c>
      <c r="C86" s="26"/>
      <c r="D86" s="23" t="str">
        <f t="shared" si="41"/>
        <v>UC-UP_R-SH_Att_KER_X0</v>
      </c>
      <c r="E86" s="23" t="str">
        <f t="shared" si="45"/>
        <v>RSDKER</v>
      </c>
      <c r="F86" s="23" t="str">
        <f t="shared" si="42"/>
        <v>RSDSH_Att</v>
      </c>
      <c r="H86" s="23" t="str">
        <f t="shared" si="43"/>
        <v>RSDSH_Att</v>
      </c>
      <c r="I86" s="24">
        <v>1</v>
      </c>
      <c r="J86" s="34">
        <f t="shared" ca="1" si="47"/>
        <v>-2.3916148474383853E-3</v>
      </c>
      <c r="K86" s="34">
        <f t="shared" ca="1" si="47"/>
        <v>-2.630776332182224E-3</v>
      </c>
      <c r="L86" s="34">
        <f t="shared" ca="1" si="47"/>
        <v>-4.2368915907427954E-3</v>
      </c>
      <c r="M86" s="34">
        <f t="shared" ca="1" si="47"/>
        <v>-6.8235562758071815E-3</v>
      </c>
      <c r="N86" s="34">
        <f t="shared" ca="1" si="47"/>
        <v>-4.5905474499713259E-2</v>
      </c>
      <c r="O86" s="34">
        <f t="shared" ca="1" si="47"/>
        <v>-0.30882907737058901</v>
      </c>
      <c r="P86" s="24">
        <v>0</v>
      </c>
      <c r="Q86" s="24">
        <v>5</v>
      </c>
      <c r="R86" s="23" t="s">
        <v>261</v>
      </c>
      <c r="Z86" s="86"/>
    </row>
    <row r="87" spans="1:26" s="23" customFormat="1" ht="15">
      <c r="A87" s="23" t="s">
        <v>207</v>
      </c>
      <c r="B87" s="23" t="s">
        <v>227</v>
      </c>
      <c r="C87" s="26"/>
      <c r="D87" s="23" t="str">
        <f t="shared" si="41"/>
        <v>UC-UP_R-SH_Att_GAS_X0</v>
      </c>
      <c r="E87" s="23" t="str">
        <f t="shared" si="45"/>
        <v>RSDGAS</v>
      </c>
      <c r="F87" s="23" t="str">
        <f t="shared" si="42"/>
        <v>RSDSH_Att</v>
      </c>
      <c r="H87" s="23" t="str">
        <f t="shared" si="43"/>
        <v>RSDSH_Att</v>
      </c>
      <c r="I87" s="24">
        <v>1</v>
      </c>
      <c r="J87" s="34">
        <f t="shared" ca="1" si="47"/>
        <v>-1.2677566387633555E-3</v>
      </c>
      <c r="K87" s="34">
        <f t="shared" ca="1" si="47"/>
        <v>-1.3945323026396911E-3</v>
      </c>
      <c r="L87" s="34">
        <f t="shared" ca="1" si="47"/>
        <v>-2.2459082187242501E-3</v>
      </c>
      <c r="M87" s="34">
        <f t="shared" ca="1" si="47"/>
        <v>-3.6170576453375927E-3</v>
      </c>
      <c r="N87" s="34">
        <f t="shared" ca="1" si="47"/>
        <v>-2.4333755125716464E-2</v>
      </c>
      <c r="O87" s="34">
        <f t="shared" ca="1" si="47"/>
        <v>-0.1637053363751593</v>
      </c>
      <c r="P87" s="24">
        <v>0</v>
      </c>
      <c r="Q87" s="24">
        <v>5</v>
      </c>
      <c r="R87" s="23" t="s">
        <v>262</v>
      </c>
      <c r="Z87" s="86"/>
    </row>
    <row r="88" spans="1:26" ht="15">
      <c r="A88" s="23" t="s">
        <v>141</v>
      </c>
      <c r="B88" s="23" t="s">
        <v>227</v>
      </c>
      <c r="D88" s="23" t="str">
        <f t="shared" si="41"/>
        <v>\I: DISABLED</v>
      </c>
      <c r="E88" s="23" t="str">
        <f t="shared" si="45"/>
        <v>RSDPEA</v>
      </c>
      <c r="F88" s="23" t="str">
        <f t="shared" si="42"/>
        <v>RSDSH_Att</v>
      </c>
      <c r="H88" s="23" t="str">
        <f t="shared" si="43"/>
        <v>RSDSH_Att</v>
      </c>
      <c r="I88" s="24">
        <v>1</v>
      </c>
      <c r="J88" s="34">
        <f t="shared" ca="1" si="47"/>
        <v>-3.1329441548878737E-3</v>
      </c>
      <c r="K88" s="34">
        <f t="shared" ca="1" si="47"/>
        <v>-3.4462385703766616E-3</v>
      </c>
      <c r="L88" s="34">
        <f t="shared" ca="1" si="47"/>
        <v>-5.5502016799773195E-3</v>
      </c>
      <c r="M88" s="34">
        <f t="shared" ca="1" si="47"/>
        <v>-8.938655307620275E-3</v>
      </c>
      <c r="N88" s="34">
        <f t="shared" ca="1" si="47"/>
        <v>-6.0134803129054483E-2</v>
      </c>
      <c r="O88" s="34">
        <f t="shared" ca="1" si="47"/>
        <v>-0.40455688500341958</v>
      </c>
      <c r="P88" s="24">
        <v>0</v>
      </c>
      <c r="Q88" s="24">
        <v>5</v>
      </c>
      <c r="R88" s="23" t="s">
        <v>263</v>
      </c>
      <c r="Z88" s="86" t="s">
        <v>293</v>
      </c>
    </row>
    <row r="89" spans="1:26" ht="15">
      <c r="A89" s="56" t="s">
        <v>172</v>
      </c>
      <c r="B89" s="23" t="s">
        <v>227</v>
      </c>
      <c r="D89" s="23" t="str">
        <f t="shared" si="41"/>
        <v>\I: DISABLED</v>
      </c>
      <c r="E89" s="23"/>
      <c r="F89" s="23" t="str">
        <f t="shared" si="42"/>
        <v>RSDSH_Att</v>
      </c>
      <c r="H89" s="23" t="str">
        <f t="shared" si="43"/>
        <v>RSDSH_Att</v>
      </c>
      <c r="I89" s="24">
        <v>1</v>
      </c>
      <c r="J89" s="34" t="str">
        <f t="shared" ca="1" si="47"/>
        <v/>
      </c>
      <c r="K89" s="34" t="str">
        <f t="shared" ca="1" si="47"/>
        <v/>
      </c>
      <c r="L89" s="34" t="str">
        <f t="shared" ca="1" si="47"/>
        <v/>
      </c>
      <c r="M89" s="34" t="str">
        <f t="shared" ca="1" si="47"/>
        <v/>
      </c>
      <c r="N89" s="34" t="str">
        <f t="shared" ca="1" si="47"/>
        <v/>
      </c>
      <c r="O89" s="34" t="str">
        <f t="shared" ca="1" si="47"/>
        <v/>
      </c>
      <c r="P89" s="24">
        <v>0</v>
      </c>
      <c r="Q89" s="24">
        <v>5</v>
      </c>
      <c r="R89" s="23" t="s">
        <v>264</v>
      </c>
      <c r="Z89" s="86" t="s">
        <v>293</v>
      </c>
    </row>
    <row r="90" spans="1:26" ht="15">
      <c r="A90" s="23" t="s">
        <v>142</v>
      </c>
      <c r="B90" s="23" t="s">
        <v>227</v>
      </c>
      <c r="D90" s="23" t="str">
        <f t="shared" si="41"/>
        <v>UC-UP_R-SH_Att_WOO_X0</v>
      </c>
      <c r="E90" s="23" t="str">
        <f t="shared" si="45"/>
        <v>RSDWOO</v>
      </c>
      <c r="F90" s="23" t="str">
        <f t="shared" si="42"/>
        <v>RSDSH_Att</v>
      </c>
      <c r="H90" s="23" t="str">
        <f t="shared" si="43"/>
        <v>RSDSH_Att</v>
      </c>
      <c r="I90" s="24">
        <v>1</v>
      </c>
      <c r="J90" s="34">
        <f t="shared" ca="1" si="47"/>
        <v>-9.1085502047030587E-2</v>
      </c>
      <c r="K90" s="34">
        <f t="shared" ca="1" si="47"/>
        <v>-0.10019405225173365</v>
      </c>
      <c r="L90" s="34">
        <f t="shared" ca="1" si="47"/>
        <v>-0.16136352309193966</v>
      </c>
      <c r="M90" s="34">
        <f t="shared" ca="1" si="47"/>
        <v>-0.25987756757479979</v>
      </c>
      <c r="N90" s="34">
        <f t="shared" ca="1" si="47"/>
        <v>-0.9</v>
      </c>
      <c r="O90" s="34">
        <f t="shared" ca="1" si="47"/>
        <v>-0.9</v>
      </c>
      <c r="P90" s="24">
        <v>0</v>
      </c>
      <c r="Q90" s="24">
        <v>5</v>
      </c>
      <c r="R90" s="23" t="s">
        <v>265</v>
      </c>
      <c r="Z90" s="86"/>
    </row>
    <row r="91" spans="1:26" ht="15">
      <c r="A91" s="23" t="s">
        <v>143</v>
      </c>
      <c r="B91" s="26" t="s">
        <v>227</v>
      </c>
      <c r="D91" s="23" t="str">
        <f t="shared" si="41"/>
        <v>UC-UP_R-SH_Att_HET_X0</v>
      </c>
      <c r="E91" s="23" t="str">
        <f t="shared" si="45"/>
        <v>RSDHET</v>
      </c>
      <c r="F91" s="23" t="str">
        <f t="shared" si="42"/>
        <v>RSDSH_Att</v>
      </c>
      <c r="H91" s="23" t="str">
        <f t="shared" si="43"/>
        <v>RSDSH_Att</v>
      </c>
      <c r="I91" s="24">
        <v>1</v>
      </c>
      <c r="J91" s="34">
        <f t="shared" ca="1" si="47"/>
        <v>-1.2384998227827182E-2</v>
      </c>
      <c r="K91" s="34">
        <f t="shared" ca="1" si="47"/>
        <v>-1.3623498050609903E-2</v>
      </c>
      <c r="L91" s="34">
        <f t="shared" ca="1" si="47"/>
        <v>-2.1940779845487764E-2</v>
      </c>
      <c r="M91" s="34">
        <f t="shared" ca="1" si="47"/>
        <v>-3.5335845348956507E-2</v>
      </c>
      <c r="N91" s="34">
        <f t="shared" ca="1" si="47"/>
        <v>-0.23772189779448244</v>
      </c>
      <c r="O91" s="34">
        <f t="shared" ca="1" si="47"/>
        <v>-0.25</v>
      </c>
      <c r="P91" s="24">
        <v>0</v>
      </c>
      <c r="Q91" s="24">
        <v>5</v>
      </c>
      <c r="R91" s="23" t="s">
        <v>266</v>
      </c>
      <c r="Z91" s="86"/>
    </row>
    <row r="92" spans="1:26" ht="15.75" thickBot="1">
      <c r="A92" s="53" t="s">
        <v>144</v>
      </c>
      <c r="B92" s="53" t="s">
        <v>227</v>
      </c>
      <c r="C92" s="58"/>
      <c r="D92" s="53" t="str">
        <f t="shared" si="41"/>
        <v>UC-UP_R-SH_Att_GEO_X0</v>
      </c>
      <c r="E92" s="53" t="str">
        <f t="shared" si="45"/>
        <v>RSDGEO</v>
      </c>
      <c r="F92" s="53" t="str">
        <f t="shared" si="42"/>
        <v>RSDSH_Att</v>
      </c>
      <c r="G92" s="58"/>
      <c r="H92" s="53" t="str">
        <f t="shared" si="43"/>
        <v>RSDSH_Att</v>
      </c>
      <c r="I92" s="54">
        <v>1</v>
      </c>
      <c r="J92" s="59">
        <f t="shared" ca="1" si="47"/>
        <v>-0.30473906581413723</v>
      </c>
      <c r="K92" s="59">
        <f t="shared" ca="1" si="47"/>
        <v>-0.33521297239555098</v>
      </c>
      <c r="L92" s="59">
        <f t="shared" ca="1" si="47"/>
        <v>-0.53986384417275912</v>
      </c>
      <c r="M92" s="59">
        <f t="shared" ca="1" si="47"/>
        <v>-0.86945611967867042</v>
      </c>
      <c r="N92" s="59">
        <f t="shared" ca="1" si="47"/>
        <v>-0.9</v>
      </c>
      <c r="O92" s="59">
        <f t="shared" ca="1" si="47"/>
        <v>-0.9</v>
      </c>
      <c r="P92" s="54">
        <v>0</v>
      </c>
      <c r="Q92" s="54">
        <v>5</v>
      </c>
      <c r="R92" s="53" t="s">
        <v>267</v>
      </c>
      <c r="S92" s="58"/>
      <c r="T92" s="58"/>
      <c r="U92" s="58"/>
      <c r="Z92" s="86"/>
    </row>
    <row r="93" spans="1:26" ht="15">
      <c r="A93" s="26"/>
      <c r="B93" s="26"/>
      <c r="C93" s="98"/>
      <c r="D93" s="26"/>
      <c r="E93" s="26"/>
      <c r="F93" s="26"/>
      <c r="G93" s="98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8"/>
      <c r="T93" s="98"/>
      <c r="U93" s="98"/>
      <c r="Z93" s="86"/>
    </row>
    <row r="94" spans="1:26" ht="15">
      <c r="A94" s="26"/>
      <c r="B94" s="26"/>
      <c r="D94" s="23"/>
      <c r="E94" s="26"/>
      <c r="F94" s="26"/>
      <c r="G94" s="98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8"/>
      <c r="T94" s="98"/>
      <c r="U94" s="98"/>
      <c r="Z94" s="86"/>
    </row>
    <row r="95" spans="1:26" ht="15">
      <c r="A95" s="26"/>
      <c r="B95" s="26"/>
      <c r="D95" s="23"/>
      <c r="E95" s="26"/>
      <c r="F95" s="26"/>
      <c r="G95" s="98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8"/>
      <c r="T95" s="98"/>
      <c r="U95" s="98"/>
      <c r="Z95" s="86"/>
    </row>
    <row r="96" spans="1:26" ht="15.75" thickBot="1">
      <c r="A96" s="23" t="s">
        <v>140</v>
      </c>
      <c r="B96" s="26" t="s">
        <v>228</v>
      </c>
      <c r="D96" s="23" t="str">
        <f t="shared" ref="D96:D107" si="48">IF(Z96="","UC-UP_"&amp;A21,"\I: DISABLED")</f>
        <v>\I: DISABLED</v>
      </c>
      <c r="E96" s="23" t="str">
        <f t="shared" si="45"/>
        <v>RSDCOA</v>
      </c>
      <c r="F96" s="23" t="str">
        <f t="shared" si="42"/>
        <v>RSDWH_Att</v>
      </c>
      <c r="G96" s="38" t="str">
        <f>LEFT(A21,12)&amp;"*"</f>
        <v>R-WH_Att_COA*</v>
      </c>
      <c r="H96" s="23" t="str">
        <f t="shared" si="43"/>
        <v>RSDWH_Att</v>
      </c>
      <c r="I96" s="24">
        <v>1</v>
      </c>
      <c r="J96" s="34">
        <f t="shared" ref="J96:J107" ca="1" si="49">IF(L21="","",-L21)</f>
        <v>-4.1577521230755362E-6</v>
      </c>
      <c r="K96" s="34">
        <f t="shared" ref="K96:K107" ca="1" si="50">IF(M21="","",-M21)</f>
        <v>-4.5735273353830902E-6</v>
      </c>
      <c r="L96" s="34">
        <f t="shared" ref="L96:L107" ca="1" si="51">IF(N21="","",-N21)</f>
        <v>-7.3657115089078239E-6</v>
      </c>
      <c r="M96" s="34">
        <f t="shared" ref="M96:M107" ca="1" si="52">IF(O21="","",-O21)</f>
        <v>-1.1862552042211142E-5</v>
      </c>
      <c r="N96" s="34">
        <f t="shared" ref="N96:N107" ca="1" si="53">IF(P21="","",-P21)</f>
        <v>-7.9805318262847865E-5</v>
      </c>
      <c r="O96" s="34">
        <f t="shared" ref="O96:O107" ca="1" si="54">IF(Q21="","",-Q21)</f>
        <v>-5.3689027456922309E-4</v>
      </c>
      <c r="P96" s="24">
        <v>0</v>
      </c>
      <c r="Q96" s="24">
        <v>5</v>
      </c>
      <c r="R96" s="23" t="s">
        <v>268</v>
      </c>
      <c r="Z96" s="86" t="s">
        <v>293</v>
      </c>
    </row>
    <row r="97" spans="1:26" ht="15.75" thickBot="1">
      <c r="A97" s="23" t="s">
        <v>202</v>
      </c>
      <c r="B97" s="26" t="s">
        <v>228</v>
      </c>
      <c r="D97" s="23" t="str">
        <f t="shared" si="48"/>
        <v>\I: DISABLED</v>
      </c>
      <c r="E97" s="79" t="str">
        <f t="shared" si="45"/>
        <v>RSDBDL</v>
      </c>
      <c r="F97" s="79" t="str">
        <f t="shared" si="42"/>
        <v>RSDWH_Att</v>
      </c>
      <c r="G97" s="38" t="str">
        <f t="shared" ref="G97:G107" si="55">LEFT(A22,12)&amp;"*"</f>
        <v>R-WH_Att_BDL*</v>
      </c>
      <c r="H97" s="80" t="str">
        <f t="shared" si="43"/>
        <v>RSDWH_Att</v>
      </c>
      <c r="I97" s="79">
        <v>1</v>
      </c>
      <c r="J97" s="81">
        <f t="shared" ca="1" si="49"/>
        <v>-0.1238944507325215</v>
      </c>
      <c r="K97" s="82">
        <f t="shared" ca="1" si="50"/>
        <v>-0.13628389580577366</v>
      </c>
      <c r="L97" s="82">
        <f t="shared" ca="1" si="51"/>
        <v>-0.21948657703415664</v>
      </c>
      <c r="M97" s="82">
        <f t="shared" ca="1" si="52"/>
        <v>-0.35348532717927972</v>
      </c>
      <c r="N97" s="82">
        <f t="shared" ca="1" si="53"/>
        <v>-0.9</v>
      </c>
      <c r="O97" s="82">
        <f t="shared" ca="1" si="54"/>
        <v>-0.9</v>
      </c>
      <c r="P97" s="81">
        <v>0</v>
      </c>
      <c r="Q97" s="81">
        <v>5</v>
      </c>
      <c r="R97" s="81" t="s">
        <v>269</v>
      </c>
      <c r="Z97" s="86" t="s">
        <v>293</v>
      </c>
    </row>
    <row r="98" spans="1:26" ht="15">
      <c r="A98" s="23" t="s">
        <v>203</v>
      </c>
      <c r="B98" s="26" t="s">
        <v>228</v>
      </c>
      <c r="D98" s="23" t="str">
        <f t="shared" si="48"/>
        <v>\I: DISABLED</v>
      </c>
      <c r="E98" s="79" t="str">
        <f t="shared" si="45"/>
        <v>RSDETH</v>
      </c>
      <c r="F98" s="79" t="str">
        <f t="shared" si="42"/>
        <v>RSDWH_Att</v>
      </c>
      <c r="G98" s="38" t="str">
        <f t="shared" si="55"/>
        <v>R-WH_Att_ETH*</v>
      </c>
      <c r="H98" s="80" t="str">
        <f t="shared" si="43"/>
        <v>RSDWH_Att</v>
      </c>
      <c r="I98" s="79">
        <v>1</v>
      </c>
      <c r="J98" s="81">
        <f t="shared" ca="1" si="49"/>
        <v>-0.33564117289603596</v>
      </c>
      <c r="K98" s="82">
        <f t="shared" ca="1" si="50"/>
        <v>-0.36920529018563958</v>
      </c>
      <c r="L98" s="82">
        <f t="shared" ca="1" si="51"/>
        <v>-0.59460881189687464</v>
      </c>
      <c r="M98" s="82">
        <f t="shared" ca="1" si="52"/>
        <v>-0.9</v>
      </c>
      <c r="N98" s="82">
        <f t="shared" ca="1" si="53"/>
        <v>-0.9</v>
      </c>
      <c r="O98" s="82">
        <f t="shared" ca="1" si="54"/>
        <v>-0.9</v>
      </c>
      <c r="P98" s="81">
        <v>0</v>
      </c>
      <c r="Q98" s="81">
        <v>5</v>
      </c>
      <c r="R98" s="81" t="s">
        <v>270</v>
      </c>
      <c r="Z98" s="86" t="s">
        <v>293</v>
      </c>
    </row>
    <row r="99" spans="1:26" ht="15">
      <c r="A99" s="23" t="s">
        <v>204</v>
      </c>
      <c r="B99" s="26" t="s">
        <v>228</v>
      </c>
      <c r="D99" s="23" t="str">
        <f t="shared" si="48"/>
        <v>UC-UP_R-WH_Att_LPG_X0</v>
      </c>
      <c r="E99" s="23" t="str">
        <f t="shared" si="45"/>
        <v>RSDLPG</v>
      </c>
      <c r="F99" s="23" t="str">
        <f t="shared" si="42"/>
        <v>RSDWH_Att</v>
      </c>
      <c r="G99" s="38" t="str">
        <f t="shared" si="55"/>
        <v>R-WH_Att_LPG*</v>
      </c>
      <c r="H99" s="23" t="str">
        <f t="shared" si="43"/>
        <v>RSDWH_Att</v>
      </c>
      <c r="I99" s="24">
        <v>1</v>
      </c>
      <c r="J99" s="34">
        <f t="shared" ca="1" si="49"/>
        <v>-3.5239500843497924E-2</v>
      </c>
      <c r="K99" s="34">
        <f t="shared" ca="1" si="50"/>
        <v>-3.876345092784772E-2</v>
      </c>
      <c r="L99" s="34">
        <f t="shared" ca="1" si="51"/>
        <v>-6.2428925353808062E-2</v>
      </c>
      <c r="M99" s="34">
        <f t="shared" ca="1" si="52"/>
        <v>-0.10054240857156145</v>
      </c>
      <c r="N99" s="34">
        <f t="shared" ca="1" si="53"/>
        <v>-0.67639904857025435</v>
      </c>
      <c r="O99" s="34">
        <f t="shared" ca="1" si="54"/>
        <v>-0.9</v>
      </c>
      <c r="P99" s="24">
        <v>0</v>
      </c>
      <c r="Q99" s="24">
        <v>5</v>
      </c>
      <c r="R99" s="23" t="s">
        <v>271</v>
      </c>
      <c r="Z99" s="86"/>
    </row>
    <row r="100" spans="1:26" ht="15">
      <c r="A100" s="23" t="s">
        <v>205</v>
      </c>
      <c r="B100" s="26" t="s">
        <v>228</v>
      </c>
      <c r="D100" s="90" t="str">
        <f t="shared" si="48"/>
        <v>UC-UP_R-WH_Att_ELC_X0</v>
      </c>
      <c r="E100" s="23" t="str">
        <f t="shared" si="45"/>
        <v>RSDELC</v>
      </c>
      <c r="F100" s="23" t="str">
        <f t="shared" si="42"/>
        <v>RSDWH_Att</v>
      </c>
      <c r="G100" s="38" t="str">
        <f t="shared" si="55"/>
        <v>R-WH_Att_ELC*</v>
      </c>
      <c r="H100" s="23" t="str">
        <f t="shared" si="43"/>
        <v>RSDWH_Att</v>
      </c>
      <c r="I100" s="24">
        <v>1</v>
      </c>
      <c r="J100" s="91">
        <f ca="1">MAX(IF(L25+L26="","",-L25-L26),-$T$25)</f>
        <v>-0.51218556940754245</v>
      </c>
      <c r="K100" s="91">
        <f t="shared" ref="K100:O100" ca="1" si="56">MAX(IF(M25+M26="","",-M25-M26),-$T$25)</f>
        <v>-0.56340412634829673</v>
      </c>
      <c r="L100" s="91">
        <f t="shared" ca="1" si="56"/>
        <v>-0.9</v>
      </c>
      <c r="M100" s="91">
        <f t="shared" ca="1" si="56"/>
        <v>-0.9</v>
      </c>
      <c r="N100" s="91">
        <f t="shared" ca="1" si="56"/>
        <v>-0.9</v>
      </c>
      <c r="O100" s="91">
        <f t="shared" ca="1" si="56"/>
        <v>-0.9</v>
      </c>
      <c r="P100" s="24">
        <v>0</v>
      </c>
      <c r="Q100" s="24">
        <v>5</v>
      </c>
      <c r="R100" s="23" t="s">
        <v>272</v>
      </c>
      <c r="Z100" s="86"/>
    </row>
    <row r="101" spans="1:26" ht="15">
      <c r="A101" s="23" t="s">
        <v>205</v>
      </c>
      <c r="B101" s="26" t="s">
        <v>228</v>
      </c>
      <c r="D101" s="23" t="str">
        <f t="shared" si="48"/>
        <v>\I: DISABLED</v>
      </c>
      <c r="E101" s="23" t="str">
        <f t="shared" si="45"/>
        <v>RSDELC</v>
      </c>
      <c r="F101" s="23" t="str">
        <f t="shared" si="42"/>
        <v>RSDWH_Att</v>
      </c>
      <c r="G101" s="38" t="str">
        <f t="shared" si="55"/>
        <v>R-WH_Att_ELC*</v>
      </c>
      <c r="H101" s="23" t="str">
        <f t="shared" si="43"/>
        <v>RSDWH_Att</v>
      </c>
      <c r="I101" s="24">
        <v>1</v>
      </c>
      <c r="J101" s="34">
        <f t="shared" ca="1" si="49"/>
        <v>-1.9428698606417994E-4</v>
      </c>
      <c r="K101" s="34">
        <f t="shared" ca="1" si="50"/>
        <v>-2.1371568467059795E-4</v>
      </c>
      <c r="L101" s="34">
        <f t="shared" ca="1" si="51"/>
        <v>-3.4419124731884486E-4</v>
      </c>
      <c r="M101" s="34">
        <f t="shared" ca="1" si="52"/>
        <v>-5.5432344571947295E-4</v>
      </c>
      <c r="N101" s="34">
        <f t="shared" ca="1" si="53"/>
        <v>-3.7292109529877514E-3</v>
      </c>
      <c r="O101" s="34">
        <f t="shared" ca="1" si="54"/>
        <v>-2.5088266497249608E-2</v>
      </c>
      <c r="P101" s="24">
        <v>0</v>
      </c>
      <c r="Q101" s="24">
        <v>5</v>
      </c>
      <c r="R101" s="23" t="s">
        <v>273</v>
      </c>
      <c r="Z101" s="86" t="s">
        <v>293</v>
      </c>
    </row>
    <row r="102" spans="1:26" ht="15">
      <c r="A102" s="23" t="s">
        <v>206</v>
      </c>
      <c r="B102" s="26" t="s">
        <v>228</v>
      </c>
      <c r="D102" s="23" t="str">
        <f t="shared" si="48"/>
        <v>UC-UP_R-WH_Att_KER_X0</v>
      </c>
      <c r="E102" s="23" t="str">
        <f t="shared" si="45"/>
        <v>RSDKER</v>
      </c>
      <c r="F102" s="23" t="str">
        <f t="shared" si="42"/>
        <v>RSDWH_Att</v>
      </c>
      <c r="G102" s="38" t="str">
        <f t="shared" si="55"/>
        <v>R-WH_Att_KER*</v>
      </c>
      <c r="H102" s="23" t="str">
        <f t="shared" si="43"/>
        <v>RSDWH_Att</v>
      </c>
      <c r="I102" s="24">
        <v>1</v>
      </c>
      <c r="J102" s="34">
        <f t="shared" ca="1" si="49"/>
        <v>-3.7194547591292038E-2</v>
      </c>
      <c r="K102" s="34">
        <f t="shared" ca="1" si="50"/>
        <v>-4.0914002350421246E-2</v>
      </c>
      <c r="L102" s="34">
        <f t="shared" ca="1" si="51"/>
        <v>-6.5892409925376955E-2</v>
      </c>
      <c r="M102" s="34">
        <f t="shared" ca="1" si="52"/>
        <v>-0.10612038510891886</v>
      </c>
      <c r="N102" s="34">
        <f t="shared" ca="1" si="53"/>
        <v>-0.71392488544266575</v>
      </c>
      <c r="O102" s="34">
        <f t="shared" ca="1" si="54"/>
        <v>-0.9</v>
      </c>
      <c r="P102" s="24">
        <v>0</v>
      </c>
      <c r="Q102" s="24">
        <v>5</v>
      </c>
      <c r="R102" s="23" t="s">
        <v>274</v>
      </c>
      <c r="Z102" s="86"/>
    </row>
    <row r="103" spans="1:26" ht="15">
      <c r="A103" s="23" t="s">
        <v>207</v>
      </c>
      <c r="B103" s="26" t="s">
        <v>228</v>
      </c>
      <c r="D103" s="23" t="str">
        <f t="shared" si="48"/>
        <v>UC-UP_R-WH_Att_GAS_X0</v>
      </c>
      <c r="E103" s="23" t="str">
        <f t="shared" si="45"/>
        <v>RSDGAS</v>
      </c>
      <c r="F103" s="23" t="str">
        <f t="shared" si="42"/>
        <v>RSDWH_Att</v>
      </c>
      <c r="G103" s="38" t="str">
        <f t="shared" si="55"/>
        <v>R-WH_Att_GAS*</v>
      </c>
      <c r="H103" s="23" t="str">
        <f t="shared" si="43"/>
        <v>RSDWH_Att</v>
      </c>
      <c r="I103" s="24">
        <v>1</v>
      </c>
      <c r="J103" s="34">
        <f t="shared" ca="1" si="49"/>
        <v>-1.6146370358154371E-2</v>
      </c>
      <c r="K103" s="34">
        <f t="shared" ca="1" si="50"/>
        <v>-1.7761007393969807E-2</v>
      </c>
      <c r="L103" s="34">
        <f t="shared" ca="1" si="51"/>
        <v>-2.8604280018062329E-2</v>
      </c>
      <c r="M103" s="34">
        <f t="shared" ca="1" si="52"/>
        <v>-4.6067479011889574E-2</v>
      </c>
      <c r="N103" s="34">
        <f t="shared" ca="1" si="53"/>
        <v>-0.30991896271804564</v>
      </c>
      <c r="O103" s="34">
        <f t="shared" ca="1" si="54"/>
        <v>-0.9</v>
      </c>
      <c r="P103" s="24">
        <v>0</v>
      </c>
      <c r="Q103" s="24">
        <v>5</v>
      </c>
      <c r="R103" s="23" t="s">
        <v>275</v>
      </c>
      <c r="Z103" s="86"/>
    </row>
    <row r="104" spans="1:26" ht="15">
      <c r="A104" s="23" t="s">
        <v>141</v>
      </c>
      <c r="B104" s="26" t="s">
        <v>228</v>
      </c>
      <c r="D104" s="23" t="str">
        <f t="shared" si="48"/>
        <v>\I: DISABLED</v>
      </c>
      <c r="E104" s="23" t="str">
        <f t="shared" si="45"/>
        <v>RSDPEA</v>
      </c>
      <c r="F104" s="23" t="str">
        <f t="shared" si="42"/>
        <v>RSDWH_Att</v>
      </c>
      <c r="G104" s="38" t="str">
        <f t="shared" si="55"/>
        <v>R-WH_Att_PEA*</v>
      </c>
      <c r="H104" s="23" t="str">
        <f t="shared" si="43"/>
        <v>RSDWH_Att</v>
      </c>
      <c r="I104" s="24">
        <v>1</v>
      </c>
      <c r="J104" s="34">
        <f t="shared" ca="1" si="49"/>
        <v>-1.3118536999507139E-3</v>
      </c>
      <c r="K104" s="34">
        <f t="shared" ca="1" si="50"/>
        <v>-1.4430390699457854E-3</v>
      </c>
      <c r="L104" s="34">
        <f t="shared" ca="1" si="51"/>
        <v>-2.3240288525383877E-3</v>
      </c>
      <c r="M104" s="34">
        <f t="shared" ca="1" si="52"/>
        <v>-3.7428717073015997E-3</v>
      </c>
      <c r="N104" s="34">
        <f t="shared" ca="1" si="53"/>
        <v>-2.5180169221203769E-2</v>
      </c>
      <c r="O104" s="34">
        <f t="shared" ca="1" si="54"/>
        <v>-0.16939958715965864</v>
      </c>
      <c r="P104" s="24">
        <v>0</v>
      </c>
      <c r="Q104" s="24">
        <v>5</v>
      </c>
      <c r="R104" s="23" t="s">
        <v>276</v>
      </c>
      <c r="Z104" s="86" t="s">
        <v>293</v>
      </c>
    </row>
    <row r="105" spans="1:26" ht="15">
      <c r="A105" s="56" t="s">
        <v>172</v>
      </c>
      <c r="B105" s="26" t="s">
        <v>228</v>
      </c>
      <c r="D105" s="23" t="str">
        <f t="shared" si="48"/>
        <v>\I: DISABLED</v>
      </c>
      <c r="E105" s="23"/>
      <c r="F105" s="23" t="str">
        <f t="shared" si="42"/>
        <v>RSDWH_Att</v>
      </c>
      <c r="G105" s="38" t="str">
        <f t="shared" si="55"/>
        <v>R-WH_Att_SMF*</v>
      </c>
      <c r="H105" s="23" t="str">
        <f t="shared" si="43"/>
        <v>RSDWH_Att</v>
      </c>
      <c r="I105" s="24">
        <v>1</v>
      </c>
      <c r="J105" s="34">
        <f t="shared" ca="1" si="49"/>
        <v>-7.8673819013851947E-6</v>
      </c>
      <c r="K105" s="34">
        <f t="shared" ca="1" si="50"/>
        <v>-8.6541200915237162E-6</v>
      </c>
      <c r="L105" s="34">
        <f t="shared" ca="1" si="51"/>
        <v>-1.3937546948599866E-5</v>
      </c>
      <c r="M105" s="34">
        <f t="shared" ca="1" si="52"/>
        <v>-2.2446558736189573E-5</v>
      </c>
      <c r="N105" s="34">
        <f t="shared" ca="1" si="53"/>
        <v>-1.5100922276024966E-4</v>
      </c>
      <c r="O105" s="34">
        <f t="shared" ca="1" si="54"/>
        <v>-1.0159145384672794E-3</v>
      </c>
      <c r="P105" s="24">
        <v>0</v>
      </c>
      <c r="Q105" s="24">
        <v>5</v>
      </c>
      <c r="R105" s="23" t="s">
        <v>277</v>
      </c>
      <c r="Z105" s="86" t="s">
        <v>293</v>
      </c>
    </row>
    <row r="106" spans="1:26" ht="15">
      <c r="A106" s="23" t="s">
        <v>142</v>
      </c>
      <c r="B106" s="26" t="s">
        <v>228</v>
      </c>
      <c r="D106" s="23" t="str">
        <f t="shared" si="48"/>
        <v>UC-UP_R-WH_Att_WOO_X0</v>
      </c>
      <c r="E106" s="23" t="str">
        <f t="shared" si="45"/>
        <v>RSDWOO</v>
      </c>
      <c r="F106" s="23" t="str">
        <f t="shared" si="42"/>
        <v>RSDWH_Att</v>
      </c>
      <c r="G106" s="38" t="str">
        <f t="shared" si="55"/>
        <v>R-WH_Att_WOO*</v>
      </c>
      <c r="H106" s="23" t="str">
        <f t="shared" si="43"/>
        <v>RSDWH_Att</v>
      </c>
      <c r="I106" s="24">
        <v>1</v>
      </c>
      <c r="J106" s="34">
        <f t="shared" ca="1" si="49"/>
        <v>-2.9082933559429702E-2</v>
      </c>
      <c r="K106" s="34">
        <f t="shared" ca="1" si="50"/>
        <v>-3.1991226915372671E-2</v>
      </c>
      <c r="L106" s="34">
        <f t="shared" ca="1" si="51"/>
        <v>-5.1522190859476867E-2</v>
      </c>
      <c r="M106" s="34">
        <f t="shared" ca="1" si="52"/>
        <v>-8.2977003601096111E-2</v>
      </c>
      <c r="N106" s="34">
        <f t="shared" ca="1" si="53"/>
        <v>-0.55822778752156499</v>
      </c>
      <c r="O106" s="34">
        <f t="shared" ca="1" si="54"/>
        <v>-0.9</v>
      </c>
      <c r="P106" s="24">
        <v>0</v>
      </c>
      <c r="Q106" s="24">
        <v>5</v>
      </c>
      <c r="R106" s="23" t="s">
        <v>278</v>
      </c>
      <c r="Z106" s="86"/>
    </row>
    <row r="107" spans="1:26" ht="15">
      <c r="A107" s="23" t="s">
        <v>143</v>
      </c>
      <c r="B107" s="26" t="s">
        <v>228</v>
      </c>
      <c r="D107" s="23" t="str">
        <f t="shared" si="48"/>
        <v>UC-UP_R-WH_Att_HET_X0</v>
      </c>
      <c r="E107" s="23" t="str">
        <f t="shared" si="45"/>
        <v>RSDHET</v>
      </c>
      <c r="F107" s="23" t="str">
        <f t="shared" si="42"/>
        <v>RSDWH_Att</v>
      </c>
      <c r="G107" s="38" t="str">
        <f t="shared" si="55"/>
        <v>R-WH_Att_HET*</v>
      </c>
      <c r="H107" s="23" t="str">
        <f t="shared" si="43"/>
        <v>RSDWH_Att</v>
      </c>
      <c r="I107" s="24">
        <v>1</v>
      </c>
      <c r="J107" s="34">
        <f t="shared" ca="1" si="49"/>
        <v>-1.7275456522835861E-3</v>
      </c>
      <c r="K107" s="34">
        <f t="shared" ca="1" si="50"/>
        <v>-1.9003002175119448E-3</v>
      </c>
      <c r="L107" s="34">
        <f t="shared" ca="1" si="51"/>
        <v>-3.0604525033051636E-3</v>
      </c>
      <c r="M107" s="34">
        <f t="shared" ca="1" si="52"/>
        <v>-4.9288893610980001E-3</v>
      </c>
      <c r="N107" s="34">
        <f t="shared" ca="1" si="53"/>
        <v>-3.3159102927018333E-2</v>
      </c>
      <c r="O107" s="34">
        <f t="shared" ca="1" si="54"/>
        <v>-0.22307786326119849</v>
      </c>
      <c r="P107" s="24">
        <v>0</v>
      </c>
      <c r="Q107" s="24">
        <v>5</v>
      </c>
      <c r="R107" s="23" t="s">
        <v>279</v>
      </c>
      <c r="Z107" s="86"/>
    </row>
    <row r="108" spans="1:26" ht="15">
      <c r="K108" s="34" t="str">
        <f t="shared" ref="K108" si="57">IF(L34="","",-L34)</f>
        <v/>
      </c>
      <c r="L108" s="34" t="str">
        <f t="shared" ref="L108:P108" si="58">IF(M34="","",-M34)</f>
        <v/>
      </c>
      <c r="M108" s="34" t="str">
        <f t="shared" si="58"/>
        <v/>
      </c>
      <c r="N108" s="34" t="str">
        <f t="shared" si="58"/>
        <v/>
      </c>
      <c r="O108" s="34" t="str">
        <f t="shared" si="58"/>
        <v/>
      </c>
      <c r="P108" s="34" t="str">
        <f t="shared" si="58"/>
        <v/>
      </c>
    </row>
  </sheetData>
  <mergeCells count="5">
    <mergeCell ref="S3:V3"/>
    <mergeCell ref="E4:J4"/>
    <mergeCell ref="E19:I19"/>
    <mergeCell ref="L19:P19"/>
    <mergeCell ref="Y7:Z7"/>
  </mergeCells>
  <conditionalFormatting sqref="F47 D62:D73 E64:E73 D46:D58 E56:E58 D59:E61 D73:E73 D97:D107 E99:E107 D81:D95 E83:E96 D77:E77">
    <cfRule type="containsText" dxfId="19" priority="14" operator="containsText" text="\I: DISABLED">
      <formula>NOT(ISERROR(SEARCH("\I: DISABLED",D46)))</formula>
    </cfRule>
  </conditionalFormatting>
  <conditionalFormatting sqref="F62:F63">
    <cfRule type="containsText" dxfId="18" priority="13" operator="containsText" text="\I: DISABLED">
      <formula>NOT(ISERROR(SEARCH("\I: DISABLED",F62)))</formula>
    </cfRule>
  </conditionalFormatting>
  <conditionalFormatting sqref="F81">
    <cfRule type="containsText" dxfId="17" priority="12" operator="containsText" text="\I: DISABLED">
      <formula>NOT(ISERROR(SEARCH("\I: DISABLED",F81)))</formula>
    </cfRule>
  </conditionalFormatting>
  <conditionalFormatting sqref="F97:F98">
    <cfRule type="containsText" dxfId="16" priority="11" operator="containsText" text="\I: DISABLED">
      <formula>NOT(ISERROR(SEARCH("\I: DISABLED",F97)))</formula>
    </cfRule>
  </conditionalFormatting>
  <conditionalFormatting sqref="D80">
    <cfRule type="containsText" dxfId="15" priority="8" operator="containsText" text="\I: DISABLED">
      <formula>NOT(ISERROR(SEARCH("\I: DISABLED",D80)))</formula>
    </cfRule>
  </conditionalFormatting>
  <conditionalFormatting sqref="D96">
    <cfRule type="containsText" dxfId="14" priority="6" operator="containsText" text="\I: DISABLED">
      <formula>NOT(ISERROR(SEARCH("\I: DISABLED",D96)))</formula>
    </cfRule>
  </conditionalFormatting>
  <conditionalFormatting sqref="E80 E46:E54">
    <cfRule type="containsText" dxfId="13" priority="4" operator="containsText" text="\I: DISABLED">
      <formula>NOT(ISERROR(SEARCH("\I: DISABLED",E46)))</formula>
    </cfRule>
  </conditionalFormatting>
  <conditionalFormatting sqref="E62:E63">
    <cfRule type="containsText" dxfId="12" priority="3" operator="containsText" text="\I: DISABLED">
      <formula>NOT(ISERROR(SEARCH("\I: DISABLED",E62)))</formula>
    </cfRule>
  </conditionalFormatting>
  <conditionalFormatting sqref="E81:E82">
    <cfRule type="containsText" dxfId="11" priority="2" operator="containsText" text="\I: DISABLED">
      <formula>NOT(ISERROR(SEARCH("\I: DISABLED",E81)))</formula>
    </cfRule>
  </conditionalFormatting>
  <conditionalFormatting sqref="E97:E98">
    <cfRule type="containsText" dxfId="10" priority="1" operator="containsText" text="\I: DISABLED">
      <formula>NOT(ISERROR(SEARCH("\I: DISABLED",E97)))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7"/>
  <sheetViews>
    <sheetView zoomScale="70" zoomScaleNormal="70" workbookViewId="0">
      <selection activeCell="I31" sqref="I31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7" t="s">
        <v>134</v>
      </c>
      <c r="T3" s="107"/>
      <c r="U3" s="107"/>
      <c r="V3" s="107"/>
    </row>
    <row r="4" spans="1:26" ht="15.75" thickBot="1">
      <c r="A4" s="43" t="s">
        <v>32</v>
      </c>
      <c r="B4" s="43"/>
      <c r="C4" s="26"/>
      <c r="D4" s="44" t="s">
        <v>37</v>
      </c>
      <c r="E4" s="108" t="s">
        <v>38</v>
      </c>
      <c r="F4" s="109"/>
      <c r="G4" s="109"/>
      <c r="H4" s="109"/>
      <c r="I4" s="109"/>
      <c r="J4" s="109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284</v>
      </c>
      <c r="T5" s="78" t="s">
        <v>285</v>
      </c>
    </row>
    <row r="6" spans="1:26" ht="15.75" thickBot="1">
      <c r="A6" s="30" t="s">
        <v>98</v>
      </c>
      <c r="B6" s="30" t="s">
        <v>131</v>
      </c>
      <c r="C6" s="23"/>
      <c r="D6" s="52">
        <f ca="1">SUMIF(SharesElab!$B$2:$B$79,Det_RSD_share!$A6,SharesElab!C$2:C$79)+D15*Z8</f>
        <v>2.784222105899023E-2</v>
      </c>
      <c r="E6" s="46">
        <f ca="1">IF($D6=0,"",MAX($D6*(1-$S$4)^($E$5-$D$5),S6))</f>
        <v>2.5057998953091208E-2</v>
      </c>
      <c r="F6" s="46">
        <f ca="1">IF($D6=0,"",MAX($D6*(1-$S$4)^($F$5-$D$5),S6))</f>
        <v>2.2552199057782087E-2</v>
      </c>
      <c r="G6" s="46">
        <f ca="1">IF($D6=0,"",MAX($D6*(1-$S$4)^($G$5-$D$5),S6))</f>
        <v>1.3316848021629748E-2</v>
      </c>
      <c r="H6" s="46">
        <f ca="1">IF($D6=0,"",MAX($D6*(1-$S$4)^($H$5-$D$5),S6))</f>
        <v>7.8634655882921529E-3</v>
      </c>
      <c r="I6" s="46">
        <f ca="1">IF($D6=0,"",MAX($D6*(1-$S$4)^($I$5-$D$5),S6))</f>
        <v>9.5601383971262368E-4</v>
      </c>
      <c r="J6" s="46">
        <f ca="1">IF($D6=0,"",MAX($D6*(1-$S$4)^($J$5-$D$5),S6))</f>
        <v>1.1622896437454563E-4</v>
      </c>
      <c r="K6" s="23"/>
      <c r="L6" s="47">
        <f ca="1">IF($D6=0,"",MIN($D6*(1+$S$4)^($L$5-$D$5),T6))</f>
        <v>3.0626443164889255E-2</v>
      </c>
      <c r="M6" s="47">
        <f ca="1">IF($D6=0,"",MIN($D6*(1+$S$4)^($M$5-$D$5),T6))</f>
        <v>3.368908748137818E-2</v>
      </c>
      <c r="N6" s="47">
        <f ca="1">IF($D6=0,"",MIN($D6*(1+$S$4)^($N$5-$D$5),T6))</f>
        <v>5.4256612279634402E-2</v>
      </c>
      <c r="O6" s="47">
        <f ca="1">IF($D6=0,"",MIN($D6*(1+$S$4)^($O$5-$D$5),T6))</f>
        <v>8.7380816642474018E-2</v>
      </c>
      <c r="P6" s="47">
        <f ca="1">IF($D6=0,"",MIN($D6*(1+$S$4)^($P$5-$D$5),T6))</f>
        <v>0.5878544395342743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99</v>
      </c>
      <c r="B7" s="49" t="s">
        <v>132</v>
      </c>
      <c r="C7" s="23"/>
      <c r="D7" s="52">
        <f ca="1">SUMIF(SharesElab!$B$2:$B$79,Det_RSD_share!$A7,SharesElab!C$2:C$79)</f>
        <v>2.4639417189768521E-2</v>
      </c>
      <c r="E7" s="46">
        <f t="shared" ref="E7:E18" ca="1" si="0">IF($D7=0,"",MAX($D7*(1-$S$4)^($E$5-$D$5),S7))</f>
        <v>2.217547547079167E-2</v>
      </c>
      <c r="F7" s="46">
        <f t="shared" ref="F7:F18" ca="1" si="1">IF($D7=0,"",MAX($D7*(1-$S$4)^($F$5-$D$5),S7))</f>
        <v>1.9957927923712503E-2</v>
      </c>
      <c r="G7" s="46">
        <f t="shared" ref="G7:G18" ca="1" si="2">IF($D7=0,"",MAX($D7*(1-$S$4)^($G$5-$D$5),S7))</f>
        <v>1.1784956859672999E-2</v>
      </c>
      <c r="H7" s="46">
        <f t="shared" ref="H7:H18" ca="1" si="3">IF($D7=0,"",MAX($D7*(1-$S$4)^($H$5-$D$5),S7))</f>
        <v>6.9588991760683111E-3</v>
      </c>
      <c r="I7" s="46">
        <f t="shared" ref="I7:I18" ca="1" si="4">IF($D7=0,"",MAX($D7*(1-$S$4)^($I$5-$D$5),S7))</f>
        <v>8.4603968145945509E-4</v>
      </c>
      <c r="J7" s="46">
        <f t="shared" ref="J7:J18" ca="1" si="5">IF($D7=0,"",MAX($D7*(1-$S$4)^($J$5-$D$5),S7))</f>
        <v>1.0285867412271155E-4</v>
      </c>
      <c r="K7" s="23"/>
      <c r="L7" s="47">
        <f t="shared" ref="L7:L18" ca="1" si="6">IF($D7=0,"",MIN($D7*(1+$S$4)^($L$5-$D$5),T7))</f>
        <v>2.7103358908745375E-2</v>
      </c>
      <c r="M7" s="47">
        <f t="shared" ref="M7:M18" ca="1" si="7">IF($D7=0,"",MIN($D7*(1+$S$4)^($M$5-$D$5),T7))</f>
        <v>2.9813694799619914E-2</v>
      </c>
      <c r="N7" s="47">
        <f t="shared" ref="N7:N18" ca="1" si="8">IF($D7=0,"",MIN($D7*(1+$S$4)^($N$5-$D$5),T7))</f>
        <v>4.8015253611735892E-2</v>
      </c>
      <c r="O7" s="47">
        <f t="shared" ref="O7:O18" ca="1" si="9">IF($D7=0,"",MIN($D7*(1+$S$4)^($O$5-$D$5),T7))</f>
        <v>7.7329046094236784E-2</v>
      </c>
      <c r="P7" s="47">
        <f t="shared" ref="P7:P18" ca="1" si="10">IF($D7=0,"",MIN($D7*(1+$S$4)^($P$5-$D$5),T7))</f>
        <v>0.52023115368037565</v>
      </c>
      <c r="Q7" s="47">
        <f t="shared" ref="Q7:Q18" ca="1" si="11">IF($D7=0,"",MIN($D7*(1+$S$4)^($Q$5-$D$5),T7))</f>
        <v>0.9</v>
      </c>
      <c r="S7" s="83">
        <v>0</v>
      </c>
      <c r="T7" s="83">
        <v>0.9</v>
      </c>
      <c r="Y7" s="110" t="s">
        <v>288</v>
      </c>
      <c r="Z7" s="110"/>
    </row>
    <row r="8" spans="1:26" ht="15.75" thickBot="1">
      <c r="A8" s="49" t="s">
        <v>100</v>
      </c>
      <c r="B8" s="49" t="s">
        <v>133</v>
      </c>
      <c r="C8" s="23"/>
      <c r="D8" s="52">
        <f ca="1">SUMIF(SharesElab!$B$2:$B$79,Det_RSD_share!$A8,SharesElab!C$2:C$79)</f>
        <v>2.7449981789775613E-3</v>
      </c>
      <c r="E8" s="46">
        <f t="shared" ca="1" si="0"/>
        <v>2.4704983610798052E-3</v>
      </c>
      <c r="F8" s="46">
        <f t="shared" ca="1" si="1"/>
        <v>2.223448524971825E-3</v>
      </c>
      <c r="G8" s="46">
        <f t="shared" ca="1" si="2"/>
        <v>1.312924119510613E-3</v>
      </c>
      <c r="H8" s="46">
        <f t="shared" ca="1" si="3"/>
        <v>7.7526856332982221E-4</v>
      </c>
      <c r="I8" s="46">
        <f t="shared" ca="1" si="4"/>
        <v>9.425455833887677E-5</v>
      </c>
      <c r="J8" s="46">
        <f t="shared" ca="1" si="5"/>
        <v>1.1459153882752296E-5</v>
      </c>
      <c r="K8" s="23"/>
      <c r="L8" s="47">
        <f t="shared" ca="1" si="6"/>
        <v>3.0194979968753179E-3</v>
      </c>
      <c r="M8" s="47">
        <f t="shared" ca="1" si="7"/>
        <v>3.3214477965628495E-3</v>
      </c>
      <c r="N8" s="47">
        <f t="shared" ca="1" si="8"/>
        <v>5.3492248908424377E-3</v>
      </c>
      <c r="O8" s="47">
        <f t="shared" ca="1" si="9"/>
        <v>8.6149801789506559E-3</v>
      </c>
      <c r="P8" s="47">
        <f t="shared" ca="1" si="10"/>
        <v>5.7957278717331667E-2</v>
      </c>
      <c r="Q8" s="47">
        <f t="shared" ca="1" si="11"/>
        <v>0.38990758963389899</v>
      </c>
      <c r="S8" s="83">
        <v>0</v>
      </c>
      <c r="T8" s="83">
        <v>0.9</v>
      </c>
      <c r="Y8" s="78" t="s">
        <v>286</v>
      </c>
      <c r="Z8" s="85">
        <v>0.19400000000000001</v>
      </c>
    </row>
    <row r="9" spans="1:26" ht="15.75" thickBot="1">
      <c r="A9" s="49" t="s">
        <v>101</v>
      </c>
      <c r="B9" s="49" t="s">
        <v>123</v>
      </c>
      <c r="C9" s="23"/>
      <c r="D9" s="52">
        <f ca="1">SUMIF(SharesElab!$B$2:$B$79,Det_RSD_share!$A9,SharesElab!C$2:C$79)</f>
        <v>9.12858203767224E-3</v>
      </c>
      <c r="E9" s="46">
        <f t="shared" ca="1" si="0"/>
        <v>8.2157238339050156E-3</v>
      </c>
      <c r="F9" s="46">
        <f t="shared" ca="1" si="1"/>
        <v>7.3941514505145153E-3</v>
      </c>
      <c r="G9" s="46">
        <f t="shared" ca="1" si="2"/>
        <v>4.3661724900143171E-3</v>
      </c>
      <c r="H9" s="46">
        <f t="shared" ca="1" si="3"/>
        <v>2.5781811936285547E-3</v>
      </c>
      <c r="I9" s="46">
        <f t="shared" ca="1" si="4"/>
        <v>3.1344664444968073E-4</v>
      </c>
      <c r="J9" s="46">
        <f t="shared" ca="1" si="5"/>
        <v>3.810779442483186E-5</v>
      </c>
      <c r="K9" s="23"/>
      <c r="L9" s="47">
        <f t="shared" ca="1" si="6"/>
        <v>1.0041440241439464E-2</v>
      </c>
      <c r="M9" s="47">
        <f t="shared" ca="1" si="7"/>
        <v>1.1045584265583412E-2</v>
      </c>
      <c r="N9" s="47">
        <f t="shared" ca="1" si="8"/>
        <v>1.778902391556475E-2</v>
      </c>
      <c r="O9" s="47">
        <f t="shared" ca="1" si="9"/>
        <v>2.864940090625619E-2</v>
      </c>
      <c r="P9" s="47">
        <f t="shared" ca="1" si="10"/>
        <v>0.19273884314504758</v>
      </c>
      <c r="Q9" s="47">
        <f t="shared" ca="1" si="11"/>
        <v>0.9</v>
      </c>
      <c r="S9" s="83">
        <v>0</v>
      </c>
      <c r="T9" s="83">
        <v>0.9</v>
      </c>
      <c r="Y9" s="78" t="s">
        <v>287</v>
      </c>
      <c r="Z9" s="85">
        <v>0.74399999999999999</v>
      </c>
    </row>
    <row r="10" spans="1:26" ht="15.75" thickBot="1">
      <c r="A10" s="49" t="s">
        <v>102</v>
      </c>
      <c r="B10" s="49" t="s">
        <v>34</v>
      </c>
      <c r="C10" s="23"/>
      <c r="D10" s="52">
        <f ca="1">SUMIF(SharesElab!$B$2:$B$79,Det_RSD_share!$A10,SharesElab!C$2:C$79)</f>
        <v>0</v>
      </c>
      <c r="E10" s="46" t="str">
        <f t="shared" ca="1" si="0"/>
        <v/>
      </c>
      <c r="F10" s="46" t="str">
        <f t="shared" ca="1" si="1"/>
        <v/>
      </c>
      <c r="G10" s="46" t="str">
        <f t="shared" ca="1" si="2"/>
        <v/>
      </c>
      <c r="H10" s="46" t="str">
        <f t="shared" ca="1" si="3"/>
        <v/>
      </c>
      <c r="I10" s="46" t="str">
        <f t="shared" ca="1" si="4"/>
        <v/>
      </c>
      <c r="J10" s="46" t="str">
        <f t="shared" ca="1" si="5"/>
        <v/>
      </c>
      <c r="K10" s="23"/>
      <c r="L10" s="47" t="str">
        <f t="shared" ca="1" si="6"/>
        <v/>
      </c>
      <c r="M10" s="47" t="str">
        <f t="shared" ca="1" si="7"/>
        <v/>
      </c>
      <c r="N10" s="47" t="str">
        <f t="shared" ca="1" si="8"/>
        <v/>
      </c>
      <c r="O10" s="47" t="str">
        <f t="shared" ca="1" si="9"/>
        <v/>
      </c>
      <c r="P10" s="47" t="str">
        <f t="shared" ca="1" si="10"/>
        <v/>
      </c>
      <c r="Q10" s="47" t="str">
        <f t="shared" ca="1" si="11"/>
        <v/>
      </c>
      <c r="S10" s="83">
        <v>0</v>
      </c>
      <c r="T10" s="83">
        <v>0.9</v>
      </c>
      <c r="Y10" s="78" t="s">
        <v>290</v>
      </c>
      <c r="Z10" s="85">
        <v>6.2E-2</v>
      </c>
    </row>
    <row r="11" spans="1:26" ht="15.75" thickBot="1">
      <c r="A11" s="49" t="s">
        <v>103</v>
      </c>
      <c r="B11" s="49" t="s">
        <v>34</v>
      </c>
      <c r="C11" s="23"/>
      <c r="D11" s="52">
        <f ca="1">SUMIF(SharesElab!$B$2:$B$79,Det_RSD_share!$A11,SharesElab!C$2:C$79)</f>
        <v>0.11731307948132602</v>
      </c>
      <c r="E11" s="46">
        <f t="shared" ca="1" si="0"/>
        <v>0.10558177153319342</v>
      </c>
      <c r="F11" s="46">
        <f t="shared" ca="1" si="1"/>
        <v>9.502359437987408E-2</v>
      </c>
      <c r="G11" s="46">
        <f t="shared" ca="1" si="2"/>
        <v>5.6110482245371858E-2</v>
      </c>
      <c r="H11" s="46">
        <f t="shared" ca="1" si="3"/>
        <v>3.3132678661069642E-2</v>
      </c>
      <c r="I11" s="46">
        <f t="shared" ca="1" si="4"/>
        <v>4.0281602292371928E-3</v>
      </c>
      <c r="J11" s="46">
        <f t="shared" ca="1" si="5"/>
        <v>4.8973024482543918E-4</v>
      </c>
      <c r="K11" s="23"/>
      <c r="L11" s="47">
        <f t="shared" ca="1" si="6"/>
        <v>0.12904438742945865</v>
      </c>
      <c r="M11" s="47">
        <f t="shared" ca="1" si="7"/>
        <v>0.14194882617240451</v>
      </c>
      <c r="N11" s="47">
        <f t="shared" ca="1" si="8"/>
        <v>0.22861000403891929</v>
      </c>
      <c r="O11" s="47">
        <f t="shared" ca="1" si="9"/>
        <v>0.36817869760472</v>
      </c>
      <c r="P11" s="47">
        <f t="shared" ca="1" si="10"/>
        <v>0.9</v>
      </c>
      <c r="Q11" s="47">
        <f t="shared" ca="1" si="11"/>
        <v>0.9</v>
      </c>
      <c r="S11" s="92">
        <f>S10</f>
        <v>0</v>
      </c>
      <c r="T11" s="92">
        <f>T10</f>
        <v>0.9</v>
      </c>
    </row>
    <row r="12" spans="1:26" ht="15.75" thickBot="1">
      <c r="A12" s="49" t="s">
        <v>104</v>
      </c>
      <c r="B12" s="49" t="s">
        <v>124</v>
      </c>
      <c r="C12" s="23"/>
      <c r="D12" s="52">
        <f ca="1">SUMIF(SharesElab!$B$2:$B$79,Det_RSD_share!$A12,SharesElab!C$2:C$79)</f>
        <v>0.11484675148145397</v>
      </c>
      <c r="E12" s="46">
        <f t="shared" ca="1" si="0"/>
        <v>0.10336207633330857</v>
      </c>
      <c r="F12" s="46">
        <f t="shared" ca="1" si="1"/>
        <v>9.3025868699977726E-2</v>
      </c>
      <c r="G12" s="46">
        <f t="shared" ca="1" si="2"/>
        <v>5.493084520864986E-2</v>
      </c>
      <c r="H12" s="46">
        <f t="shared" ca="1" si="3"/>
        <v>3.2436114787255665E-2</v>
      </c>
      <c r="I12" s="46">
        <f t="shared" ca="1" si="4"/>
        <v>3.9434743237502425E-3</v>
      </c>
      <c r="J12" s="46">
        <f t="shared" ca="1" si="5"/>
        <v>4.7943441574536255E-4</v>
      </c>
      <c r="K12" s="23"/>
      <c r="L12" s="47">
        <f t="shared" ca="1" si="6"/>
        <v>0.12633142662959937</v>
      </c>
      <c r="M12" s="47">
        <f t="shared" ca="1" si="7"/>
        <v>0.13896456929255932</v>
      </c>
      <c r="N12" s="47">
        <f t="shared" ca="1" si="8"/>
        <v>0.22380382849135982</v>
      </c>
      <c r="O12" s="47">
        <f t="shared" ca="1" si="9"/>
        <v>0.36043830382361997</v>
      </c>
      <c r="P12" s="47">
        <f t="shared" ca="1" si="10"/>
        <v>0.9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105</v>
      </c>
      <c r="B13" s="49" t="s">
        <v>125</v>
      </c>
      <c r="C13" s="23"/>
      <c r="D13" s="52">
        <f ca="1">SUMIF(SharesElab!$B$2:$B$79,Det_RSD_share!$A13,SharesElab!C$2:C$79)</f>
        <v>0.65431578314427363</v>
      </c>
      <c r="E13" s="46">
        <f t="shared" ca="1" si="0"/>
        <v>0.58888420482984627</v>
      </c>
      <c r="F13" s="46">
        <f t="shared" ca="1" si="1"/>
        <v>0.52999578434686168</v>
      </c>
      <c r="G13" s="46">
        <f t="shared" ca="1" si="2"/>
        <v>0.31295721069897842</v>
      </c>
      <c r="H13" s="46">
        <f t="shared" ca="1" si="3"/>
        <v>0.18479810334563981</v>
      </c>
      <c r="I13" s="46">
        <f t="shared" ca="1" si="4"/>
        <v>2.2467135179445201E-2</v>
      </c>
      <c r="J13" s="46">
        <f t="shared" ca="1" si="5"/>
        <v>2.73147913335104E-3</v>
      </c>
      <c r="K13" s="23"/>
      <c r="L13" s="47">
        <f t="shared" ca="1" si="6"/>
        <v>0.71974736145870111</v>
      </c>
      <c r="M13" s="47">
        <f t="shared" ca="1" si="7"/>
        <v>0.79172209760457124</v>
      </c>
      <c r="N13" s="47">
        <f t="shared" ca="1" si="8"/>
        <v>0.9</v>
      </c>
      <c r="O13" s="47">
        <f t="shared" ca="1" si="9"/>
        <v>0.9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106</v>
      </c>
      <c r="B14" s="49" t="s">
        <v>126</v>
      </c>
      <c r="C14" s="23"/>
      <c r="D14" s="52">
        <f ca="1">SUMIF(SharesElab!$B$2:$B$79,Det_RSD_share!$A14,SharesElab!C$2:C$79)+D15*Z9</f>
        <v>6.6003151638878684E-5</v>
      </c>
      <c r="E14" s="46">
        <f t="shared" ca="1" si="0"/>
        <v>5.940283647499082E-5</v>
      </c>
      <c r="F14" s="46">
        <f t="shared" ca="1" si="1"/>
        <v>5.3462552827491735E-5</v>
      </c>
      <c r="G14" s="46">
        <f t="shared" ca="1" si="2"/>
        <v>3.1569102819105601E-5</v>
      </c>
      <c r="H14" s="46">
        <f t="shared" ca="1" si="3"/>
        <v>1.8641239523653675E-5</v>
      </c>
      <c r="I14" s="46">
        <f t="shared" ca="1" si="4"/>
        <v>2.266339538707313E-6</v>
      </c>
      <c r="J14" s="46">
        <f t="shared" ca="1" si="5"/>
        <v>2.7553397928236946E-7</v>
      </c>
      <c r="K14" s="23"/>
      <c r="L14" s="47">
        <f t="shared" ca="1" si="6"/>
        <v>7.2603466802766562E-5</v>
      </c>
      <c r="M14" s="47">
        <f t="shared" ca="1" si="7"/>
        <v>7.986381348304322E-5</v>
      </c>
      <c r="N14" s="47">
        <f t="shared" ca="1" si="8"/>
        <v>1.2862147025257599E-4</v>
      </c>
      <c r="O14" s="47">
        <f t="shared" ca="1" si="9"/>
        <v>2.0714616405647621E-4</v>
      </c>
      <c r="P14" s="47">
        <f t="shared" ca="1" si="10"/>
        <v>1.3935758081929381E-3</v>
      </c>
      <c r="Q14" s="47">
        <f t="shared" ca="1" si="11"/>
        <v>9.3752811789993857E-3</v>
      </c>
      <c r="S14" s="83">
        <v>0</v>
      </c>
      <c r="T14" s="83">
        <v>0.9</v>
      </c>
    </row>
    <row r="15" spans="1:26" ht="15.75" thickBot="1">
      <c r="A15" s="49" t="s">
        <v>107</v>
      </c>
      <c r="B15" s="49" t="s">
        <v>127</v>
      </c>
      <c r="C15" s="23"/>
      <c r="D15" s="101">
        <f ca="1">SUMIF(SharesElab!$B$2:$B$79,Det_RSD_share!$A15,SharesElab!C$2:C$79)</f>
        <v>8.7074154372155995E-5</v>
      </c>
      <c r="E15" s="46">
        <f t="shared" ca="1" si="0"/>
        <v>7.8366738934940392E-5</v>
      </c>
      <c r="F15" s="46">
        <f t="shared" ca="1" si="1"/>
        <v>7.0530065041446367E-5</v>
      </c>
      <c r="G15" s="46">
        <f t="shared" ca="1" si="2"/>
        <v>4.1647298106323673E-5</v>
      </c>
      <c r="H15" s="46">
        <f t="shared" ca="1" si="3"/>
        <v>2.4592313058803071E-5</v>
      </c>
      <c r="I15" s="46">
        <f t="shared" ca="1" si="4"/>
        <v>2.9898511503332503E-6</v>
      </c>
      <c r="J15" s="46">
        <f t="shared" ca="1" si="5"/>
        <v>3.6349610058128222E-7</v>
      </c>
      <c r="K15" s="23"/>
      <c r="L15" s="47">
        <f t="shared" ca="1" si="6"/>
        <v>9.5781569809371599E-5</v>
      </c>
      <c r="M15" s="47">
        <f t="shared" ca="1" si="7"/>
        <v>1.0535972679030877E-4</v>
      </c>
      <c r="N15" s="47">
        <f t="shared" ca="1" si="8"/>
        <v>1.6968289359306024E-4</v>
      </c>
      <c r="O15" s="47">
        <f t="shared" ca="1" si="9"/>
        <v>2.7327599696055953E-4</v>
      </c>
      <c r="P15" s="47">
        <f t="shared" ca="1" si="10"/>
        <v>1.8384642557040696E-3</v>
      </c>
      <c r="Q15" s="47">
        <f t="shared" ca="1" si="11"/>
        <v>1.2368268187086072E-2</v>
      </c>
      <c r="S15" s="83">
        <v>0</v>
      </c>
      <c r="T15" s="83">
        <v>0.9</v>
      </c>
    </row>
    <row r="16" spans="1:26" ht="15.75" thickBot="1">
      <c r="A16" s="49" t="s">
        <v>108</v>
      </c>
      <c r="B16" s="49" t="s">
        <v>128</v>
      </c>
      <c r="C16" s="23"/>
      <c r="D16" s="52">
        <f ca="1">SUMIF(SharesElab!$B$2:$B$79,Det_RSD_share!$A16,SharesElab!C$2:C$79)+D15*Z10</f>
        <v>1.3683805251573181E-2</v>
      </c>
      <c r="E16" s="46">
        <f t="shared" ca="1" si="0"/>
        <v>1.2315424726415863E-2</v>
      </c>
      <c r="F16" s="46">
        <f t="shared" ca="1" si="1"/>
        <v>1.1083882253774277E-2</v>
      </c>
      <c r="G16" s="46">
        <f t="shared" ca="1" si="2"/>
        <v>6.5449216320311743E-3</v>
      </c>
      <c r="H16" s="46">
        <f t="shared" ca="1" si="3"/>
        <v>3.8647107744980893E-3</v>
      </c>
      <c r="I16" s="46">
        <f t="shared" ca="1" si="4"/>
        <v>4.6985860692360618E-4</v>
      </c>
      <c r="J16" s="46">
        <f t="shared" ca="1" si="5"/>
        <v>5.7123837560357395E-5</v>
      </c>
      <c r="K16" s="23"/>
      <c r="L16" s="47">
        <f t="shared" ca="1" si="6"/>
        <v>1.50521857767305E-2</v>
      </c>
      <c r="M16" s="47">
        <f t="shared" ca="1" si="7"/>
        <v>1.6557404354403553E-2</v>
      </c>
      <c r="N16" s="47">
        <f t="shared" ca="1" si="8"/>
        <v>2.6665865286810475E-2</v>
      </c>
      <c r="O16" s="47">
        <f t="shared" ca="1" si="9"/>
        <v>4.294564270306115E-2</v>
      </c>
      <c r="P16" s="47">
        <f t="shared" ca="1" si="10"/>
        <v>0.28891680910859957</v>
      </c>
      <c r="Q16" s="47">
        <f t="shared" ca="1" si="11"/>
        <v>0.9</v>
      </c>
      <c r="S16" s="83">
        <v>0</v>
      </c>
      <c r="T16" s="83">
        <v>0.9</v>
      </c>
    </row>
    <row r="17" spans="1:22" ht="15.75" thickBot="1">
      <c r="A17" s="49" t="s">
        <v>109</v>
      </c>
      <c r="B17" s="49" t="s">
        <v>129</v>
      </c>
      <c r="C17" s="23"/>
      <c r="D17" s="52">
        <f ca="1">SUMIF(SharesElab!$B$2:$B$79,Det_RSD_share!$A17,SharesElab!C$2:C$79)</f>
        <v>5.5698819524544136E-3</v>
      </c>
      <c r="E17" s="46">
        <f t="shared" ca="1" si="0"/>
        <v>5.0128937572089726E-3</v>
      </c>
      <c r="F17" s="46">
        <f t="shared" ca="1" si="1"/>
        <v>4.5116043814880753E-3</v>
      </c>
      <c r="G17" s="46">
        <f t="shared" ca="1" si="2"/>
        <v>2.6640572712248942E-3</v>
      </c>
      <c r="H17" s="46">
        <f t="shared" ca="1" si="3"/>
        <v>1.5730991780855883E-3</v>
      </c>
      <c r="I17" s="46">
        <f t="shared" ca="1" si="4"/>
        <v>1.9125213541082019E-4</v>
      </c>
      <c r="J17" s="46">
        <f t="shared" ca="1" si="5"/>
        <v>2.3251794806550095E-5</v>
      </c>
      <c r="K17" s="23"/>
      <c r="L17" s="47">
        <f t="shared" ca="1" si="6"/>
        <v>6.1268701476998554E-3</v>
      </c>
      <c r="M17" s="47">
        <f t="shared" ca="1" si="7"/>
        <v>6.7395571624698416E-3</v>
      </c>
      <c r="N17" s="47">
        <f t="shared" ca="1" si="8"/>
        <v>1.085412420572931E-2</v>
      </c>
      <c r="O17" s="47">
        <f t="shared" ca="1" si="9"/>
        <v>1.7480675574569112E-2</v>
      </c>
      <c r="P17" s="47">
        <f t="shared" ca="1" si="10"/>
        <v>0.11760124404209113</v>
      </c>
      <c r="Q17" s="47">
        <f t="shared" ca="1" si="11"/>
        <v>0.25</v>
      </c>
      <c r="S17" s="83">
        <v>0</v>
      </c>
      <c r="T17" s="83">
        <v>0.25</v>
      </c>
      <c r="V17" s="78" t="s">
        <v>289</v>
      </c>
    </row>
    <row r="18" spans="1:22" ht="15">
      <c r="A18" s="49" t="s">
        <v>110</v>
      </c>
      <c r="B18" s="49" t="s">
        <v>130</v>
      </c>
      <c r="C18" s="23"/>
      <c r="D18" s="52">
        <f ca="1">SUMIF(SharesElab!$B$2:$B$79,Det_RSD_share!$A18,SharesElab!C$2:C$79)</f>
        <v>2.9849477071871227E-2</v>
      </c>
      <c r="E18" s="46">
        <f t="shared" ca="1" si="0"/>
        <v>2.6864529364684104E-2</v>
      </c>
      <c r="F18" s="46">
        <f t="shared" ca="1" si="1"/>
        <v>2.4178076428215695E-2</v>
      </c>
      <c r="G18" s="46">
        <f t="shared" ca="1" si="2"/>
        <v>1.4276912350097089E-2</v>
      </c>
      <c r="H18" s="46">
        <f t="shared" ca="1" si="3"/>
        <v>8.4303739736088321E-3</v>
      </c>
      <c r="I18" s="46">
        <f t="shared" ca="1" si="4"/>
        <v>1.0249366646587672E-3</v>
      </c>
      <c r="J18" s="46">
        <f t="shared" ca="1" si="5"/>
        <v>1.2460837085642921E-4</v>
      </c>
      <c r="K18" s="23"/>
      <c r="L18" s="47">
        <f t="shared" ca="1" si="6"/>
        <v>3.2834424779058353E-2</v>
      </c>
      <c r="M18" s="47">
        <f t="shared" ca="1" si="7"/>
        <v>3.6117867256964191E-2</v>
      </c>
      <c r="N18" s="47">
        <f t="shared" ca="1" si="8"/>
        <v>5.8168186396013427E-2</v>
      </c>
      <c r="O18" s="47">
        <f t="shared" ca="1" si="9"/>
        <v>9.3680445872643597E-2</v>
      </c>
      <c r="P18" s="47">
        <f t="shared" ca="1" si="10"/>
        <v>0.63023519486101032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0.99999999999999978</v>
      </c>
    </row>
    <row r="19" spans="1:22" ht="15">
      <c r="A19" s="43" t="s">
        <v>31</v>
      </c>
      <c r="B19" s="43"/>
      <c r="C19" s="23"/>
      <c r="D19" s="44" t="s">
        <v>37</v>
      </c>
      <c r="E19" s="109" t="s">
        <v>38</v>
      </c>
      <c r="F19" s="109"/>
      <c r="G19" s="109"/>
      <c r="H19" s="109"/>
      <c r="I19" s="109"/>
      <c r="J19" s="51"/>
      <c r="K19" s="23"/>
      <c r="L19" s="109" t="s">
        <v>39</v>
      </c>
      <c r="M19" s="109"/>
      <c r="N19" s="109"/>
      <c r="O19" s="109"/>
      <c r="P19" s="109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284</v>
      </c>
      <c r="T20" s="78" t="s">
        <v>285</v>
      </c>
    </row>
    <row r="21" spans="1:22" ht="15.75" thickBot="1">
      <c r="A21" s="30" t="s">
        <v>111</v>
      </c>
      <c r="B21" s="30" t="s">
        <v>131</v>
      </c>
      <c r="C21" s="23"/>
      <c r="D21" s="45" t="e">
        <f ca="1">SUMIF(SharesElab!$B$2:$B$79,Det_RSD_share!$A21,SharesElab!C$2:C$79)+D30*Z8</f>
        <v>#N/A</v>
      </c>
      <c r="E21" s="46" t="e">
        <f ca="1">IF($D21=0,"",MAX($D21*(1-$S$4)^($E$5-$D$5),S21))</f>
        <v>#N/A</v>
      </c>
      <c r="F21" s="46" t="e">
        <f ca="1">IF($D21=0,"",MAX($D21*(1-$S$4)^($F$5-$D$5),S21))</f>
        <v>#N/A</v>
      </c>
      <c r="G21" s="46" t="e">
        <f ca="1">IF($D21=0,"",MAX($D21*(1-$S$4)^($G$5-$D$5),S21))</f>
        <v>#N/A</v>
      </c>
      <c r="H21" s="46" t="e">
        <f ca="1">IF($D21=0,"",MAX($D21*(1-$S$4)^($H$5-$D$5),S21))</f>
        <v>#N/A</v>
      </c>
      <c r="I21" s="46" t="e">
        <f ca="1">IF($D21=0,"",MAX($D21*(1-$S$4)^($I$5-$D$5),S21))</f>
        <v>#N/A</v>
      </c>
      <c r="J21" s="46" t="e">
        <f ca="1">IF($D21=0,"",MAX($D21*(1-$S$4)^($J$5-$D$5),S21))</f>
        <v>#N/A</v>
      </c>
      <c r="K21" s="23"/>
      <c r="L21" s="47" t="e">
        <f ca="1">IF($D21=0,"",MIN($D21*(1+$S$4)^($L$5-$D$5),T21))</f>
        <v>#N/A</v>
      </c>
      <c r="M21" s="47" t="e">
        <f ca="1">IF($D21=0,"",MIN($D21*(1+$S$4)^($M$5-$D$5),T21))</f>
        <v>#N/A</v>
      </c>
      <c r="N21" s="47" t="e">
        <f ca="1">IF($D21=0,"",MIN($D21*(1+$S$4)^($N$5-$D$5),T21))</f>
        <v>#N/A</v>
      </c>
      <c r="O21" s="47" t="e">
        <f ca="1">IF($D21=0,"",MIN($D21*(1+$S$4)^($O$5-$D$5),T21))</f>
        <v>#N/A</v>
      </c>
      <c r="P21" s="47" t="e">
        <f ca="1">IF($D21=0,"",MIN($D21*(1+$S$4)^($P$5-$D$5),T21))</f>
        <v>#N/A</v>
      </c>
      <c r="Q21" s="47" t="e">
        <f ca="1">IF($D21=0,"",MIN($D21*(1+$S$4)^($Q$5-$D$5),T21))</f>
        <v>#N/A</v>
      </c>
      <c r="S21" s="83">
        <v>0</v>
      </c>
      <c r="T21" s="83">
        <v>0.9</v>
      </c>
    </row>
    <row r="22" spans="1:22" ht="15.75" thickBot="1">
      <c r="A22" s="49" t="s">
        <v>112</v>
      </c>
      <c r="B22" s="49" t="s">
        <v>132</v>
      </c>
      <c r="C22" s="23"/>
      <c r="D22" s="45" t="e">
        <f ca="1">SUMIF(SharesElab!$B$2:$B$79,Det_RSD_share!$A22,SharesElab!C$2:C$79)</f>
        <v>#N/A</v>
      </c>
      <c r="E22" s="46" t="e">
        <f t="shared" ref="E22:E33" ca="1" si="12">IF($D22=0,"",MAX($D22*(1-$S$4)^($E$5-$D$5),S22))</f>
        <v>#N/A</v>
      </c>
      <c r="F22" s="46" t="e">
        <f t="shared" ref="F22:F33" ca="1" si="13">IF($D22=0,"",MAX($D22*(1-$S$4)^($F$5-$D$5),S22))</f>
        <v>#N/A</v>
      </c>
      <c r="G22" s="46" t="e">
        <f t="shared" ref="G22:G33" ca="1" si="14">IF($D22=0,"",MAX($D22*(1-$S$4)^($G$5-$D$5),S22))</f>
        <v>#N/A</v>
      </c>
      <c r="H22" s="46" t="e">
        <f t="shared" ref="H22:H33" ca="1" si="15">IF($D22=0,"",MAX($D22*(1-$S$4)^($H$5-$D$5),S22))</f>
        <v>#N/A</v>
      </c>
      <c r="I22" s="46" t="e">
        <f t="shared" ref="I22:I33" ca="1" si="16">IF($D22=0,"",MAX($D22*(1-$S$4)^($I$5-$D$5),S22))</f>
        <v>#N/A</v>
      </c>
      <c r="J22" s="46" t="e">
        <f t="shared" ref="J22:J33" ca="1" si="17">IF($D22=0,"",MAX($D22*(1-$S$4)^($J$5-$D$5),S22))</f>
        <v>#N/A</v>
      </c>
      <c r="K22" s="23"/>
      <c r="L22" s="47" t="e">
        <f t="shared" ref="L22:L33" ca="1" si="18">IF($D22=0,"",MIN($D22*(1+$S$4)^($L$5-$D$5),T22))</f>
        <v>#N/A</v>
      </c>
      <c r="M22" s="47" t="e">
        <f t="shared" ref="M22:M33" ca="1" si="19">IF($D22=0,"",MIN($D22*(1+$S$4)^($M$5-$D$5),T22))</f>
        <v>#N/A</v>
      </c>
      <c r="N22" s="47" t="e">
        <f t="shared" ref="N22:N33" ca="1" si="20">IF($D22=0,"",MIN($D22*(1+$S$4)^($N$5-$D$5),T22))</f>
        <v>#N/A</v>
      </c>
      <c r="O22" s="47" t="e">
        <f t="shared" ref="O22:O33" ca="1" si="21">IF($D22=0,"",MIN($D22*(1+$S$4)^($O$5-$D$5),T22))</f>
        <v>#N/A</v>
      </c>
      <c r="P22" s="47" t="e">
        <f t="shared" ref="P22:P33" ca="1" si="22">IF($D22=0,"",MIN($D22*(1+$S$4)^($P$5-$D$5),T22))</f>
        <v>#N/A</v>
      </c>
      <c r="Q22" s="47" t="e">
        <f t="shared" ref="Q22:Q33" ca="1" si="23">IF($D22=0,"",MIN($D22*(1+$S$4)^($Q$5-$D$5),T22))</f>
        <v>#N/A</v>
      </c>
      <c r="S22" s="83">
        <v>0</v>
      </c>
      <c r="T22" s="83">
        <v>0.9</v>
      </c>
    </row>
    <row r="23" spans="1:22" ht="15.75" thickBot="1">
      <c r="A23" s="49" t="s">
        <v>113</v>
      </c>
      <c r="B23" s="49" t="s">
        <v>133</v>
      </c>
      <c r="C23" s="23"/>
      <c r="D23" s="45" t="e">
        <f ca="1">SUMIF(SharesElab!$B$2:$B$79,Det_RSD_share!$A23,SharesElab!C$2:C$79)</f>
        <v>#N/A</v>
      </c>
      <c r="E23" s="46" t="e">
        <f t="shared" ca="1" si="12"/>
        <v>#N/A</v>
      </c>
      <c r="F23" s="46" t="e">
        <f t="shared" ca="1" si="13"/>
        <v>#N/A</v>
      </c>
      <c r="G23" s="46" t="e">
        <f t="shared" ca="1" si="14"/>
        <v>#N/A</v>
      </c>
      <c r="H23" s="46" t="e">
        <f t="shared" ca="1" si="15"/>
        <v>#N/A</v>
      </c>
      <c r="I23" s="46" t="e">
        <f t="shared" ca="1" si="16"/>
        <v>#N/A</v>
      </c>
      <c r="J23" s="46" t="e">
        <f t="shared" ca="1" si="17"/>
        <v>#N/A</v>
      </c>
      <c r="K23" s="23"/>
      <c r="L23" s="47" t="e">
        <f t="shared" ca="1" si="18"/>
        <v>#N/A</v>
      </c>
      <c r="M23" s="47" t="e">
        <f t="shared" ca="1" si="19"/>
        <v>#N/A</v>
      </c>
      <c r="N23" s="47" t="e">
        <f t="shared" ca="1" si="20"/>
        <v>#N/A</v>
      </c>
      <c r="O23" s="47" t="e">
        <f t="shared" ca="1" si="21"/>
        <v>#N/A</v>
      </c>
      <c r="P23" s="47" t="e">
        <f t="shared" ca="1" si="22"/>
        <v>#N/A</v>
      </c>
      <c r="Q23" s="47" t="e">
        <f t="shared" ca="1" si="23"/>
        <v>#N/A</v>
      </c>
      <c r="S23" s="83">
        <v>0</v>
      </c>
      <c r="T23" s="83">
        <v>0.9</v>
      </c>
    </row>
    <row r="24" spans="1:22" ht="15.75" thickBot="1">
      <c r="A24" s="49" t="s">
        <v>114</v>
      </c>
      <c r="B24" s="49" t="s">
        <v>123</v>
      </c>
      <c r="C24" s="23"/>
      <c r="D24" s="45" t="e">
        <f ca="1">SUMIF(SharesElab!$B$2:$B$79,Det_RSD_share!$A24,SharesElab!C$2:C$79)</f>
        <v>#N/A</v>
      </c>
      <c r="E24" s="46" t="e">
        <f t="shared" ca="1" si="12"/>
        <v>#N/A</v>
      </c>
      <c r="F24" s="46" t="e">
        <f t="shared" ca="1" si="13"/>
        <v>#N/A</v>
      </c>
      <c r="G24" s="46" t="e">
        <f t="shared" ca="1" si="14"/>
        <v>#N/A</v>
      </c>
      <c r="H24" s="46" t="e">
        <f t="shared" ca="1" si="15"/>
        <v>#N/A</v>
      </c>
      <c r="I24" s="46" t="e">
        <f t="shared" ca="1" si="16"/>
        <v>#N/A</v>
      </c>
      <c r="J24" s="46" t="e">
        <f t="shared" ca="1" si="17"/>
        <v>#N/A</v>
      </c>
      <c r="K24" s="23"/>
      <c r="L24" s="47" t="e">
        <f t="shared" ca="1" si="18"/>
        <v>#N/A</v>
      </c>
      <c r="M24" s="47" t="e">
        <f t="shared" ca="1" si="19"/>
        <v>#N/A</v>
      </c>
      <c r="N24" s="47" t="e">
        <f t="shared" ca="1" si="20"/>
        <v>#N/A</v>
      </c>
      <c r="O24" s="47" t="e">
        <f t="shared" ca="1" si="21"/>
        <v>#N/A</v>
      </c>
      <c r="P24" s="47" t="e">
        <f t="shared" ca="1" si="22"/>
        <v>#N/A</v>
      </c>
      <c r="Q24" s="47" t="e">
        <f t="shared" ca="1" si="23"/>
        <v>#N/A</v>
      </c>
      <c r="S24" s="83">
        <v>0</v>
      </c>
      <c r="T24" s="83">
        <v>0.9</v>
      </c>
    </row>
    <row r="25" spans="1:22" ht="15.75" thickBot="1">
      <c r="A25" s="49" t="s">
        <v>115</v>
      </c>
      <c r="B25" s="49" t="s">
        <v>34</v>
      </c>
      <c r="C25" s="23"/>
      <c r="D25" s="45" t="e">
        <f ca="1">SUMIF(SharesElab!$B$2:$B$79,Det_RSD_share!$A25,SharesElab!C$2:C$79)</f>
        <v>#N/A</v>
      </c>
      <c r="E25" s="46" t="e">
        <f t="shared" ca="1" si="12"/>
        <v>#N/A</v>
      </c>
      <c r="F25" s="46" t="e">
        <f t="shared" ca="1" si="13"/>
        <v>#N/A</v>
      </c>
      <c r="G25" s="46" t="e">
        <f t="shared" ca="1" si="14"/>
        <v>#N/A</v>
      </c>
      <c r="H25" s="46" t="e">
        <f t="shared" ca="1" si="15"/>
        <v>#N/A</v>
      </c>
      <c r="I25" s="46" t="e">
        <f t="shared" ca="1" si="16"/>
        <v>#N/A</v>
      </c>
      <c r="J25" s="46" t="e">
        <f t="shared" ca="1" si="17"/>
        <v>#N/A</v>
      </c>
      <c r="K25" s="23"/>
      <c r="L25" s="47" t="e">
        <f t="shared" ca="1" si="18"/>
        <v>#N/A</v>
      </c>
      <c r="M25" s="47" t="e">
        <f t="shared" ca="1" si="19"/>
        <v>#N/A</v>
      </c>
      <c r="N25" s="47" t="e">
        <f t="shared" ca="1" si="20"/>
        <v>#N/A</v>
      </c>
      <c r="O25" s="47" t="e">
        <f t="shared" ca="1" si="21"/>
        <v>#N/A</v>
      </c>
      <c r="P25" s="47" t="e">
        <f t="shared" ca="1" si="22"/>
        <v>#N/A</v>
      </c>
      <c r="Q25" s="47" t="e">
        <f t="shared" ca="1" si="23"/>
        <v>#N/A</v>
      </c>
      <c r="S25" s="83">
        <v>0</v>
      </c>
      <c r="T25" s="83">
        <v>0.9</v>
      </c>
    </row>
    <row r="26" spans="1:22" ht="15.75" thickBot="1">
      <c r="A26" s="49" t="s">
        <v>116</v>
      </c>
      <c r="B26" s="49" t="s">
        <v>34</v>
      </c>
      <c r="C26" s="23"/>
      <c r="D26" s="45" t="e">
        <f ca="1">SUMIF(SharesElab!$B$2:$B$79,Det_RSD_share!$A26,SharesElab!C$2:C$79)</f>
        <v>#N/A</v>
      </c>
      <c r="E26" s="46" t="e">
        <f t="shared" ca="1" si="12"/>
        <v>#N/A</v>
      </c>
      <c r="F26" s="46" t="e">
        <f t="shared" ca="1" si="13"/>
        <v>#N/A</v>
      </c>
      <c r="G26" s="46" t="e">
        <f t="shared" ca="1" si="14"/>
        <v>#N/A</v>
      </c>
      <c r="H26" s="46" t="e">
        <f t="shared" ca="1" si="15"/>
        <v>#N/A</v>
      </c>
      <c r="I26" s="46" t="e">
        <f t="shared" ca="1" si="16"/>
        <v>#N/A</v>
      </c>
      <c r="J26" s="46" t="e">
        <f t="shared" ca="1" si="17"/>
        <v>#N/A</v>
      </c>
      <c r="K26" s="23"/>
      <c r="L26" s="47" t="e">
        <f t="shared" ca="1" si="18"/>
        <v>#N/A</v>
      </c>
      <c r="M26" s="47" t="e">
        <f t="shared" ca="1" si="19"/>
        <v>#N/A</v>
      </c>
      <c r="N26" s="47" t="e">
        <f t="shared" ca="1" si="20"/>
        <v>#N/A</v>
      </c>
      <c r="O26" s="47" t="e">
        <f t="shared" ca="1" si="21"/>
        <v>#N/A</v>
      </c>
      <c r="P26" s="47" t="e">
        <f t="shared" ca="1" si="22"/>
        <v>#N/A</v>
      </c>
      <c r="Q26" s="47" t="e">
        <f t="shared" ca="1" si="23"/>
        <v>#N/A</v>
      </c>
      <c r="S26" s="92">
        <f>S25</f>
        <v>0</v>
      </c>
      <c r="T26" s="92">
        <f>T25</f>
        <v>0.9</v>
      </c>
    </row>
    <row r="27" spans="1:22" ht="15.75" thickBot="1">
      <c r="A27" s="49" t="s">
        <v>117</v>
      </c>
      <c r="B27" s="49" t="s">
        <v>124</v>
      </c>
      <c r="C27" s="23"/>
      <c r="D27" s="45" t="e">
        <f ca="1">SUMIF(SharesElab!$B$2:$B$79,Det_RSD_share!$A27,SharesElab!C$2:C$79)</f>
        <v>#N/A</v>
      </c>
      <c r="E27" s="46" t="e">
        <f t="shared" ca="1" si="12"/>
        <v>#N/A</v>
      </c>
      <c r="F27" s="46" t="e">
        <f t="shared" ca="1" si="13"/>
        <v>#N/A</v>
      </c>
      <c r="G27" s="46" t="e">
        <f t="shared" ca="1" si="14"/>
        <v>#N/A</v>
      </c>
      <c r="H27" s="46" t="e">
        <f t="shared" ca="1" si="15"/>
        <v>#N/A</v>
      </c>
      <c r="I27" s="46" t="e">
        <f t="shared" ca="1" si="16"/>
        <v>#N/A</v>
      </c>
      <c r="J27" s="46" t="e">
        <f t="shared" ca="1" si="17"/>
        <v>#N/A</v>
      </c>
      <c r="K27" s="23"/>
      <c r="L27" s="47" t="e">
        <f t="shared" ca="1" si="18"/>
        <v>#N/A</v>
      </c>
      <c r="M27" s="47" t="e">
        <f t="shared" ca="1" si="19"/>
        <v>#N/A</v>
      </c>
      <c r="N27" s="47" t="e">
        <f t="shared" ca="1" si="20"/>
        <v>#N/A</v>
      </c>
      <c r="O27" s="47" t="e">
        <f t="shared" ca="1" si="21"/>
        <v>#N/A</v>
      </c>
      <c r="P27" s="47" t="e">
        <f t="shared" ca="1" si="22"/>
        <v>#N/A</v>
      </c>
      <c r="Q27" s="47" t="e">
        <f t="shared" ca="1" si="23"/>
        <v>#N/A</v>
      </c>
      <c r="S27" s="83">
        <v>0</v>
      </c>
      <c r="T27" s="83">
        <v>0.9</v>
      </c>
    </row>
    <row r="28" spans="1:22" ht="15.75" thickBot="1">
      <c r="A28" s="49" t="s">
        <v>118</v>
      </c>
      <c r="B28" s="49" t="s">
        <v>125</v>
      </c>
      <c r="C28" s="23"/>
      <c r="D28" s="45" t="e">
        <f ca="1">SUMIF(SharesElab!$B$2:$B$79,Det_RSD_share!$A28,SharesElab!C$2:C$79)</f>
        <v>#N/A</v>
      </c>
      <c r="E28" s="46" t="e">
        <f t="shared" ca="1" si="12"/>
        <v>#N/A</v>
      </c>
      <c r="F28" s="46" t="e">
        <f t="shared" ca="1" si="13"/>
        <v>#N/A</v>
      </c>
      <c r="G28" s="46" t="e">
        <f t="shared" ca="1" si="14"/>
        <v>#N/A</v>
      </c>
      <c r="H28" s="46" t="e">
        <f t="shared" ca="1" si="15"/>
        <v>#N/A</v>
      </c>
      <c r="I28" s="46" t="e">
        <f t="shared" ca="1" si="16"/>
        <v>#N/A</v>
      </c>
      <c r="J28" s="46" t="e">
        <f t="shared" ca="1" si="17"/>
        <v>#N/A</v>
      </c>
      <c r="K28" s="23"/>
      <c r="L28" s="47" t="e">
        <f t="shared" ca="1" si="18"/>
        <v>#N/A</v>
      </c>
      <c r="M28" s="47" t="e">
        <f t="shared" ca="1" si="19"/>
        <v>#N/A</v>
      </c>
      <c r="N28" s="47" t="e">
        <f t="shared" ca="1" si="20"/>
        <v>#N/A</v>
      </c>
      <c r="O28" s="47" t="e">
        <f t="shared" ca="1" si="21"/>
        <v>#N/A</v>
      </c>
      <c r="P28" s="47" t="e">
        <f t="shared" ca="1" si="22"/>
        <v>#N/A</v>
      </c>
      <c r="Q28" s="47" t="e">
        <f t="shared" ca="1" si="23"/>
        <v>#N/A</v>
      </c>
      <c r="S28" s="83">
        <v>0</v>
      </c>
      <c r="T28" s="83">
        <v>0.9</v>
      </c>
    </row>
    <row r="29" spans="1:22" ht="15.75" thickBot="1">
      <c r="A29" s="49" t="s">
        <v>119</v>
      </c>
      <c r="B29" s="49" t="s">
        <v>126</v>
      </c>
      <c r="C29" s="23"/>
      <c r="D29" s="45" t="e">
        <f ca="1">SUMIF(SharesElab!$B$2:$B$79,Det_RSD_share!$A29,SharesElab!C$2:C$79)+D30*Z9</f>
        <v>#N/A</v>
      </c>
      <c r="E29" s="46" t="e">
        <f t="shared" ca="1" si="12"/>
        <v>#N/A</v>
      </c>
      <c r="F29" s="46" t="e">
        <f t="shared" ca="1" si="13"/>
        <v>#N/A</v>
      </c>
      <c r="G29" s="46" t="e">
        <f t="shared" ca="1" si="14"/>
        <v>#N/A</v>
      </c>
      <c r="H29" s="46" t="e">
        <f t="shared" ca="1" si="15"/>
        <v>#N/A</v>
      </c>
      <c r="I29" s="46" t="e">
        <f t="shared" ca="1" si="16"/>
        <v>#N/A</v>
      </c>
      <c r="J29" s="46" t="e">
        <f t="shared" ca="1" si="17"/>
        <v>#N/A</v>
      </c>
      <c r="K29" s="23"/>
      <c r="L29" s="47" t="e">
        <f t="shared" ca="1" si="18"/>
        <v>#N/A</v>
      </c>
      <c r="M29" s="47" t="e">
        <f t="shared" ca="1" si="19"/>
        <v>#N/A</v>
      </c>
      <c r="N29" s="47" t="e">
        <f t="shared" ca="1" si="20"/>
        <v>#N/A</v>
      </c>
      <c r="O29" s="47" t="e">
        <f t="shared" ca="1" si="21"/>
        <v>#N/A</v>
      </c>
      <c r="P29" s="47" t="e">
        <f t="shared" ca="1" si="22"/>
        <v>#N/A</v>
      </c>
      <c r="Q29" s="47" t="e">
        <f t="shared" ca="1" si="23"/>
        <v>#N/A</v>
      </c>
      <c r="S29" s="83">
        <v>0</v>
      </c>
      <c r="T29" s="83">
        <v>0.9</v>
      </c>
    </row>
    <row r="30" spans="1:22" ht="15.75" thickBot="1">
      <c r="A30" s="49" t="s">
        <v>120</v>
      </c>
      <c r="B30" s="49" t="s">
        <v>127</v>
      </c>
      <c r="C30" s="23"/>
      <c r="D30" s="45" t="e">
        <f ca="1">SUMIF(SharesElab!$B$2:$B$79,Det_RSD_share!$A30,SharesElab!C$2:C$79)</f>
        <v>#N/A</v>
      </c>
      <c r="E30" s="46" t="e">
        <f t="shared" ca="1" si="12"/>
        <v>#N/A</v>
      </c>
      <c r="F30" s="46" t="e">
        <f t="shared" ca="1" si="13"/>
        <v>#N/A</v>
      </c>
      <c r="G30" s="46" t="e">
        <f t="shared" ca="1" si="14"/>
        <v>#N/A</v>
      </c>
      <c r="H30" s="46" t="e">
        <f t="shared" ca="1" si="15"/>
        <v>#N/A</v>
      </c>
      <c r="I30" s="46" t="e">
        <f t="shared" ca="1" si="16"/>
        <v>#N/A</v>
      </c>
      <c r="J30" s="46" t="e">
        <f t="shared" ca="1" si="17"/>
        <v>#N/A</v>
      </c>
      <c r="K30" s="23"/>
      <c r="L30" s="47" t="e">
        <f t="shared" ca="1" si="18"/>
        <v>#N/A</v>
      </c>
      <c r="M30" s="47" t="e">
        <f t="shared" ca="1" si="19"/>
        <v>#N/A</v>
      </c>
      <c r="N30" s="47" t="e">
        <f t="shared" ca="1" si="20"/>
        <v>#N/A</v>
      </c>
      <c r="O30" s="47" t="e">
        <f t="shared" ca="1" si="21"/>
        <v>#N/A</v>
      </c>
      <c r="P30" s="47" t="e">
        <f t="shared" ca="1" si="22"/>
        <v>#N/A</v>
      </c>
      <c r="Q30" s="47" t="e">
        <f t="shared" ca="1" si="23"/>
        <v>#N/A</v>
      </c>
      <c r="S30" s="83">
        <v>0</v>
      </c>
      <c r="T30" s="83">
        <v>0.9</v>
      </c>
    </row>
    <row r="31" spans="1:22" ht="15.75" thickBot="1">
      <c r="A31" s="49" t="s">
        <v>121</v>
      </c>
      <c r="B31" s="49" t="s">
        <v>128</v>
      </c>
      <c r="C31" s="23"/>
      <c r="D31" s="45" t="e">
        <f ca="1">SUMIF(SharesElab!$B$2:$B$79,Det_RSD_share!$A31,SharesElab!C$2:C$79)+D30*Z10</f>
        <v>#N/A</v>
      </c>
      <c r="E31" s="46" t="e">
        <f t="shared" ca="1" si="12"/>
        <v>#N/A</v>
      </c>
      <c r="F31" s="46" t="e">
        <f t="shared" ca="1" si="13"/>
        <v>#N/A</v>
      </c>
      <c r="G31" s="46" t="e">
        <f t="shared" ca="1" si="14"/>
        <v>#N/A</v>
      </c>
      <c r="H31" s="46" t="e">
        <f t="shared" ca="1" si="15"/>
        <v>#N/A</v>
      </c>
      <c r="I31" s="46" t="e">
        <f t="shared" ca="1" si="16"/>
        <v>#N/A</v>
      </c>
      <c r="J31" s="46" t="e">
        <f t="shared" ca="1" si="17"/>
        <v>#N/A</v>
      </c>
      <c r="K31" s="23"/>
      <c r="L31" s="47" t="e">
        <f t="shared" ca="1" si="18"/>
        <v>#N/A</v>
      </c>
      <c r="M31" s="47" t="e">
        <f t="shared" ca="1" si="19"/>
        <v>#N/A</v>
      </c>
      <c r="N31" s="47" t="e">
        <f t="shared" ca="1" si="20"/>
        <v>#N/A</v>
      </c>
      <c r="O31" s="47" t="e">
        <f t="shared" ca="1" si="21"/>
        <v>#N/A</v>
      </c>
      <c r="P31" s="47" t="e">
        <f t="shared" ca="1" si="22"/>
        <v>#N/A</v>
      </c>
      <c r="Q31" s="47" t="e">
        <f t="shared" ca="1" si="23"/>
        <v>#N/A</v>
      </c>
      <c r="S31" s="83">
        <v>0</v>
      </c>
      <c r="T31" s="83">
        <v>0.9</v>
      </c>
    </row>
    <row r="32" spans="1:22" ht="15.75" thickBot="1">
      <c r="A32" s="49" t="s">
        <v>122</v>
      </c>
      <c r="B32" s="49" t="s">
        <v>129</v>
      </c>
      <c r="C32" s="23"/>
      <c r="D32" s="45" t="e">
        <f ca="1">SUMIF(SharesElab!$B$2:$B$79,Det_RSD_share!$A32,SharesElab!C$2:C$79)</f>
        <v>#N/A</v>
      </c>
      <c r="E32" s="46" t="e">
        <f t="shared" ca="1" si="12"/>
        <v>#N/A</v>
      </c>
      <c r="F32" s="46" t="e">
        <f t="shared" ca="1" si="13"/>
        <v>#N/A</v>
      </c>
      <c r="G32" s="46" t="e">
        <f t="shared" ca="1" si="14"/>
        <v>#N/A</v>
      </c>
      <c r="H32" s="46" t="e">
        <f t="shared" ca="1" si="15"/>
        <v>#N/A</v>
      </c>
      <c r="I32" s="46" t="e">
        <f t="shared" ca="1" si="16"/>
        <v>#N/A</v>
      </c>
      <c r="J32" s="46" t="e">
        <f t="shared" ca="1" si="17"/>
        <v>#N/A</v>
      </c>
      <c r="K32" s="23"/>
      <c r="L32" s="47" t="e">
        <f t="shared" ca="1" si="18"/>
        <v>#N/A</v>
      </c>
      <c r="M32" s="47" t="e">
        <f t="shared" ca="1" si="19"/>
        <v>#N/A</v>
      </c>
      <c r="N32" s="47" t="e">
        <f t="shared" ca="1" si="20"/>
        <v>#N/A</v>
      </c>
      <c r="O32" s="47" t="e">
        <f t="shared" ca="1" si="21"/>
        <v>#N/A</v>
      </c>
      <c r="P32" s="47" t="e">
        <f t="shared" ca="1" si="22"/>
        <v>#N/A</v>
      </c>
      <c r="Q32" s="47" t="e">
        <f t="shared" ca="1" si="23"/>
        <v>#N/A</v>
      </c>
      <c r="S32" s="83">
        <v>0</v>
      </c>
      <c r="T32" s="83">
        <v>0.25</v>
      </c>
      <c r="V32" s="78" t="s">
        <v>289</v>
      </c>
    </row>
    <row r="33" spans="1:26" ht="15">
      <c r="A33" s="49" t="s">
        <v>224</v>
      </c>
      <c r="B33" s="49" t="s">
        <v>135</v>
      </c>
      <c r="C33" s="23"/>
      <c r="D33" s="45" t="e">
        <f ca="1">SUMIF(SharesElab!$B$2:$B$79,Det_RSD_share!$A33,SharesElab!C$2:C$79)</f>
        <v>#N/A</v>
      </c>
      <c r="E33" s="46" t="e">
        <f t="shared" ca="1" si="12"/>
        <v>#N/A</v>
      </c>
      <c r="F33" s="46" t="e">
        <f t="shared" ca="1" si="13"/>
        <v>#N/A</v>
      </c>
      <c r="G33" s="46" t="e">
        <f t="shared" ca="1" si="14"/>
        <v>#N/A</v>
      </c>
      <c r="H33" s="46" t="e">
        <f t="shared" ca="1" si="15"/>
        <v>#N/A</v>
      </c>
      <c r="I33" s="46" t="e">
        <f t="shared" ca="1" si="16"/>
        <v>#N/A</v>
      </c>
      <c r="J33" s="46" t="e">
        <f t="shared" ca="1" si="17"/>
        <v>#N/A</v>
      </c>
      <c r="K33" s="23"/>
      <c r="L33" s="47" t="e">
        <f t="shared" ca="1" si="18"/>
        <v>#N/A</v>
      </c>
      <c r="M33" s="47" t="e">
        <f t="shared" ca="1" si="19"/>
        <v>#N/A</v>
      </c>
      <c r="N33" s="47" t="e">
        <f t="shared" ca="1" si="20"/>
        <v>#N/A</v>
      </c>
      <c r="O33" s="47" t="e">
        <f t="shared" ca="1" si="21"/>
        <v>#N/A</v>
      </c>
      <c r="P33" s="47" t="e">
        <f t="shared" ca="1" si="22"/>
        <v>#N/A</v>
      </c>
      <c r="Q33" s="47" t="e">
        <f t="shared" ca="1" si="23"/>
        <v>#N/A</v>
      </c>
      <c r="S33" s="83">
        <v>0</v>
      </c>
      <c r="T33" s="83">
        <v>0.5</v>
      </c>
      <c r="V33" s="84" t="e">
        <f ca="1">SUM(D21:D33)-D30</f>
        <v>#N/A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309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7" t="s">
        <v>294</v>
      </c>
    </row>
    <row r="46" spans="1:26" s="23" customFormat="1" ht="15.75" thickBot="1">
      <c r="A46" s="23" t="s">
        <v>140</v>
      </c>
      <c r="B46" s="23" t="s">
        <v>281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RSDSH_Det</v>
      </c>
      <c r="G46" s="29"/>
      <c r="H46" s="23" t="str">
        <f t="shared" ref="H46:H72" si="26">B46</f>
        <v>RSDSH_Det</v>
      </c>
      <c r="I46" s="24">
        <v>1</v>
      </c>
      <c r="J46" s="32">
        <f t="shared" ref="J46:J58" ca="1" si="27">IF(E6="","",-E6)</f>
        <v>-2.5057998953091208E-2</v>
      </c>
      <c r="K46" s="32">
        <f t="shared" ref="K46:K58" ca="1" si="28">IF(F6="","",-F6)</f>
        <v>-2.2552199057782087E-2</v>
      </c>
      <c r="L46" s="32">
        <f t="shared" ref="L46:L58" ca="1" si="29">IF(G6="","",-G6)</f>
        <v>-1.3316848021629748E-2</v>
      </c>
      <c r="M46" s="32">
        <f t="shared" ref="M46:M58" ca="1" si="30">IF(H6="","",-H6)</f>
        <v>-7.8634655882921529E-3</v>
      </c>
      <c r="N46" s="32">
        <f t="shared" ref="N46:N58" ca="1" si="31">IF(I6="","",-I6)</f>
        <v>-9.5601383971262368E-4</v>
      </c>
      <c r="O46" s="32">
        <f t="shared" ref="O46:O58" ca="1" si="32">IF(J6="","",-J6)</f>
        <v>-1.1622896437454563E-4</v>
      </c>
      <c r="P46" s="24">
        <v>0</v>
      </c>
      <c r="Q46" s="24">
        <v>5</v>
      </c>
      <c r="R46" s="23" t="s">
        <v>148</v>
      </c>
      <c r="Z46" s="86" t="s">
        <v>293</v>
      </c>
    </row>
    <row r="47" spans="1:26" s="23" customFormat="1" ht="15.75" thickBot="1">
      <c r="A47" s="23" t="s">
        <v>202</v>
      </c>
      <c r="B47" s="23" t="s">
        <v>281</v>
      </c>
      <c r="D47" s="23" t="str">
        <f t="shared" si="24"/>
        <v>\I: DISABLED</v>
      </c>
      <c r="E47" s="79" t="str">
        <f t="shared" ref="E47:E72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>
        <f t="shared" ca="1" si="27"/>
        <v>-2.217547547079167E-2</v>
      </c>
      <c r="K47" s="32">
        <f t="shared" ca="1" si="28"/>
        <v>-1.9957927923712503E-2</v>
      </c>
      <c r="L47" s="32">
        <f t="shared" ca="1" si="29"/>
        <v>-1.1784956859672999E-2</v>
      </c>
      <c r="M47" s="32">
        <f t="shared" ca="1" si="30"/>
        <v>-6.9588991760683111E-3</v>
      </c>
      <c r="N47" s="32">
        <f t="shared" ca="1" si="31"/>
        <v>-8.4603968145945509E-4</v>
      </c>
      <c r="O47" s="32">
        <f t="shared" ca="1" si="32"/>
        <v>-1.0285867412271155E-4</v>
      </c>
      <c r="P47" s="24">
        <v>0</v>
      </c>
      <c r="Q47" s="24">
        <v>5</v>
      </c>
      <c r="R47" s="23" t="s">
        <v>149</v>
      </c>
      <c r="Z47" s="86" t="s">
        <v>293</v>
      </c>
    </row>
    <row r="48" spans="1:26" s="23" customFormat="1" ht="15.75" thickBot="1">
      <c r="A48" s="23" t="s">
        <v>203</v>
      </c>
      <c r="B48" s="23" t="s">
        <v>281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>
        <f t="shared" ca="1" si="27"/>
        <v>-2.4704983610798052E-3</v>
      </c>
      <c r="K48" s="32">
        <f t="shared" ca="1" si="28"/>
        <v>-2.223448524971825E-3</v>
      </c>
      <c r="L48" s="32">
        <f t="shared" ca="1" si="29"/>
        <v>-1.312924119510613E-3</v>
      </c>
      <c r="M48" s="32">
        <f t="shared" ca="1" si="30"/>
        <v>-7.7526856332982221E-4</v>
      </c>
      <c r="N48" s="32">
        <f t="shared" ca="1" si="31"/>
        <v>-9.425455833887677E-5</v>
      </c>
      <c r="O48" s="32">
        <f t="shared" ca="1" si="32"/>
        <v>-1.1459153882752296E-5</v>
      </c>
      <c r="P48" s="24">
        <v>0</v>
      </c>
      <c r="Q48" s="24">
        <v>5</v>
      </c>
      <c r="R48" s="23" t="s">
        <v>150</v>
      </c>
      <c r="Z48" s="86" t="s">
        <v>293</v>
      </c>
    </row>
    <row r="49" spans="1:26" s="23" customFormat="1" ht="15.75" thickBot="1">
      <c r="A49" s="23" t="s">
        <v>204</v>
      </c>
      <c r="B49" s="23" t="s">
        <v>281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ca="1" si="27"/>
        <v>-8.2157238339050156E-3</v>
      </c>
      <c r="K49" s="32">
        <f t="shared" ca="1" si="28"/>
        <v>-7.3941514505145153E-3</v>
      </c>
      <c r="L49" s="32">
        <f t="shared" ca="1" si="29"/>
        <v>-4.3661724900143171E-3</v>
      </c>
      <c r="M49" s="32">
        <f t="shared" ca="1" si="30"/>
        <v>-2.5781811936285547E-3</v>
      </c>
      <c r="N49" s="32">
        <f t="shared" ca="1" si="31"/>
        <v>-3.1344664444968073E-4</v>
      </c>
      <c r="O49" s="32">
        <f t="shared" ca="1" si="32"/>
        <v>-3.810779442483186E-5</v>
      </c>
      <c r="P49" s="24">
        <v>0</v>
      </c>
      <c r="Q49" s="24">
        <v>5</v>
      </c>
      <c r="R49" s="23" t="s">
        <v>151</v>
      </c>
      <c r="Z49" s="86"/>
    </row>
    <row r="50" spans="1:26" s="23" customFormat="1" ht="15.75" thickBot="1">
      <c r="A50" s="23" t="s">
        <v>205</v>
      </c>
      <c r="B50" s="23" t="s">
        <v>281</v>
      </c>
      <c r="D50" s="90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88">
        <f ca="1">MAX(IF(IF(E10="",0,E10)+IF(E11="",0,E11)=0,"",IF(E10="",0,-E10)+IF(E11="",0,-E11)),-$T$10)</f>
        <v>-0.10558177153319342</v>
      </c>
      <c r="K50" s="88">
        <f t="shared" ref="K50:O50" ca="1" si="34">MAX(IF(IF(F10="",0,F10)+IF(F11="",0,F11)=0,"",IF(F10="",0,-F10)+IF(F11="",0,-F11)),-$T$10)</f>
        <v>-9.502359437987408E-2</v>
      </c>
      <c r="L50" s="88">
        <f t="shared" ca="1" si="34"/>
        <v>-5.6110482245371858E-2</v>
      </c>
      <c r="M50" s="88">
        <f t="shared" ca="1" si="34"/>
        <v>-3.3132678661069642E-2</v>
      </c>
      <c r="N50" s="88">
        <f t="shared" ca="1" si="34"/>
        <v>-4.0281602292371928E-3</v>
      </c>
      <c r="O50" s="88">
        <f t="shared" ca="1" si="34"/>
        <v>-4.8973024482543918E-4</v>
      </c>
      <c r="P50" s="24">
        <v>0</v>
      </c>
      <c r="Q50" s="24">
        <v>5</v>
      </c>
      <c r="R50" s="23" t="s">
        <v>152</v>
      </c>
      <c r="Z50" s="86"/>
    </row>
    <row r="51" spans="1:26" s="23" customFormat="1" ht="15.75" thickBot="1">
      <c r="A51" s="23" t="s">
        <v>205</v>
      </c>
      <c r="B51" s="23" t="s">
        <v>281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ca="1" si="27"/>
        <v>-0.10558177153319342</v>
      </c>
      <c r="K51" s="32">
        <f t="shared" ca="1" si="28"/>
        <v>-9.502359437987408E-2</v>
      </c>
      <c r="L51" s="32">
        <f t="shared" ca="1" si="29"/>
        <v>-5.6110482245371858E-2</v>
      </c>
      <c r="M51" s="32">
        <f t="shared" ca="1" si="30"/>
        <v>-3.3132678661069642E-2</v>
      </c>
      <c r="N51" s="32">
        <f t="shared" ca="1" si="31"/>
        <v>-4.0281602292371928E-3</v>
      </c>
      <c r="O51" s="32">
        <f t="shared" ca="1" si="32"/>
        <v>-4.8973024482543918E-4</v>
      </c>
      <c r="P51" s="24">
        <v>0</v>
      </c>
      <c r="Q51" s="24">
        <v>5</v>
      </c>
      <c r="R51" s="23" t="s">
        <v>153</v>
      </c>
      <c r="Z51" s="86" t="s">
        <v>293</v>
      </c>
    </row>
    <row r="52" spans="1:26" s="23" customFormat="1" ht="15.75" thickBot="1">
      <c r="A52" s="23" t="s">
        <v>206</v>
      </c>
      <c r="B52" s="23" t="s">
        <v>281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ca="1" si="27"/>
        <v>-0.10336207633330857</v>
      </c>
      <c r="K52" s="32">
        <f t="shared" ca="1" si="28"/>
        <v>-9.3025868699977726E-2</v>
      </c>
      <c r="L52" s="32">
        <f t="shared" ca="1" si="29"/>
        <v>-5.493084520864986E-2</v>
      </c>
      <c r="M52" s="32">
        <f t="shared" ca="1" si="30"/>
        <v>-3.2436114787255665E-2</v>
      </c>
      <c r="N52" s="32">
        <f t="shared" ca="1" si="31"/>
        <v>-3.9434743237502425E-3</v>
      </c>
      <c r="O52" s="32">
        <f t="shared" ca="1" si="32"/>
        <v>-4.7943441574536255E-4</v>
      </c>
      <c r="P52" s="24">
        <v>0</v>
      </c>
      <c r="Q52" s="24">
        <v>5</v>
      </c>
      <c r="R52" s="23" t="s">
        <v>154</v>
      </c>
      <c r="Z52" s="86"/>
    </row>
    <row r="53" spans="1:26" s="23" customFormat="1" ht="15.75" thickBot="1">
      <c r="A53" s="23" t="s">
        <v>207</v>
      </c>
      <c r="B53" s="23" t="s">
        <v>281</v>
      </c>
      <c r="D53" s="23" t="str">
        <f t="shared" si="24"/>
        <v>UC-LO_R-SH_Det_GAS_X0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ca="1" si="27"/>
        <v>-0.58888420482984627</v>
      </c>
      <c r="K53" s="32">
        <f t="shared" ca="1" si="28"/>
        <v>-0.52999578434686168</v>
      </c>
      <c r="L53" s="32">
        <f t="shared" ca="1" si="29"/>
        <v>-0.31295721069897842</v>
      </c>
      <c r="M53" s="32">
        <f t="shared" ca="1" si="30"/>
        <v>-0.18479810334563981</v>
      </c>
      <c r="N53" s="32">
        <f t="shared" ca="1" si="31"/>
        <v>-2.2467135179445201E-2</v>
      </c>
      <c r="O53" s="32">
        <f t="shared" ca="1" si="32"/>
        <v>-2.73147913335104E-3</v>
      </c>
      <c r="P53" s="24">
        <v>0</v>
      </c>
      <c r="Q53" s="24">
        <v>5</v>
      </c>
      <c r="R53" s="23" t="s">
        <v>155</v>
      </c>
      <c r="Z53" s="86"/>
    </row>
    <row r="54" spans="1:26" s="23" customFormat="1" ht="15.75" thickBot="1">
      <c r="A54" s="23" t="s">
        <v>141</v>
      </c>
      <c r="B54" s="23" t="s">
        <v>281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ca="1" si="27"/>
        <v>-5.940283647499082E-5</v>
      </c>
      <c r="K54" s="32">
        <f t="shared" ca="1" si="28"/>
        <v>-5.3462552827491735E-5</v>
      </c>
      <c r="L54" s="32">
        <f t="shared" ca="1" si="29"/>
        <v>-3.1569102819105601E-5</v>
      </c>
      <c r="M54" s="32">
        <f t="shared" ca="1" si="30"/>
        <v>-1.8641239523653675E-5</v>
      </c>
      <c r="N54" s="32">
        <f t="shared" ca="1" si="31"/>
        <v>-2.266339538707313E-6</v>
      </c>
      <c r="O54" s="32">
        <f t="shared" ca="1" si="32"/>
        <v>-2.7553397928236946E-7</v>
      </c>
      <c r="P54" s="24">
        <v>0</v>
      </c>
      <c r="Q54" s="24">
        <v>5</v>
      </c>
      <c r="R54" s="23" t="s">
        <v>156</v>
      </c>
      <c r="Z54" s="86" t="s">
        <v>293</v>
      </c>
    </row>
    <row r="55" spans="1:26" s="23" customFormat="1" ht="15.75" thickBot="1">
      <c r="A55" s="56" t="s">
        <v>172</v>
      </c>
      <c r="B55" s="23" t="s">
        <v>281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ca="1" si="27"/>
        <v>-7.8366738934940392E-5</v>
      </c>
      <c r="K55" s="32">
        <f t="shared" ca="1" si="28"/>
        <v>-7.0530065041446367E-5</v>
      </c>
      <c r="L55" s="32">
        <f t="shared" ca="1" si="29"/>
        <v>-4.1647298106323673E-5</v>
      </c>
      <c r="M55" s="32">
        <f t="shared" ca="1" si="30"/>
        <v>-2.4592313058803071E-5</v>
      </c>
      <c r="N55" s="32">
        <f t="shared" ca="1" si="31"/>
        <v>-2.9898511503332503E-6</v>
      </c>
      <c r="O55" s="32">
        <f t="shared" ca="1" si="32"/>
        <v>-3.6349610058128222E-7</v>
      </c>
      <c r="P55" s="24">
        <v>0</v>
      </c>
      <c r="Q55" s="24">
        <v>5</v>
      </c>
      <c r="R55" s="23" t="s">
        <v>157</v>
      </c>
      <c r="Z55" s="86" t="s">
        <v>293</v>
      </c>
    </row>
    <row r="56" spans="1:26" s="23" customFormat="1" ht="15.75" thickBot="1">
      <c r="A56" s="23" t="s">
        <v>142</v>
      </c>
      <c r="B56" s="23" t="s">
        <v>281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 ca="1">IF(E16="","",-E16)</f>
        <v>-1.2315424726415863E-2</v>
      </c>
      <c r="K56" s="32">
        <f t="shared" ca="1" si="28"/>
        <v>-1.1083882253774277E-2</v>
      </c>
      <c r="L56" s="32">
        <f t="shared" ca="1" si="29"/>
        <v>-6.5449216320311743E-3</v>
      </c>
      <c r="M56" s="32">
        <f t="shared" ca="1" si="30"/>
        <v>-3.8647107744980893E-3</v>
      </c>
      <c r="N56" s="32">
        <f t="shared" ca="1" si="31"/>
        <v>-4.6985860692360618E-4</v>
      </c>
      <c r="O56" s="32">
        <f t="shared" ca="1" si="32"/>
        <v>-5.7123837560357395E-5</v>
      </c>
      <c r="P56" s="24">
        <v>0</v>
      </c>
      <c r="Q56" s="24">
        <v>5</v>
      </c>
      <c r="R56" s="23" t="s">
        <v>174</v>
      </c>
      <c r="Z56" s="86"/>
    </row>
    <row r="57" spans="1:26" s="23" customFormat="1" ht="15.75" thickBot="1">
      <c r="A57" s="23" t="s">
        <v>143</v>
      </c>
      <c r="B57" s="26" t="s">
        <v>281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ca="1" si="27"/>
        <v>-5.0128937572089726E-3</v>
      </c>
      <c r="K57" s="32">
        <f t="shared" ca="1" si="28"/>
        <v>-4.5116043814880753E-3</v>
      </c>
      <c r="L57" s="32">
        <f t="shared" ca="1" si="29"/>
        <v>-2.6640572712248942E-3</v>
      </c>
      <c r="M57" s="32">
        <f t="shared" ca="1" si="30"/>
        <v>-1.5730991780855883E-3</v>
      </c>
      <c r="N57" s="32">
        <f t="shared" ca="1" si="31"/>
        <v>-1.9125213541082019E-4</v>
      </c>
      <c r="O57" s="32">
        <f t="shared" ca="1" si="32"/>
        <v>-2.3251794806550095E-5</v>
      </c>
      <c r="P57" s="24">
        <v>0</v>
      </c>
      <c r="Q57" s="24">
        <v>5</v>
      </c>
      <c r="R57" s="23" t="s">
        <v>158</v>
      </c>
      <c r="Z57" s="86" t="s">
        <v>293</v>
      </c>
    </row>
    <row r="58" spans="1:26" s="23" customFormat="1" ht="15.75" thickBot="1">
      <c r="A58" s="53" t="s">
        <v>144</v>
      </c>
      <c r="B58" s="53" t="s">
        <v>281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>
        <f t="shared" ca="1" si="27"/>
        <v>-2.6864529364684104E-2</v>
      </c>
      <c r="K58" s="55">
        <f t="shared" ca="1" si="28"/>
        <v>-2.4178076428215695E-2</v>
      </c>
      <c r="L58" s="55">
        <f t="shared" ca="1" si="29"/>
        <v>-1.4276912350097089E-2</v>
      </c>
      <c r="M58" s="55">
        <f t="shared" ca="1" si="30"/>
        <v>-8.4303739736088321E-3</v>
      </c>
      <c r="N58" s="55">
        <f t="shared" ca="1" si="31"/>
        <v>-1.0249366646587672E-3</v>
      </c>
      <c r="O58" s="55">
        <f t="shared" ca="1" si="32"/>
        <v>-1.2460837085642921E-4</v>
      </c>
      <c r="P58" s="54">
        <v>0</v>
      </c>
      <c r="Q58" s="54">
        <v>5</v>
      </c>
      <c r="R58" s="53" t="s">
        <v>159</v>
      </c>
      <c r="Z58" s="86" t="s">
        <v>293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6"/>
    </row>
    <row r="60" spans="1:26" s="23" customFormat="1" ht="15.75" thickBot="1">
      <c r="A60" s="23" t="s">
        <v>140</v>
      </c>
      <c r="B60" s="26" t="s">
        <v>282</v>
      </c>
      <c r="C60" s="26"/>
      <c r="D60" s="23" t="str">
        <f t="shared" ref="D60:D72" si="35">IF(Z60="","UC-LO_"&amp;A21,"\I: DISABLED")</f>
        <v>\I: DISABLED</v>
      </c>
      <c r="E60" s="23" t="str">
        <f t="shared" si="33"/>
        <v>RSDCOA</v>
      </c>
      <c r="F60" s="23" t="str">
        <f t="shared" si="25"/>
        <v>RSDWH_Det</v>
      </c>
      <c r="G60" s="26" t="str">
        <f t="shared" ref="G60:G68" si="36">LEFT(A21,12)&amp;"*"</f>
        <v>R-WH_Det_COA*</v>
      </c>
      <c r="H60" s="23" t="str">
        <f t="shared" si="26"/>
        <v>RSDWH_Det</v>
      </c>
      <c r="I60" s="24">
        <v>1</v>
      </c>
      <c r="J60" s="33" t="e">
        <f t="shared" ref="J60:O63" ca="1" si="37">IF(E21="","",-E21)</f>
        <v>#N/A</v>
      </c>
      <c r="K60" s="33" t="e">
        <f t="shared" ca="1" si="37"/>
        <v>#N/A</v>
      </c>
      <c r="L60" s="33" t="e">
        <f t="shared" ca="1" si="37"/>
        <v>#N/A</v>
      </c>
      <c r="M60" s="33" t="e">
        <f t="shared" ca="1" si="37"/>
        <v>#N/A</v>
      </c>
      <c r="N60" s="33" t="e">
        <f t="shared" ca="1" si="37"/>
        <v>#N/A</v>
      </c>
      <c r="O60" s="33" t="e">
        <f t="shared" ca="1" si="37"/>
        <v>#N/A</v>
      </c>
      <c r="P60" s="24">
        <v>0</v>
      </c>
      <c r="Q60" s="24">
        <v>5</v>
      </c>
      <c r="R60" s="23" t="s">
        <v>160</v>
      </c>
      <c r="Z60" s="86" t="s">
        <v>293</v>
      </c>
    </row>
    <row r="61" spans="1:26" s="23" customFormat="1" ht="15.75" thickBot="1">
      <c r="A61" s="23" t="s">
        <v>202</v>
      </c>
      <c r="B61" s="26" t="s">
        <v>282</v>
      </c>
      <c r="C61" s="26"/>
      <c r="D61" s="23" t="str">
        <f t="shared" si="35"/>
        <v>\I: DISABLED</v>
      </c>
      <c r="E61" s="79" t="str">
        <f t="shared" si="33"/>
        <v>RSDBDL</v>
      </c>
      <c r="F61" s="79" t="str">
        <f t="shared" si="25"/>
        <v>RSDWH_Det</v>
      </c>
      <c r="G61" s="26" t="str">
        <f t="shared" si="36"/>
        <v>R-WH_Det_BDL*</v>
      </c>
      <c r="H61" s="80" t="str">
        <f t="shared" si="26"/>
        <v>RSDWH_Det</v>
      </c>
      <c r="I61" s="79">
        <v>1</v>
      </c>
      <c r="J61" s="81" t="e">
        <f t="shared" ca="1" si="37"/>
        <v>#N/A</v>
      </c>
      <c r="K61" s="82" t="e">
        <f t="shared" ca="1" si="37"/>
        <v>#N/A</v>
      </c>
      <c r="L61" s="82" t="e">
        <f t="shared" ca="1" si="37"/>
        <v>#N/A</v>
      </c>
      <c r="M61" s="82" t="e">
        <f t="shared" ca="1" si="37"/>
        <v>#N/A</v>
      </c>
      <c r="N61" s="82" t="e">
        <f t="shared" ca="1" si="37"/>
        <v>#N/A</v>
      </c>
      <c r="O61" s="82" t="e">
        <f t="shared" ca="1" si="37"/>
        <v>#N/A</v>
      </c>
      <c r="P61" s="81">
        <v>0</v>
      </c>
      <c r="Q61" s="81">
        <v>5</v>
      </c>
      <c r="R61" s="81" t="s">
        <v>161</v>
      </c>
      <c r="Z61" s="86" t="s">
        <v>293</v>
      </c>
    </row>
    <row r="62" spans="1:26" s="23" customFormat="1" ht="15">
      <c r="A62" s="23" t="s">
        <v>203</v>
      </c>
      <c r="B62" s="26" t="s">
        <v>282</v>
      </c>
      <c r="C62" s="26"/>
      <c r="D62" s="23" t="str">
        <f t="shared" si="35"/>
        <v>\I: DISABLED</v>
      </c>
      <c r="E62" s="79" t="str">
        <f t="shared" si="33"/>
        <v>RSDETH</v>
      </c>
      <c r="F62" s="79" t="str">
        <f t="shared" si="25"/>
        <v>RSDWH_Det</v>
      </c>
      <c r="G62" s="26" t="str">
        <f t="shared" si="36"/>
        <v>R-WH_Det_ETH*</v>
      </c>
      <c r="H62" s="80" t="str">
        <f t="shared" si="26"/>
        <v>RSDWH_Det</v>
      </c>
      <c r="I62" s="79">
        <v>1</v>
      </c>
      <c r="J62" s="81" t="e">
        <f t="shared" ca="1" si="37"/>
        <v>#N/A</v>
      </c>
      <c r="K62" s="82" t="e">
        <f t="shared" ca="1" si="37"/>
        <v>#N/A</v>
      </c>
      <c r="L62" s="82" t="e">
        <f t="shared" ca="1" si="37"/>
        <v>#N/A</v>
      </c>
      <c r="M62" s="82" t="e">
        <f t="shared" ca="1" si="37"/>
        <v>#N/A</v>
      </c>
      <c r="N62" s="82" t="e">
        <f t="shared" ca="1" si="37"/>
        <v>#N/A</v>
      </c>
      <c r="O62" s="82" t="e">
        <f t="shared" ca="1" si="37"/>
        <v>#N/A</v>
      </c>
      <c r="P62" s="81">
        <v>0</v>
      </c>
      <c r="Q62" s="81">
        <v>5</v>
      </c>
      <c r="R62" s="81" t="s">
        <v>162</v>
      </c>
      <c r="Z62" s="86" t="s">
        <v>293</v>
      </c>
    </row>
    <row r="63" spans="1:26" s="23" customFormat="1" ht="15">
      <c r="A63" s="23" t="s">
        <v>204</v>
      </c>
      <c r="B63" s="26" t="s">
        <v>282</v>
      </c>
      <c r="C63" s="26"/>
      <c r="D63" s="23" t="str">
        <f t="shared" si="35"/>
        <v>UC-LO_R-WH_Det_LPG_X0</v>
      </c>
      <c r="E63" s="23" t="str">
        <f t="shared" si="33"/>
        <v>RSDLPG</v>
      </c>
      <c r="F63" s="23" t="str">
        <f t="shared" si="25"/>
        <v>RSDWH_Det</v>
      </c>
      <c r="G63" s="26" t="str">
        <f t="shared" si="36"/>
        <v>R-WH_Det_LPG*</v>
      </c>
      <c r="H63" s="23" t="str">
        <f t="shared" si="26"/>
        <v>RSDWH_Det</v>
      </c>
      <c r="I63" s="24">
        <v>1</v>
      </c>
      <c r="J63" s="33" t="e">
        <f t="shared" ca="1" si="37"/>
        <v>#N/A</v>
      </c>
      <c r="K63" s="33" t="e">
        <f t="shared" ca="1" si="37"/>
        <v>#N/A</v>
      </c>
      <c r="L63" s="33" t="e">
        <f t="shared" ca="1" si="37"/>
        <v>#N/A</v>
      </c>
      <c r="M63" s="33" t="e">
        <f t="shared" ca="1" si="37"/>
        <v>#N/A</v>
      </c>
      <c r="N63" s="33" t="e">
        <f t="shared" ca="1" si="37"/>
        <v>#N/A</v>
      </c>
      <c r="O63" s="33" t="e">
        <f t="shared" ca="1" si="37"/>
        <v>#N/A</v>
      </c>
      <c r="P63" s="24">
        <v>0</v>
      </c>
      <c r="Q63" s="24">
        <v>5</v>
      </c>
      <c r="R63" s="23" t="s">
        <v>163</v>
      </c>
      <c r="Z63" s="86"/>
    </row>
    <row r="64" spans="1:26" s="23" customFormat="1" ht="15">
      <c r="A64" s="23" t="s">
        <v>205</v>
      </c>
      <c r="B64" s="26" t="s">
        <v>282</v>
      </c>
      <c r="C64" s="26"/>
      <c r="D64" s="90" t="str">
        <f t="shared" si="35"/>
        <v>UC-LO_R-WH_Det_ELC_X0</v>
      </c>
      <c r="E64" s="23" t="str">
        <f t="shared" si="33"/>
        <v>RSDELC</v>
      </c>
      <c r="F64" s="23" t="str">
        <f t="shared" si="25"/>
        <v>RSDWH_Det</v>
      </c>
      <c r="G64" s="26" t="str">
        <f t="shared" si="36"/>
        <v>R-WH_Det_ELC*</v>
      </c>
      <c r="H64" s="23" t="str">
        <f t="shared" si="26"/>
        <v>RSDWH_Det</v>
      </c>
      <c r="I64" s="24">
        <v>1</v>
      </c>
      <c r="J64" s="89" t="e">
        <f ca="1">MAX(IF(E25+E26="","",-E25-E26),-$T$25)</f>
        <v>#N/A</v>
      </c>
      <c r="K64" s="89" t="e">
        <f t="shared" ref="K64:O64" ca="1" si="38">MAX(IF(F25+F26="","",-F25-F26),-$T$25)</f>
        <v>#N/A</v>
      </c>
      <c r="L64" s="89" t="e">
        <f t="shared" ca="1" si="38"/>
        <v>#N/A</v>
      </c>
      <c r="M64" s="89" t="e">
        <f t="shared" ca="1" si="38"/>
        <v>#N/A</v>
      </c>
      <c r="N64" s="89" t="e">
        <f t="shared" ca="1" si="38"/>
        <v>#N/A</v>
      </c>
      <c r="O64" s="89" t="e">
        <f t="shared" ca="1" si="38"/>
        <v>#N/A</v>
      </c>
      <c r="P64" s="24">
        <v>0</v>
      </c>
      <c r="Q64" s="24">
        <v>5</v>
      </c>
      <c r="R64" s="23" t="s">
        <v>164</v>
      </c>
      <c r="Z64" s="86"/>
    </row>
    <row r="65" spans="1:26" s="23" customFormat="1" ht="15">
      <c r="A65" s="23" t="s">
        <v>205</v>
      </c>
      <c r="B65" s="26" t="s">
        <v>282</v>
      </c>
      <c r="C65" s="26"/>
      <c r="D65" s="23" t="str">
        <f t="shared" si="35"/>
        <v>\I: DISABLED</v>
      </c>
      <c r="E65" s="23" t="str">
        <f t="shared" si="33"/>
        <v>RSDELC</v>
      </c>
      <c r="F65" s="23" t="str">
        <f t="shared" si="25"/>
        <v>RSDWH_Det</v>
      </c>
      <c r="G65" s="26" t="str">
        <f t="shared" si="36"/>
        <v>R-WH_Det_ELC*</v>
      </c>
      <c r="H65" s="23" t="str">
        <f t="shared" si="26"/>
        <v>RSDWH_Det</v>
      </c>
      <c r="I65" s="24">
        <v>1</v>
      </c>
      <c r="J65" s="33" t="e">
        <f t="shared" ref="J65:O72" ca="1" si="39">IF(E26="","",-E26)</f>
        <v>#N/A</v>
      </c>
      <c r="K65" s="33" t="e">
        <f t="shared" ca="1" si="39"/>
        <v>#N/A</v>
      </c>
      <c r="L65" s="33" t="e">
        <f t="shared" ca="1" si="39"/>
        <v>#N/A</v>
      </c>
      <c r="M65" s="33" t="e">
        <f t="shared" ca="1" si="39"/>
        <v>#N/A</v>
      </c>
      <c r="N65" s="33" t="e">
        <f t="shared" ca="1" si="39"/>
        <v>#N/A</v>
      </c>
      <c r="O65" s="33" t="e">
        <f t="shared" ca="1" si="39"/>
        <v>#N/A</v>
      </c>
      <c r="P65" s="24">
        <v>0</v>
      </c>
      <c r="Q65" s="24">
        <v>5</v>
      </c>
      <c r="R65" s="23" t="s">
        <v>165</v>
      </c>
      <c r="Z65" s="86" t="s">
        <v>293</v>
      </c>
    </row>
    <row r="66" spans="1:26" s="23" customFormat="1" ht="15">
      <c r="A66" s="23" t="s">
        <v>206</v>
      </c>
      <c r="B66" s="26" t="s">
        <v>282</v>
      </c>
      <c r="C66" s="26"/>
      <c r="D66" s="23" t="str">
        <f t="shared" si="35"/>
        <v>UC-LO_R-WH_Det_KER_X0</v>
      </c>
      <c r="E66" s="23" t="str">
        <f t="shared" si="33"/>
        <v>RSDKER</v>
      </c>
      <c r="F66" s="23" t="str">
        <f t="shared" si="25"/>
        <v>RSDWH_Det</v>
      </c>
      <c r="G66" s="26" t="str">
        <f t="shared" si="36"/>
        <v>R-WH_Det_KER*</v>
      </c>
      <c r="H66" s="23" t="str">
        <f t="shared" si="26"/>
        <v>RSDWH_Det</v>
      </c>
      <c r="I66" s="24">
        <v>1</v>
      </c>
      <c r="J66" s="33" t="e">
        <f t="shared" ca="1" si="39"/>
        <v>#N/A</v>
      </c>
      <c r="K66" s="33" t="e">
        <f t="shared" ca="1" si="39"/>
        <v>#N/A</v>
      </c>
      <c r="L66" s="33" t="e">
        <f t="shared" ca="1" si="39"/>
        <v>#N/A</v>
      </c>
      <c r="M66" s="33" t="e">
        <f t="shared" ca="1" si="39"/>
        <v>#N/A</v>
      </c>
      <c r="N66" s="33" t="e">
        <f t="shared" ca="1" si="39"/>
        <v>#N/A</v>
      </c>
      <c r="O66" s="33" t="e">
        <f t="shared" ca="1" si="39"/>
        <v>#N/A</v>
      </c>
      <c r="P66" s="24">
        <v>0</v>
      </c>
      <c r="Q66" s="24">
        <v>5</v>
      </c>
      <c r="R66" s="23" t="s">
        <v>166</v>
      </c>
      <c r="Z66" s="86"/>
    </row>
    <row r="67" spans="1:26" s="23" customFormat="1" ht="15">
      <c r="A67" s="23" t="s">
        <v>207</v>
      </c>
      <c r="B67" s="26" t="s">
        <v>282</v>
      </c>
      <c r="C67" s="26"/>
      <c r="D67" s="23" t="str">
        <f t="shared" si="35"/>
        <v>UC-LO_R-WH_Det_GAS_X0</v>
      </c>
      <c r="E67" s="23" t="str">
        <f t="shared" si="33"/>
        <v>RSDGAS</v>
      </c>
      <c r="F67" s="23" t="str">
        <f t="shared" si="25"/>
        <v>RSDWH_Det</v>
      </c>
      <c r="G67" s="26" t="str">
        <f t="shared" si="36"/>
        <v>R-WH_Det_GAS*</v>
      </c>
      <c r="H67" s="23" t="str">
        <f t="shared" si="26"/>
        <v>RSDWH_Det</v>
      </c>
      <c r="I67" s="24">
        <v>1</v>
      </c>
      <c r="J67" s="33" t="e">
        <f t="shared" ca="1" si="39"/>
        <v>#N/A</v>
      </c>
      <c r="K67" s="33" t="e">
        <f t="shared" ca="1" si="39"/>
        <v>#N/A</v>
      </c>
      <c r="L67" s="33" t="e">
        <f t="shared" ca="1" si="39"/>
        <v>#N/A</v>
      </c>
      <c r="M67" s="33" t="e">
        <f t="shared" ca="1" si="39"/>
        <v>#N/A</v>
      </c>
      <c r="N67" s="33" t="e">
        <f t="shared" ca="1" si="39"/>
        <v>#N/A</v>
      </c>
      <c r="O67" s="33" t="e">
        <f t="shared" ca="1" si="39"/>
        <v>#N/A</v>
      </c>
      <c r="P67" s="24">
        <v>0</v>
      </c>
      <c r="Q67" s="24">
        <v>5</v>
      </c>
      <c r="R67" s="23" t="s">
        <v>167</v>
      </c>
      <c r="Z67" s="86"/>
    </row>
    <row r="68" spans="1:26" s="23" customFormat="1" ht="15">
      <c r="A68" s="23" t="s">
        <v>141</v>
      </c>
      <c r="B68" s="26" t="s">
        <v>282</v>
      </c>
      <c r="C68" s="26"/>
      <c r="D68" s="23" t="str">
        <f t="shared" si="35"/>
        <v>\I: DISABLED</v>
      </c>
      <c r="E68" s="23" t="str">
        <f t="shared" si="33"/>
        <v>RSDPEA</v>
      </c>
      <c r="F68" s="23" t="str">
        <f t="shared" si="25"/>
        <v>RSDWH_Det</v>
      </c>
      <c r="G68" s="26" t="str">
        <f t="shared" si="36"/>
        <v>R-WH_Det_PEA*</v>
      </c>
      <c r="H68" s="23" t="str">
        <f t="shared" si="26"/>
        <v>RSDWH_Det</v>
      </c>
      <c r="I68" s="24">
        <v>1</v>
      </c>
      <c r="J68" s="33" t="e">
        <f t="shared" ca="1" si="39"/>
        <v>#N/A</v>
      </c>
      <c r="K68" s="33" t="e">
        <f t="shared" ca="1" si="39"/>
        <v>#N/A</v>
      </c>
      <c r="L68" s="33" t="e">
        <f t="shared" ca="1" si="39"/>
        <v>#N/A</v>
      </c>
      <c r="M68" s="33" t="e">
        <f t="shared" ca="1" si="39"/>
        <v>#N/A</v>
      </c>
      <c r="N68" s="33" t="e">
        <f t="shared" ca="1" si="39"/>
        <v>#N/A</v>
      </c>
      <c r="O68" s="33" t="e">
        <f t="shared" ca="1" si="39"/>
        <v>#N/A</v>
      </c>
      <c r="P68" s="24">
        <v>0</v>
      </c>
      <c r="Q68" s="24">
        <v>5</v>
      </c>
      <c r="R68" s="23" t="s">
        <v>168</v>
      </c>
      <c r="Z68" s="86" t="s">
        <v>293</v>
      </c>
    </row>
    <row r="69" spans="1:26" s="23" customFormat="1" ht="15">
      <c r="A69" s="56" t="s">
        <v>172</v>
      </c>
      <c r="B69" s="26" t="s">
        <v>282</v>
      </c>
      <c r="C69" s="26"/>
      <c r="D69" s="23" t="str">
        <f t="shared" si="35"/>
        <v>\I: DISABLED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 t="e">
        <f t="shared" ca="1" si="39"/>
        <v>#N/A</v>
      </c>
      <c r="K69" s="33" t="e">
        <f t="shared" ca="1" si="39"/>
        <v>#N/A</v>
      </c>
      <c r="L69" s="33" t="e">
        <f t="shared" ca="1" si="39"/>
        <v>#N/A</v>
      </c>
      <c r="M69" s="33" t="e">
        <f t="shared" ca="1" si="39"/>
        <v>#N/A</v>
      </c>
      <c r="N69" s="33" t="e">
        <f t="shared" ca="1" si="39"/>
        <v>#N/A</v>
      </c>
      <c r="O69" s="33" t="e">
        <f t="shared" ca="1" si="39"/>
        <v>#N/A</v>
      </c>
      <c r="P69" s="24">
        <v>0</v>
      </c>
      <c r="Q69" s="24">
        <v>5</v>
      </c>
      <c r="R69" s="23" t="s">
        <v>169</v>
      </c>
      <c r="Z69" s="86" t="s">
        <v>293</v>
      </c>
    </row>
    <row r="70" spans="1:26" s="23" customFormat="1" ht="15">
      <c r="A70" s="23" t="s">
        <v>142</v>
      </c>
      <c r="B70" s="26" t="s">
        <v>282</v>
      </c>
      <c r="C70" s="26"/>
      <c r="D70" s="23" t="str">
        <f t="shared" si="35"/>
        <v>UC-LO_R-WH_Det_WOO_X0</v>
      </c>
      <c r="E70" s="23" t="str">
        <f t="shared" si="33"/>
        <v>RSDWOO</v>
      </c>
      <c r="F70" s="23" t="str">
        <f t="shared" si="25"/>
        <v>RSDWH_Det</v>
      </c>
      <c r="G70" s="26" t="str">
        <f>LEFT(A31,12)&amp;"*"</f>
        <v>R-WH_Det_WOO*</v>
      </c>
      <c r="H70" s="23" t="str">
        <f t="shared" si="26"/>
        <v>RSDWH_Det</v>
      </c>
      <c r="I70" s="24">
        <v>1</v>
      </c>
      <c r="J70" s="33" t="e">
        <f t="shared" ca="1" si="39"/>
        <v>#N/A</v>
      </c>
      <c r="K70" s="33" t="e">
        <f t="shared" ca="1" si="39"/>
        <v>#N/A</v>
      </c>
      <c r="L70" s="33" t="e">
        <f t="shared" ca="1" si="39"/>
        <v>#N/A</v>
      </c>
      <c r="M70" s="33" t="e">
        <f t="shared" ca="1" si="39"/>
        <v>#N/A</v>
      </c>
      <c r="N70" s="33" t="e">
        <f t="shared" ca="1" si="39"/>
        <v>#N/A</v>
      </c>
      <c r="O70" s="33" t="e">
        <f t="shared" ca="1" si="39"/>
        <v>#N/A</v>
      </c>
      <c r="P70" s="25">
        <v>0</v>
      </c>
      <c r="Q70" s="25">
        <v>5</v>
      </c>
      <c r="R70" s="23" t="s">
        <v>173</v>
      </c>
      <c r="Z70" s="86"/>
    </row>
    <row r="71" spans="1:26" s="23" customFormat="1" ht="15">
      <c r="A71" s="23" t="s">
        <v>143</v>
      </c>
      <c r="B71" s="26" t="s">
        <v>282</v>
      </c>
      <c r="C71" s="26"/>
      <c r="D71" s="23" t="str">
        <f t="shared" si="35"/>
        <v>\I: DISABLED</v>
      </c>
      <c r="E71" s="23" t="str">
        <f t="shared" si="33"/>
        <v>RSDHET</v>
      </c>
      <c r="F71" s="23" t="str">
        <f t="shared" si="25"/>
        <v>RSDWH_Det</v>
      </c>
      <c r="G71" s="26" t="str">
        <f>LEFT(A32,12)&amp;"*"</f>
        <v>R-WH_Det_HET*</v>
      </c>
      <c r="H71" s="23" t="str">
        <f t="shared" si="26"/>
        <v>RSDWH_Det</v>
      </c>
      <c r="I71" s="24">
        <v>1</v>
      </c>
      <c r="J71" s="33" t="e">
        <f t="shared" ca="1" si="39"/>
        <v>#N/A</v>
      </c>
      <c r="K71" s="33" t="e">
        <f t="shared" ca="1" si="39"/>
        <v>#N/A</v>
      </c>
      <c r="L71" s="33" t="e">
        <f t="shared" ca="1" si="39"/>
        <v>#N/A</v>
      </c>
      <c r="M71" s="33" t="e">
        <f t="shared" ca="1" si="39"/>
        <v>#N/A</v>
      </c>
      <c r="N71" s="33" t="e">
        <f t="shared" ca="1" si="39"/>
        <v>#N/A</v>
      </c>
      <c r="O71" s="33" t="e">
        <f t="shared" ca="1" si="39"/>
        <v>#N/A</v>
      </c>
      <c r="P71" s="24">
        <v>0</v>
      </c>
      <c r="Q71" s="24">
        <v>5</v>
      </c>
      <c r="R71" s="23" t="s">
        <v>170</v>
      </c>
      <c r="Z71" s="86" t="s">
        <v>293</v>
      </c>
    </row>
    <row r="72" spans="1:26" s="23" customFormat="1" ht="15">
      <c r="A72" s="26" t="s">
        <v>145</v>
      </c>
      <c r="B72" s="26" t="s">
        <v>282</v>
      </c>
      <c r="C72" s="26"/>
      <c r="D72" s="23" t="str">
        <f t="shared" si="35"/>
        <v>\I: DISABLED</v>
      </c>
      <c r="E72" s="23" t="str">
        <f t="shared" si="33"/>
        <v>RSDSOL</v>
      </c>
      <c r="F72" s="23" t="str">
        <f t="shared" si="25"/>
        <v>RSDWH_Det</v>
      </c>
      <c r="G72" s="26" t="str">
        <f>LEFT(A33,12)&amp;"*"</f>
        <v>R-WH_Det_SOL*</v>
      </c>
      <c r="H72" s="23" t="str">
        <f t="shared" si="26"/>
        <v>RSDWH_Det</v>
      </c>
      <c r="I72" s="24">
        <v>1</v>
      </c>
      <c r="J72" s="33" t="e">
        <f t="shared" ca="1" si="39"/>
        <v>#N/A</v>
      </c>
      <c r="K72" s="33" t="e">
        <f t="shared" ca="1" si="39"/>
        <v>#N/A</v>
      </c>
      <c r="L72" s="33" t="e">
        <f t="shared" ca="1" si="39"/>
        <v>#N/A</v>
      </c>
      <c r="M72" s="33" t="e">
        <f t="shared" ca="1" si="39"/>
        <v>#N/A</v>
      </c>
      <c r="N72" s="33" t="e">
        <f t="shared" ca="1" si="39"/>
        <v>#N/A</v>
      </c>
      <c r="O72" s="33" t="e">
        <f t="shared" ca="1" si="39"/>
        <v>#N/A</v>
      </c>
      <c r="P72" s="25">
        <v>0</v>
      </c>
      <c r="Q72" s="25">
        <v>5</v>
      </c>
      <c r="R72" s="23" t="s">
        <v>171</v>
      </c>
      <c r="Z72" s="86" t="s">
        <v>293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295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283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7" t="s">
        <v>294</v>
      </c>
    </row>
    <row r="76" spans="1:26" ht="15">
      <c r="A76" s="26" t="s">
        <v>145</v>
      </c>
      <c r="B76" s="26" t="s">
        <v>282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 t="e">
        <f t="shared" ref="J76:O76" ca="1" si="40">IF(L33="","",-L33)</f>
        <v>#N/A</v>
      </c>
      <c r="K76" s="34" t="e">
        <f t="shared" ca="1" si="40"/>
        <v>#N/A</v>
      </c>
      <c r="L76" s="34" t="e">
        <f t="shared" ca="1" si="40"/>
        <v>#N/A</v>
      </c>
      <c r="M76" s="34" t="e">
        <f t="shared" ca="1" si="40"/>
        <v>#N/A</v>
      </c>
      <c r="N76" s="34" t="e">
        <f t="shared" ca="1" si="40"/>
        <v>#N/A</v>
      </c>
      <c r="O76" s="34" t="e">
        <f t="shared" ca="1" si="40"/>
        <v>#N/A</v>
      </c>
      <c r="P76" s="24">
        <v>0</v>
      </c>
      <c r="Q76" s="24">
        <v>5</v>
      </c>
      <c r="R76" s="23" t="s">
        <v>200</v>
      </c>
      <c r="Z76" s="86"/>
    </row>
    <row r="77" spans="1:26" s="23" customFormat="1" ht="28.5" customHeight="1">
      <c r="A77" s="26"/>
      <c r="B77" s="26"/>
      <c r="C77" s="26"/>
      <c r="D77" s="102"/>
      <c r="E77" s="102"/>
      <c r="F77" s="102"/>
      <c r="G77" s="102"/>
      <c r="H77" s="102"/>
      <c r="I77" s="103"/>
      <c r="J77" s="103"/>
      <c r="K77" s="103"/>
      <c r="L77" s="103"/>
      <c r="M77" s="103"/>
      <c r="N77" s="103"/>
      <c r="O77" s="103"/>
      <c r="P77" s="103"/>
      <c r="Q77" s="103"/>
      <c r="R77" s="102"/>
      <c r="Z77" s="87"/>
    </row>
    <row r="78" spans="1:26" s="23" customFormat="1" ht="28.5" customHeight="1">
      <c r="A78" s="26"/>
      <c r="B78" s="26"/>
      <c r="C78" s="26"/>
      <c r="D78" s="102"/>
      <c r="E78" s="102"/>
      <c r="F78" s="102"/>
      <c r="G78" s="102"/>
      <c r="H78" s="102"/>
      <c r="I78" s="103"/>
      <c r="J78" s="103"/>
      <c r="K78" s="103"/>
      <c r="L78" s="103"/>
      <c r="M78" s="103"/>
      <c r="N78" s="103"/>
      <c r="O78" s="103"/>
      <c r="P78" s="103"/>
      <c r="Q78" s="103"/>
      <c r="R78" s="102"/>
      <c r="Z78" s="87"/>
    </row>
    <row r="79" spans="1:26" s="23" customFormat="1" ht="15">
      <c r="A79" s="23" t="s">
        <v>140</v>
      </c>
      <c r="B79" s="23" t="s">
        <v>281</v>
      </c>
      <c r="C79" s="26"/>
      <c r="D79" s="23" t="str">
        <f t="shared" ref="D79:D91" si="41">IF(Z79="","UC-UP_"&amp;A6,"\I: DISABLED")</f>
        <v>\I: DISABLED</v>
      </c>
      <c r="E79" s="23" t="str">
        <f>A79</f>
        <v>RSDCOA</v>
      </c>
      <c r="F79" s="23" t="str">
        <f t="shared" ref="F79:F106" si="42">H79</f>
        <v>RSDSH_Det</v>
      </c>
      <c r="H79" s="23" t="str">
        <f t="shared" ref="H79:H106" si="43">B79</f>
        <v>RSDSH_Det</v>
      </c>
      <c r="I79" s="24">
        <v>1</v>
      </c>
      <c r="J79" s="34">
        <f t="shared" ref="J79:O82" ca="1" si="44">IF(L6="","",-L6)</f>
        <v>-3.0626443164889255E-2</v>
      </c>
      <c r="K79" s="34">
        <f t="shared" ca="1" si="44"/>
        <v>-3.368908748137818E-2</v>
      </c>
      <c r="L79" s="34">
        <f t="shared" ca="1" si="44"/>
        <v>-5.4256612279634402E-2</v>
      </c>
      <c r="M79" s="34">
        <f t="shared" ca="1" si="44"/>
        <v>-8.7380816642474018E-2</v>
      </c>
      <c r="N79" s="34">
        <f t="shared" ca="1" si="44"/>
        <v>-0.5878544395342743</v>
      </c>
      <c r="O79" s="34">
        <f t="shared" ca="1" si="44"/>
        <v>-0.9</v>
      </c>
      <c r="P79" s="24">
        <v>0</v>
      </c>
      <c r="Q79" s="24">
        <v>5</v>
      </c>
      <c r="R79" s="23" t="s">
        <v>175</v>
      </c>
      <c r="Z79" s="86" t="s">
        <v>293</v>
      </c>
    </row>
    <row r="80" spans="1:26" s="23" customFormat="1" ht="15">
      <c r="A80" s="23" t="s">
        <v>202</v>
      </c>
      <c r="B80" s="23" t="s">
        <v>281</v>
      </c>
      <c r="C80" s="26"/>
      <c r="D80" s="23" t="str">
        <f t="shared" si="41"/>
        <v>\I: DISABLED</v>
      </c>
      <c r="E80" s="79" t="str">
        <f t="shared" ref="E80:E106" si="45">A80</f>
        <v>RSDBDL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ca="1" si="44"/>
        <v>-2.7103358908745375E-2</v>
      </c>
      <c r="K80" s="34">
        <f t="shared" ca="1" si="44"/>
        <v>-2.9813694799619914E-2</v>
      </c>
      <c r="L80" s="34">
        <f t="shared" ca="1" si="44"/>
        <v>-4.8015253611735892E-2</v>
      </c>
      <c r="M80" s="34">
        <f t="shared" ca="1" si="44"/>
        <v>-7.7329046094236784E-2</v>
      </c>
      <c r="N80" s="34">
        <f t="shared" ca="1" si="44"/>
        <v>-0.52023115368037565</v>
      </c>
      <c r="O80" s="34">
        <f t="shared" ca="1" si="44"/>
        <v>-0.9</v>
      </c>
      <c r="P80" s="24">
        <v>0</v>
      </c>
      <c r="Q80" s="24">
        <v>5</v>
      </c>
      <c r="R80" s="23" t="s">
        <v>176</v>
      </c>
      <c r="Z80" s="86" t="s">
        <v>293</v>
      </c>
    </row>
    <row r="81" spans="1:26" s="23" customFormat="1" ht="15">
      <c r="A81" s="23" t="s">
        <v>203</v>
      </c>
      <c r="B81" s="23" t="s">
        <v>281</v>
      </c>
      <c r="C81" s="26"/>
      <c r="D81" s="23" t="str">
        <f t="shared" si="41"/>
        <v>\I: DISABLED</v>
      </c>
      <c r="E81" s="79" t="str">
        <f t="shared" si="45"/>
        <v>RSDETH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ca="1" si="44"/>
        <v>-3.0194979968753179E-3</v>
      </c>
      <c r="K81" s="34">
        <f t="shared" ca="1" si="44"/>
        <v>-3.3214477965628495E-3</v>
      </c>
      <c r="L81" s="34">
        <f t="shared" ca="1" si="44"/>
        <v>-5.3492248908424377E-3</v>
      </c>
      <c r="M81" s="34">
        <f t="shared" ca="1" si="44"/>
        <v>-8.6149801789506559E-3</v>
      </c>
      <c r="N81" s="34">
        <f t="shared" ca="1" si="44"/>
        <v>-5.7957278717331667E-2</v>
      </c>
      <c r="O81" s="34">
        <f t="shared" ca="1" si="44"/>
        <v>-0.38990758963389899</v>
      </c>
      <c r="P81" s="24">
        <v>0</v>
      </c>
      <c r="Q81" s="24">
        <v>5</v>
      </c>
      <c r="R81" s="23" t="s">
        <v>177</v>
      </c>
      <c r="Z81" s="86" t="s">
        <v>293</v>
      </c>
    </row>
    <row r="82" spans="1:26" s="23" customFormat="1" ht="15">
      <c r="A82" s="23" t="s">
        <v>204</v>
      </c>
      <c r="B82" s="23" t="s">
        <v>281</v>
      </c>
      <c r="C82" s="26"/>
      <c r="D82" s="23" t="str">
        <f t="shared" si="41"/>
        <v>UC-UP_R-SH_Det_LPG_X0</v>
      </c>
      <c r="E82" s="23" t="str">
        <f t="shared" si="45"/>
        <v>RSDLPG</v>
      </c>
      <c r="F82" s="23" t="str">
        <f t="shared" si="42"/>
        <v>RSDSH_Det</v>
      </c>
      <c r="H82" s="23" t="str">
        <f t="shared" si="43"/>
        <v>RSDSH_Det</v>
      </c>
      <c r="I82" s="24">
        <v>1</v>
      </c>
      <c r="J82" s="34">
        <f t="shared" ca="1" si="44"/>
        <v>-1.0041440241439464E-2</v>
      </c>
      <c r="K82" s="34">
        <f t="shared" ca="1" si="44"/>
        <v>-1.1045584265583412E-2</v>
      </c>
      <c r="L82" s="34">
        <f t="shared" ca="1" si="44"/>
        <v>-1.778902391556475E-2</v>
      </c>
      <c r="M82" s="34">
        <f t="shared" ca="1" si="44"/>
        <v>-2.864940090625619E-2</v>
      </c>
      <c r="N82" s="34">
        <f t="shared" ca="1" si="44"/>
        <v>-0.19273884314504758</v>
      </c>
      <c r="O82" s="34">
        <f t="shared" ca="1" si="44"/>
        <v>-0.9</v>
      </c>
      <c r="P82" s="24">
        <v>0</v>
      </c>
      <c r="Q82" s="24">
        <v>5</v>
      </c>
      <c r="R82" s="23" t="s">
        <v>178</v>
      </c>
      <c r="Z82" s="86"/>
    </row>
    <row r="83" spans="1:26" s="23" customFormat="1" ht="15">
      <c r="A83" s="23" t="s">
        <v>205</v>
      </c>
      <c r="B83" s="23" t="s">
        <v>281</v>
      </c>
      <c r="C83" s="26"/>
      <c r="D83" s="90" t="str">
        <f t="shared" si="41"/>
        <v>UC-UP_R-SH_Det_ELC_X0</v>
      </c>
      <c r="E83" s="23" t="str">
        <f t="shared" si="45"/>
        <v>RSDELC</v>
      </c>
      <c r="F83" s="23" t="str">
        <f t="shared" si="42"/>
        <v>RSDSH_Det</v>
      </c>
      <c r="H83" s="23" t="str">
        <f t="shared" si="43"/>
        <v>RSDSH_Det</v>
      </c>
      <c r="I83" s="24">
        <v>1</v>
      </c>
      <c r="J83" s="91">
        <f ca="1">MAX(IF(IF(L10="",0,L10)+IF(L11="",0,L11)=0,"",IF(L10="",0,-L10)+IF(L11="",0,-L11)),-$T$10)</f>
        <v>-0.12904438742945865</v>
      </c>
      <c r="K83" s="91">
        <f t="shared" ref="K83:O83" ca="1" si="46">MAX(IF(IF(M10="",0,M10)+IF(M11="",0,M11)=0,"",IF(M10="",0,-M10)+IF(M11="",0,-M11)),-$T$10)</f>
        <v>-0.14194882617240451</v>
      </c>
      <c r="L83" s="91">
        <f t="shared" ca="1" si="46"/>
        <v>-0.22861000403891929</v>
      </c>
      <c r="M83" s="91">
        <f t="shared" ca="1" si="46"/>
        <v>-0.36817869760472</v>
      </c>
      <c r="N83" s="91">
        <f t="shared" ca="1" si="46"/>
        <v>-0.9</v>
      </c>
      <c r="O83" s="91">
        <f t="shared" ca="1" si="46"/>
        <v>-0.9</v>
      </c>
      <c r="P83" s="24">
        <v>0</v>
      </c>
      <c r="Q83" s="24">
        <v>5</v>
      </c>
      <c r="R83" s="23" t="s">
        <v>179</v>
      </c>
      <c r="Z83" s="86"/>
    </row>
    <row r="84" spans="1:26" s="23" customFormat="1" ht="15">
      <c r="A84" s="23" t="s">
        <v>205</v>
      </c>
      <c r="B84" s="23" t="s">
        <v>281</v>
      </c>
      <c r="C84" s="26"/>
      <c r="D84" s="23" t="str">
        <f t="shared" si="41"/>
        <v>\I: DISABLED</v>
      </c>
      <c r="E84" s="23" t="str">
        <f t="shared" si="45"/>
        <v>RSDELC</v>
      </c>
      <c r="F84" s="23" t="str">
        <f t="shared" si="42"/>
        <v>RSDSH_Det</v>
      </c>
      <c r="H84" s="23" t="str">
        <f t="shared" si="43"/>
        <v>RSDSH_Det</v>
      </c>
      <c r="I84" s="24">
        <v>1</v>
      </c>
      <c r="J84" s="34">
        <f t="shared" ref="J84:O91" ca="1" si="47">IF(L11="","",-L11)</f>
        <v>-0.12904438742945865</v>
      </c>
      <c r="K84" s="34">
        <f t="shared" ca="1" si="47"/>
        <v>-0.14194882617240451</v>
      </c>
      <c r="L84" s="34">
        <f t="shared" ca="1" si="47"/>
        <v>-0.22861000403891929</v>
      </c>
      <c r="M84" s="34">
        <f t="shared" ca="1" si="47"/>
        <v>-0.36817869760472</v>
      </c>
      <c r="N84" s="34">
        <f t="shared" ca="1" si="47"/>
        <v>-0.9</v>
      </c>
      <c r="O84" s="34">
        <f t="shared" ca="1" si="47"/>
        <v>-0.9</v>
      </c>
      <c r="P84" s="24">
        <v>0</v>
      </c>
      <c r="Q84" s="24">
        <v>5</v>
      </c>
      <c r="R84" s="23" t="s">
        <v>180</v>
      </c>
      <c r="Z84" s="86" t="s">
        <v>293</v>
      </c>
    </row>
    <row r="85" spans="1:26" s="23" customFormat="1" ht="15">
      <c r="A85" s="23" t="s">
        <v>206</v>
      </c>
      <c r="B85" s="23" t="s">
        <v>281</v>
      </c>
      <c r="C85" s="26"/>
      <c r="D85" s="23" t="str">
        <f t="shared" si="41"/>
        <v>UC-UP_R-SH_Det_KER_X0</v>
      </c>
      <c r="E85" s="23" t="str">
        <f t="shared" si="45"/>
        <v>RSDKER</v>
      </c>
      <c r="F85" s="23" t="str">
        <f t="shared" si="42"/>
        <v>RSDSH_Det</v>
      </c>
      <c r="H85" s="23" t="str">
        <f t="shared" si="43"/>
        <v>RSDSH_Det</v>
      </c>
      <c r="I85" s="24">
        <v>1</v>
      </c>
      <c r="J85" s="34">
        <f t="shared" ca="1" si="47"/>
        <v>-0.12633142662959937</v>
      </c>
      <c r="K85" s="34">
        <f t="shared" ca="1" si="47"/>
        <v>-0.13896456929255932</v>
      </c>
      <c r="L85" s="34">
        <f t="shared" ca="1" si="47"/>
        <v>-0.22380382849135982</v>
      </c>
      <c r="M85" s="34">
        <f t="shared" ca="1" si="47"/>
        <v>-0.36043830382361997</v>
      </c>
      <c r="N85" s="34">
        <f t="shared" ca="1" si="47"/>
        <v>-0.9</v>
      </c>
      <c r="O85" s="34">
        <f t="shared" ca="1" si="47"/>
        <v>-0.9</v>
      </c>
      <c r="P85" s="24">
        <v>0</v>
      </c>
      <c r="Q85" s="24">
        <v>5</v>
      </c>
      <c r="R85" s="23" t="s">
        <v>181</v>
      </c>
      <c r="Z85" s="86"/>
    </row>
    <row r="86" spans="1:26" s="23" customFormat="1" ht="15">
      <c r="A86" s="23" t="s">
        <v>207</v>
      </c>
      <c r="B86" s="23" t="s">
        <v>281</v>
      </c>
      <c r="C86" s="26"/>
      <c r="D86" s="23" t="str">
        <f t="shared" si="41"/>
        <v>UC-UP_R-SH_Det_GAS_X0</v>
      </c>
      <c r="E86" s="23" t="str">
        <f t="shared" si="45"/>
        <v>RSDGAS</v>
      </c>
      <c r="F86" s="23" t="str">
        <f t="shared" si="42"/>
        <v>RSDSH_Det</v>
      </c>
      <c r="H86" s="23" t="str">
        <f t="shared" si="43"/>
        <v>RSDSH_Det</v>
      </c>
      <c r="I86" s="24">
        <v>1</v>
      </c>
      <c r="J86" s="34">
        <f t="shared" ca="1" si="47"/>
        <v>-0.71974736145870111</v>
      </c>
      <c r="K86" s="34">
        <f t="shared" ca="1" si="47"/>
        <v>-0.79172209760457124</v>
      </c>
      <c r="L86" s="34">
        <f t="shared" ca="1" si="47"/>
        <v>-0.9</v>
      </c>
      <c r="M86" s="34">
        <f t="shared" ca="1" si="47"/>
        <v>-0.9</v>
      </c>
      <c r="N86" s="34">
        <f t="shared" ca="1" si="47"/>
        <v>-0.9</v>
      </c>
      <c r="O86" s="34">
        <f t="shared" ca="1" si="47"/>
        <v>-0.9</v>
      </c>
      <c r="P86" s="24">
        <v>0</v>
      </c>
      <c r="Q86" s="24">
        <v>5</v>
      </c>
      <c r="R86" s="23" t="s">
        <v>182</v>
      </c>
      <c r="Z86" s="86"/>
    </row>
    <row r="87" spans="1:26" ht="15">
      <c r="A87" s="23" t="s">
        <v>141</v>
      </c>
      <c r="B87" s="23" t="s">
        <v>281</v>
      </c>
      <c r="D87" s="23" t="str">
        <f t="shared" si="41"/>
        <v>\I: DISABLED</v>
      </c>
      <c r="E87" s="23" t="str">
        <f t="shared" si="45"/>
        <v>RSDPEA</v>
      </c>
      <c r="F87" s="23" t="str">
        <f t="shared" si="42"/>
        <v>RSDSH_Det</v>
      </c>
      <c r="H87" s="23" t="str">
        <f t="shared" si="43"/>
        <v>RSDSH_Det</v>
      </c>
      <c r="I87" s="24">
        <v>1</v>
      </c>
      <c r="J87" s="34">
        <f t="shared" ca="1" si="47"/>
        <v>-7.2603466802766562E-5</v>
      </c>
      <c r="K87" s="34">
        <f t="shared" ca="1" si="47"/>
        <v>-7.986381348304322E-5</v>
      </c>
      <c r="L87" s="34">
        <f t="shared" ca="1" si="47"/>
        <v>-1.2862147025257599E-4</v>
      </c>
      <c r="M87" s="34">
        <f t="shared" ca="1" si="47"/>
        <v>-2.0714616405647621E-4</v>
      </c>
      <c r="N87" s="34">
        <f t="shared" ca="1" si="47"/>
        <v>-1.3935758081929381E-3</v>
      </c>
      <c r="O87" s="34">
        <f t="shared" ca="1" si="47"/>
        <v>-9.3752811789993857E-3</v>
      </c>
      <c r="P87" s="24">
        <v>0</v>
      </c>
      <c r="Q87" s="24">
        <v>5</v>
      </c>
      <c r="R87" s="23" t="s">
        <v>183</v>
      </c>
      <c r="Z87" s="86" t="s">
        <v>293</v>
      </c>
    </row>
    <row r="88" spans="1:26" ht="15">
      <c r="A88" s="56" t="s">
        <v>172</v>
      </c>
      <c r="B88" s="23" t="s">
        <v>281</v>
      </c>
      <c r="D88" s="23" t="str">
        <f t="shared" si="41"/>
        <v>\I: DISABLED</v>
      </c>
      <c r="E88" s="23"/>
      <c r="F88" s="23" t="str">
        <f t="shared" si="42"/>
        <v>RSDSH_Det</v>
      </c>
      <c r="H88" s="23" t="str">
        <f t="shared" si="43"/>
        <v>RSDSH_Det</v>
      </c>
      <c r="I88" s="24">
        <v>1</v>
      </c>
      <c r="J88" s="34">
        <f t="shared" ca="1" si="47"/>
        <v>-9.5781569809371599E-5</v>
      </c>
      <c r="K88" s="34">
        <f t="shared" ca="1" si="47"/>
        <v>-1.0535972679030877E-4</v>
      </c>
      <c r="L88" s="34">
        <f t="shared" ca="1" si="47"/>
        <v>-1.6968289359306024E-4</v>
      </c>
      <c r="M88" s="34">
        <f t="shared" ca="1" si="47"/>
        <v>-2.7327599696055953E-4</v>
      </c>
      <c r="N88" s="34">
        <f t="shared" ca="1" si="47"/>
        <v>-1.8384642557040696E-3</v>
      </c>
      <c r="O88" s="34">
        <f t="shared" ca="1" si="47"/>
        <v>-1.2368268187086072E-2</v>
      </c>
      <c r="P88" s="24">
        <v>0</v>
      </c>
      <c r="Q88" s="24">
        <v>5</v>
      </c>
      <c r="R88" s="23" t="s">
        <v>184</v>
      </c>
      <c r="Z88" s="86" t="s">
        <v>293</v>
      </c>
    </row>
    <row r="89" spans="1:26" ht="15">
      <c r="A89" s="23" t="s">
        <v>142</v>
      </c>
      <c r="B89" s="23" t="s">
        <v>281</v>
      </c>
      <c r="D89" s="23" t="str">
        <f t="shared" si="41"/>
        <v>UC-UP_R-SH_Det_WOO_X0</v>
      </c>
      <c r="E89" s="23" t="str">
        <f t="shared" si="45"/>
        <v>RSDWOO</v>
      </c>
      <c r="F89" s="23" t="str">
        <f t="shared" si="42"/>
        <v>RSDSH_Det</v>
      </c>
      <c r="H89" s="23" t="str">
        <f t="shared" si="43"/>
        <v>RSDSH_Det</v>
      </c>
      <c r="I89" s="24">
        <v>1</v>
      </c>
      <c r="J89" s="34">
        <f t="shared" ca="1" si="47"/>
        <v>-1.50521857767305E-2</v>
      </c>
      <c r="K89" s="34">
        <f t="shared" ca="1" si="47"/>
        <v>-1.6557404354403553E-2</v>
      </c>
      <c r="L89" s="34">
        <f t="shared" ca="1" si="47"/>
        <v>-2.6665865286810475E-2</v>
      </c>
      <c r="M89" s="34">
        <f t="shared" ca="1" si="47"/>
        <v>-4.294564270306115E-2</v>
      </c>
      <c r="N89" s="34">
        <f t="shared" ca="1" si="47"/>
        <v>-0.28891680910859957</v>
      </c>
      <c r="O89" s="34">
        <f t="shared" ca="1" si="47"/>
        <v>-0.9</v>
      </c>
      <c r="P89" s="24">
        <v>0</v>
      </c>
      <c r="Q89" s="24">
        <v>5</v>
      </c>
      <c r="R89" s="23" t="s">
        <v>185</v>
      </c>
      <c r="Z89" s="86"/>
    </row>
    <row r="90" spans="1:26" ht="15">
      <c r="A90" s="23" t="s">
        <v>143</v>
      </c>
      <c r="B90" s="26" t="s">
        <v>281</v>
      </c>
      <c r="D90" s="23" t="str">
        <f t="shared" si="41"/>
        <v>UC-UP_R-SH_Det_HET_X0</v>
      </c>
      <c r="E90" s="23" t="str">
        <f t="shared" si="45"/>
        <v>RSDHET</v>
      </c>
      <c r="F90" s="23" t="str">
        <f t="shared" si="42"/>
        <v>RSDSH_Det</v>
      </c>
      <c r="H90" s="23" t="str">
        <f t="shared" si="43"/>
        <v>RSDSH_Det</v>
      </c>
      <c r="I90" s="24">
        <v>1</v>
      </c>
      <c r="J90" s="34">
        <f t="shared" ca="1" si="47"/>
        <v>-6.1268701476998554E-3</v>
      </c>
      <c r="K90" s="34">
        <f t="shared" ca="1" si="47"/>
        <v>-6.7395571624698416E-3</v>
      </c>
      <c r="L90" s="34">
        <f t="shared" ca="1" si="47"/>
        <v>-1.085412420572931E-2</v>
      </c>
      <c r="M90" s="34">
        <f t="shared" ca="1" si="47"/>
        <v>-1.7480675574569112E-2</v>
      </c>
      <c r="N90" s="34">
        <f t="shared" ca="1" si="47"/>
        <v>-0.11760124404209113</v>
      </c>
      <c r="O90" s="34">
        <f t="shared" ca="1" si="47"/>
        <v>-0.25</v>
      </c>
      <c r="P90" s="24">
        <v>0</v>
      </c>
      <c r="Q90" s="24">
        <v>5</v>
      </c>
      <c r="R90" s="23" t="s">
        <v>186</v>
      </c>
      <c r="Z90" s="86"/>
    </row>
    <row r="91" spans="1:26" ht="15.75" thickBot="1">
      <c r="A91" s="53" t="s">
        <v>144</v>
      </c>
      <c r="B91" s="53" t="s">
        <v>281</v>
      </c>
      <c r="C91" s="58"/>
      <c r="D91" s="53" t="str">
        <f t="shared" si="41"/>
        <v>UC-UP_R-SH_Det_GEO_X0</v>
      </c>
      <c r="E91" s="53" t="str">
        <f t="shared" si="45"/>
        <v>RSDGEO</v>
      </c>
      <c r="F91" s="53" t="str">
        <f t="shared" si="42"/>
        <v>RSDSH_Det</v>
      </c>
      <c r="G91" s="58"/>
      <c r="H91" s="53" t="str">
        <f t="shared" si="43"/>
        <v>RSDSH_Det</v>
      </c>
      <c r="I91" s="54">
        <v>1</v>
      </c>
      <c r="J91" s="59">
        <f t="shared" ca="1" si="47"/>
        <v>-3.2834424779058353E-2</v>
      </c>
      <c r="K91" s="59">
        <f t="shared" ca="1" si="47"/>
        <v>-3.6117867256964191E-2</v>
      </c>
      <c r="L91" s="59">
        <f t="shared" ca="1" si="47"/>
        <v>-5.8168186396013427E-2</v>
      </c>
      <c r="M91" s="59">
        <f t="shared" ca="1" si="47"/>
        <v>-9.3680445872643597E-2</v>
      </c>
      <c r="N91" s="59">
        <f t="shared" ca="1" si="47"/>
        <v>-0.63023519486101032</v>
      </c>
      <c r="O91" s="59">
        <f t="shared" ca="1" si="47"/>
        <v>-0.9</v>
      </c>
      <c r="P91" s="54">
        <v>0</v>
      </c>
      <c r="Q91" s="54">
        <v>5</v>
      </c>
      <c r="R91" s="53" t="s">
        <v>187</v>
      </c>
      <c r="S91" s="58"/>
      <c r="T91" s="58"/>
      <c r="U91" s="58"/>
      <c r="Z91" s="86"/>
    </row>
    <row r="92" spans="1:26" ht="15">
      <c r="A92" s="26"/>
      <c r="B92" s="26"/>
      <c r="C92" s="98"/>
      <c r="D92" s="26"/>
      <c r="E92" s="26"/>
      <c r="F92" s="26"/>
      <c r="G92" s="98"/>
      <c r="H92" s="26"/>
      <c r="I92" s="63"/>
      <c r="J92" s="33"/>
      <c r="K92" s="33"/>
      <c r="L92" s="33"/>
      <c r="M92" s="33"/>
      <c r="N92" s="33"/>
      <c r="O92" s="33"/>
      <c r="P92" s="63"/>
      <c r="Q92" s="63"/>
      <c r="R92" s="26"/>
      <c r="S92" s="98"/>
      <c r="T92" s="98"/>
      <c r="U92" s="98"/>
      <c r="Z92" s="86"/>
    </row>
    <row r="93" spans="1:26" ht="15">
      <c r="A93" s="26"/>
      <c r="B93" s="26"/>
      <c r="D93" s="23"/>
      <c r="E93" s="26"/>
      <c r="F93" s="26"/>
      <c r="G93" s="98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8"/>
      <c r="T93" s="98"/>
      <c r="U93" s="98"/>
      <c r="Z93" s="86"/>
    </row>
    <row r="94" spans="1:26" ht="15">
      <c r="A94" s="26"/>
      <c r="B94" s="26"/>
      <c r="D94" s="23"/>
      <c r="E94" s="26"/>
      <c r="F94" s="26"/>
      <c r="G94" s="98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8"/>
      <c r="T94" s="98"/>
      <c r="U94" s="98"/>
      <c r="Z94" s="86"/>
    </row>
    <row r="95" spans="1:26" ht="15.75" thickBot="1">
      <c r="A95" s="23" t="s">
        <v>140</v>
      </c>
      <c r="B95" s="26" t="s">
        <v>282</v>
      </c>
      <c r="D95" s="23" t="str">
        <f t="shared" ref="D95:D106" si="48">IF(Z95="","UC-UP_"&amp;A21,"\I: DISABLED")</f>
        <v>\I: DISABLED</v>
      </c>
      <c r="E95" s="23" t="str">
        <f t="shared" si="45"/>
        <v>RSDCOA</v>
      </c>
      <c r="F95" s="23" t="str">
        <f t="shared" si="42"/>
        <v>RSDWH_Det</v>
      </c>
      <c r="G95" s="38" t="str">
        <f>LEFT(A21,12)&amp;"*"</f>
        <v>R-WH_Det_COA*</v>
      </c>
      <c r="H95" s="23" t="str">
        <f t="shared" si="43"/>
        <v>RSDWH_Det</v>
      </c>
      <c r="I95" s="24">
        <v>1</v>
      </c>
      <c r="J95" s="34" t="e">
        <f t="shared" ref="J95:J106" ca="1" si="49">IF(L21="","",-L21)</f>
        <v>#N/A</v>
      </c>
      <c r="K95" s="34" t="e">
        <f t="shared" ref="K95:K106" ca="1" si="50">IF(M21="","",-M21)</f>
        <v>#N/A</v>
      </c>
      <c r="L95" s="34" t="e">
        <f t="shared" ref="L95:L106" ca="1" si="51">IF(N21="","",-N21)</f>
        <v>#N/A</v>
      </c>
      <c r="M95" s="34" t="e">
        <f t="shared" ref="M95:M106" ca="1" si="52">IF(O21="","",-O21)</f>
        <v>#N/A</v>
      </c>
      <c r="N95" s="34" t="e">
        <f t="shared" ref="N95:N106" ca="1" si="53">IF(P21="","",-P21)</f>
        <v>#N/A</v>
      </c>
      <c r="O95" s="34" t="e">
        <f t="shared" ref="O95:O106" ca="1" si="54">IF(Q21="","",-Q21)</f>
        <v>#N/A</v>
      </c>
      <c r="P95" s="24">
        <v>0</v>
      </c>
      <c r="Q95" s="24">
        <v>5</v>
      </c>
      <c r="R95" s="23" t="s">
        <v>188</v>
      </c>
      <c r="Z95" s="86" t="s">
        <v>293</v>
      </c>
    </row>
    <row r="96" spans="1:26" ht="15.75" thickBot="1">
      <c r="A96" s="23" t="s">
        <v>202</v>
      </c>
      <c r="B96" s="26" t="s">
        <v>282</v>
      </c>
      <c r="D96" s="23" t="str">
        <f t="shared" si="48"/>
        <v>\I: DISABLED</v>
      </c>
      <c r="E96" s="79" t="str">
        <f t="shared" si="45"/>
        <v>RSDBDL</v>
      </c>
      <c r="F96" s="79" t="str">
        <f t="shared" si="42"/>
        <v>RSDWH_Det</v>
      </c>
      <c r="G96" s="38" t="str">
        <f t="shared" ref="G96:G106" si="55">LEFT(A22,12)&amp;"*"</f>
        <v>R-WH_Det_BDL*</v>
      </c>
      <c r="H96" s="80" t="str">
        <f t="shared" si="43"/>
        <v>RSDWH_Det</v>
      </c>
      <c r="I96" s="79">
        <v>1</v>
      </c>
      <c r="J96" s="81" t="e">
        <f t="shared" ca="1" si="49"/>
        <v>#N/A</v>
      </c>
      <c r="K96" s="82" t="e">
        <f t="shared" ca="1" si="50"/>
        <v>#N/A</v>
      </c>
      <c r="L96" s="82" t="e">
        <f t="shared" ca="1" si="51"/>
        <v>#N/A</v>
      </c>
      <c r="M96" s="82" t="e">
        <f t="shared" ca="1" si="52"/>
        <v>#N/A</v>
      </c>
      <c r="N96" s="82" t="e">
        <f t="shared" ca="1" si="53"/>
        <v>#N/A</v>
      </c>
      <c r="O96" s="82" t="e">
        <f t="shared" ca="1" si="54"/>
        <v>#N/A</v>
      </c>
      <c r="P96" s="81">
        <v>0</v>
      </c>
      <c r="Q96" s="81">
        <v>5</v>
      </c>
      <c r="R96" s="81" t="s">
        <v>189</v>
      </c>
      <c r="Z96" s="86" t="s">
        <v>293</v>
      </c>
    </row>
    <row r="97" spans="1:26" ht="15">
      <c r="A97" s="23" t="s">
        <v>203</v>
      </c>
      <c r="B97" s="26" t="s">
        <v>282</v>
      </c>
      <c r="D97" s="23" t="str">
        <f t="shared" si="48"/>
        <v>\I: DISABLED</v>
      </c>
      <c r="E97" s="79" t="str">
        <f t="shared" si="45"/>
        <v>RSDETH</v>
      </c>
      <c r="F97" s="79" t="str">
        <f t="shared" si="42"/>
        <v>RSDWH_Det</v>
      </c>
      <c r="G97" s="38" t="str">
        <f t="shared" si="55"/>
        <v>R-WH_Det_ETH*</v>
      </c>
      <c r="H97" s="80" t="str">
        <f t="shared" si="43"/>
        <v>RSDWH_Det</v>
      </c>
      <c r="I97" s="79">
        <v>1</v>
      </c>
      <c r="J97" s="81" t="e">
        <f t="shared" ca="1" si="49"/>
        <v>#N/A</v>
      </c>
      <c r="K97" s="82" t="e">
        <f t="shared" ca="1" si="50"/>
        <v>#N/A</v>
      </c>
      <c r="L97" s="82" t="e">
        <f t="shared" ca="1" si="51"/>
        <v>#N/A</v>
      </c>
      <c r="M97" s="82" t="e">
        <f t="shared" ca="1" si="52"/>
        <v>#N/A</v>
      </c>
      <c r="N97" s="82" t="e">
        <f t="shared" ca="1" si="53"/>
        <v>#N/A</v>
      </c>
      <c r="O97" s="82" t="e">
        <f t="shared" ca="1" si="54"/>
        <v>#N/A</v>
      </c>
      <c r="P97" s="81">
        <v>0</v>
      </c>
      <c r="Q97" s="81">
        <v>5</v>
      </c>
      <c r="R97" s="81" t="s">
        <v>190</v>
      </c>
      <c r="Z97" s="86" t="s">
        <v>293</v>
      </c>
    </row>
    <row r="98" spans="1:26" ht="15">
      <c r="A98" s="23" t="s">
        <v>204</v>
      </c>
      <c r="B98" s="26" t="s">
        <v>282</v>
      </c>
      <c r="D98" s="23" t="str">
        <f t="shared" si="48"/>
        <v>UC-UP_R-WH_Det_LPG_X0</v>
      </c>
      <c r="E98" s="23" t="str">
        <f t="shared" si="45"/>
        <v>RSDLPG</v>
      </c>
      <c r="F98" s="23" t="str">
        <f t="shared" si="42"/>
        <v>RSDWH_Det</v>
      </c>
      <c r="G98" s="38" t="str">
        <f t="shared" si="55"/>
        <v>R-WH_Det_LPG*</v>
      </c>
      <c r="H98" s="23" t="str">
        <f t="shared" si="43"/>
        <v>RSDWH_Det</v>
      </c>
      <c r="I98" s="24">
        <v>1</v>
      </c>
      <c r="J98" s="34" t="e">
        <f t="shared" ca="1" si="49"/>
        <v>#N/A</v>
      </c>
      <c r="K98" s="34" t="e">
        <f t="shared" ca="1" si="50"/>
        <v>#N/A</v>
      </c>
      <c r="L98" s="34" t="e">
        <f t="shared" ca="1" si="51"/>
        <v>#N/A</v>
      </c>
      <c r="M98" s="34" t="e">
        <f t="shared" ca="1" si="52"/>
        <v>#N/A</v>
      </c>
      <c r="N98" s="34" t="e">
        <f t="shared" ca="1" si="53"/>
        <v>#N/A</v>
      </c>
      <c r="O98" s="34" t="e">
        <f t="shared" ca="1" si="54"/>
        <v>#N/A</v>
      </c>
      <c r="P98" s="24">
        <v>0</v>
      </c>
      <c r="Q98" s="24">
        <v>5</v>
      </c>
      <c r="R98" s="23" t="s">
        <v>191</v>
      </c>
      <c r="Z98" s="86"/>
    </row>
    <row r="99" spans="1:26" ht="15">
      <c r="A99" s="23" t="s">
        <v>205</v>
      </c>
      <c r="B99" s="26" t="s">
        <v>282</v>
      </c>
      <c r="D99" s="90" t="str">
        <f t="shared" si="48"/>
        <v>UC-UP_R-WH_Det_ELC_X0</v>
      </c>
      <c r="E99" s="23" t="str">
        <f t="shared" si="45"/>
        <v>RSDELC</v>
      </c>
      <c r="F99" s="23" t="str">
        <f t="shared" si="42"/>
        <v>RSDWH_Det</v>
      </c>
      <c r="G99" s="38" t="str">
        <f t="shared" si="55"/>
        <v>R-WH_Det_ELC*</v>
      </c>
      <c r="H99" s="23" t="str">
        <f t="shared" si="43"/>
        <v>RSDWH_Det</v>
      </c>
      <c r="I99" s="24">
        <v>1</v>
      </c>
      <c r="J99" s="91" t="e">
        <f ca="1">MAX(IF(L25+L26="","",-L25-L26),-$T$25)</f>
        <v>#N/A</v>
      </c>
      <c r="K99" s="91" t="e">
        <f t="shared" ref="K99:O99" ca="1" si="56">MAX(IF(M25+M26="","",-M25-M26),-$T$25)</f>
        <v>#N/A</v>
      </c>
      <c r="L99" s="91" t="e">
        <f t="shared" ca="1" si="56"/>
        <v>#N/A</v>
      </c>
      <c r="M99" s="91" t="e">
        <f t="shared" ca="1" si="56"/>
        <v>#N/A</v>
      </c>
      <c r="N99" s="91" t="e">
        <f t="shared" ca="1" si="56"/>
        <v>#N/A</v>
      </c>
      <c r="O99" s="91" t="e">
        <f t="shared" ca="1" si="56"/>
        <v>#N/A</v>
      </c>
      <c r="P99" s="24">
        <v>0</v>
      </c>
      <c r="Q99" s="24">
        <v>5</v>
      </c>
      <c r="R99" s="23" t="s">
        <v>192</v>
      </c>
      <c r="Z99" s="86"/>
    </row>
    <row r="100" spans="1:26" ht="15">
      <c r="A100" s="23" t="s">
        <v>205</v>
      </c>
      <c r="B100" s="26" t="s">
        <v>282</v>
      </c>
      <c r="D100" s="23" t="str">
        <f t="shared" si="48"/>
        <v>\I: DISABLED</v>
      </c>
      <c r="E100" s="23" t="str">
        <f t="shared" si="45"/>
        <v>RSDELC</v>
      </c>
      <c r="F100" s="23" t="str">
        <f t="shared" si="42"/>
        <v>RSDWH_Det</v>
      </c>
      <c r="G100" s="38" t="str">
        <f t="shared" si="55"/>
        <v>R-WH_Det_ELC*</v>
      </c>
      <c r="H100" s="23" t="str">
        <f t="shared" si="43"/>
        <v>RSDWH_Det</v>
      </c>
      <c r="I100" s="24">
        <v>1</v>
      </c>
      <c r="J100" s="34" t="e">
        <f t="shared" ca="1" si="49"/>
        <v>#N/A</v>
      </c>
      <c r="K100" s="34" t="e">
        <f t="shared" ca="1" si="50"/>
        <v>#N/A</v>
      </c>
      <c r="L100" s="34" t="e">
        <f t="shared" ca="1" si="51"/>
        <v>#N/A</v>
      </c>
      <c r="M100" s="34" t="e">
        <f t="shared" ca="1" si="52"/>
        <v>#N/A</v>
      </c>
      <c r="N100" s="34" t="e">
        <f t="shared" ca="1" si="53"/>
        <v>#N/A</v>
      </c>
      <c r="O100" s="34" t="e">
        <f t="shared" ca="1" si="54"/>
        <v>#N/A</v>
      </c>
      <c r="P100" s="24">
        <v>0</v>
      </c>
      <c r="Q100" s="24">
        <v>5</v>
      </c>
      <c r="R100" s="23" t="s">
        <v>193</v>
      </c>
      <c r="Z100" s="86" t="s">
        <v>293</v>
      </c>
    </row>
    <row r="101" spans="1:26" ht="15">
      <c r="A101" s="23" t="s">
        <v>206</v>
      </c>
      <c r="B101" s="26" t="s">
        <v>282</v>
      </c>
      <c r="D101" s="23" t="str">
        <f t="shared" si="48"/>
        <v>UC-UP_R-WH_Det_KER_X0</v>
      </c>
      <c r="E101" s="23" t="str">
        <f t="shared" si="45"/>
        <v>RSDKER</v>
      </c>
      <c r="F101" s="23" t="str">
        <f t="shared" si="42"/>
        <v>RSDWH_Det</v>
      </c>
      <c r="G101" s="38" t="str">
        <f t="shared" si="55"/>
        <v>R-WH_Det_KER*</v>
      </c>
      <c r="H101" s="23" t="str">
        <f t="shared" si="43"/>
        <v>RSDWH_Det</v>
      </c>
      <c r="I101" s="24">
        <v>1</v>
      </c>
      <c r="J101" s="34" t="e">
        <f t="shared" ca="1" si="49"/>
        <v>#N/A</v>
      </c>
      <c r="K101" s="34" t="e">
        <f t="shared" ca="1" si="50"/>
        <v>#N/A</v>
      </c>
      <c r="L101" s="34" t="e">
        <f t="shared" ca="1" si="51"/>
        <v>#N/A</v>
      </c>
      <c r="M101" s="34" t="e">
        <f t="shared" ca="1" si="52"/>
        <v>#N/A</v>
      </c>
      <c r="N101" s="34" t="e">
        <f t="shared" ca="1" si="53"/>
        <v>#N/A</v>
      </c>
      <c r="O101" s="34" t="e">
        <f t="shared" ca="1" si="54"/>
        <v>#N/A</v>
      </c>
      <c r="P101" s="24">
        <v>0</v>
      </c>
      <c r="Q101" s="24">
        <v>5</v>
      </c>
      <c r="R101" s="23" t="s">
        <v>194</v>
      </c>
      <c r="Z101" s="86"/>
    </row>
    <row r="102" spans="1:26" ht="15">
      <c r="A102" s="23" t="s">
        <v>207</v>
      </c>
      <c r="B102" s="26" t="s">
        <v>282</v>
      </c>
      <c r="D102" s="23" t="str">
        <f t="shared" si="48"/>
        <v>UC-UP_R-WH_Det_GAS_X0</v>
      </c>
      <c r="E102" s="23" t="str">
        <f t="shared" si="45"/>
        <v>RSDGAS</v>
      </c>
      <c r="F102" s="23" t="str">
        <f t="shared" si="42"/>
        <v>RSDWH_Det</v>
      </c>
      <c r="G102" s="38" t="str">
        <f t="shared" si="55"/>
        <v>R-WH_Det_GAS*</v>
      </c>
      <c r="H102" s="23" t="str">
        <f t="shared" si="43"/>
        <v>RSDWH_Det</v>
      </c>
      <c r="I102" s="24">
        <v>1</v>
      </c>
      <c r="J102" s="34" t="e">
        <f t="shared" ca="1" si="49"/>
        <v>#N/A</v>
      </c>
      <c r="K102" s="34" t="e">
        <f t="shared" ca="1" si="50"/>
        <v>#N/A</v>
      </c>
      <c r="L102" s="34" t="e">
        <f t="shared" ca="1" si="51"/>
        <v>#N/A</v>
      </c>
      <c r="M102" s="34" t="e">
        <f t="shared" ca="1" si="52"/>
        <v>#N/A</v>
      </c>
      <c r="N102" s="34" t="e">
        <f t="shared" ca="1" si="53"/>
        <v>#N/A</v>
      </c>
      <c r="O102" s="34" t="e">
        <f t="shared" ca="1" si="54"/>
        <v>#N/A</v>
      </c>
      <c r="P102" s="24">
        <v>0</v>
      </c>
      <c r="Q102" s="24">
        <v>5</v>
      </c>
      <c r="R102" s="23" t="s">
        <v>195</v>
      </c>
      <c r="Z102" s="86"/>
    </row>
    <row r="103" spans="1:26" ht="15">
      <c r="A103" s="23" t="s">
        <v>141</v>
      </c>
      <c r="B103" s="26" t="s">
        <v>282</v>
      </c>
      <c r="D103" s="23" t="str">
        <f t="shared" si="48"/>
        <v>\I: DISABLED</v>
      </c>
      <c r="E103" s="23" t="str">
        <f t="shared" si="45"/>
        <v>RSDPEA</v>
      </c>
      <c r="F103" s="23" t="str">
        <f t="shared" si="42"/>
        <v>RSDWH_Det</v>
      </c>
      <c r="G103" s="38" t="str">
        <f t="shared" si="55"/>
        <v>R-WH_Det_PEA*</v>
      </c>
      <c r="H103" s="23" t="str">
        <f t="shared" si="43"/>
        <v>RSDWH_Det</v>
      </c>
      <c r="I103" s="24">
        <v>1</v>
      </c>
      <c r="J103" s="34" t="e">
        <f t="shared" ca="1" si="49"/>
        <v>#N/A</v>
      </c>
      <c r="K103" s="34" t="e">
        <f t="shared" ca="1" si="50"/>
        <v>#N/A</v>
      </c>
      <c r="L103" s="34" t="e">
        <f t="shared" ca="1" si="51"/>
        <v>#N/A</v>
      </c>
      <c r="M103" s="34" t="e">
        <f t="shared" ca="1" si="52"/>
        <v>#N/A</v>
      </c>
      <c r="N103" s="34" t="e">
        <f t="shared" ca="1" si="53"/>
        <v>#N/A</v>
      </c>
      <c r="O103" s="34" t="e">
        <f t="shared" ca="1" si="54"/>
        <v>#N/A</v>
      </c>
      <c r="P103" s="24">
        <v>0</v>
      </c>
      <c r="Q103" s="24">
        <v>5</v>
      </c>
      <c r="R103" s="23" t="s">
        <v>196</v>
      </c>
      <c r="Z103" s="86" t="s">
        <v>293</v>
      </c>
    </row>
    <row r="104" spans="1:26" ht="15">
      <c r="A104" s="56" t="s">
        <v>172</v>
      </c>
      <c r="B104" s="26" t="s">
        <v>282</v>
      </c>
      <c r="D104" s="23" t="str">
        <f t="shared" si="48"/>
        <v>\I: DISABLED</v>
      </c>
      <c r="E104" s="23"/>
      <c r="F104" s="23" t="str">
        <f t="shared" si="42"/>
        <v>RSDWH_Det</v>
      </c>
      <c r="H104" s="23" t="str">
        <f t="shared" si="43"/>
        <v>RSDWH_Det</v>
      </c>
      <c r="I104" s="24">
        <v>1</v>
      </c>
      <c r="J104" s="34" t="e">
        <f t="shared" ca="1" si="49"/>
        <v>#N/A</v>
      </c>
      <c r="K104" s="34" t="e">
        <f t="shared" ca="1" si="50"/>
        <v>#N/A</v>
      </c>
      <c r="L104" s="34" t="e">
        <f t="shared" ca="1" si="51"/>
        <v>#N/A</v>
      </c>
      <c r="M104" s="34" t="e">
        <f t="shared" ca="1" si="52"/>
        <v>#N/A</v>
      </c>
      <c r="N104" s="34" t="e">
        <f t="shared" ca="1" si="53"/>
        <v>#N/A</v>
      </c>
      <c r="O104" s="34" t="e">
        <f t="shared" ca="1" si="54"/>
        <v>#N/A</v>
      </c>
      <c r="P104" s="24">
        <v>0</v>
      </c>
      <c r="Q104" s="24">
        <v>5</v>
      </c>
      <c r="R104" s="23" t="s">
        <v>197</v>
      </c>
      <c r="Z104" s="86" t="s">
        <v>293</v>
      </c>
    </row>
    <row r="105" spans="1:26" ht="15">
      <c r="A105" s="23" t="s">
        <v>142</v>
      </c>
      <c r="B105" s="26" t="s">
        <v>282</v>
      </c>
      <c r="D105" s="23" t="str">
        <f t="shared" si="48"/>
        <v>UC-UP_R-WH_Det_WOO_X0</v>
      </c>
      <c r="E105" s="23" t="str">
        <f t="shared" si="45"/>
        <v>RSDWOO</v>
      </c>
      <c r="F105" s="23" t="str">
        <f t="shared" si="42"/>
        <v>RSDWH_Det</v>
      </c>
      <c r="G105" s="38" t="str">
        <f t="shared" si="55"/>
        <v>R-WH_Det_WOO*</v>
      </c>
      <c r="H105" s="23" t="str">
        <f t="shared" si="43"/>
        <v>RSDWH_Det</v>
      </c>
      <c r="I105" s="24">
        <v>1</v>
      </c>
      <c r="J105" s="34" t="e">
        <f t="shared" ca="1" si="49"/>
        <v>#N/A</v>
      </c>
      <c r="K105" s="34" t="e">
        <f t="shared" ca="1" si="50"/>
        <v>#N/A</v>
      </c>
      <c r="L105" s="34" t="e">
        <f t="shared" ca="1" si="51"/>
        <v>#N/A</v>
      </c>
      <c r="M105" s="34" t="e">
        <f t="shared" ca="1" si="52"/>
        <v>#N/A</v>
      </c>
      <c r="N105" s="34" t="e">
        <f t="shared" ca="1" si="53"/>
        <v>#N/A</v>
      </c>
      <c r="O105" s="34" t="e">
        <f t="shared" ca="1" si="54"/>
        <v>#N/A</v>
      </c>
      <c r="P105" s="24">
        <v>0</v>
      </c>
      <c r="Q105" s="24">
        <v>5</v>
      </c>
      <c r="R105" s="23" t="s">
        <v>198</v>
      </c>
      <c r="Z105" s="86"/>
    </row>
    <row r="106" spans="1:26" ht="15">
      <c r="A106" s="23" t="s">
        <v>143</v>
      </c>
      <c r="B106" s="26" t="s">
        <v>282</v>
      </c>
      <c r="D106" s="23" t="str">
        <f t="shared" si="48"/>
        <v>UC-UP_R-WH_Det_HET_X0</v>
      </c>
      <c r="E106" s="23" t="str">
        <f t="shared" si="45"/>
        <v>RSDHET</v>
      </c>
      <c r="F106" s="23" t="str">
        <f t="shared" si="42"/>
        <v>RSDWH_Det</v>
      </c>
      <c r="G106" s="38" t="str">
        <f t="shared" si="55"/>
        <v>R-WH_Det_HET*</v>
      </c>
      <c r="H106" s="23" t="str">
        <f t="shared" si="43"/>
        <v>RSDWH_Det</v>
      </c>
      <c r="I106" s="24">
        <v>1</v>
      </c>
      <c r="J106" s="34" t="e">
        <f t="shared" ca="1" si="49"/>
        <v>#N/A</v>
      </c>
      <c r="K106" s="34" t="e">
        <f t="shared" ca="1" si="50"/>
        <v>#N/A</v>
      </c>
      <c r="L106" s="34" t="e">
        <f t="shared" ca="1" si="51"/>
        <v>#N/A</v>
      </c>
      <c r="M106" s="34" t="e">
        <f t="shared" ca="1" si="52"/>
        <v>#N/A</v>
      </c>
      <c r="N106" s="34" t="e">
        <f t="shared" ca="1" si="53"/>
        <v>#N/A</v>
      </c>
      <c r="O106" s="34" t="e">
        <f t="shared" ca="1" si="54"/>
        <v>#N/A</v>
      </c>
      <c r="P106" s="24">
        <v>0</v>
      </c>
      <c r="Q106" s="24">
        <v>5</v>
      </c>
      <c r="R106" s="23" t="s">
        <v>199</v>
      </c>
      <c r="Z106" s="86"/>
    </row>
    <row r="107" spans="1:26" ht="15">
      <c r="J107" s="34" t="str">
        <f t="shared" ref="J107" si="57">IF(L34="","",-L34)</f>
        <v/>
      </c>
      <c r="K107" s="34" t="str">
        <f t="shared" ref="K107:O107" si="58">IF(M34="","",-M34)</f>
        <v/>
      </c>
      <c r="L107" s="34" t="str">
        <f t="shared" si="58"/>
        <v/>
      </c>
      <c r="M107" s="34" t="str">
        <f t="shared" si="58"/>
        <v/>
      </c>
      <c r="N107" s="34" t="str">
        <f t="shared" si="58"/>
        <v/>
      </c>
      <c r="O107" s="34" t="str">
        <f t="shared" si="58"/>
        <v/>
      </c>
    </row>
  </sheetData>
  <mergeCells count="5">
    <mergeCell ref="S3:V3"/>
    <mergeCell ref="E4:J4"/>
    <mergeCell ref="E19:I19"/>
    <mergeCell ref="L19:P19"/>
    <mergeCell ref="Y7:Z7"/>
  </mergeCells>
  <conditionalFormatting sqref="F96:F97 D96:D106 E98:E106 D80:D94 E82:E95 D76:E76">
    <cfRule type="containsText" dxfId="9" priority="12" operator="containsText" text="\I: DISABLED">
      <formula>NOT(ISERROR(SEARCH("\I: DISABLED",D76)))</formula>
    </cfRule>
  </conditionalFormatting>
  <conditionalFormatting sqref="F61:F62">
    <cfRule type="containsText" dxfId="8" priority="11" operator="containsText" text="\I: DISABLED">
      <formula>NOT(ISERROR(SEARCH("\I: DISABLED",F61)))</formula>
    </cfRule>
  </conditionalFormatting>
  <conditionalFormatting sqref="D46:D60">
    <cfRule type="containsText" dxfId="7" priority="10" operator="containsText" text="\I: DISABLED">
      <formula>NOT(ISERROR(SEARCH("\I: DISABLED",D46)))</formula>
    </cfRule>
  </conditionalFormatting>
  <conditionalFormatting sqref="D61:D72">
    <cfRule type="containsText" dxfId="6" priority="9" operator="containsText" text="\I: DISABLED">
      <formula>NOT(ISERROR(SEARCH("\I: DISABLED",D61)))</formula>
    </cfRule>
  </conditionalFormatting>
  <conditionalFormatting sqref="D79">
    <cfRule type="containsText" dxfId="5" priority="8" operator="containsText" text="\I: DISABLED">
      <formula>NOT(ISERROR(SEARCH("\I: DISABLED",D79)))</formula>
    </cfRule>
  </conditionalFormatting>
  <conditionalFormatting sqref="D95">
    <cfRule type="containsText" dxfId="4" priority="6" operator="containsText" text="\I: DISABLED">
      <formula>NOT(ISERROR(SEARCH("\I: DISABLED",D95)))</formula>
    </cfRule>
  </conditionalFormatting>
  <conditionalFormatting sqref="E79 E63:E72 E56:E60 E46:E54">
    <cfRule type="containsText" dxfId="3" priority="4" operator="containsText" text="\I: DISABLED">
      <formula>NOT(ISERROR(SEARCH("\I: DISABLED",E46)))</formula>
    </cfRule>
  </conditionalFormatting>
  <conditionalFormatting sqref="E61:E62">
    <cfRule type="containsText" dxfId="2" priority="3" operator="containsText" text="\I: DISABLED">
      <formula>NOT(ISERROR(SEARCH("\I: DISABLED",E61)))</formula>
    </cfRule>
  </conditionalFormatting>
  <conditionalFormatting sqref="E80:E81">
    <cfRule type="containsText" dxfId="1" priority="2" operator="containsText" text="\I: DISABLED">
      <formula>NOT(ISERROR(SEARCH("\I: DISABLED",E80)))</formula>
    </cfRule>
  </conditionalFormatting>
  <conditionalFormatting sqref="E96:E97">
    <cfRule type="containsText" dxfId="0" priority="1" operator="containsText" text="\I: DISABLED">
      <formula>NOT(ISERROR(SEARCH("\I: DISABLED",E96)))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topLeftCell="A56" workbookViewId="0">
      <selection activeCell="Y87" sqref="Y87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 ca="1">SUMIFS('Stock-AF-Cap2Act'!C$2:C$79,'Stock-AF-Cap2Act'!$A$2:$A$79,SharesElab!$B2,'Stock-AF-Cap2Act'!$B$2:$B$79,SharesElab!$A$1)/SUMIFS('Stock-AF-Cap2Act'!C$2:C$79,'Stock-AF-Cap2Act'!$A$2:$A$79,SharesElab!$A2,'Stock-AF-Cap2Act'!$B$2:$B$79,SharesElab!$A$1)</f>
        <v>6.654670914637949E-6</v>
      </c>
      <c r="E2" s="61"/>
    </row>
    <row r="3" spans="1:5">
      <c r="A3" s="63" t="str">
        <f>LEFT(B3,8)&amp;"*"</f>
        <v>R-SH_Apt*</v>
      </c>
      <c r="B3" s="72" t="s">
        <v>48</v>
      </c>
      <c r="C3" s="65">
        <f ca="1">SUMIFS('Stock-AF-Cap2Act'!C$2:C$79,'Stock-AF-Cap2Act'!$A$2:$A$79,SharesElab!$B3,'Stock-AF-Cap2Act'!$B$2:$B$79,SharesElab!$A$1)/SUMIFS('Stock-AF-Cap2Act'!C$2:C$79,'Stock-AF-Cap2Act'!$A$2:$A$79,SharesElab!$A3,'Stock-AF-Cap2Act'!$B$2:$B$79,SharesElab!$A$1)</f>
        <v>2.8587341190468154E-2</v>
      </c>
    </row>
    <row r="4" spans="1:5">
      <c r="A4" s="63" t="str">
        <f t="shared" ref="A4:A14" si="0">LEFT(B4,8)&amp;"*"</f>
        <v>R-SH_Apt*</v>
      </c>
      <c r="B4" s="72" t="s">
        <v>52</v>
      </c>
      <c r="C4" s="65">
        <f ca="1">SUMIFS('Stock-AF-Cap2Act'!C$2:C$79,'Stock-AF-Cap2Act'!$A$2:$A$79,SharesElab!$B4,'Stock-AF-Cap2Act'!$B$2:$B$79,SharesElab!$A$1)/SUMIFS('Stock-AF-Cap2Act'!C$2:C$79,'Stock-AF-Cap2Act'!$A$2:$A$79,SharesElab!$A4,'Stock-AF-Cap2Act'!$B$2:$B$79,SharesElab!$A$1)</f>
        <v>0.25393640268972117</v>
      </c>
    </row>
    <row r="5" spans="1:5">
      <c r="A5" s="63" t="str">
        <f t="shared" si="0"/>
        <v>R-SH_Apt*</v>
      </c>
      <c r="B5" s="72" t="s">
        <v>53</v>
      </c>
      <c r="C5" s="65">
        <f ca="1">SUMIFS('Stock-AF-Cap2Act'!C$2:C$79,'Stock-AF-Cap2Act'!$A$2:$A$79,SharesElab!$B5,'Stock-AF-Cap2Act'!$B$2:$B$79,SharesElab!$A$1)/SUMIFS('Stock-AF-Cap2Act'!C$2:C$79,'Stock-AF-Cap2Act'!$A$2:$A$79,SharesElab!$A5,'Stock-AF-Cap2Act'!$B$2:$B$79,SharesElab!$A$1)</f>
        <v>0.27797063454777665</v>
      </c>
    </row>
    <row r="6" spans="1:5">
      <c r="A6" s="63" t="str">
        <f t="shared" si="0"/>
        <v>R-SH_Apt*</v>
      </c>
      <c r="B6" s="72" t="s">
        <v>50</v>
      </c>
      <c r="C6" s="65">
        <f ca="1">SUMIFS('Stock-AF-Cap2Act'!C$2:C$79,'Stock-AF-Cap2Act'!$A$2:$A$79,SharesElab!$B6,'Stock-AF-Cap2Act'!$B$2:$B$79,SharesElab!$A$1)/SUMIFS('Stock-AF-Cap2Act'!C$2:C$79,'Stock-AF-Cap2Act'!$A$2:$A$79,SharesElab!$A6,'Stock-AF-Cap2Act'!$B$2:$B$79,SharesElab!$A$1)</f>
        <v>4.7737954911319733E-9</v>
      </c>
    </row>
    <row r="7" spans="1:5">
      <c r="A7" s="63" t="str">
        <f t="shared" si="0"/>
        <v>R-SH_Apt*</v>
      </c>
      <c r="B7" s="72" t="s">
        <v>55</v>
      </c>
      <c r="C7" s="65">
        <f ca="1">SUMIFS('Stock-AF-Cap2Act'!C$2:C$79,'Stock-AF-Cap2Act'!$A$2:$A$79,SharesElab!$B7,'Stock-AF-Cap2Act'!$B$2:$B$79,SharesElab!$A$1)/SUMIFS('Stock-AF-Cap2Act'!C$2:C$79,'Stock-AF-Cap2Act'!$A$2:$A$79,SharesElab!$A7,'Stock-AF-Cap2Act'!$B$2:$B$79,SharesElab!$A$1)</f>
        <v>0.32291844300884703</v>
      </c>
    </row>
    <row r="8" spans="1:5">
      <c r="A8" s="63" t="str">
        <f t="shared" si="0"/>
        <v>R-SH_Apt*</v>
      </c>
      <c r="B8" s="72" t="s">
        <v>60</v>
      </c>
      <c r="C8" s="65">
        <f ca="1">SUMIFS('Stock-AF-Cap2Act'!C$2:C$79,'Stock-AF-Cap2Act'!$A$2:$A$79,SharesElab!$B8,'Stock-AF-Cap2Act'!$B$2:$B$79,SharesElab!$A$1)/SUMIFS('Stock-AF-Cap2Act'!C$2:C$79,'Stock-AF-Cap2Act'!$A$2:$A$79,SharesElab!$A8,'Stock-AF-Cap2Act'!$B$2:$B$79,SharesElab!$A$1)</f>
        <v>4.8301690130140504E-3</v>
      </c>
    </row>
    <row r="9" spans="1:5">
      <c r="A9" s="63" t="str">
        <f t="shared" si="0"/>
        <v>R-SH_Apt*</v>
      </c>
      <c r="B9" s="72" t="s">
        <v>59</v>
      </c>
      <c r="C9" s="65">
        <f ca="1">SUMIFS('Stock-AF-Cap2Act'!C$2:C$79,'Stock-AF-Cap2Act'!$A$2:$A$79,SharesElab!$B9,'Stock-AF-Cap2Act'!$B$2:$B$79,SharesElab!$A$1)/SUMIFS('Stock-AF-Cap2Act'!C$2:C$79,'Stock-AF-Cap2Act'!$A$2:$A$79,SharesElab!$A9,'Stock-AF-Cap2Act'!$B$2:$B$79,SharesElab!$A$1)</f>
        <v>7.2673113761688279E-2</v>
      </c>
    </row>
    <row r="10" spans="1:5">
      <c r="A10" s="63" t="str">
        <f t="shared" si="0"/>
        <v>R-SH_Apt*</v>
      </c>
      <c r="B10" s="72" t="s">
        <v>54</v>
      </c>
      <c r="C10" s="65">
        <f ca="1">SUMIFS('Stock-AF-Cap2Act'!C$2:C$79,'Stock-AF-Cap2Act'!$A$2:$A$79,SharesElab!$B10,'Stock-AF-Cap2Act'!$B$2:$B$79,SharesElab!$A$1)/SUMIFS('Stock-AF-Cap2Act'!C$2:C$79,'Stock-AF-Cap2Act'!$A$2:$A$79,SharesElab!$A10,'Stock-AF-Cap2Act'!$B$2:$B$79,SharesElab!$A$1)</f>
        <v>2.1811364770223825E-2</v>
      </c>
    </row>
    <row r="11" spans="1:5">
      <c r="A11" s="63" t="str">
        <f t="shared" si="0"/>
        <v>R-SH_Apt*</v>
      </c>
      <c r="B11" s="72" t="s">
        <v>51</v>
      </c>
      <c r="C11" s="65">
        <f ca="1">SUMIFS('Stock-AF-Cap2Act'!C$2:C$79,'Stock-AF-Cap2Act'!$A$2:$A$79,SharesElab!$B11,'Stock-AF-Cap2Act'!$B$2:$B$79,SharesElab!$A$1)/SUMIFS('Stock-AF-Cap2Act'!C$2:C$79,'Stock-AF-Cap2Act'!$A$2:$A$79,SharesElab!$A11,'Stock-AF-Cap2Act'!$B$2:$B$79,SharesElab!$A$1)</f>
        <v>5.1976130548346457E-4</v>
      </c>
    </row>
    <row r="12" spans="1:5">
      <c r="A12" s="63" t="str">
        <f t="shared" si="0"/>
        <v>R-SH_Apt*</v>
      </c>
      <c r="B12" s="72" t="s">
        <v>56</v>
      </c>
      <c r="C12" s="65">
        <f ca="1">SUMIFS('Stock-AF-Cap2Act'!C$2:C$79,'Stock-AF-Cap2Act'!$A$2:$A$79,SharesElab!$B12,'Stock-AF-Cap2Act'!$B$2:$B$79,SharesElab!$A$1)/SUMIFS('Stock-AF-Cap2Act'!C$2:C$79,'Stock-AF-Cap2Act'!$A$2:$A$79,SharesElab!$A12,'Stock-AF-Cap2Act'!$B$2:$B$79,SharesElab!$A$1)</f>
        <v>1.5100442092634517E-2</v>
      </c>
    </row>
    <row r="13" spans="1:5">
      <c r="A13" s="63" t="str">
        <f t="shared" si="0"/>
        <v>R-SH_Apt*</v>
      </c>
      <c r="B13" s="72" t="s">
        <v>57</v>
      </c>
      <c r="C13" s="65">
        <f ca="1">SUMIFS('Stock-AF-Cap2Act'!C$2:C$79,'Stock-AF-Cap2Act'!$A$2:$A$79,SharesElab!$B13,'Stock-AF-Cap2Act'!$B$2:$B$79,SharesElab!$A$1)/SUMIFS('Stock-AF-Cap2Act'!C$2:C$79,'Stock-AF-Cap2Act'!$A$2:$A$79,SharesElab!$A13,'Stock-AF-Cap2Act'!$B$2:$B$79,SharesElab!$A$1)</f>
        <v>1.6363845549641747E-3</v>
      </c>
    </row>
    <row r="14" spans="1:5" ht="15.75" thickBot="1">
      <c r="A14" s="54" t="str">
        <f t="shared" si="0"/>
        <v>R-SH_Apt*</v>
      </c>
      <c r="B14" s="75" t="s">
        <v>58</v>
      </c>
      <c r="C14" s="66">
        <f ca="1">SUMIFS('Stock-AF-Cap2Act'!C$2:C$79,'Stock-AF-Cap2Act'!$A$2:$A$79,SharesElab!$B14,'Stock-AF-Cap2Act'!$B$2:$B$79,SharesElab!$A$1)/SUMIFS('Stock-AF-Cap2Act'!C$2:C$79,'Stock-AF-Cap2Act'!$A$2:$A$79,SharesElab!$A14,'Stock-AF-Cap2Act'!$B$2:$B$79,SharesElab!$A$1)</f>
        <v>9.2836204686271022E-6</v>
      </c>
      <c r="D14" s="67">
        <f ca="1">SUM(C2:C14)</f>
        <v>1.0000000000000002</v>
      </c>
    </row>
    <row r="15" spans="1:5">
      <c r="A15" s="24" t="str">
        <f>LEFT(B15,8)&amp;"*"</f>
        <v>R-SH_Att*</v>
      </c>
      <c r="B15" t="s">
        <v>74</v>
      </c>
      <c r="C15" s="68">
        <f ca="1">SUMIFS('Stock-AF-Cap2Act'!C$2:C$79,'Stock-AF-Cap2Act'!$A$2:$A$79,SharesElab!$B15,'Stock-AF-Cap2Act'!$B$2:$B$79,SharesElab!$A$1)/SUMIFS('Stock-AF-Cap2Act'!C$2:C$79,'Stock-AF-Cap2Act'!$A$2:$A$79,SharesElab!$A15,'Stock-AF-Cap2Act'!$B$2:$B$79,SharesElab!$A$1)</f>
        <v>0.10825048095092497</v>
      </c>
    </row>
    <row r="16" spans="1:5">
      <c r="A16" s="24" t="str">
        <f>LEFT(B16,8)&amp;"*"</f>
        <v>R-SH_Att*</v>
      </c>
      <c r="B16" t="s">
        <v>73</v>
      </c>
      <c r="C16" s="68">
        <f ca="1">SUMIFS('Stock-AF-Cap2Act'!C$2:C$79,'Stock-AF-Cap2Act'!$A$2:$A$79,SharesElab!$B16,'Stock-AF-Cap2Act'!$B$2:$B$79,SharesElab!$A$1)/SUMIFS('Stock-AF-Cap2Act'!C$2:C$79,'Stock-AF-Cap2Act'!$A$2:$A$79,SharesElab!$A16,'Stock-AF-Cap2Act'!$B$2:$B$79,SharesElab!$A$1)</f>
        <v>3.1975061284293789E-2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 ca="1">SUMIFS('Stock-AF-Cap2Act'!C$2:C$79,'Stock-AF-Cap2Act'!$A$2:$A$79,SharesElab!$B17,'Stock-AF-Cap2Act'!$B$2:$B$79,SharesElab!$A$1)/SUMIFS('Stock-AF-Cap2Act'!C$2:C$79,'Stock-AF-Cap2Act'!$A$2:$A$79,SharesElab!$A17,'Stock-AF-Cap2Act'!$B$2:$B$79,SharesElab!$A$1)</f>
        <v>2.9697371008392807E-2</v>
      </c>
    </row>
    <row r="18" spans="1:4">
      <c r="A18" s="24" t="str">
        <f t="shared" si="1"/>
        <v>R-SH_Att*</v>
      </c>
      <c r="B18" t="s">
        <v>78</v>
      </c>
      <c r="C18" s="68">
        <f ca="1">SUMIFS('Stock-AF-Cap2Act'!C$2:C$79,'Stock-AF-Cap2Act'!$A$2:$A$79,SharesElab!$B18,'Stock-AF-Cap2Act'!$B$2:$B$79,SharesElab!$A$1)/SUMIFS('Stock-AF-Cap2Act'!C$2:C$79,'Stock-AF-Cap2Act'!$A$2:$A$79,SharesElab!$A18,'Stock-AF-Cap2Act'!$B$2:$B$79,SharesElab!$A$1)</f>
        <v>0</v>
      </c>
    </row>
    <row r="19" spans="1:4">
      <c r="A19" s="24" t="str">
        <f t="shared" si="1"/>
        <v>R-SH_Att*</v>
      </c>
      <c r="B19" t="s">
        <v>75</v>
      </c>
      <c r="C19" s="68">
        <f ca="1">SUMIFS('Stock-AF-Cap2Act'!C$2:C$79,'Stock-AF-Cap2Act'!$A$2:$A$79,SharesElab!$B19,'Stock-AF-Cap2Act'!$B$2:$B$79,SharesElab!$A$1)/SUMIFS('Stock-AF-Cap2Act'!C$2:C$79,'Stock-AF-Cap2Act'!$A$2:$A$79,SharesElab!$A19,'Stock-AF-Cap2Act'!$B$2:$B$79,SharesElab!$A$1)</f>
        <v>0.39118292384940356</v>
      </c>
    </row>
    <row r="20" spans="1:4">
      <c r="A20" s="24" t="str">
        <f t="shared" si="1"/>
        <v>R-SH_Att*</v>
      </c>
      <c r="B20" t="s">
        <v>80</v>
      </c>
      <c r="C20" s="68">
        <f ca="1">SUMIFS('Stock-AF-Cap2Act'!C$2:C$79,'Stock-AF-Cap2Act'!$A$2:$A$79,SharesElab!$B20,'Stock-AF-Cap2Act'!$B$2:$B$79,SharesElab!$A$1)/SUMIFS('Stock-AF-Cap2Act'!C$2:C$79,'Stock-AF-Cap2Act'!$A$2:$A$79,SharesElab!$A20,'Stock-AF-Cap2Act'!$B$2:$B$79,SharesElab!$A$1)</f>
        <v>1.152506035239414E-3</v>
      </c>
    </row>
    <row r="21" spans="1:4">
      <c r="A21" s="24" t="str">
        <f t="shared" si="1"/>
        <v>R-SH_Att*</v>
      </c>
      <c r="B21" t="s">
        <v>85</v>
      </c>
      <c r="C21" s="68">
        <f ca="1">SUMIFS('Stock-AF-Cap2Act'!C$2:C$79,'Stock-AF-Cap2Act'!$A$2:$A$79,SharesElab!$B21,'Stock-AF-Cap2Act'!$B$2:$B$79,SharesElab!$A$1)/SUMIFS('Stock-AF-Cap2Act'!C$2:C$79,'Stock-AF-Cap2Act'!$A$2:$A$79,SharesElab!$A21,'Stock-AF-Cap2Act'!$B$2:$B$79,SharesElab!$A$1)</f>
        <v>0.27703551437648838</v>
      </c>
    </row>
    <row r="22" spans="1:4">
      <c r="A22" s="24" t="str">
        <f t="shared" si="1"/>
        <v>R-SH_Att*</v>
      </c>
      <c r="B22" t="s">
        <v>84</v>
      </c>
      <c r="C22" s="68">
        <f ca="1">SUMIFS('Stock-AF-Cap2Act'!C$2:C$79,'Stock-AF-Cap2Act'!$A$2:$A$79,SharesElab!$B22,'Stock-AF-Cap2Act'!$B$2:$B$79,SharesElab!$A$1)/SUMIFS('Stock-AF-Cap2Act'!C$2:C$79,'Stock-AF-Cap2Act'!$A$2:$A$79,SharesElab!$A22,'Stock-AF-Cap2Act'!$B$2:$B$79,SharesElab!$A$1)</f>
        <v>1.1259089298024711E-2</v>
      </c>
    </row>
    <row r="23" spans="1:4">
      <c r="A23" s="24" t="str">
        <f t="shared" si="1"/>
        <v>R-SH_Att*</v>
      </c>
      <c r="B23" t="s">
        <v>79</v>
      </c>
      <c r="C23" s="68">
        <f ca="1">SUMIFS('Stock-AF-Cap2Act'!C$2:C$79,'Stock-AF-Cap2Act'!$A$2:$A$79,SharesElab!$B23,'Stock-AF-Cap2Act'!$B$2:$B$79,SharesElab!$A$1)/SUMIFS('Stock-AF-Cap2Act'!C$2:C$79,'Stock-AF-Cap2Act'!$A$2:$A$79,SharesElab!$A23,'Stock-AF-Cap2Act'!$B$2:$B$79,SharesElab!$A$1)</f>
        <v>2.1741953158530775E-3</v>
      </c>
    </row>
    <row r="24" spans="1:4">
      <c r="A24" s="24" t="str">
        <f t="shared" si="1"/>
        <v>R-SH_Att*</v>
      </c>
      <c r="B24" t="s">
        <v>76</v>
      </c>
      <c r="C24" s="68">
        <f ca="1">SUMIFS('Stock-AF-Cap2Act'!C$2:C$79,'Stock-AF-Cap2Act'!$A$2:$A$79,SharesElab!$B24,'Stock-AF-Cap2Act'!$B$2:$B$79,SharesElab!$A$1)/SUMIFS('Stock-AF-Cap2Act'!C$2:C$79,'Stock-AF-Cap2Act'!$A$2:$A$79,SharesElab!$A24,'Stock-AF-Cap2Act'!$B$2:$B$79,SharesElab!$A$1)</f>
        <v>6.1619724970544444E-2</v>
      </c>
    </row>
    <row r="25" spans="1:4">
      <c r="A25" s="24" t="str">
        <f t="shared" si="1"/>
        <v>R-SH_Att*</v>
      </c>
      <c r="B25" t="s">
        <v>81</v>
      </c>
      <c r="C25" s="68">
        <f ca="1">SUMIFS('Stock-AF-Cap2Act'!C$2:C$79,'Stock-AF-Cap2Act'!$A$2:$A$79,SharesElab!$B25,'Stock-AF-Cap2Act'!$B$2:$B$79,SharesElab!$A$1)/SUMIFS('Stock-AF-Cap2Act'!C$2:C$79,'Stock-AF-Cap2Act'!$A$2:$A$79,SharesElab!$A25,'Stock-AF-Cap2Act'!$B$2:$B$79,SharesElab!$A$1)</f>
        <v>2.8481310498980669E-3</v>
      </c>
    </row>
    <row r="26" spans="1:4">
      <c r="A26" s="24" t="str">
        <f t="shared" si="1"/>
        <v>R-SH_Att*</v>
      </c>
      <c r="B26" t="s">
        <v>82</v>
      </c>
      <c r="C26" s="68">
        <f ca="1">SUMIFS('Stock-AF-Cap2Act'!C$2:C$79,'Stock-AF-Cap2Act'!$A$2:$A$79,SharesElab!$B26,'Stock-AF-Cap2Act'!$B$2:$B$79,SharesElab!$A$1)/SUMIFS('Stock-AF-Cap2Act'!C$2:C$79,'Stock-AF-Cap2Act'!$A$2:$A$79,SharesElab!$A26,'Stock-AF-Cap2Act'!$B$2:$B$79,SharesElab!$A$1)</f>
        <v>0</v>
      </c>
    </row>
    <row r="27" spans="1:4" ht="15.75" thickBot="1">
      <c r="A27" s="54" t="str">
        <f t="shared" si="1"/>
        <v>R-SH_Att*</v>
      </c>
      <c r="B27" s="75" t="s">
        <v>83</v>
      </c>
      <c r="C27" s="66">
        <f ca="1">SUMIFS('Stock-AF-Cap2Act'!C$2:C$79,'Stock-AF-Cap2Act'!$A$2:$A$79,SharesElab!$B27,'Stock-AF-Cap2Act'!$B$2:$B$79,SharesElab!$A$1)/SUMIFS('Stock-AF-Cap2Act'!C$2:C$79,'Stock-AF-Cap2Act'!$A$2:$A$79,SharesElab!$A27,'Stock-AF-Cap2Act'!$B$2:$B$79,SharesElab!$A$1)</f>
        <v>8.2805001860936894E-2</v>
      </c>
      <c r="D27" s="67">
        <f ca="1">SUM(C15:C27)</f>
        <v>1</v>
      </c>
    </row>
    <row r="28" spans="1:4">
      <c r="A28" s="24" t="str">
        <f>LEFT(B28,8)&amp;"*"</f>
        <v>R-SH_Det*</v>
      </c>
      <c r="B28" t="s">
        <v>99</v>
      </c>
      <c r="C28" s="68">
        <f ca="1">SUMIFS('Stock-AF-Cap2Act'!C$2:C$79,'Stock-AF-Cap2Act'!$A$2:$A$79,SharesElab!$B28,'Stock-AF-Cap2Act'!$B$2:$B$79,SharesElab!$A$1)/SUMIFS('Stock-AF-Cap2Act'!C$2:C$79,'Stock-AF-Cap2Act'!$A$2:$A$79,SharesElab!$A28,'Stock-AF-Cap2Act'!$B$2:$B$79,SharesElab!$A$1)</f>
        <v>2.4639417189768521E-2</v>
      </c>
    </row>
    <row r="29" spans="1:4">
      <c r="A29" s="24" t="str">
        <f>LEFT(B29,8)&amp;"*"</f>
        <v>R-SH_Det*</v>
      </c>
      <c r="B29" t="s">
        <v>98</v>
      </c>
      <c r="C29" s="68">
        <f ca="1">SUMIFS('Stock-AF-Cap2Act'!C$2:C$79,'Stock-AF-Cap2Act'!$A$2:$A$79,SharesElab!$B29,'Stock-AF-Cap2Act'!$B$2:$B$79,SharesElab!$A$1)/SUMIFS('Stock-AF-Cap2Act'!C$2:C$79,'Stock-AF-Cap2Act'!$A$2:$A$79,SharesElab!$A29,'Stock-AF-Cap2Act'!$B$2:$B$79,SharesElab!$A$1)</f>
        <v>2.7825328673042032E-2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 ca="1">SUMIFS('Stock-AF-Cap2Act'!C$2:C$79,'Stock-AF-Cap2Act'!$A$2:$A$79,SharesElab!$B30,'Stock-AF-Cap2Act'!$B$2:$B$79,SharesElab!$A$1)/SUMIFS('Stock-AF-Cap2Act'!C$2:C$79,'Stock-AF-Cap2Act'!$A$2:$A$79,SharesElab!$A30,'Stock-AF-Cap2Act'!$B$2:$B$79,SharesElab!$A$1)</f>
        <v>0</v>
      </c>
    </row>
    <row r="31" spans="1:4">
      <c r="A31" s="24" t="str">
        <f t="shared" si="2"/>
        <v>R-SH_Det*</v>
      </c>
      <c r="B31" t="s">
        <v>103</v>
      </c>
      <c r="C31" s="68">
        <f ca="1">SUMIFS('Stock-AF-Cap2Act'!C$2:C$79,'Stock-AF-Cap2Act'!$A$2:$A$79,SharesElab!$B31,'Stock-AF-Cap2Act'!$B$2:$B$79,SharesElab!$A$1)/SUMIFS('Stock-AF-Cap2Act'!C$2:C$79,'Stock-AF-Cap2Act'!$A$2:$A$79,SharesElab!$A31,'Stock-AF-Cap2Act'!$B$2:$B$79,SharesElab!$A$1)</f>
        <v>0.11731307948132602</v>
      </c>
    </row>
    <row r="32" spans="1:4">
      <c r="A32" s="24" t="str">
        <f t="shared" si="2"/>
        <v>R-SH_Det*</v>
      </c>
      <c r="B32" t="s">
        <v>100</v>
      </c>
      <c r="C32" s="68">
        <f ca="1">SUMIFS('Stock-AF-Cap2Act'!C$2:C$79,'Stock-AF-Cap2Act'!$A$2:$A$79,SharesElab!$B32,'Stock-AF-Cap2Act'!$B$2:$B$79,SharesElab!$A$1)/SUMIFS('Stock-AF-Cap2Act'!C$2:C$79,'Stock-AF-Cap2Act'!$A$2:$A$79,SharesElab!$A32,'Stock-AF-Cap2Act'!$B$2:$B$79,SharesElab!$A$1)</f>
        <v>2.7449981789775613E-3</v>
      </c>
    </row>
    <row r="33" spans="1:4">
      <c r="A33" s="24" t="str">
        <f t="shared" si="2"/>
        <v>R-SH_Det*</v>
      </c>
      <c r="B33" t="s">
        <v>105</v>
      </c>
      <c r="C33" s="68">
        <f ca="1">SUMIFS('Stock-AF-Cap2Act'!C$2:C$79,'Stock-AF-Cap2Act'!$A$2:$A$79,SharesElab!$B33,'Stock-AF-Cap2Act'!$B$2:$B$79,SharesElab!$A$1)/SUMIFS('Stock-AF-Cap2Act'!C$2:C$79,'Stock-AF-Cap2Act'!$A$2:$A$79,SharesElab!$A33,'Stock-AF-Cap2Act'!$B$2:$B$79,SharesElab!$A$1)</f>
        <v>0.65431578314427363</v>
      </c>
    </row>
    <row r="34" spans="1:4">
      <c r="A34" s="24" t="str">
        <f t="shared" si="2"/>
        <v>R-SH_Det*</v>
      </c>
      <c r="B34" t="s">
        <v>110</v>
      </c>
      <c r="C34" s="68">
        <f ca="1">SUMIFS('Stock-AF-Cap2Act'!C$2:C$79,'Stock-AF-Cap2Act'!$A$2:$A$79,SharesElab!$B34,'Stock-AF-Cap2Act'!$B$2:$B$79,SharesElab!$A$1)/SUMIFS('Stock-AF-Cap2Act'!C$2:C$79,'Stock-AF-Cap2Act'!$A$2:$A$79,SharesElab!$A34,'Stock-AF-Cap2Act'!$B$2:$B$79,SharesElab!$A$1)</f>
        <v>2.9849477071871227E-2</v>
      </c>
    </row>
    <row r="35" spans="1:4">
      <c r="A35" s="24" t="str">
        <f t="shared" si="2"/>
        <v>R-SH_Det*</v>
      </c>
      <c r="B35" t="s">
        <v>109</v>
      </c>
      <c r="C35" s="68">
        <f ca="1">SUMIFS('Stock-AF-Cap2Act'!C$2:C$79,'Stock-AF-Cap2Act'!$A$2:$A$79,SharesElab!$B35,'Stock-AF-Cap2Act'!$B$2:$B$79,SharesElab!$A$1)/SUMIFS('Stock-AF-Cap2Act'!C$2:C$79,'Stock-AF-Cap2Act'!$A$2:$A$79,SharesElab!$A35,'Stock-AF-Cap2Act'!$B$2:$B$79,SharesElab!$A$1)</f>
        <v>5.5698819524544136E-3</v>
      </c>
    </row>
    <row r="36" spans="1:4">
      <c r="A36" s="24" t="str">
        <f t="shared" si="2"/>
        <v>R-SH_Det*</v>
      </c>
      <c r="B36" t="s">
        <v>104</v>
      </c>
      <c r="C36" s="68">
        <f ca="1">SUMIFS('Stock-AF-Cap2Act'!C$2:C$79,'Stock-AF-Cap2Act'!$A$2:$A$79,SharesElab!$B36,'Stock-AF-Cap2Act'!$B$2:$B$79,SharesElab!$A$1)/SUMIFS('Stock-AF-Cap2Act'!C$2:C$79,'Stock-AF-Cap2Act'!$A$2:$A$79,SharesElab!$A36,'Stock-AF-Cap2Act'!$B$2:$B$79,SharesElab!$A$1)</f>
        <v>0.11484675148145397</v>
      </c>
    </row>
    <row r="37" spans="1:4">
      <c r="A37" s="24" t="str">
        <f t="shared" si="2"/>
        <v>R-SH_Det*</v>
      </c>
      <c r="B37" t="s">
        <v>101</v>
      </c>
      <c r="C37" s="68">
        <f ca="1">SUMIFS('Stock-AF-Cap2Act'!C$2:C$79,'Stock-AF-Cap2Act'!$A$2:$A$79,SharesElab!$B37,'Stock-AF-Cap2Act'!$B$2:$B$79,SharesElab!$A$1)/SUMIFS('Stock-AF-Cap2Act'!C$2:C$79,'Stock-AF-Cap2Act'!$A$2:$A$79,SharesElab!$A37,'Stock-AF-Cap2Act'!$B$2:$B$79,SharesElab!$A$1)</f>
        <v>9.12858203767224E-3</v>
      </c>
    </row>
    <row r="38" spans="1:4">
      <c r="A38" s="24" t="str">
        <f t="shared" si="2"/>
        <v>R-SH_Det*</v>
      </c>
      <c r="B38" t="s">
        <v>106</v>
      </c>
      <c r="C38" s="68">
        <f ca="1">SUMIFS('Stock-AF-Cap2Act'!C$2:C$79,'Stock-AF-Cap2Act'!$A$2:$A$79,SharesElab!$B38,'Stock-AF-Cap2Act'!$B$2:$B$79,SharesElab!$A$1)/SUMIFS('Stock-AF-Cap2Act'!C$2:C$79,'Stock-AF-Cap2Act'!$A$2:$A$79,SharesElab!$A38,'Stock-AF-Cap2Act'!$B$2:$B$79,SharesElab!$A$1)</f>
        <v>1.2199807859946132E-6</v>
      </c>
    </row>
    <row r="39" spans="1:4">
      <c r="A39" s="24" t="str">
        <f t="shared" si="2"/>
        <v>R-SH_Det*</v>
      </c>
      <c r="B39" t="s">
        <v>107</v>
      </c>
      <c r="C39" s="68">
        <f ca="1">SUMIFS('Stock-AF-Cap2Act'!C$2:C$79,'Stock-AF-Cap2Act'!$A$2:$A$79,SharesElab!$B39,'Stock-AF-Cap2Act'!$B$2:$B$79,SharesElab!$A$1)/SUMIFS('Stock-AF-Cap2Act'!C$2:C$79,'Stock-AF-Cap2Act'!$A$2:$A$79,SharesElab!$A39,'Stock-AF-Cap2Act'!$B$2:$B$79,SharesElab!$A$1)</f>
        <v>8.7074154372155995E-5</v>
      </c>
    </row>
    <row r="40" spans="1:4" ht="15.75" thickBot="1">
      <c r="A40" s="54" t="str">
        <f t="shared" si="2"/>
        <v>R-SH_Det*</v>
      </c>
      <c r="B40" s="75" t="s">
        <v>108</v>
      </c>
      <c r="C40" s="66">
        <f ca="1">SUMIFS('Stock-AF-Cap2Act'!C$2:C$79,'Stock-AF-Cap2Act'!$A$2:$A$79,SharesElab!$B40,'Stock-AF-Cap2Act'!$B$2:$B$79,SharesElab!$A$1)/SUMIFS('Stock-AF-Cap2Act'!C$2:C$79,'Stock-AF-Cap2Act'!$A$2:$A$79,SharesElab!$A40,'Stock-AF-Cap2Act'!$B$2:$B$79,SharesElab!$A$1)</f>
        <v>1.3678406654002107E-2</v>
      </c>
      <c r="D40" s="67">
        <f ca="1">SUM(C28:C40)</f>
        <v>0.99999999999999978</v>
      </c>
    </row>
    <row r="41" spans="1:4">
      <c r="A41" s="24" t="str">
        <f>LEFT(B41,8)&amp;"*"</f>
        <v>R-WH_Apt*</v>
      </c>
      <c r="B41" t="s">
        <v>62</v>
      </c>
      <c r="C41" s="68">
        <f ca="1">SUMIFS('Stock-AF-Cap2Act'!C$2:C$79,'Stock-AF-Cap2Act'!$A$2:$A$79,SharesElab!$B41,'Stock-AF-Cap2Act'!$B$2:$B$79,SharesElab!$A$1)/SUMIFS('Stock-AF-Cap2Act'!C$2:C$79,'Stock-AF-Cap2Act'!$A$2:$A$79,SharesElab!$A41,'Stock-AF-Cap2Act'!$B$2:$B$79,SharesElab!$A$1)</f>
        <v>0.55919590504789285</v>
      </c>
    </row>
    <row r="42" spans="1:4">
      <c r="A42" s="24" t="str">
        <f>LEFT(B42,8)&amp;"*"</f>
        <v>R-WH_Apt*</v>
      </c>
      <c r="B42" t="s">
        <v>61</v>
      </c>
      <c r="C42" s="68">
        <f ca="1">SUMIFS('Stock-AF-Cap2Act'!C$2:C$79,'Stock-AF-Cap2Act'!$A$2:$A$79,SharesElab!$B42,'Stock-AF-Cap2Act'!$B$2:$B$79,SharesElab!$A$1)/SUMIFS('Stock-AF-Cap2Act'!C$2:C$79,'Stock-AF-Cap2Act'!$A$2:$A$79,SharesElab!$A42,'Stock-AF-Cap2Act'!$B$2:$B$79,SharesElab!$A$1)</f>
        <v>1.4708923273709432E-5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 ca="1">SUMIFS('Stock-AF-Cap2Act'!C$2:C$79,'Stock-AF-Cap2Act'!$A$2:$A$79,SharesElab!$B43,'Stock-AF-Cap2Act'!$B$2:$B$79,SharesElab!$A$1)/SUMIFS('Stock-AF-Cap2Act'!C$2:C$79,'Stock-AF-Cap2Act'!$A$2:$A$79,SharesElab!$A43,'Stock-AF-Cap2Act'!$B$2:$B$79,SharesElab!$A$1)</f>
        <v>0.22098745520174162</v>
      </c>
    </row>
    <row r="44" spans="1:4">
      <c r="A44" s="24" t="str">
        <f t="shared" si="3"/>
        <v>R-WH_Apt*</v>
      </c>
      <c r="B44" t="s">
        <v>66</v>
      </c>
      <c r="C44" s="68">
        <f ca="1">SUMIFS('Stock-AF-Cap2Act'!C$2:C$79,'Stock-AF-Cap2Act'!$A$2:$A$79,SharesElab!$B44,'Stock-AF-Cap2Act'!$B$2:$B$79,SharesElab!$A$1)/SUMIFS('Stock-AF-Cap2Act'!C$2:C$79,'Stock-AF-Cap2Act'!$A$2:$A$79,SharesElab!$A44,'Stock-AF-Cap2Act'!$B$2:$B$79,SharesElab!$A$1)</f>
        <v>1.5052926168255775E-3</v>
      </c>
    </row>
    <row r="45" spans="1:4">
      <c r="A45" s="24" t="str">
        <f t="shared" si="3"/>
        <v>R-WH_Apt*</v>
      </c>
      <c r="B45" t="s">
        <v>63</v>
      </c>
      <c r="C45" s="68">
        <f ca="1">SUMIFS('Stock-AF-Cap2Act'!C$2:C$79,'Stock-AF-Cap2Act'!$A$2:$A$79,SharesElab!$B45,'Stock-AF-Cap2Act'!$B$2:$B$79,SharesElab!$A$1)/SUMIFS('Stock-AF-Cap2Act'!C$2:C$79,'Stock-AF-Cap2Act'!$A$2:$A$79,SharesElab!$A45,'Stock-AF-Cap2Act'!$B$2:$B$79,SharesElab!$A$1)</f>
        <v>2.1983167098038558E-2</v>
      </c>
    </row>
    <row r="46" spans="1:4">
      <c r="A46" s="24" t="str">
        <f t="shared" si="3"/>
        <v>R-WH_Apt*</v>
      </c>
      <c r="B46" t="s">
        <v>68</v>
      </c>
      <c r="C46" s="68">
        <f ca="1">SUMIFS('Stock-AF-Cap2Act'!C$2:C$79,'Stock-AF-Cap2Act'!$A$2:$A$79,SharesElab!$B46,'Stock-AF-Cap2Act'!$B$2:$B$79,SharesElab!$A$1)/SUMIFS('Stock-AF-Cap2Act'!C$2:C$79,'Stock-AF-Cap2Act'!$A$2:$A$79,SharesElab!$A46,'Stock-AF-Cap2Act'!$B$2:$B$79,SharesElab!$A$1)</f>
        <v>1.2454968118695144E-2</v>
      </c>
    </row>
    <row r="47" spans="1:4">
      <c r="A47" s="24" t="str">
        <f t="shared" si="3"/>
        <v>R-WH_Apt*</v>
      </c>
      <c r="B47" t="s">
        <v>72</v>
      </c>
      <c r="C47" s="68">
        <f ca="1">SUMIFS('Stock-AF-Cap2Act'!C$2:C$79,'Stock-AF-Cap2Act'!$A$2:$A$79,SharesElab!$B47,'Stock-AF-Cap2Act'!$B$2:$B$79,SharesElab!$A$1)/SUMIFS('Stock-AF-Cap2Act'!C$2:C$79,'Stock-AF-Cap2Act'!$A$2:$A$79,SharesElab!$A47,'Stock-AF-Cap2Act'!$B$2:$B$79,SharesElab!$A$1)</f>
        <v>6.3883045601030084E-5</v>
      </c>
    </row>
    <row r="48" spans="1:4">
      <c r="A48" s="24" t="str">
        <f t="shared" si="3"/>
        <v>R-WH_Apt*</v>
      </c>
      <c r="B48" t="s">
        <v>67</v>
      </c>
      <c r="C48" s="68">
        <f ca="1">SUMIFS('Stock-AF-Cap2Act'!C$2:C$79,'Stock-AF-Cap2Act'!$A$2:$A$79,SharesElab!$B48,'Stock-AF-Cap2Act'!$B$2:$B$79,SharesElab!$A$1)/SUMIFS('Stock-AF-Cap2Act'!C$2:C$79,'Stock-AF-Cap2Act'!$A$2:$A$79,SharesElab!$A48,'Stock-AF-Cap2Act'!$B$2:$B$79,SharesElab!$A$1)</f>
        <v>1.9073795122803035E-3</v>
      </c>
    </row>
    <row r="49" spans="1:4">
      <c r="A49" s="24" t="str">
        <f t="shared" si="3"/>
        <v>R-WH_Apt*</v>
      </c>
      <c r="B49" t="s">
        <v>64</v>
      </c>
      <c r="C49" s="68">
        <f ca="1">SUMIFS('Stock-AF-Cap2Act'!C$2:C$79,'Stock-AF-Cap2Act'!$A$2:$A$79,SharesElab!$B49,'Stock-AF-Cap2Act'!$B$2:$B$79,SharesElab!$A$1)/SUMIFS('Stock-AF-Cap2Act'!C$2:C$79,'Stock-AF-Cap2Act'!$A$2:$A$79,SharesElab!$A49,'Stock-AF-Cap2Act'!$B$2:$B$79,SharesElab!$A$1)</f>
        <v>6.6355486683848464E-3</v>
      </c>
    </row>
    <row r="50" spans="1:4">
      <c r="A50" s="24" t="str">
        <f t="shared" si="3"/>
        <v>R-WH_Apt*</v>
      </c>
      <c r="B50" t="s">
        <v>69</v>
      </c>
      <c r="C50" s="68">
        <f ca="1">SUMIFS('Stock-AF-Cap2Act'!C$2:C$79,'Stock-AF-Cap2Act'!$A$2:$A$79,SharesElab!$B50,'Stock-AF-Cap2Act'!$B$2:$B$79,SharesElab!$A$1)/SUMIFS('Stock-AF-Cap2Act'!C$2:C$79,'Stock-AF-Cap2Act'!$A$2:$A$79,SharesElab!$A50,'Stock-AF-Cap2Act'!$B$2:$B$79,SharesElab!$A$1)</f>
        <v>9.9008709736943625E-4</v>
      </c>
    </row>
    <row r="51" spans="1:4">
      <c r="A51" s="24" t="str">
        <f t="shared" si="3"/>
        <v>R-WH_Apt*</v>
      </c>
      <c r="B51" t="s">
        <v>70</v>
      </c>
      <c r="C51" s="68">
        <f ca="1">SUMIFS('Stock-AF-Cap2Act'!C$2:C$79,'Stock-AF-Cap2Act'!$A$2:$A$79,SharesElab!$B51,'Stock-AF-Cap2Act'!$B$2:$B$79,SharesElab!$A$1)/SUMIFS('Stock-AF-Cap2Act'!C$2:C$79,'Stock-AF-Cap2Act'!$A$2:$A$79,SharesElab!$A51,'Stock-AF-Cap2Act'!$B$2:$B$79,SharesElab!$A$1)</f>
        <v>2.9058347150305161E-5</v>
      </c>
    </row>
    <row r="52" spans="1:4">
      <c r="A52" s="24" t="str">
        <f t="shared" si="3"/>
        <v>R-WH_Apt*</v>
      </c>
      <c r="B52" t="s">
        <v>136</v>
      </c>
      <c r="C52" s="68">
        <f ca="1">SUMIFS('Stock-AF-Cap2Act'!C$2:C$79,'Stock-AF-Cap2Act'!$A$2:$A$79,SharesElab!$B52,'Stock-AF-Cap2Act'!$B$2:$B$79,SharesElab!$A$1)/SUMIFS('Stock-AF-Cap2Act'!C$2:C$79,'Stock-AF-Cap2Act'!$A$2:$A$79,SharesElab!$A52,'Stock-AF-Cap2Act'!$B$2:$B$79,SharesElab!$A$1)</f>
        <v>6.5670870961830288E-2</v>
      </c>
    </row>
    <row r="53" spans="1:4" ht="15.75" thickBot="1">
      <c r="A53" s="54" t="str">
        <f t="shared" si="3"/>
        <v>R-WH_Apt*</v>
      </c>
      <c r="B53" s="75" t="s">
        <v>71</v>
      </c>
      <c r="C53" s="66">
        <f ca="1">SUMIFS('Stock-AF-Cap2Act'!C$2:C$79,'Stock-AF-Cap2Act'!$A$2:$A$79,SharesElab!$B53,'Stock-AF-Cap2Act'!$B$2:$B$79,SharesElab!$A$1)/SUMIFS('Stock-AF-Cap2Act'!C$2:C$79,'Stock-AF-Cap2Act'!$A$2:$A$79,SharesElab!$A53,'Stock-AF-Cap2Act'!$B$2:$B$79,SharesElab!$A$1)</f>
        <v>0.10856167536091627</v>
      </c>
      <c r="D53" s="67">
        <f ca="1">SUM(C41:C53)</f>
        <v>1</v>
      </c>
    </row>
    <row r="54" spans="1:4">
      <c r="A54" s="24" t="str">
        <f>LEFT(B54,8)&amp;"*"</f>
        <v>R-WH_Att*</v>
      </c>
      <c r="B54" t="s">
        <v>87</v>
      </c>
      <c r="C54" s="68">
        <f ca="1">SUMIFS('Stock-AF-Cap2Act'!C$2:C$79,'Stock-AF-Cap2Act'!$A$2:$A$79,SharesElab!$B54,'Stock-AF-Cap2Act'!$B$2:$B$79,SharesElab!$A$1)/SUMIFS('Stock-AF-Cap2Act'!C$2:C$79,'Stock-AF-Cap2Act'!$A$2:$A$79,SharesElab!$A54,'Stock-AF-Cap2Act'!$B$2:$B$79,SharesElab!$A$1)</f>
        <v>0.11263131884774681</v>
      </c>
    </row>
    <row r="55" spans="1:4">
      <c r="A55" s="24" t="str">
        <f>LEFT(B55,8)&amp;"*"</f>
        <v>R-WH_Att*</v>
      </c>
      <c r="B55" t="s">
        <v>86</v>
      </c>
      <c r="C55" s="68">
        <f ca="1">SUMIFS('Stock-AF-Cap2Act'!C$2:C$79,'Stock-AF-Cap2Act'!$A$2:$A$79,SharesElab!$B55,'Stock-AF-Cap2Act'!$B$2:$B$79,SharesElab!$A$1)/SUMIFS('Stock-AF-Cap2Act'!C$2:C$79,'Stock-AF-Cap2Act'!$A$2:$A$79,SharesElab!$A55,'Stock-AF-Cap2Act'!$B$2:$B$79,SharesElab!$A$1)</f>
        <v>2.3922545765516437E-6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 ca="1">SUMIFS('Stock-AF-Cap2Act'!C$2:C$79,'Stock-AF-Cap2Act'!$A$2:$A$79,SharesElab!$B56,'Stock-AF-Cap2Act'!$B$2:$B$79,SharesElab!$A$1)/SUMIFS('Stock-AF-Cap2Act'!C$2:C$79,'Stock-AF-Cap2Act'!$A$2:$A$79,SharesElab!$A56,'Stock-AF-Cap2Act'!$B$2:$B$79,SharesElab!$A$1)</f>
        <v>0.46544662038316204</v>
      </c>
    </row>
    <row r="57" spans="1:4">
      <c r="A57" s="24" t="str">
        <f t="shared" si="4"/>
        <v>R-WH_Att*</v>
      </c>
      <c r="B57" t="s">
        <v>91</v>
      </c>
      <c r="C57" s="68">
        <f ca="1">SUMIFS('Stock-AF-Cap2Act'!C$2:C$79,'Stock-AF-Cap2Act'!$A$2:$A$79,SharesElab!$B57,'Stock-AF-Cap2Act'!$B$2:$B$79,SharesElab!$A$1)/SUMIFS('Stock-AF-Cap2Act'!C$2:C$79,'Stock-AF-Cap2Act'!$A$2:$A$79,SharesElab!$A57,'Stock-AF-Cap2Act'!$B$2:$B$79,SharesElab!$A$1)</f>
        <v>1.7662453278561812E-4</v>
      </c>
    </row>
    <row r="58" spans="1:4">
      <c r="A58" s="24" t="str">
        <f t="shared" si="4"/>
        <v>R-WH_Att*</v>
      </c>
      <c r="B58" t="s">
        <v>88</v>
      </c>
      <c r="C58" s="68">
        <f ca="1">SUMIFS('Stock-AF-Cap2Act'!C$2:C$79,'Stock-AF-Cap2Act'!$A$2:$A$79,SharesElab!$B58,'Stock-AF-Cap2Act'!$B$2:$B$79,SharesElab!$A$1)/SUMIFS('Stock-AF-Cap2Act'!C$2:C$79,'Stock-AF-Cap2Act'!$A$2:$A$79,SharesElab!$A58,'Stock-AF-Cap2Act'!$B$2:$B$79,SharesElab!$A$1)</f>
        <v>0.3051283389963963</v>
      </c>
    </row>
    <row r="59" spans="1:4">
      <c r="A59" s="24" t="str">
        <f t="shared" si="4"/>
        <v>R-WH_Att*</v>
      </c>
      <c r="B59" t="s">
        <v>93</v>
      </c>
      <c r="C59" s="68">
        <f ca="1">SUMIFS('Stock-AF-Cap2Act'!C$2:C$79,'Stock-AF-Cap2Act'!$A$2:$A$79,SharesElab!$B59,'Stock-AF-Cap2Act'!$B$2:$B$79,SharesElab!$A$1)/SUMIFS('Stock-AF-Cap2Act'!C$2:C$79,'Stock-AF-Cap2Act'!$A$2:$A$79,SharesElab!$A59,'Stock-AF-Cap2Act'!$B$2:$B$79,SharesElab!$A$1)</f>
        <v>1.4678518507413063E-2</v>
      </c>
    </row>
    <row r="60" spans="1:4">
      <c r="A60" s="24" t="str">
        <f t="shared" si="4"/>
        <v>R-WH_Att*</v>
      </c>
      <c r="B60" t="s">
        <v>97</v>
      </c>
      <c r="C60" s="68">
        <f ca="1">SUMIFS('Stock-AF-Cap2Act'!C$2:C$79,'Stock-AF-Cap2Act'!$A$2:$A$79,SharesElab!$B60,'Stock-AF-Cap2Act'!$B$2:$B$79,SharesElab!$A$1)/SUMIFS('Stock-AF-Cap2Act'!C$2:C$79,'Stock-AF-Cap2Act'!$A$2:$A$79,SharesElab!$A60,'Stock-AF-Cap2Act'!$B$2:$B$79,SharesElab!$A$1)</f>
        <v>1.5704960475305327E-3</v>
      </c>
    </row>
    <row r="61" spans="1:4">
      <c r="A61" s="24" t="str">
        <f t="shared" si="4"/>
        <v>R-WH_Att*</v>
      </c>
      <c r="B61" t="s">
        <v>92</v>
      </c>
      <c r="C61" s="68">
        <f ca="1">SUMIFS('Stock-AF-Cap2Act'!C$2:C$79,'Stock-AF-Cap2Act'!$A$2:$A$79,SharesElab!$B61,'Stock-AF-Cap2Act'!$B$2:$B$79,SharesElab!$A$1)/SUMIFS('Stock-AF-Cap2Act'!C$2:C$79,'Stock-AF-Cap2Act'!$A$2:$A$79,SharesElab!$A61,'Stock-AF-Cap2Act'!$B$2:$B$79,SharesElab!$A$1)</f>
        <v>3.3813225082992761E-2</v>
      </c>
    </row>
    <row r="62" spans="1:4">
      <c r="A62" s="24" t="str">
        <f t="shared" si="4"/>
        <v>R-WH_Att*</v>
      </c>
      <c r="B62" t="s">
        <v>89</v>
      </c>
      <c r="C62" s="68">
        <f ca="1">SUMIFS('Stock-AF-Cap2Act'!C$2:C$79,'Stock-AF-Cap2Act'!$A$2:$A$79,SharesElab!$B62,'Stock-AF-Cap2Act'!$B$2:$B$79,SharesElab!$A$1)/SUMIFS('Stock-AF-Cap2Act'!C$2:C$79,'Stock-AF-Cap2Act'!$A$2:$A$79,SharesElab!$A62,'Stock-AF-Cap2Act'!$B$2:$B$79,SharesElab!$A$1)</f>
        <v>3.2035909857725385E-2</v>
      </c>
    </row>
    <row r="63" spans="1:4">
      <c r="A63" s="24" t="str">
        <f t="shared" si="4"/>
        <v>R-WH_Att*</v>
      </c>
      <c r="B63" t="s">
        <v>94</v>
      </c>
      <c r="C63" s="68">
        <f ca="1">SUMIFS('Stock-AF-Cap2Act'!C$2:C$79,'Stock-AF-Cap2Act'!$A$2:$A$79,SharesElab!$B63,'Stock-AF-Cap2Act'!$B$2:$B$79,SharesElab!$A$1)/SUMIFS('Stock-AF-Cap2Act'!C$2:C$79,'Stock-AF-Cap2Act'!$A$2:$A$79,SharesElab!$A63,'Stock-AF-Cap2Act'!$B$2:$B$79,SharesElab!$A$1)</f>
        <v>1.1872730616509846E-3</v>
      </c>
    </row>
    <row r="64" spans="1:4">
      <c r="A64" s="24" t="str">
        <f t="shared" si="4"/>
        <v>R-WH_Att*</v>
      </c>
      <c r="B64" t="s">
        <v>95</v>
      </c>
      <c r="C64" s="68">
        <f ca="1">SUMIFS('Stock-AF-Cap2Act'!C$2:C$79,'Stock-AF-Cap2Act'!$A$2:$A$79,SharesElab!$B64,'Stock-AF-Cap2Act'!$B$2:$B$79,SharesElab!$A$1)/SUMIFS('Stock-AF-Cap2Act'!C$2:C$79,'Stock-AF-Cap2Act'!$A$2:$A$79,SharesElab!$A64,'Stock-AF-Cap2Act'!$B$2:$B$79,SharesElab!$A$1)</f>
        <v>7.1521653648956315E-6</v>
      </c>
    </row>
    <row r="65" spans="1:4">
      <c r="A65" s="24" t="str">
        <f t="shared" si="4"/>
        <v>R-WH_Att*</v>
      </c>
      <c r="B65" t="s">
        <v>223</v>
      </c>
      <c r="C65" s="68">
        <f ca="1">SUMIFS('Stock-AF-Cap2Act'!C$2:C$79,'Stock-AF-Cap2Act'!$A$2:$A$79,SharesElab!$B65,'Stock-AF-Cap2Act'!$B$2:$B$79,SharesElab!$A$1)/SUMIFS('Stock-AF-Cap2Act'!C$2:C$79,'Stock-AF-Cap2Act'!$A$2:$A$79,SharesElab!$A65,'Stock-AF-Cap2Act'!$B$2:$B$79,SharesElab!$A$1)</f>
        <v>6.8835431883354434E-3</v>
      </c>
    </row>
    <row r="66" spans="1:4" ht="15.75" thickBot="1">
      <c r="A66" s="54" t="str">
        <f t="shared" si="4"/>
        <v>R-WH_Att*</v>
      </c>
      <c r="B66" s="75" t="s">
        <v>96</v>
      </c>
      <c r="C66" s="66">
        <f ca="1">SUMIFS('Stock-AF-Cap2Act'!C$2:C$79,'Stock-AF-Cap2Act'!$A$2:$A$79,SharesElab!$B66,'Stock-AF-Cap2Act'!$B$2:$B$79,SharesElab!$A$1)/SUMIFS('Stock-AF-Cap2Act'!C$2:C$79,'Stock-AF-Cap2Act'!$A$2:$A$79,SharesElab!$A66,'Stock-AF-Cap2Act'!$B$2:$B$79,SharesElab!$A$1)</f>
        <v>2.6438587074319831E-2</v>
      </c>
      <c r="D66" s="67">
        <f ca="1"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 t="e">
        <f ca="1">SUMIFS('Stock-AF-Cap2Act'!C$2:C$79,'Stock-AF-Cap2Act'!$A$2:$A$79,SharesElab!$B67,'Stock-AF-Cap2Act'!$B$2:$B$79,SharesElab!$A$1)/SUMIFS('Stock-AF-Cap2Act'!C$2:C$79,'Stock-AF-Cap2Act'!$A$2:$A$79,SharesElab!$A67,'Stock-AF-Cap2Act'!$B$2:$B$79,SharesElab!$A$1)</f>
        <v>#N/A</v>
      </c>
    </row>
    <row r="68" spans="1:4">
      <c r="A68" s="24" t="str">
        <f>LEFT(B68,8)&amp;"*"</f>
        <v>R-WH_Det*</v>
      </c>
      <c r="B68" t="s">
        <v>111</v>
      </c>
      <c r="C68" s="68" t="e">
        <f ca="1">SUMIFS('Stock-AF-Cap2Act'!C$2:C$79,'Stock-AF-Cap2Act'!$A$2:$A$79,SharesElab!$B68,'Stock-AF-Cap2Act'!$B$2:$B$79,SharesElab!$A$1)/SUMIFS('Stock-AF-Cap2Act'!C$2:C$79,'Stock-AF-Cap2Act'!$A$2:$A$79,SharesElab!$A68,'Stock-AF-Cap2Act'!$B$2:$B$79,SharesElab!$A$1)</f>
        <v>#N/A</v>
      </c>
    </row>
    <row r="69" spans="1:4">
      <c r="A69" s="24" t="str">
        <f t="shared" ref="A69:A79" si="5">LEFT(B69,8)&amp;"*"</f>
        <v>R-WH_Det*</v>
      </c>
      <c r="B69" t="s">
        <v>115</v>
      </c>
      <c r="C69" s="68" t="e">
        <f ca="1">SUMIFS('Stock-AF-Cap2Act'!C$2:C$79,'Stock-AF-Cap2Act'!$A$2:$A$79,SharesElab!$B69,'Stock-AF-Cap2Act'!$B$2:$B$79,SharesElab!$A$1)/SUMIFS('Stock-AF-Cap2Act'!C$2:C$79,'Stock-AF-Cap2Act'!$A$2:$A$79,SharesElab!$A69,'Stock-AF-Cap2Act'!$B$2:$B$79,SharesElab!$A$1)</f>
        <v>#N/A</v>
      </c>
    </row>
    <row r="70" spans="1:4">
      <c r="A70" s="24" t="str">
        <f t="shared" si="5"/>
        <v>R-WH_Det*</v>
      </c>
      <c r="B70" t="s">
        <v>116</v>
      </c>
      <c r="C70" s="68" t="e">
        <f ca="1">SUMIFS('Stock-AF-Cap2Act'!C$2:C$79,'Stock-AF-Cap2Act'!$A$2:$A$79,SharesElab!$B70,'Stock-AF-Cap2Act'!$B$2:$B$79,SharesElab!$A$1)/SUMIFS('Stock-AF-Cap2Act'!C$2:C$79,'Stock-AF-Cap2Act'!$A$2:$A$79,SharesElab!$A70,'Stock-AF-Cap2Act'!$B$2:$B$79,SharesElab!$A$1)</f>
        <v>#N/A</v>
      </c>
    </row>
    <row r="71" spans="1:4">
      <c r="A71" s="24" t="str">
        <f t="shared" si="5"/>
        <v>R-WH_Det*</v>
      </c>
      <c r="B71" t="s">
        <v>113</v>
      </c>
      <c r="C71" s="68" t="e">
        <f ca="1">SUMIFS('Stock-AF-Cap2Act'!C$2:C$79,'Stock-AF-Cap2Act'!$A$2:$A$79,SharesElab!$B71,'Stock-AF-Cap2Act'!$B$2:$B$79,SharesElab!$A$1)/SUMIFS('Stock-AF-Cap2Act'!C$2:C$79,'Stock-AF-Cap2Act'!$A$2:$A$79,SharesElab!$A71,'Stock-AF-Cap2Act'!$B$2:$B$79,SharesElab!$A$1)</f>
        <v>#N/A</v>
      </c>
    </row>
    <row r="72" spans="1:4">
      <c r="A72" s="24" t="str">
        <f t="shared" si="5"/>
        <v>R-WH_Det*</v>
      </c>
      <c r="B72" t="s">
        <v>118</v>
      </c>
      <c r="C72" s="68" t="e">
        <f ca="1">SUMIFS('Stock-AF-Cap2Act'!C$2:C$79,'Stock-AF-Cap2Act'!$A$2:$A$79,SharesElab!$B72,'Stock-AF-Cap2Act'!$B$2:$B$79,SharesElab!$A$1)/SUMIFS('Stock-AF-Cap2Act'!C$2:C$79,'Stock-AF-Cap2Act'!$A$2:$A$79,SharesElab!$A72,'Stock-AF-Cap2Act'!$B$2:$B$79,SharesElab!$A$1)</f>
        <v>#N/A</v>
      </c>
    </row>
    <row r="73" spans="1:4">
      <c r="A73" s="24" t="str">
        <f t="shared" si="5"/>
        <v>R-WH_Det*</v>
      </c>
      <c r="B73" t="s">
        <v>122</v>
      </c>
      <c r="C73" s="68" t="e">
        <f ca="1">SUMIFS('Stock-AF-Cap2Act'!C$2:C$79,'Stock-AF-Cap2Act'!$A$2:$A$79,SharesElab!$B73,'Stock-AF-Cap2Act'!$B$2:$B$79,SharesElab!$A$1)/SUMIFS('Stock-AF-Cap2Act'!C$2:C$79,'Stock-AF-Cap2Act'!$A$2:$A$79,SharesElab!$A73,'Stock-AF-Cap2Act'!$B$2:$B$79,SharesElab!$A$1)</f>
        <v>#N/A</v>
      </c>
    </row>
    <row r="74" spans="1:4">
      <c r="A74" s="24" t="str">
        <f t="shared" si="5"/>
        <v>R-WH_Det*</v>
      </c>
      <c r="B74" t="s">
        <v>117</v>
      </c>
      <c r="C74" s="68" t="e">
        <f ca="1">SUMIFS('Stock-AF-Cap2Act'!C$2:C$79,'Stock-AF-Cap2Act'!$A$2:$A$79,SharesElab!$B74,'Stock-AF-Cap2Act'!$B$2:$B$79,SharesElab!$A$1)/SUMIFS('Stock-AF-Cap2Act'!C$2:C$79,'Stock-AF-Cap2Act'!$A$2:$A$79,SharesElab!$A74,'Stock-AF-Cap2Act'!$B$2:$B$79,SharesElab!$A$1)</f>
        <v>#N/A</v>
      </c>
    </row>
    <row r="75" spans="1:4">
      <c r="A75" s="24" t="str">
        <f t="shared" si="5"/>
        <v>R-WH_Det*</v>
      </c>
      <c r="B75" t="s">
        <v>114</v>
      </c>
      <c r="C75" s="68" t="e">
        <f ca="1">SUMIFS('Stock-AF-Cap2Act'!C$2:C$79,'Stock-AF-Cap2Act'!$A$2:$A$79,SharesElab!$B75,'Stock-AF-Cap2Act'!$B$2:$B$79,SharesElab!$A$1)/SUMIFS('Stock-AF-Cap2Act'!C$2:C$79,'Stock-AF-Cap2Act'!$A$2:$A$79,SharesElab!$A75,'Stock-AF-Cap2Act'!$B$2:$B$79,SharesElab!$A$1)</f>
        <v>#N/A</v>
      </c>
    </row>
    <row r="76" spans="1:4">
      <c r="A76" s="24" t="str">
        <f t="shared" si="5"/>
        <v>R-WH_Det*</v>
      </c>
      <c r="B76" t="s">
        <v>119</v>
      </c>
      <c r="C76" s="68" t="e">
        <f ca="1">SUMIFS('Stock-AF-Cap2Act'!C$2:C$79,'Stock-AF-Cap2Act'!$A$2:$A$79,SharesElab!$B76,'Stock-AF-Cap2Act'!$B$2:$B$79,SharesElab!$A$1)/SUMIFS('Stock-AF-Cap2Act'!C$2:C$79,'Stock-AF-Cap2Act'!$A$2:$A$79,SharesElab!$A76,'Stock-AF-Cap2Act'!$B$2:$B$79,SharesElab!$A$1)</f>
        <v>#N/A</v>
      </c>
    </row>
    <row r="77" spans="1:4">
      <c r="A77" s="24" t="str">
        <f t="shared" si="5"/>
        <v>R-WH_Det*</v>
      </c>
      <c r="B77" t="s">
        <v>120</v>
      </c>
      <c r="C77" s="68" t="e">
        <f ca="1">SUMIFS('Stock-AF-Cap2Act'!C$2:C$79,'Stock-AF-Cap2Act'!$A$2:$A$79,SharesElab!$B77,'Stock-AF-Cap2Act'!$B$2:$B$79,SharesElab!$A$1)/SUMIFS('Stock-AF-Cap2Act'!C$2:C$79,'Stock-AF-Cap2Act'!$A$2:$A$79,SharesElab!$A77,'Stock-AF-Cap2Act'!$B$2:$B$79,SharesElab!$A$1)</f>
        <v>#N/A</v>
      </c>
    </row>
    <row r="78" spans="1:4">
      <c r="A78" s="24" t="str">
        <f t="shared" si="5"/>
        <v>R-WH_Det*</v>
      </c>
      <c r="B78" t="s">
        <v>224</v>
      </c>
      <c r="C78" s="68" t="e">
        <f ca="1">SUMIFS('Stock-AF-Cap2Act'!C$2:C$79,'Stock-AF-Cap2Act'!$A$2:$A$79,SharesElab!$B78,'Stock-AF-Cap2Act'!$B$2:$B$79,SharesElab!$A$1)/SUMIFS('Stock-AF-Cap2Act'!C$2:C$79,'Stock-AF-Cap2Act'!$A$2:$A$79,SharesElab!$A78,'Stock-AF-Cap2Act'!$B$2:$B$79,SharesElab!$A$1)</f>
        <v>#N/A</v>
      </c>
    </row>
    <row r="79" spans="1:4" ht="15.75" thickBot="1">
      <c r="A79" s="54" t="str">
        <f t="shared" si="5"/>
        <v>R-WH_Det*</v>
      </c>
      <c r="B79" s="75" t="s">
        <v>121</v>
      </c>
      <c r="C79" s="66" t="e">
        <f ca="1">SUMIFS('Stock-AF-Cap2Act'!C$2:C$79,'Stock-AF-Cap2Act'!$A$2:$A$79,SharesElab!$B79,'Stock-AF-Cap2Act'!$B$2:$B$79,SharesElab!$A$1)/SUMIFS('Stock-AF-Cap2Act'!C$2:C$79,'Stock-AF-Cap2Act'!$A$2:$A$79,SharesElab!$A79,'Stock-AF-Cap2Act'!$B$2:$B$79,SharesElab!$A$1)</f>
        <v>#N/A</v>
      </c>
      <c r="D79" s="67" t="e">
        <f ca="1">SUM(C67:C79)</f>
        <v>#N/A</v>
      </c>
    </row>
    <row r="80" spans="1:4">
      <c r="A80" s="24" t="s">
        <v>302</v>
      </c>
      <c r="B80" s="23" t="s">
        <v>301</v>
      </c>
      <c r="C80" s="96">
        <f ca="1">'Stock-AF-Cap2Act'!C80/SUM('Stock-AF-Cap2Act'!$C$80:$C$82)</f>
        <v>0.78595261099109504</v>
      </c>
    </row>
    <row r="81" spans="1:4">
      <c r="A81" s="24" t="s">
        <v>303</v>
      </c>
      <c r="B81" s="23" t="s">
        <v>301</v>
      </c>
      <c r="C81" s="96">
        <f ca="1">'Stock-AF-Cap2Act'!C81/SUM('Stock-AF-Cap2Act'!$C$80:$C$82)</f>
        <v>0.20213169663402655</v>
      </c>
    </row>
    <row r="82" spans="1:4">
      <c r="A82" s="24" t="s">
        <v>304</v>
      </c>
      <c r="B82" s="23" t="s">
        <v>301</v>
      </c>
      <c r="C82" s="96">
        <f ca="1">'Stock-AF-Cap2Act'!C82/SUM('Stock-AF-Cap2Act'!$C$80:$C$82)</f>
        <v>1.1915692374878295E-2</v>
      </c>
      <c r="D82" s="67">
        <f ca="1"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>
      <selection activeCell="A17" sqref="A17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308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308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310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311</v>
      </c>
      <c r="D17" s="31"/>
      <c r="E17" s="31">
        <v>1</v>
      </c>
      <c r="F17" s="31" t="s">
        <v>312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2"/>
  <sheetViews>
    <sheetView workbookViewId="0">
      <selection activeCell="M27" sqref="M27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 ht="15.75" thickBot="1">
      <c r="A2" s="69" t="s">
        <v>49</v>
      </c>
      <c r="B2" s="70">
        <v>2018</v>
      </c>
      <c r="C2" s="71">
        <f ca="1">OFFSET(AF!$K$4,MATCH(Stock!$C5,AF!$C$5:$C$146,0),MATCH(Stock!L$1,AF!$L$1:$L$1,0))*Stock!L5*$H$2</f>
        <v>2.6115632181357132E-5</v>
      </c>
      <c r="H2" s="35">
        <v>1</v>
      </c>
    </row>
    <row r="3" spans="1:8">
      <c r="A3" s="72" t="s">
        <v>48</v>
      </c>
      <c r="B3" s="73">
        <v>2018</v>
      </c>
      <c r="C3" s="71">
        <f ca="1">OFFSET(AF!$K$4,MATCH(Stock!$C6,AF!$C$5:$C$146,0),MATCH(Stock!L$1,AF!$L$1:$L$1,0))*Stock!L6*$H$2</f>
        <v>0.11218834066325042</v>
      </c>
    </row>
    <row r="4" spans="1:8">
      <c r="A4" s="72" t="s">
        <v>52</v>
      </c>
      <c r="B4" s="73">
        <v>2018</v>
      </c>
      <c r="C4" s="74">
        <f ca="1">OFFSET(AF!$K$4,MATCH(Stock!$C7,AF!$C$5:$C$146,0),MATCH(Stock!L$1,AF!$L$1:$L$1,0))*Stock!L7*$H$2</f>
        <v>0.99654960781220658</v>
      </c>
    </row>
    <row r="5" spans="1:8">
      <c r="A5" s="72" t="s">
        <v>53</v>
      </c>
      <c r="B5" s="73">
        <v>2018</v>
      </c>
      <c r="C5" s="74">
        <f ca="1">OFFSET(AF!$K$4,MATCH(Stock!$C8,AF!$C$5:$C$146,0),MATCH(Stock!L$1,AF!$L$1:$L$1,0))*Stock!L8*$H$2</f>
        <v>1.0908696977186481</v>
      </c>
    </row>
    <row r="6" spans="1:8">
      <c r="A6" s="72" t="s">
        <v>50</v>
      </c>
      <c r="B6" s="73">
        <v>2018</v>
      </c>
      <c r="C6" s="74">
        <f ca="1">OFFSET(AF!$K$4,MATCH(Stock!$C9,AF!$C$5:$C$146,0),MATCH(Stock!L$1,AF!$L$1:$L$1,0))*Stock!L9*$H$2</f>
        <v>1.8734312899108478E-8</v>
      </c>
    </row>
    <row r="7" spans="1:8">
      <c r="A7" s="72" t="s">
        <v>55</v>
      </c>
      <c r="B7" s="73">
        <v>2018</v>
      </c>
      <c r="C7" s="74">
        <f ca="1">OFFSET(AF!$K$4,MATCH(Stock!$C10,AF!$C$5:$C$146,0),MATCH(Stock!L$1,AF!$L$1:$L$1,0))*Stock!L10*$H$2</f>
        <v>1.2672631585200482</v>
      </c>
    </row>
    <row r="8" spans="1:8">
      <c r="A8" s="72" t="s">
        <v>60</v>
      </c>
      <c r="B8" s="73">
        <v>2018</v>
      </c>
      <c r="C8" s="74">
        <f ca="1">OFFSET(AF!$K$4,MATCH(Stock!$C11,AF!$C$5:$C$146,0),MATCH(Stock!L$1,AF!$L$1:$L$1,0))*Stock!L11*$H$2</f>
        <v>1.8955545501159712E-2</v>
      </c>
    </row>
    <row r="9" spans="1:8">
      <c r="A9" s="72" t="s">
        <v>59</v>
      </c>
      <c r="B9" s="73">
        <v>2018</v>
      </c>
      <c r="C9" s="74">
        <f ca="1">OFFSET(AF!$K$4,MATCH(Stock!$C12,AF!$C$5:$C$146,0),MATCH(Stock!L$1,AF!$L$1:$L$1,0))*Stock!L12*$H$2</f>
        <v>0.28519882242402828</v>
      </c>
    </row>
    <row r="10" spans="1:8">
      <c r="A10" s="72" t="s">
        <v>54</v>
      </c>
      <c r="B10" s="73">
        <v>2018</v>
      </c>
      <c r="C10" s="74">
        <f ca="1">OFFSET(AF!$K$4,MATCH(Stock!$C13,AF!$C$5:$C$146,0),MATCH(Stock!L$1,AF!$L$1:$L$1,0))*Stock!L13*$H$2</f>
        <v>8.5596656396579596E-2</v>
      </c>
    </row>
    <row r="11" spans="1:8">
      <c r="A11" s="72" t="s">
        <v>51</v>
      </c>
      <c r="B11" s="73">
        <v>2018</v>
      </c>
      <c r="C11" s="74">
        <f ca="1">OFFSET(AF!$K$4,MATCH(Stock!$C14,AF!$C$5:$C$146,0),MATCH(Stock!L$1,AF!$L$1:$L$1,0))*Stock!L14*$H$2</f>
        <v>2.0397545198291233E-3</v>
      </c>
    </row>
    <row r="12" spans="1:8">
      <c r="A12" s="72" t="s">
        <v>56</v>
      </c>
      <c r="B12" s="73">
        <v>2018</v>
      </c>
      <c r="C12" s="74">
        <f ca="1">OFFSET(AF!$K$4,MATCH(Stock!$C15,AF!$C$5:$C$146,0),MATCH(Stock!L$1,AF!$L$1:$L$1,0))*Stock!L15*$H$2</f>
        <v>5.9260269444680887E-2</v>
      </c>
    </row>
    <row r="13" spans="1:8">
      <c r="A13" s="72" t="s">
        <v>57</v>
      </c>
      <c r="B13" s="73">
        <v>2018</v>
      </c>
      <c r="C13" s="74">
        <f ca="1">OFFSET(AF!$K$4,MATCH(Stock!$C16,AF!$C$5:$C$146,0),MATCH(Stock!L$1,AF!$L$1:$L$1,0))*Stock!L16*$H$2</f>
        <v>6.4218377877553103E-3</v>
      </c>
    </row>
    <row r="14" spans="1:8" ht="15.75" thickBot="1">
      <c r="A14" s="75" t="s">
        <v>58</v>
      </c>
      <c r="B14" s="76">
        <v>2018</v>
      </c>
      <c r="C14" s="77">
        <f ca="1">OFFSET(AF!$K$4,MATCH(Stock!$C17,AF!$C$5:$C$146,0),MATCH(Stock!L$1,AF!$L$1:$L$1,0))*Stock!L17*$H$2</f>
        <v>3.6432698262611868E-5</v>
      </c>
    </row>
    <row r="15" spans="1:8">
      <c r="A15" t="s">
        <v>74</v>
      </c>
      <c r="B15" s="22">
        <v>2018</v>
      </c>
      <c r="C15" s="60">
        <f ca="1">OFFSET(AF!$K$4,MATCH(Stock!$C18,AF!$C$5:$C$146,0),MATCH(Stock!L$1,AF!$L$1:$L$1,0))*Stock!L18*$H$2</f>
        <v>3.2280912566396589</v>
      </c>
    </row>
    <row r="16" spans="1:8">
      <c r="A16" t="s">
        <v>73</v>
      </c>
      <c r="B16" s="22">
        <v>2018</v>
      </c>
      <c r="C16" s="60">
        <f ca="1">OFFSET(AF!$K$4,MATCH(Stock!$C19,AF!$C$5:$C$146,0),MATCH(Stock!L$1,AF!$L$1:$L$1,0))*Stock!L19*$H$2</f>
        <v>0.95351461587630082</v>
      </c>
    </row>
    <row r="17" spans="1:3">
      <c r="A17" t="s">
        <v>77</v>
      </c>
      <c r="B17" s="22">
        <v>2018</v>
      </c>
      <c r="C17" s="60">
        <f ca="1">OFFSET(AF!$K$4,MATCH(Stock!$C20,AF!$C$5:$C$146,0),MATCH(Stock!L$1,AF!$L$1:$L$1,0))*Stock!L20*$H$2</f>
        <v>0.88559258910671623</v>
      </c>
    </row>
    <row r="18" spans="1:3">
      <c r="A18" t="s">
        <v>78</v>
      </c>
      <c r="B18" s="22">
        <v>2018</v>
      </c>
      <c r="C18" s="60">
        <f ca="1">OFFSET(AF!$K$4,MATCH(Stock!$C21,AF!$C$5:$C$146,0),MATCH(Stock!L$1,AF!$L$1:$L$1,0))*Stock!L21*$H$2</f>
        <v>0</v>
      </c>
    </row>
    <row r="19" spans="1:3">
      <c r="A19" t="s">
        <v>75</v>
      </c>
      <c r="B19" s="22">
        <v>2018</v>
      </c>
      <c r="C19" s="60">
        <f ca="1">OFFSET(AF!$K$4,MATCH(Stock!$C22,AF!$C$5:$C$146,0),MATCH(Stock!L$1,AF!$L$1:$L$1,0))*Stock!L22*$H$2</f>
        <v>11.665298529227524</v>
      </c>
    </row>
    <row r="20" spans="1:3">
      <c r="A20" t="s">
        <v>80</v>
      </c>
      <c r="B20" s="22">
        <v>2018</v>
      </c>
      <c r="C20" s="60">
        <f ca="1">OFFSET(AF!$K$4,MATCH(Stock!$C23,AF!$C$5:$C$146,0),MATCH(Stock!L$1,AF!$L$1:$L$1,0))*Stock!L23*$H$2</f>
        <v>3.4368389155401725E-2</v>
      </c>
    </row>
    <row r="21" spans="1:3">
      <c r="A21" t="s">
        <v>85</v>
      </c>
      <c r="B21" s="22">
        <v>2018</v>
      </c>
      <c r="C21" s="60">
        <f ca="1">OFFSET(AF!$K$4,MATCH(Stock!$C24,AF!$C$5:$C$146,0),MATCH(Stock!L$1,AF!$L$1:$L$1,0))*Stock!L24*$H$2</f>
        <v>8.2613574912691519</v>
      </c>
    </row>
    <row r="22" spans="1:3">
      <c r="A22" t="s">
        <v>84</v>
      </c>
      <c r="B22" s="22">
        <v>2018</v>
      </c>
      <c r="C22" s="60">
        <f ca="1">OFFSET(AF!$K$4,MATCH(Stock!$C25,AF!$C$5:$C$146,0),MATCH(Stock!L$1,AF!$L$1:$L$1,0))*Stock!L25*$H$2</f>
        <v>0.33575248258856039</v>
      </c>
    </row>
    <row r="23" spans="1:3">
      <c r="A23" t="s">
        <v>79</v>
      </c>
      <c r="B23" s="22">
        <v>2018</v>
      </c>
      <c r="C23" s="60">
        <f ca="1">OFFSET(AF!$K$4,MATCH(Stock!$C26,AF!$C$5:$C$146,0),MATCH(Stock!L$1,AF!$L$1:$L$1,0))*Stock!L26*$H$2</f>
        <v>6.4835747866229226E-2</v>
      </c>
    </row>
    <row r="24" spans="1:3">
      <c r="A24" t="s">
        <v>76</v>
      </c>
      <c r="B24" s="22">
        <v>2018</v>
      </c>
      <c r="C24" s="60">
        <f ca="1">OFFSET(AF!$K$4,MATCH(Stock!$C27,AF!$C$5:$C$146,0),MATCH(Stock!L$1,AF!$L$1:$L$1,0))*Stock!L27*$H$2</f>
        <v>1.8375354424903856</v>
      </c>
    </row>
    <row r="25" spans="1:3">
      <c r="A25" t="s">
        <v>81</v>
      </c>
      <c r="B25" s="22">
        <v>2018</v>
      </c>
      <c r="C25" s="60">
        <f ca="1">OFFSET(AF!$K$4,MATCH(Stock!$C28,AF!$C$5:$C$146,0),MATCH(Stock!L$1,AF!$L$1:$L$1,0))*Stock!L28*$H$2</f>
        <v>8.493289691810206E-2</v>
      </c>
    </row>
    <row r="26" spans="1:3">
      <c r="A26" t="s">
        <v>82</v>
      </c>
      <c r="B26" s="22">
        <v>2018</v>
      </c>
      <c r="C26" s="60">
        <f ca="1">OFFSET(AF!$K$4,MATCH(Stock!$C29,AF!$C$5:$C$146,0),MATCH(Stock!L$1,AF!$L$1:$L$1,0))*Stock!L29*$H$2</f>
        <v>0</v>
      </c>
    </row>
    <row r="27" spans="1:3" ht="15.75" thickBot="1">
      <c r="A27" s="75" t="s">
        <v>83</v>
      </c>
      <c r="B27" s="76">
        <v>2018</v>
      </c>
      <c r="C27" s="77">
        <f ca="1">OFFSET(AF!$K$4,MATCH(Stock!$C30,AF!$C$5:$C$146,0),MATCH(Stock!L$1,AF!$L$1:$L$1,0))*Stock!L30*$H$2</f>
        <v>2.4692925164415822</v>
      </c>
    </row>
    <row r="28" spans="1:3">
      <c r="A28" t="s">
        <v>99</v>
      </c>
      <c r="B28" s="22">
        <v>2018</v>
      </c>
      <c r="C28" s="60">
        <f ca="1">OFFSET(AF!$K$4,MATCH(Stock!$C31,AF!$C$5:$C$146,0),MATCH(Stock!L$1,AF!$L$1:$L$1,0))*Stock!L31*$H$2</f>
        <v>1.1215248959914996</v>
      </c>
    </row>
    <row r="29" spans="1:3">
      <c r="A29" t="s">
        <v>98</v>
      </c>
      <c r="B29" s="22">
        <v>2018</v>
      </c>
      <c r="C29" s="60">
        <f ca="1">OFFSET(AF!$K$4,MATCH(Stock!$C32,AF!$C$5:$C$146,0),MATCH(Stock!L$1,AF!$L$1:$L$1,0))*Stock!L32*$H$2</f>
        <v>1.2665396509021865</v>
      </c>
    </row>
    <row r="30" spans="1:3">
      <c r="A30" t="s">
        <v>102</v>
      </c>
      <c r="B30" s="22">
        <v>2018</v>
      </c>
      <c r="C30" s="60">
        <f ca="1">OFFSET(AF!$K$4,MATCH(Stock!$C33,AF!$C$5:$C$146,0),MATCH(Stock!L$1,AF!$L$1:$L$1,0))*Stock!L33*$H$2</f>
        <v>0</v>
      </c>
    </row>
    <row r="31" spans="1:3">
      <c r="A31" t="s">
        <v>103</v>
      </c>
      <c r="B31" s="22">
        <v>2018</v>
      </c>
      <c r="C31" s="60">
        <f ca="1">OFFSET(AF!$K$4,MATCH(Stock!$C34,AF!$C$5:$C$146,0),MATCH(Stock!L$1,AF!$L$1:$L$1,0))*Stock!L34*$H$2</f>
        <v>5.3397991620666554</v>
      </c>
    </row>
    <row r="32" spans="1:3">
      <c r="A32" t="s">
        <v>100</v>
      </c>
      <c r="B32" s="22">
        <v>2018</v>
      </c>
      <c r="C32" s="60">
        <f ca="1">OFFSET(AF!$K$4,MATCH(Stock!$C35,AF!$C$5:$C$146,0),MATCH(Stock!L$1,AF!$L$1:$L$1,0))*Stock!L35*$H$2</f>
        <v>0.1249454795729926</v>
      </c>
    </row>
    <row r="33" spans="1:7">
      <c r="A33" t="s">
        <v>105</v>
      </c>
      <c r="B33" s="22">
        <v>2018</v>
      </c>
      <c r="C33" s="60">
        <f ca="1">OFFSET(AF!$K$4,MATCH(Stock!$C36,AF!$C$5:$C$146,0),MATCH(Stock!L$1,AF!$L$1:$L$1,0))*Stock!L36*$H$2</f>
        <v>29.782824609228193</v>
      </c>
    </row>
    <row r="34" spans="1:7">
      <c r="A34" t="s">
        <v>110</v>
      </c>
      <c r="B34" s="22">
        <v>2018</v>
      </c>
      <c r="C34" s="60">
        <f ca="1">OFFSET(AF!$K$4,MATCH(Stock!$C37,AF!$C$5:$C$146,0),MATCH(Stock!L$1,AF!$L$1:$L$1,0))*Stock!L37*$H$2</f>
        <v>1.3586738440522965</v>
      </c>
    </row>
    <row r="35" spans="1:7">
      <c r="A35" t="s">
        <v>109</v>
      </c>
      <c r="B35" s="22">
        <v>2018</v>
      </c>
      <c r="C35" s="60">
        <f ca="1">OFFSET(AF!$K$4,MATCH(Stock!$C38,AF!$C$5:$C$146,0),MATCH(Stock!L$1,AF!$L$1:$L$1,0))*Stock!L38*$H$2</f>
        <v>0.25352715242003876</v>
      </c>
    </row>
    <row r="36" spans="1:7">
      <c r="A36" t="s">
        <v>104</v>
      </c>
      <c r="B36" s="22">
        <v>2018</v>
      </c>
      <c r="C36" s="60">
        <f ca="1">OFFSET(AF!$K$4,MATCH(Stock!$C39,AF!$C$5:$C$146,0),MATCH(Stock!L$1,AF!$L$1:$L$1,0))*Stock!L39*$H$2</f>
        <v>5.2275380549051587</v>
      </c>
    </row>
    <row r="37" spans="1:7">
      <c r="A37" t="s">
        <v>101</v>
      </c>
      <c r="B37" s="22">
        <v>2018</v>
      </c>
      <c r="C37" s="60">
        <f ca="1">OFFSET(AF!$K$4,MATCH(Stock!$C40,AF!$C$5:$C$146,0),MATCH(Stock!L$1,AF!$L$1:$L$1,0))*Stock!L40*$H$2</f>
        <v>0.41551031590964399</v>
      </c>
    </row>
    <row r="38" spans="1:7">
      <c r="A38" t="s">
        <v>106</v>
      </c>
      <c r="B38" s="22">
        <v>2018</v>
      </c>
      <c r="C38" s="60">
        <f ca="1">OFFSET(AF!$K$4,MATCH(Stock!$C41,AF!$C$5:$C$146,0),MATCH(Stock!L$1,AF!$L$1:$L$1,0))*Stock!L41*$H$2</f>
        <v>5.5530486520289752E-5</v>
      </c>
    </row>
    <row r="39" spans="1:7">
      <c r="A39" t="s">
        <v>107</v>
      </c>
      <c r="B39" s="22">
        <v>2018</v>
      </c>
      <c r="C39" s="60">
        <f ca="1">OFFSET(AF!$K$4,MATCH(Stock!$C42,AF!$C$5:$C$146,0),MATCH(Stock!L$1,AF!$L$1:$L$1,0))*Stock!L42*$H$2</f>
        <v>3.9633986134352019E-3</v>
      </c>
    </row>
    <row r="40" spans="1:7" ht="15.75" thickBot="1">
      <c r="A40" s="75" t="s">
        <v>108</v>
      </c>
      <c r="B40" s="76">
        <v>2018</v>
      </c>
      <c r="C40" s="77">
        <f ca="1">OFFSET(AF!$K$4,MATCH(Stock!$C43,AF!$C$5:$C$146,0),MATCH(Stock!L$1,AF!$L$1:$L$1,0))*Stock!L43*$H$2</f>
        <v>0.62260699925683871</v>
      </c>
    </row>
    <row r="41" spans="1:7">
      <c r="A41" t="s">
        <v>62</v>
      </c>
      <c r="B41" s="22">
        <v>2018</v>
      </c>
      <c r="C41" s="60">
        <f ca="1">OFFSET(AF!$K$4,MATCH(Stock!$C44,AF!$C$5:$C$146,0),MATCH(Stock!L$1,AF!$L$1:$L$1,0))*Stock!L44*$H$2</f>
        <v>1.9076255270013946</v>
      </c>
    </row>
    <row r="42" spans="1:7">
      <c r="A42" t="s">
        <v>61</v>
      </c>
      <c r="B42" s="22">
        <v>2018</v>
      </c>
      <c r="C42" s="60">
        <f ca="1">OFFSET(AF!$K$4,MATCH(Stock!$C45,AF!$C$5:$C$146,0),MATCH(Stock!L$1,AF!$L$1:$L$1,0))*Stock!L45*$H$2</f>
        <v>5.0177616213462592E-5</v>
      </c>
    </row>
    <row r="43" spans="1:7">
      <c r="A43" t="s">
        <v>65</v>
      </c>
      <c r="B43" s="22">
        <v>2018</v>
      </c>
      <c r="C43" s="60">
        <f ca="1">OFFSET(AF!$K$4,MATCH(Stock!$C46,AF!$C$5:$C$146,0),MATCH(Stock!L$1,AF!$L$1:$L$1,0))*Stock!L46*$H$2</f>
        <v>0.75387052531047138</v>
      </c>
    </row>
    <row r="44" spans="1:7">
      <c r="A44" t="s">
        <v>66</v>
      </c>
      <c r="B44" s="22">
        <v>2018</v>
      </c>
      <c r="C44" s="60">
        <f ca="1">OFFSET(AF!$K$4,MATCH(Stock!$C47,AF!$C$5:$C$146,0),MATCH(Stock!L$1,AF!$L$1:$L$1,0))*Stock!L47*$H$2</f>
        <v>5.1351138224398577E-3</v>
      </c>
    </row>
    <row r="45" spans="1:7">
      <c r="A45" t="s">
        <v>63</v>
      </c>
      <c r="B45" s="22">
        <v>2018</v>
      </c>
      <c r="C45" s="60">
        <f ca="1">OFFSET(AF!$K$4,MATCH(Stock!$C48,AF!$C$5:$C$146,0),MATCH(Stock!L$1,AF!$L$1:$L$1,0))*Stock!L48*$H$2</f>
        <v>7.4992771481336054E-2</v>
      </c>
    </row>
    <row r="46" spans="1:7">
      <c r="A46" t="s">
        <v>68</v>
      </c>
      <c r="B46" s="22">
        <v>2018</v>
      </c>
      <c r="C46" s="60">
        <f ca="1">OFFSET(AF!$K$4,MATCH(Stock!$C49,AF!$C$5:$C$146,0),MATCH(Stock!L$1,AF!$L$1:$L$1,0))*Stock!L49*$H$2</f>
        <v>4.2488535603951709E-2</v>
      </c>
      <c r="E46"/>
      <c r="F46"/>
      <c r="G46"/>
    </row>
    <row r="47" spans="1:7">
      <c r="A47" t="s">
        <v>72</v>
      </c>
      <c r="B47" s="22">
        <v>2018</v>
      </c>
      <c r="C47" s="60">
        <f ca="1">OFFSET(AF!$K$4,MATCH(Stock!$C50,AF!$C$5:$C$146,0),MATCH(Stock!L$1,AF!$L$1:$L$1,0))*Stock!L50*$H$2</f>
        <v>2.1792886434081078E-4</v>
      </c>
      <c r="E47"/>
      <c r="F47"/>
      <c r="G47"/>
    </row>
    <row r="48" spans="1:7">
      <c r="A48" t="s">
        <v>67</v>
      </c>
      <c r="B48" s="22">
        <v>2018</v>
      </c>
      <c r="C48" s="60">
        <f ca="1">OFFSET(AF!$K$4,MATCH(Stock!$C51,AF!$C$5:$C$146,0),MATCH(Stock!L$1,AF!$L$1:$L$1,0))*Stock!L51*$H$2</f>
        <v>6.5067819961838755E-3</v>
      </c>
      <c r="E48"/>
      <c r="F48"/>
      <c r="G48"/>
    </row>
    <row r="49" spans="1:7">
      <c r="A49" t="s">
        <v>64</v>
      </c>
      <c r="B49" s="22">
        <v>2018</v>
      </c>
      <c r="C49" s="60">
        <f ca="1">OFFSET(AF!$K$4,MATCH(Stock!$C52,AF!$C$5:$C$146,0),MATCH(Stock!L$1,AF!$L$1:$L$1,0))*Stock!L52*$H$2</f>
        <v>2.2636328183388482E-2</v>
      </c>
      <c r="E49"/>
      <c r="F49"/>
      <c r="G49"/>
    </row>
    <row r="50" spans="1:7">
      <c r="A50" t="s">
        <v>69</v>
      </c>
      <c r="B50" s="22">
        <v>2018</v>
      </c>
      <c r="C50" s="60">
        <f ca="1">OFFSET(AF!$K$4,MATCH(Stock!$C53,AF!$C$5:$C$146,0),MATCH(Stock!L$1,AF!$L$1:$L$1,0))*Stock!L53*$H$2</f>
        <v>3.3775558866706856E-3</v>
      </c>
      <c r="E50"/>
      <c r="F50"/>
      <c r="G50"/>
    </row>
    <row r="51" spans="1:7">
      <c r="A51" t="s">
        <v>70</v>
      </c>
      <c r="B51" s="22">
        <v>2018</v>
      </c>
      <c r="C51" s="60">
        <f ca="1">OFFSET(AF!$K$4,MATCH(Stock!$C54,AF!$C$5:$C$146,0),MATCH(Stock!L$1,AF!$L$1:$L$1,0))*Stock!L54*$H$2</f>
        <v>9.9128846073439679E-5</v>
      </c>
      <c r="E51"/>
      <c r="F51"/>
      <c r="G51"/>
    </row>
    <row r="52" spans="1:7">
      <c r="A52" t="s">
        <v>136</v>
      </c>
      <c r="B52" s="22">
        <v>2018</v>
      </c>
      <c r="C52" s="60">
        <f ca="1">OFFSET(AF!$K$4,MATCH(Stock!$C55,AF!$C$5:$C$146,0),MATCH(Stock!L$1,AF!$L$1:$L$1,0))*Stock!L55*$H$2</f>
        <v>0.22402780259357005</v>
      </c>
      <c r="E52"/>
      <c r="F52"/>
      <c r="G52"/>
    </row>
    <row r="53" spans="1:7" ht="15.75" thickBot="1">
      <c r="A53" s="75" t="s">
        <v>71</v>
      </c>
      <c r="B53" s="76">
        <v>2018</v>
      </c>
      <c r="C53" s="77">
        <f ca="1">OFFSET(AF!$K$4,MATCH(Stock!$C56,AF!$C$5:$C$146,0),MATCH(Stock!L$1,AF!$L$1:$L$1,0))*Stock!L56*$H$2</f>
        <v>0.37034431279461066</v>
      </c>
      <c r="E53"/>
      <c r="F53"/>
      <c r="G53"/>
    </row>
    <row r="54" spans="1:7">
      <c r="A54" t="s">
        <v>87</v>
      </c>
      <c r="B54" s="22">
        <v>2018</v>
      </c>
      <c r="C54" s="60">
        <f ca="1">OFFSET(AF!$K$4,MATCH(Stock!$C57,AF!$C$5:$C$146,0),MATCH(Stock!L$1,AF!$L$1:$L$1,0))*Stock!L57*$H$2</f>
        <v>1.1759350397360828</v>
      </c>
      <c r="E54"/>
      <c r="F54"/>
      <c r="G54"/>
    </row>
    <row r="55" spans="1:7">
      <c r="A55" t="s">
        <v>86</v>
      </c>
      <c r="B55" s="22">
        <v>2018</v>
      </c>
      <c r="C55" s="60">
        <f ca="1">OFFSET(AF!$K$4,MATCH(Stock!$C58,AF!$C$5:$C$146,0),MATCH(Stock!L$1,AF!$L$1:$L$1,0))*Stock!L58*$H$2</f>
        <v>2.4976498626805877E-5</v>
      </c>
      <c r="E55"/>
      <c r="F55"/>
      <c r="G55"/>
    </row>
    <row r="56" spans="1:7">
      <c r="A56" t="s">
        <v>90</v>
      </c>
      <c r="B56" s="22">
        <v>2018</v>
      </c>
      <c r="C56" s="60">
        <f ca="1">OFFSET(AF!$K$4,MATCH(Stock!$C59,AF!$C$5:$C$146,0),MATCH(Stock!L$1,AF!$L$1:$L$1,0))*Stock!L59*$H$2</f>
        <v>4.8595274887545061</v>
      </c>
      <c r="E56"/>
      <c r="F56"/>
      <c r="G56"/>
    </row>
    <row r="57" spans="1:7">
      <c r="A57" t="s">
        <v>91</v>
      </c>
      <c r="B57" s="22">
        <v>2018</v>
      </c>
      <c r="C57" s="60">
        <f ca="1">OFFSET(AF!$K$4,MATCH(Stock!$C60,AF!$C$5:$C$146,0),MATCH(Stock!L$1,AF!$L$1:$L$1,0))*Stock!L60*$H$2</f>
        <v>1.8440605961507653E-3</v>
      </c>
      <c r="E57"/>
      <c r="F57"/>
      <c r="G57"/>
    </row>
    <row r="58" spans="1:7">
      <c r="A58" t="s">
        <v>88</v>
      </c>
      <c r="B58" s="22">
        <v>2018</v>
      </c>
      <c r="C58" s="60">
        <f ca="1">OFFSET(AF!$K$4,MATCH(Stock!$C61,AF!$C$5:$C$146,0),MATCH(Stock!L$1,AF!$L$1:$L$1,0))*Stock!L61*$H$2</f>
        <v>3.1857134331115065</v>
      </c>
      <c r="E58"/>
      <c r="F58"/>
      <c r="G58"/>
    </row>
    <row r="59" spans="1:7">
      <c r="A59" t="s">
        <v>93</v>
      </c>
      <c r="B59" s="22">
        <v>2018</v>
      </c>
      <c r="C59" s="60">
        <f ca="1">OFFSET(AF!$K$4,MATCH(Stock!$C62,AF!$C$5:$C$146,0),MATCH(Stock!L$1,AF!$L$1:$L$1,0))*Stock!L62*$H$2</f>
        <v>0.15325208317603672</v>
      </c>
      <c r="E59"/>
      <c r="F59"/>
      <c r="G59"/>
    </row>
    <row r="60" spans="1:7">
      <c r="A60" t="s">
        <v>97</v>
      </c>
      <c r="B60" s="22">
        <v>2018</v>
      </c>
      <c r="C60" s="60">
        <f ca="1">OFFSET(AF!$K$4,MATCH(Stock!$C63,AF!$C$5:$C$146,0),MATCH(Stock!L$1,AF!$L$1:$L$1,0))*Stock!L63*$H$2</f>
        <v>1.6396872121817681E-2</v>
      </c>
      <c r="E60"/>
      <c r="F60"/>
      <c r="G60"/>
    </row>
    <row r="61" spans="1:7">
      <c r="A61" t="s">
        <v>92</v>
      </c>
      <c r="B61" s="22">
        <v>2018</v>
      </c>
      <c r="C61" s="60">
        <f ca="1">OFFSET(AF!$K$4,MATCH(Stock!$C64,AF!$C$5:$C$146,0),MATCH(Stock!L$1,AF!$L$1:$L$1,0))*Stock!L64*$H$2</f>
        <v>0.35302930471163213</v>
      </c>
      <c r="E61"/>
      <c r="F61"/>
      <c r="G61"/>
    </row>
    <row r="62" spans="1:7">
      <c r="A62" t="s">
        <v>89</v>
      </c>
      <c r="B62" s="22">
        <v>2018</v>
      </c>
      <c r="C62" s="60">
        <f ca="1">OFFSET(AF!$K$4,MATCH(Stock!$C65,AF!$C$5:$C$146,0),MATCH(Stock!L$1,AF!$L$1:$L$1,0))*Stock!L65*$H$2</f>
        <v>0.33447312272397756</v>
      </c>
      <c r="E62"/>
      <c r="F62"/>
      <c r="G62"/>
    </row>
    <row r="63" spans="1:7">
      <c r="A63" t="s">
        <v>94</v>
      </c>
      <c r="B63" s="22">
        <v>2018</v>
      </c>
      <c r="C63" s="60">
        <f ca="1">OFFSET(AF!$K$4,MATCH(Stock!$C66,AF!$C$5:$C$146,0),MATCH(Stock!L$1,AF!$L$1:$L$1,0))*Stock!L66*$H$2</f>
        <v>1.2395806150662519E-2</v>
      </c>
      <c r="E63"/>
      <c r="F63"/>
      <c r="G63"/>
    </row>
    <row r="64" spans="1:7">
      <c r="A64" t="s">
        <v>95</v>
      </c>
      <c r="B64" s="22">
        <v>2018</v>
      </c>
      <c r="C64" s="60">
        <f ca="1">OFFSET(AF!$K$4,MATCH(Stock!$C67,AF!$C$5:$C$146,0),MATCH(Stock!L$1,AF!$L$1:$L$1,0))*Stock!L67*$H$2</f>
        <v>7.4672674959411E-5</v>
      </c>
      <c r="E64"/>
      <c r="F64"/>
      <c r="G64"/>
    </row>
    <row r="65" spans="1:7">
      <c r="A65" t="s">
        <v>223</v>
      </c>
      <c r="B65" s="22">
        <v>2018</v>
      </c>
      <c r="C65" s="60">
        <f ca="1">OFFSET(AF!$K$4,MATCH(Stock!$C68,AF!$C$5:$C$146,0),MATCH(Stock!L$1,AF!$L$1:$L$1,0))*Stock!L68*$H$2</f>
        <v>7.1868106628871414E-2</v>
      </c>
      <c r="E65"/>
      <c r="F65"/>
      <c r="G65"/>
    </row>
    <row r="66" spans="1:7" ht="15.75" thickBot="1">
      <c r="A66" s="75" t="s">
        <v>96</v>
      </c>
      <c r="B66" s="76">
        <v>2018</v>
      </c>
      <c r="C66" s="77">
        <f ca="1">OFFSET(AF!$K$4,MATCH(Stock!$C69,AF!$C$5:$C$146,0),MATCH(Stock!L$1,AF!$L$1:$L$1,0))*Stock!L69*$H$2</f>
        <v>0.27603388879635882</v>
      </c>
    </row>
    <row r="67" spans="1:7">
      <c r="A67" t="s">
        <v>112</v>
      </c>
      <c r="B67" s="22">
        <v>2018</v>
      </c>
      <c r="C67" s="60">
        <f ca="1">OFFSET(AF!$K$4,MATCH(Stock!$C70,AF!$C$5:$C$146,0),MATCH(Stock!L$1,AF!$L$1:$L$1,0))*Stock!L70*$H$2</f>
        <v>0.87704833961541961</v>
      </c>
    </row>
    <row r="68" spans="1:7">
      <c r="A68" t="s">
        <v>111</v>
      </c>
      <c r="B68" s="22">
        <v>2018</v>
      </c>
      <c r="C68" s="60">
        <f ca="1">OFFSET(AF!$K$4,MATCH(Stock!$C71,AF!$C$5:$C$146,0),MATCH(Stock!L$1,AF!$L$1:$L$1,0))*Stock!L71*$H$2</f>
        <v>8.4584475716310652E-5</v>
      </c>
    </row>
    <row r="69" spans="1:7">
      <c r="A69" t="s">
        <v>115</v>
      </c>
      <c r="B69" s="22">
        <v>2018</v>
      </c>
      <c r="C69" s="60">
        <f ca="1">OFFSET(AF!$K$4,MATCH(Stock!$C72,AF!$C$5:$C$146,0),MATCH(Stock!L$1,AF!$L$1:$L$1,0))*Stock!L72*$H$2</f>
        <v>1.7060070073573135</v>
      </c>
    </row>
    <row r="70" spans="1:7">
      <c r="A70" t="s">
        <v>116</v>
      </c>
      <c r="B70" s="22">
        <v>2018</v>
      </c>
      <c r="C70" s="60">
        <f ca="1">OFFSET(AF!$K$4,MATCH(Stock!$C73,AF!$C$5:$C$146,0),MATCH(Stock!L$1,AF!$L$1:$L$1,0))*Stock!L73*$H$2</f>
        <v>8.5525394712395375E-4</v>
      </c>
    </row>
    <row r="71" spans="1:7">
      <c r="A71" t="s">
        <v>113</v>
      </c>
      <c r="B71" s="22">
        <v>2018</v>
      </c>
      <c r="C71" s="60">
        <f ca="1">OFFSET(AF!$K$4,MATCH(Stock!$C74,AF!$C$5:$C$146,0),MATCH(Stock!L$1,AF!$L$1:$L$1,0))*Stock!L74*$H$2</f>
        <v>8.651093445189959</v>
      </c>
    </row>
    <row r="72" spans="1:7">
      <c r="A72" t="s">
        <v>118</v>
      </c>
      <c r="B72" s="22">
        <v>2018</v>
      </c>
      <c r="C72" s="60">
        <f ca="1">OFFSET(AF!$K$4,MATCH(Stock!$C75,AF!$C$5:$C$146,0),MATCH(Stock!L$1,AF!$L$1:$L$1,0))*Stock!L75*$H$2</f>
        <v>0.33125506623672235</v>
      </c>
    </row>
    <row r="73" spans="1:7">
      <c r="A73" t="s">
        <v>122</v>
      </c>
      <c r="B73" s="22">
        <v>2018</v>
      </c>
      <c r="C73" s="60">
        <f ca="1">OFFSET(AF!$K$4,MATCH(Stock!$C76,AF!$C$5:$C$146,0),MATCH(Stock!L$1,AF!$L$1:$L$1,0))*Stock!L76*$H$2</f>
        <v>3.4589322983265988E-2</v>
      </c>
    </row>
    <row r="74" spans="1:7">
      <c r="A74" t="s">
        <v>117</v>
      </c>
      <c r="B74" s="22">
        <v>2018</v>
      </c>
      <c r="C74" s="60">
        <f ca="1">OFFSET(AF!$K$4,MATCH(Stock!$C77,AF!$C$5:$C$146,0),MATCH(Stock!L$1,AF!$L$1:$L$1,0))*Stock!L77*$H$2</f>
        <v>0.40722019666391762</v>
      </c>
    </row>
    <row r="75" spans="1:7">
      <c r="A75" t="s">
        <v>114</v>
      </c>
      <c r="B75" s="22">
        <v>2018</v>
      </c>
      <c r="C75" s="60">
        <f ca="1">OFFSET(AF!$K$4,MATCH(Stock!$C78,AF!$C$5:$C$146,0),MATCH(Stock!L$1,AF!$L$1:$L$1,0))*Stock!L78*$H$2</f>
        <v>0.336200173249812</v>
      </c>
    </row>
    <row r="76" spans="1:7">
      <c r="A76" t="s">
        <v>119</v>
      </c>
      <c r="B76" s="22">
        <v>2018</v>
      </c>
      <c r="C76" s="60">
        <f ca="1">OFFSET(AF!$K$4,MATCH(Stock!$C79,AF!$C$5:$C$146,0),MATCH(Stock!L$1,AF!$L$1:$L$1,0))*Stock!L79*$H$2</f>
        <v>6.5001846519594661E-2</v>
      </c>
    </row>
    <row r="77" spans="1:7">
      <c r="A77" t="s">
        <v>120</v>
      </c>
      <c r="B77" s="22">
        <v>2018</v>
      </c>
      <c r="C77" s="60" t="e">
        <f ca="1">OFFSET(AF!$K$4,MATCH(Stock!$C80,AF!$C$5:$C$146,0),MATCH(Stock!L$1,AF!$L$1:$L$1,0))*Stock!L80*$H$2</f>
        <v>#N/A</v>
      </c>
    </row>
    <row r="78" spans="1:7">
      <c r="A78" t="s">
        <v>224</v>
      </c>
      <c r="B78" s="22">
        <v>2018</v>
      </c>
      <c r="C78" s="60" t="e">
        <f ca="1">OFFSET(AF!$K$4,MATCH(Stock!$C81,AF!$C$5:$C$146,0),MATCH(Stock!L$1,AF!$L$1:$L$1,0))*Stock!L81*$H$2</f>
        <v>#N/A</v>
      </c>
    </row>
    <row r="79" spans="1:7">
      <c r="A79" s="93" t="s">
        <v>121</v>
      </c>
      <c r="B79" s="94">
        <v>2018</v>
      </c>
      <c r="C79" s="95" t="e">
        <f ca="1">OFFSET(AF!$K$4,MATCH(Stock!$C82,AF!$C$5:$C$146,0),MATCH(Stock!L$1,AF!$L$1:$L$1,0))*Stock!L82*$H$2</f>
        <v>#N/A</v>
      </c>
    </row>
    <row r="80" spans="1:7">
      <c r="A80" s="24" t="s">
        <v>296</v>
      </c>
      <c r="B80" s="22">
        <v>2018</v>
      </c>
      <c r="C80" s="22">
        <f ca="1">OFFSET(AF!$K$1,MATCH(Stock!$C2,AF!$C$2:$C$146,0),MATCH(Stock!L$1,AF!$L$1:$L$1,0))*Stock!L2</f>
        <v>16.048148588323468</v>
      </c>
    </row>
    <row r="81" spans="1:3">
      <c r="A81" s="24" t="s">
        <v>297</v>
      </c>
      <c r="B81" s="22">
        <v>2018</v>
      </c>
      <c r="C81" s="22">
        <f ca="1">OFFSET(AF!$K$1,MATCH(Stock!$C3,AF!$C$2:$C$146,0),MATCH(Stock!L$1,AF!$L$1:$L$1,0))*Stock!L3</f>
        <v>4.1272711059541649</v>
      </c>
    </row>
    <row r="82" spans="1:3">
      <c r="A82" s="24" t="s">
        <v>298</v>
      </c>
      <c r="B82" s="22">
        <v>2018</v>
      </c>
      <c r="C82" s="22">
        <f ca="1">OFFSET(AF!$K$1,MATCH(Stock!$C4,AF!$C$2:$C$146,0),MATCH(Stock!L$1,AF!$L$1:$L$1,0))*Stock!L4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Olex</cp:lastModifiedBy>
  <cp:lastPrinted>2001-09-28T20:39:50Z</cp:lastPrinted>
  <dcterms:created xsi:type="dcterms:W3CDTF">2001-09-28T18:48:17Z</dcterms:created>
  <dcterms:modified xsi:type="dcterms:W3CDTF">2021-03-24T17:11:12Z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137401759624481</vt:r8>
  </property>
</Properties>
</file>