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A179693-C30D-43DC-8BD4-BBCD21DEDB8C}" xr6:coauthVersionLast="46" xr6:coauthVersionMax="46" xr10:uidLastSave="{00000000-0000-0000-0000-000000000000}"/>
  <bookViews>
    <workbookView xWindow="-120" yWindow="-120" windowWidth="29040" windowHeight="15840" activeTab="3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2" i="1"/>
  <c r="P51" i="1"/>
  <c r="P50" i="1"/>
  <c r="P49" i="1"/>
  <c r="B49" i="1"/>
  <c r="C52" i="1"/>
  <c r="C50" i="1"/>
  <c r="C51" i="1"/>
  <c r="L12" i="1" s="1"/>
  <c r="C49" i="1"/>
  <c r="D49" i="1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B2" i="1" l="1"/>
  <c r="G7" i="2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2" i="1" l="1"/>
  <c r="L21" i="1"/>
  <c r="L23" i="1" l="1"/>
  <c r="L20" i="1"/>
  <c r="L19" i="1"/>
  <c r="L22" i="1"/>
  <c r="L8" i="1"/>
  <c r="B51" i="1"/>
  <c r="B50" i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E29" i="1"/>
  <c r="E30" i="1"/>
  <c r="E31" i="1"/>
  <c r="E32" i="1"/>
  <c r="E33" i="1"/>
  <c r="E34" i="1"/>
  <c r="E36" i="1"/>
  <c r="E37" i="1"/>
  <c r="E38" i="1"/>
  <c r="E35" i="1"/>
  <c r="L15" i="1" l="1"/>
  <c r="L16" i="1"/>
  <c r="L14" i="1"/>
  <c r="L6" i="1"/>
  <c r="L9" i="1"/>
  <c r="L7" i="1"/>
  <c r="L18" i="1"/>
  <c r="L17" i="1"/>
  <c r="L13" i="1"/>
  <c r="L11" i="1"/>
  <c r="L10" i="1"/>
  <c r="D51" i="1"/>
  <c r="E51" i="1" s="1"/>
  <c r="F51" i="1" s="1"/>
  <c r="G51" i="1" s="1"/>
  <c r="H51" i="1" s="1"/>
  <c r="I51" i="1" s="1"/>
  <c r="J51" i="1" s="1"/>
  <c r="D50" i="1"/>
  <c r="E50" i="1" s="1"/>
  <c r="F50" i="1" s="1"/>
  <c r="G50" i="1" s="1"/>
  <c r="H50" i="1" s="1"/>
  <c r="I50" i="1" s="1"/>
  <c r="J50" i="1" s="1"/>
  <c r="D52" i="1"/>
  <c r="E52" i="1" s="1"/>
  <c r="F52" i="1" s="1"/>
  <c r="G52" i="1" s="1"/>
  <c r="H52" i="1" s="1"/>
  <c r="I52" i="1" l="1"/>
  <c r="J52" i="1" s="1"/>
  <c r="K52" i="1" s="1"/>
  <c r="L52" i="1" s="1"/>
  <c r="M52" i="1" s="1"/>
  <c r="N52" i="1" s="1"/>
  <c r="O52" i="1" s="1"/>
  <c r="K50" i="1"/>
  <c r="L50" i="1" s="1"/>
  <c r="M50" i="1" s="1"/>
  <c r="N50" i="1" s="1"/>
  <c r="O50" i="1" s="1"/>
  <c r="K51" i="1"/>
  <c r="L51" i="1" s="1"/>
  <c r="M51" i="1" s="1"/>
  <c r="N51" i="1" s="1"/>
  <c r="O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<sst xmlns="http://schemas.openxmlformats.org/spreadsheetml/2006/main" count="268" uniqueCount="171">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</sst>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0" fillId="0" borderId="0" xfId="0" applyAlignment="1">
      <alignment horizontal="center" vertical="center"/>
    </xf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4" t="s">
        <v>77</v>
      </c>
      <c r="D5" s="24" t="s">
        <v>163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78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79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80</v>
      </c>
      <c r="B10" s="25" t="s">
        <v>81</v>
      </c>
    </row>
    <row r="11" spans="1:30" x14ac:dyDescent="0.25">
      <c r="A11" s="26" t="s">
        <v>82</v>
      </c>
      <c r="B11" s="26" t="s">
        <v>83</v>
      </c>
    </row>
    <row r="12" spans="1:30" x14ac:dyDescent="0.25">
      <c r="A12" s="27" t="s">
        <v>84</v>
      </c>
      <c r="B12" s="27" t="s">
        <v>85</v>
      </c>
    </row>
    <row r="13" spans="1:30" x14ac:dyDescent="0.25">
      <c r="A13" s="27" t="s">
        <v>86</v>
      </c>
      <c r="B13" s="27" t="s">
        <v>87</v>
      </c>
    </row>
    <row r="14" spans="1:30" x14ac:dyDescent="0.25">
      <c r="A14" s="27" t="s">
        <v>88</v>
      </c>
      <c r="B14" s="27" t="s">
        <v>89</v>
      </c>
    </row>
    <row r="15" spans="1:30" x14ac:dyDescent="0.25">
      <c r="A15" s="27" t="s">
        <v>90</v>
      </c>
      <c r="B15" s="27" t="s">
        <v>91</v>
      </c>
    </row>
    <row r="16" spans="1:30" x14ac:dyDescent="0.25">
      <c r="A16" s="27" t="s">
        <v>92</v>
      </c>
      <c r="B16" s="27" t="s">
        <v>93</v>
      </c>
    </row>
    <row r="17" spans="1:2" x14ac:dyDescent="0.25">
      <c r="A17" s="27" t="s">
        <v>94</v>
      </c>
      <c r="B17" s="27" t="s">
        <v>95</v>
      </c>
    </row>
    <row r="18" spans="1:2" x14ac:dyDescent="0.25">
      <c r="A18" s="27" t="s">
        <v>96</v>
      </c>
      <c r="B18" s="27" t="s">
        <v>97</v>
      </c>
    </row>
    <row r="19" spans="1:2" x14ac:dyDescent="0.25">
      <c r="A19" s="27" t="s">
        <v>98</v>
      </c>
      <c r="B19" s="27" t="s">
        <v>99</v>
      </c>
    </row>
    <row r="20" spans="1:2" x14ac:dyDescent="0.25">
      <c r="A20" s="27" t="s">
        <v>100</v>
      </c>
      <c r="B20" s="27" t="s">
        <v>101</v>
      </c>
    </row>
    <row r="21" spans="1:2" x14ac:dyDescent="0.25">
      <c r="A21" s="27" t="s">
        <v>102</v>
      </c>
      <c r="B21" s="27" t="s">
        <v>103</v>
      </c>
    </row>
    <row r="22" spans="1:2" x14ac:dyDescent="0.25">
      <c r="A22" s="27" t="s">
        <v>104</v>
      </c>
      <c r="B22" s="27" t="s">
        <v>105</v>
      </c>
    </row>
    <row r="23" spans="1:2" x14ac:dyDescent="0.25">
      <c r="A23" s="27" t="s">
        <v>106</v>
      </c>
      <c r="B23" s="27" t="s">
        <v>107</v>
      </c>
    </row>
    <row r="24" spans="1:2" x14ac:dyDescent="0.25">
      <c r="A24" s="27" t="s">
        <v>108</v>
      </c>
      <c r="B24" s="27" t="s">
        <v>109</v>
      </c>
    </row>
    <row r="25" spans="1:2" x14ac:dyDescent="0.25">
      <c r="A25" s="27" t="s">
        <v>110</v>
      </c>
      <c r="B25" s="27" t="s">
        <v>111</v>
      </c>
    </row>
    <row r="26" spans="1:2" x14ac:dyDescent="0.25">
      <c r="A26" s="27" t="s">
        <v>112</v>
      </c>
      <c r="B26" s="27" t="s">
        <v>113</v>
      </c>
    </row>
    <row r="27" spans="1:2" x14ac:dyDescent="0.25">
      <c r="A27" s="27" t="s">
        <v>114</v>
      </c>
      <c r="B27" s="27" t="s">
        <v>115</v>
      </c>
    </row>
    <row r="28" spans="1:2" x14ac:dyDescent="0.25">
      <c r="A28" s="27" t="s">
        <v>116</v>
      </c>
      <c r="B28" s="27" t="s">
        <v>117</v>
      </c>
    </row>
    <row r="29" spans="1:2" x14ac:dyDescent="0.25">
      <c r="A29" s="27" t="s">
        <v>118</v>
      </c>
      <c r="B29" s="27" t="s">
        <v>119</v>
      </c>
    </row>
    <row r="30" spans="1:2" x14ac:dyDescent="0.25">
      <c r="A30" s="27" t="s">
        <v>120</v>
      </c>
      <c r="B30" s="27" t="s">
        <v>121</v>
      </c>
    </row>
    <row r="31" spans="1:2" x14ac:dyDescent="0.25">
      <c r="A31" s="27" t="s">
        <v>122</v>
      </c>
      <c r="B31" s="27" t="s">
        <v>123</v>
      </c>
    </row>
    <row r="32" spans="1:2" x14ac:dyDescent="0.25">
      <c r="A32" s="27" t="s">
        <v>124</v>
      </c>
      <c r="B32" s="27" t="s">
        <v>125</v>
      </c>
    </row>
    <row r="33" spans="1:2" x14ac:dyDescent="0.25">
      <c r="A33" s="27" t="s">
        <v>126</v>
      </c>
      <c r="B33" s="27" t="s">
        <v>127</v>
      </c>
    </row>
    <row r="34" spans="1:2" x14ac:dyDescent="0.25">
      <c r="A34" s="27" t="s">
        <v>128</v>
      </c>
      <c r="B34" s="27" t="s">
        <v>129</v>
      </c>
    </row>
    <row r="35" spans="1:2" x14ac:dyDescent="0.25">
      <c r="A35" s="27" t="s">
        <v>130</v>
      </c>
      <c r="B35" s="27" t="s">
        <v>131</v>
      </c>
    </row>
    <row r="36" spans="1:2" x14ac:dyDescent="0.25">
      <c r="A36" s="27" t="s">
        <v>132</v>
      </c>
      <c r="B36" s="27" t="s">
        <v>133</v>
      </c>
    </row>
    <row r="37" spans="1:2" x14ac:dyDescent="0.25">
      <c r="A37" s="28" t="s">
        <v>134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14"/>
  <sheetViews>
    <sheetView workbookViewId="0">
      <selection activeCell="G18" sqref="G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1.285156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UC_PWR_MaxGrowth_CCS</v>
      </c>
      <c r="C6" s="2" t="s">
        <v>13</v>
      </c>
      <c r="D6" s="2"/>
      <c r="E6" s="2"/>
      <c r="F6" s="2"/>
      <c r="G6" s="2" t="s">
        <v>154</v>
      </c>
      <c r="H6" s="2">
        <v>2018</v>
      </c>
      <c r="I6" s="2" t="s">
        <v>15</v>
      </c>
      <c r="J6" s="32">
        <f>1+$C12</f>
        <v>1.2</v>
      </c>
      <c r="K6" s="2">
        <v>1</v>
      </c>
      <c r="L6" s="33">
        <f>-D12</f>
        <v>-0.4</v>
      </c>
      <c r="M6" s="2">
        <v>5</v>
      </c>
      <c r="N6" s="2" t="str">
        <f>_xlfn.TEXTJOIN(" ",TRUE,A12, "maximum growth rate of",B12)</f>
        <v>PWR maximum growth rate of CCS</v>
      </c>
    </row>
    <row r="7" spans="1:14" x14ac:dyDescent="0.25">
      <c r="B7" s="2" t="str">
        <f>_xlfn.TEXTJOIN("_",TRUE,"UC",A13,"MaxGrowth",B13)</f>
        <v>UC_PWR_MaxGrowth_Wave</v>
      </c>
      <c r="C7" s="2" t="s">
        <v>13</v>
      </c>
      <c r="G7" s="2" t="s">
        <v>158</v>
      </c>
      <c r="H7">
        <v>2035</v>
      </c>
      <c r="I7" s="2" t="s">
        <v>15</v>
      </c>
      <c r="J7" s="32">
        <f>1+$C13</f>
        <v>1.2</v>
      </c>
      <c r="K7" s="2">
        <v>1</v>
      </c>
      <c r="L7" s="33">
        <f t="shared" ref="L7:L8" si="0">-D13</f>
        <v>-0.4</v>
      </c>
      <c r="M7" s="2">
        <v>5</v>
      </c>
      <c r="N7" s="2" t="str">
        <f t="shared" ref="N7:N8" si="1">_xlfn.TEXTJOIN(" ",TRUE,A13, "maximum growth rate of",B13)</f>
        <v>PWR maximum growth rate of Wave</v>
      </c>
    </row>
    <row r="8" spans="1:14" x14ac:dyDescent="0.25">
      <c r="B8" s="2" t="str">
        <f>_xlfn.TEXTJOIN("_",TRUE,"UC",A14,"MaxGrowth",B14)</f>
        <v>UC_PWR_MaxGrowth_Tidal</v>
      </c>
      <c r="C8" s="2" t="s">
        <v>13</v>
      </c>
      <c r="G8" s="2" t="s">
        <v>159</v>
      </c>
      <c r="H8">
        <v>2035</v>
      </c>
      <c r="I8" s="2" t="s">
        <v>15</v>
      </c>
      <c r="J8" s="32">
        <f>1+$C14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11" spans="1:14" x14ac:dyDescent="0.25">
      <c r="C11" t="s">
        <v>153</v>
      </c>
      <c r="D11" t="s">
        <v>155</v>
      </c>
    </row>
    <row r="12" spans="1:14" x14ac:dyDescent="0.25">
      <c r="A12" t="s">
        <v>165</v>
      </c>
      <c r="B12" t="s">
        <v>160</v>
      </c>
      <c r="C12" s="13">
        <v>0.2</v>
      </c>
      <c r="D12">
        <v>0.4</v>
      </c>
    </row>
    <row r="13" spans="1:14" x14ac:dyDescent="0.25">
      <c r="A13" t="s">
        <v>165</v>
      </c>
      <c r="B13" t="s">
        <v>161</v>
      </c>
      <c r="C13" s="13">
        <v>0.2</v>
      </c>
      <c r="D13">
        <v>0.4</v>
      </c>
    </row>
    <row r="14" spans="1:14" x14ac:dyDescent="0.25">
      <c r="A14" t="s">
        <v>165</v>
      </c>
      <c r="B14" t="s">
        <v>162</v>
      </c>
      <c r="C14" s="13">
        <v>0.2</v>
      </c>
      <c r="D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2"/>
  <sheetViews>
    <sheetView zoomScaleNormal="100" workbookViewId="0">
      <selection activeCell="I4" sqref="I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10" max="10" width="11.42578125" customWidth="1"/>
    <col min="11" max="11" width="13.5703125" bestFit="1" customWidth="1"/>
    <col min="12" max="12" width="17.5703125" bestFit="1" customWidth="1"/>
    <col min="13" max="13" width="17.5703125" customWidth="1"/>
    <col min="14" max="14" width="34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_xlfn.TEXTJOIN(",",TRUE,Regions!C3:AD3)</f>
        <v>~UC_Sets: R_E: IE,National,IE-CW,IE-D,IE-KE,IE-KK,IE-LS,IE-LD,IE-LH,IE-MH,IE-OY,IE-WH,IE-WX,IE-WW,IE-CE,IE-CO,IE-KY,IE-LK,IE-TA,IE-WD,IE-G,IE-LM,IE-MO,IE-RN,IE-SO,IE-CN,IE-DL,IE-MN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0">1+$B$46</f>
        <v>1.5</v>
      </c>
      <c r="K6" s="18">
        <v>1</v>
      </c>
      <c r="L6" s="19">
        <f>-C52/1000</f>
        <v>-18.168149999999997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0"/>
        <v>1.5</v>
      </c>
      <c r="K7" s="18">
        <v>1</v>
      </c>
      <c r="L7" s="19">
        <f>-C52/1000</f>
        <v>-18.168149999999997</v>
      </c>
      <c r="M7" s="18">
        <v>5</v>
      </c>
      <c r="N7" s="18" t="s">
        <v>60</v>
      </c>
    </row>
    <row r="8" spans="2:15" x14ac:dyDescent="0.25">
      <c r="B8" s="18" t="s">
        <v>147</v>
      </c>
      <c r="C8" s="18" t="s">
        <v>13</v>
      </c>
      <c r="D8" s="18" t="s">
        <v>14</v>
      </c>
      <c r="E8" s="18"/>
      <c r="F8" s="18"/>
      <c r="G8" s="18" t="s">
        <v>148</v>
      </c>
      <c r="H8" s="18">
        <v>2018</v>
      </c>
      <c r="I8" s="18" t="s">
        <v>15</v>
      </c>
      <c r="J8" s="29">
        <f t="shared" si="0"/>
        <v>1.5</v>
      </c>
      <c r="K8" s="18">
        <v>1</v>
      </c>
      <c r="L8" s="19">
        <f>-C52/1000</f>
        <v>-18.168149999999997</v>
      </c>
      <c r="M8" s="18">
        <v>5</v>
      </c>
      <c r="N8" s="18" t="s">
        <v>149</v>
      </c>
    </row>
    <row r="9" spans="2:15" x14ac:dyDescent="0.25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0">
        <f t="shared" si="0"/>
        <v>1.5</v>
      </c>
      <c r="K9" s="21">
        <v>1</v>
      </c>
      <c r="L9" s="22">
        <f>-C52/1000</f>
        <v>-18.168149999999997</v>
      </c>
      <c r="M9" s="21">
        <v>5</v>
      </c>
      <c r="N9" s="21" t="s">
        <v>69</v>
      </c>
    </row>
    <row r="10" spans="2:15" x14ac:dyDescent="0.25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0"/>
        <v>1.5</v>
      </c>
      <c r="K10" s="18">
        <v>1</v>
      </c>
      <c r="L10" s="19">
        <f>-C51/1000</f>
        <v>-2.4808499999999998</v>
      </c>
      <c r="M10" s="18">
        <v>5</v>
      </c>
      <c r="N10" s="18" t="s">
        <v>56</v>
      </c>
    </row>
    <row r="11" spans="2:15" x14ac:dyDescent="0.25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29">
        <f t="shared" si="0"/>
        <v>1.5</v>
      </c>
      <c r="K11" s="18">
        <v>1</v>
      </c>
      <c r="L11" s="19">
        <f>-C51/1000</f>
        <v>-2.4808499999999998</v>
      </c>
      <c r="M11" s="18">
        <v>5</v>
      </c>
      <c r="N11" s="18" t="s">
        <v>70</v>
      </c>
    </row>
    <row r="12" spans="2:15" x14ac:dyDescent="0.25">
      <c r="B12" s="18" t="s">
        <v>150</v>
      </c>
      <c r="C12" s="18" t="s">
        <v>13</v>
      </c>
      <c r="D12" s="18" t="s">
        <v>14</v>
      </c>
      <c r="E12" s="18"/>
      <c r="F12" s="18"/>
      <c r="G12" s="18" t="s">
        <v>151</v>
      </c>
      <c r="H12" s="18">
        <v>2018</v>
      </c>
      <c r="I12" s="18" t="s">
        <v>15</v>
      </c>
      <c r="J12" s="29">
        <f t="shared" si="0"/>
        <v>1.5</v>
      </c>
      <c r="K12" s="18">
        <v>1</v>
      </c>
      <c r="L12" s="19">
        <f>-C51/1000</f>
        <v>-2.4808499999999998</v>
      </c>
      <c r="M12" s="18">
        <v>5</v>
      </c>
      <c r="N12" s="18" t="s">
        <v>152</v>
      </c>
    </row>
    <row r="13" spans="2:15" x14ac:dyDescent="0.25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0">
        <f t="shared" si="0"/>
        <v>1.5</v>
      </c>
      <c r="K13" s="21">
        <v>1</v>
      </c>
      <c r="L13" s="22">
        <f>-C51/1000</f>
        <v>-2.4808499999999998</v>
      </c>
      <c r="M13" s="21">
        <v>5</v>
      </c>
      <c r="N13" s="21" t="s">
        <v>71</v>
      </c>
    </row>
    <row r="14" spans="2:15" x14ac:dyDescent="0.25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0"/>
        <v>1.5</v>
      </c>
      <c r="K14" s="18">
        <v>1</v>
      </c>
      <c r="L14" s="19">
        <f>-C50/1000</f>
        <v>-7.9500000000000001E-2</v>
      </c>
      <c r="M14" s="18">
        <v>5</v>
      </c>
      <c r="N14" s="18" t="s">
        <v>53</v>
      </c>
    </row>
    <row r="15" spans="2:15" x14ac:dyDescent="0.25">
      <c r="B15" s="18" t="s">
        <v>136</v>
      </c>
      <c r="C15" s="18" t="s">
        <v>13</v>
      </c>
      <c r="D15" s="18" t="s">
        <v>14</v>
      </c>
      <c r="E15" s="18"/>
      <c r="F15" s="18"/>
      <c r="G15" s="18" t="s">
        <v>137</v>
      </c>
      <c r="H15" s="18">
        <v>2018</v>
      </c>
      <c r="I15" s="18" t="s">
        <v>15</v>
      </c>
      <c r="J15" s="29">
        <f t="shared" si="0"/>
        <v>1.5</v>
      </c>
      <c r="K15" s="18">
        <v>1</v>
      </c>
      <c r="L15" s="19">
        <f>-C50/1000</f>
        <v>-7.9500000000000001E-2</v>
      </c>
      <c r="M15" s="18">
        <v>5</v>
      </c>
      <c r="N15" s="18" t="s">
        <v>138</v>
      </c>
    </row>
    <row r="16" spans="2:15" x14ac:dyDescent="0.25">
      <c r="B16" s="18" t="s">
        <v>142</v>
      </c>
      <c r="C16" s="18" t="s">
        <v>13</v>
      </c>
      <c r="D16" s="18" t="s">
        <v>14</v>
      </c>
      <c r="E16" s="18"/>
      <c r="F16" s="18"/>
      <c r="G16" s="18" t="s">
        <v>143</v>
      </c>
      <c r="H16" s="18">
        <v>2018</v>
      </c>
      <c r="I16" s="18" t="s">
        <v>15</v>
      </c>
      <c r="J16" s="29">
        <f t="shared" si="0"/>
        <v>1.5</v>
      </c>
      <c r="K16" s="18">
        <v>1</v>
      </c>
      <c r="L16" s="19">
        <f>-C50/1000</f>
        <v>-7.9500000000000001E-2</v>
      </c>
      <c r="M16" s="18">
        <v>5</v>
      </c>
      <c r="N16" s="18" t="s">
        <v>144</v>
      </c>
    </row>
    <row r="17" spans="1:15" x14ac:dyDescent="0.25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29">
        <f t="shared" si="0"/>
        <v>1.5</v>
      </c>
      <c r="K17" s="18">
        <v>1</v>
      </c>
      <c r="L17" s="19">
        <f>-C50/1000</f>
        <v>-7.9500000000000001E-2</v>
      </c>
      <c r="M17" s="18">
        <v>5</v>
      </c>
      <c r="N17" s="18" t="s">
        <v>54</v>
      </c>
    </row>
    <row r="18" spans="1:15" x14ac:dyDescent="0.25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0">
        <f t="shared" si="0"/>
        <v>1.5</v>
      </c>
      <c r="K18" s="21">
        <v>1</v>
      </c>
      <c r="L18" s="22">
        <f>-C50/1000</f>
        <v>-7.9500000000000001E-2</v>
      </c>
      <c r="M18" s="21">
        <v>5</v>
      </c>
      <c r="N18" s="21" t="s">
        <v>64</v>
      </c>
    </row>
    <row r="19" spans="1:15" x14ac:dyDescent="0.25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0"/>
        <v>1.5</v>
      </c>
      <c r="K19" s="18">
        <v>1</v>
      </c>
      <c r="L19" s="19">
        <f>-C49/1000</f>
        <v>-0.22769999999999999</v>
      </c>
      <c r="M19" s="18">
        <v>5</v>
      </c>
      <c r="N19" s="18" t="s">
        <v>46</v>
      </c>
    </row>
    <row r="20" spans="1:15" x14ac:dyDescent="0.25">
      <c r="B20" s="18" t="s">
        <v>135</v>
      </c>
      <c r="C20" s="18" t="s">
        <v>13</v>
      </c>
      <c r="D20" s="18" t="s">
        <v>14</v>
      </c>
      <c r="E20" s="18"/>
      <c r="F20" s="18"/>
      <c r="G20" s="18" t="s">
        <v>145</v>
      </c>
      <c r="H20" s="18">
        <v>2018</v>
      </c>
      <c r="I20" s="18" t="s">
        <v>15</v>
      </c>
      <c r="J20" s="29">
        <f t="shared" si="0"/>
        <v>1.5</v>
      </c>
      <c r="K20" s="18">
        <v>1</v>
      </c>
      <c r="L20" s="19">
        <f>-C49/1000</f>
        <v>-0.22769999999999999</v>
      </c>
      <c r="M20" s="18">
        <v>5</v>
      </c>
      <c r="N20" s="18" t="s">
        <v>139</v>
      </c>
    </row>
    <row r="21" spans="1:15" x14ac:dyDescent="0.25">
      <c r="B21" s="18" t="s">
        <v>140</v>
      </c>
      <c r="C21" s="18" t="s">
        <v>13</v>
      </c>
      <c r="D21" s="18" t="s">
        <v>14</v>
      </c>
      <c r="E21" s="18"/>
      <c r="F21" s="18"/>
      <c r="G21" s="18" t="s">
        <v>146</v>
      </c>
      <c r="H21" s="18">
        <v>2018</v>
      </c>
      <c r="I21" s="18" t="s">
        <v>15</v>
      </c>
      <c r="J21" s="29">
        <f t="shared" si="0"/>
        <v>1.5</v>
      </c>
      <c r="K21" s="18">
        <v>1</v>
      </c>
      <c r="L21" s="19">
        <f>-C49/1000</f>
        <v>-0.22769999999999999</v>
      </c>
      <c r="M21" s="18">
        <v>5</v>
      </c>
      <c r="N21" s="18" t="s">
        <v>141</v>
      </c>
    </row>
    <row r="22" spans="1:15" x14ac:dyDescent="0.25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29">
        <f t="shared" si="0"/>
        <v>1.5</v>
      </c>
      <c r="K22" s="18">
        <v>1</v>
      </c>
      <c r="L22" s="19">
        <f>-C49/1000</f>
        <v>-0.22769999999999999</v>
      </c>
      <c r="M22" s="18">
        <v>5</v>
      </c>
      <c r="N22" s="18" t="s">
        <v>45</v>
      </c>
      <c r="O22" s="2"/>
    </row>
    <row r="23" spans="1:15" x14ac:dyDescent="0.25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0">
        <f t="shared" si="0"/>
        <v>1.5</v>
      </c>
      <c r="K23" s="21">
        <v>1</v>
      </c>
      <c r="L23" s="22">
        <f>-C49/1000</f>
        <v>-0.22769999999999999</v>
      </c>
      <c r="M23" s="21">
        <v>5</v>
      </c>
      <c r="N23" s="21" t="s">
        <v>63</v>
      </c>
    </row>
    <row r="27" spans="1:15" x14ac:dyDescent="0.25">
      <c r="A27" s="4" t="s">
        <v>29</v>
      </c>
    </row>
    <row r="28" spans="1:15" x14ac:dyDescent="0.25">
      <c r="A28" s="5"/>
      <c r="B28" s="5"/>
      <c r="C28" s="10" t="s">
        <v>31</v>
      </c>
      <c r="D28" s="10" t="s">
        <v>30</v>
      </c>
      <c r="E28" s="10" t="s">
        <v>32</v>
      </c>
    </row>
    <row r="29" spans="1:15" x14ac:dyDescent="0.25">
      <c r="A29" s="35" t="s">
        <v>27</v>
      </c>
      <c r="B29" s="3" t="s">
        <v>26</v>
      </c>
      <c r="C29" s="8">
        <v>228046</v>
      </c>
      <c r="D29" s="8">
        <v>9959</v>
      </c>
      <c r="E29" s="11">
        <f t="shared" ref="E29:E34" si="1">D29/C29</f>
        <v>4.3671013742841359E-2</v>
      </c>
    </row>
    <row r="30" spans="1:15" x14ac:dyDescent="0.25">
      <c r="A30" s="35"/>
      <c r="B30" s="3" t="s">
        <v>25</v>
      </c>
      <c r="C30" s="8">
        <v>100649</v>
      </c>
      <c r="D30" s="8">
        <v>6580</v>
      </c>
      <c r="E30" s="11">
        <f t="shared" si="1"/>
        <v>6.5375711631511485E-2</v>
      </c>
    </row>
    <row r="31" spans="1:15" x14ac:dyDescent="0.25">
      <c r="A31" s="35"/>
      <c r="B31" s="3" t="s">
        <v>24</v>
      </c>
      <c r="C31" s="8">
        <v>4546</v>
      </c>
      <c r="D31" s="8">
        <v>201</v>
      </c>
      <c r="E31" s="11">
        <f t="shared" si="1"/>
        <v>4.4214694236691596E-2</v>
      </c>
    </row>
    <row r="32" spans="1:15" x14ac:dyDescent="0.25">
      <c r="A32" s="35"/>
      <c r="B32" s="3" t="s">
        <v>23</v>
      </c>
      <c r="C32" s="8">
        <v>6661</v>
      </c>
      <c r="D32" s="8">
        <v>329</v>
      </c>
      <c r="E32" s="11">
        <f t="shared" si="1"/>
        <v>4.9391983185707852E-2</v>
      </c>
    </row>
    <row r="33" spans="1:16" x14ac:dyDescent="0.25">
      <c r="A33" s="35"/>
      <c r="B33" s="3" t="s">
        <v>22</v>
      </c>
      <c r="C33" s="8">
        <v>8424</v>
      </c>
      <c r="D33" s="8">
        <v>485</v>
      </c>
      <c r="E33" s="11">
        <f t="shared" si="1"/>
        <v>5.7573599240265907E-2</v>
      </c>
    </row>
    <row r="34" spans="1:16" x14ac:dyDescent="0.25">
      <c r="A34" s="35"/>
      <c r="B34" s="3" t="s">
        <v>21</v>
      </c>
      <c r="C34" s="8">
        <v>14373</v>
      </c>
      <c r="D34" s="8">
        <v>1033</v>
      </c>
      <c r="E34" s="11">
        <f t="shared" si="1"/>
        <v>7.187086899046824E-2</v>
      </c>
    </row>
    <row r="35" spans="1:16" x14ac:dyDescent="0.25">
      <c r="B35" s="3" t="s">
        <v>20</v>
      </c>
      <c r="C35" s="8">
        <v>2168099</v>
      </c>
      <c r="D35" s="8">
        <v>121121</v>
      </c>
      <c r="E35" s="11">
        <f>D35/C35</f>
        <v>5.5865068892149296E-2</v>
      </c>
    </row>
    <row r="36" spans="1:16" x14ac:dyDescent="0.25">
      <c r="B36" s="3" t="s">
        <v>19</v>
      </c>
      <c r="C36" s="8">
        <v>41471</v>
      </c>
      <c r="D36" s="8">
        <v>2566</v>
      </c>
      <c r="E36" s="11">
        <f t="shared" ref="E36:E38" si="2">D36/C36</f>
        <v>6.1874562947601935E-2</v>
      </c>
    </row>
    <row r="37" spans="1:16" x14ac:dyDescent="0.25">
      <c r="B37" s="3" t="s">
        <v>18</v>
      </c>
      <c r="C37" s="8">
        <v>21457</v>
      </c>
      <c r="D37" s="8">
        <v>1224</v>
      </c>
      <c r="E37" s="11">
        <f t="shared" si="2"/>
        <v>5.7044321200540614E-2</v>
      </c>
    </row>
    <row r="38" spans="1:16" x14ac:dyDescent="0.25">
      <c r="A38" s="6"/>
      <c r="B38" s="7" t="s">
        <v>17</v>
      </c>
      <c r="C38" s="9">
        <v>11206</v>
      </c>
      <c r="D38" s="9">
        <v>551</v>
      </c>
      <c r="E38" s="12">
        <f t="shared" si="2"/>
        <v>4.9170087453150095E-2</v>
      </c>
    </row>
    <row r="39" spans="1:16" x14ac:dyDescent="0.25">
      <c r="A39" t="s">
        <v>28</v>
      </c>
    </row>
    <row r="45" spans="1:16" x14ac:dyDescent="0.25">
      <c r="B45" t="s">
        <v>33</v>
      </c>
      <c r="C45" t="s">
        <v>156</v>
      </c>
    </row>
    <row r="46" spans="1:16" x14ac:dyDescent="0.25">
      <c r="B46" s="13">
        <v>0.5</v>
      </c>
      <c r="C46" s="13">
        <v>0.15</v>
      </c>
    </row>
    <row r="47" spans="1:16" x14ac:dyDescent="0.25">
      <c r="C47">
        <v>2018</v>
      </c>
      <c r="D47">
        <v>2019</v>
      </c>
      <c r="E47">
        <v>2020</v>
      </c>
      <c r="F47">
        <v>2021</v>
      </c>
      <c r="G47">
        <v>2022</v>
      </c>
      <c r="H47">
        <v>2023</v>
      </c>
      <c r="I47">
        <v>2024</v>
      </c>
      <c r="J47">
        <v>2025</v>
      </c>
      <c r="K47">
        <v>2026</v>
      </c>
      <c r="L47">
        <v>2027</v>
      </c>
      <c r="M47">
        <v>2028</v>
      </c>
      <c r="N47">
        <v>2029</v>
      </c>
      <c r="O47">
        <v>2030</v>
      </c>
      <c r="P47" t="s">
        <v>157</v>
      </c>
    </row>
    <row r="48" spans="1:16" x14ac:dyDescent="0.25">
      <c r="B48" t="s">
        <v>34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 s="14">
        <v>8</v>
      </c>
      <c r="K48">
        <v>9</v>
      </c>
      <c r="L48">
        <v>10</v>
      </c>
      <c r="M48">
        <v>10</v>
      </c>
      <c r="N48">
        <v>10</v>
      </c>
      <c r="O48">
        <v>10</v>
      </c>
    </row>
    <row r="49" spans="1:16" x14ac:dyDescent="0.25">
      <c r="A49" t="s">
        <v>35</v>
      </c>
      <c r="B49" s="15">
        <f>D34+D33</f>
        <v>1518</v>
      </c>
      <c r="C49" s="14">
        <f>B49*$C$46</f>
        <v>227.7</v>
      </c>
      <c r="D49" s="14">
        <f>C49*(1+$B$46)</f>
        <v>341.54999999999995</v>
      </c>
      <c r="E49" s="20">
        <f t="shared" ref="E49:H49" si="3">D49*(1+$B$46)</f>
        <v>512.32499999999993</v>
      </c>
      <c r="F49" s="14">
        <f t="shared" si="3"/>
        <v>768.48749999999995</v>
      </c>
      <c r="G49" s="14">
        <f t="shared" si="3"/>
        <v>1152.7312499999998</v>
      </c>
      <c r="H49" s="14">
        <f t="shared" si="3"/>
        <v>1729.0968749999997</v>
      </c>
      <c r="I49" s="14">
        <f t="shared" ref="I49" si="4">H49*(1+$B$46)</f>
        <v>2593.6453124999998</v>
      </c>
      <c r="J49" s="14">
        <f t="shared" ref="J49" si="5">I49*(1+$B$46)</f>
        <v>3890.4679687499997</v>
      </c>
      <c r="K49" s="14">
        <f t="shared" ref="K49" si="6">J49*(1+$B$46)</f>
        <v>5835.7019531249998</v>
      </c>
      <c r="L49" s="14">
        <f t="shared" ref="L49" si="7">K49*(1+$B$46)</f>
        <v>8753.5529296874993</v>
      </c>
      <c r="M49" s="14">
        <f t="shared" ref="M49" si="8">L49*(1+$B$46)</f>
        <v>13130.329394531249</v>
      </c>
      <c r="N49" s="14">
        <f t="shared" ref="N49" si="9">M49*(1+$B$46)</f>
        <v>19695.494091796874</v>
      </c>
      <c r="O49" s="31">
        <f>N49*(1+$B$46)</f>
        <v>29543.24113769531</v>
      </c>
      <c r="P49" s="15">
        <f>C34+C33</f>
        <v>22797</v>
      </c>
    </row>
    <row r="50" spans="1:16" x14ac:dyDescent="0.25">
      <c r="A50" t="s">
        <v>36</v>
      </c>
      <c r="B50" s="15">
        <f>D32+D31</f>
        <v>530</v>
      </c>
      <c r="C50" s="14">
        <f>B50*$C$46</f>
        <v>79.5</v>
      </c>
      <c r="D50" s="14">
        <f t="shared" ref="D50:L50" si="10">C50*(1+$B$46)</f>
        <v>119.25</v>
      </c>
      <c r="E50" s="20">
        <f t="shared" si="10"/>
        <v>178.875</v>
      </c>
      <c r="F50" s="14">
        <f t="shared" si="10"/>
        <v>268.3125</v>
      </c>
      <c r="G50" s="14">
        <f t="shared" si="10"/>
        <v>402.46875</v>
      </c>
      <c r="H50" s="14">
        <f t="shared" si="10"/>
        <v>603.703125</v>
      </c>
      <c r="I50" s="14">
        <f t="shared" si="10"/>
        <v>905.5546875</v>
      </c>
      <c r="J50" s="14">
        <f t="shared" si="10"/>
        <v>1358.33203125</v>
      </c>
      <c r="K50" s="14">
        <f t="shared" si="10"/>
        <v>2037.498046875</v>
      </c>
      <c r="L50" s="14">
        <f t="shared" si="10"/>
        <v>3056.2470703125</v>
      </c>
      <c r="M50" s="14">
        <f t="shared" ref="M50:M52" si="11">L50*(1+$B$46)</f>
        <v>4584.37060546875</v>
      </c>
      <c r="N50" s="14">
        <f t="shared" ref="N50:N52" si="12">M50*(1+$B$46)</f>
        <v>6876.555908203125</v>
      </c>
      <c r="O50" s="31">
        <f t="shared" ref="O50:O52" si="13">N50*(1+$B$46)</f>
        <v>10314.833862304688</v>
      </c>
      <c r="P50" s="15">
        <f>C32+C31</f>
        <v>11207</v>
      </c>
    </row>
    <row r="51" spans="1:16" x14ac:dyDescent="0.25">
      <c r="A51" t="s">
        <v>37</v>
      </c>
      <c r="B51" s="15">
        <f>D30+D29</f>
        <v>16539</v>
      </c>
      <c r="C51" s="14">
        <f>B51*$C$46</f>
        <v>2480.85</v>
      </c>
      <c r="D51" s="14">
        <f>C51*(1+$B$46)</f>
        <v>3721.2749999999996</v>
      </c>
      <c r="E51" s="20">
        <f t="shared" ref="E51:L51" si="14">D51*(1+$B$46)</f>
        <v>5581.9124999999995</v>
      </c>
      <c r="F51" s="14">
        <f t="shared" si="14"/>
        <v>8372.8687499999996</v>
      </c>
      <c r="G51" s="14">
        <f t="shared" si="14"/>
        <v>12559.303124999999</v>
      </c>
      <c r="H51" s="14">
        <f t="shared" si="14"/>
        <v>18838.954687499998</v>
      </c>
      <c r="I51" s="14">
        <f t="shared" si="14"/>
        <v>28258.432031249999</v>
      </c>
      <c r="J51" s="14">
        <f t="shared" si="14"/>
        <v>42387.648046874994</v>
      </c>
      <c r="K51" s="14">
        <f t="shared" si="14"/>
        <v>63581.472070312491</v>
      </c>
      <c r="L51" s="14">
        <f t="shared" si="14"/>
        <v>95372.208105468744</v>
      </c>
      <c r="M51" s="14">
        <f t="shared" si="11"/>
        <v>143058.3121582031</v>
      </c>
      <c r="N51" s="14">
        <f t="shared" si="12"/>
        <v>214587.46823730465</v>
      </c>
      <c r="O51" s="31">
        <f t="shared" si="13"/>
        <v>321881.20235595701</v>
      </c>
      <c r="P51" s="15">
        <f>C30+C29</f>
        <v>328695</v>
      </c>
    </row>
    <row r="52" spans="1:16" x14ac:dyDescent="0.25">
      <c r="A52" t="s">
        <v>38</v>
      </c>
      <c r="B52" s="15">
        <f>D35</f>
        <v>121121</v>
      </c>
      <c r="C52" s="14">
        <f>B52*$C$46</f>
        <v>18168.149999999998</v>
      </c>
      <c r="D52" s="14">
        <f t="shared" ref="D52:L52" si="15">C52*(1+$B$46)</f>
        <v>27252.224999999999</v>
      </c>
      <c r="E52" s="20">
        <f t="shared" si="15"/>
        <v>40878.337499999994</v>
      </c>
      <c r="F52" s="14">
        <f t="shared" si="15"/>
        <v>61317.506249999991</v>
      </c>
      <c r="G52" s="14">
        <f t="shared" si="15"/>
        <v>91976.259374999994</v>
      </c>
      <c r="H52" s="14">
        <f t="shared" si="15"/>
        <v>137964.38906249998</v>
      </c>
      <c r="I52" s="14">
        <f t="shared" si="15"/>
        <v>206946.58359374997</v>
      </c>
      <c r="J52" s="14">
        <f t="shared" si="15"/>
        <v>310419.87539062498</v>
      </c>
      <c r="K52" s="14">
        <f t="shared" si="15"/>
        <v>465629.81308593747</v>
      </c>
      <c r="L52" s="14">
        <f t="shared" si="15"/>
        <v>698444.71962890623</v>
      </c>
      <c r="M52" s="14">
        <f t="shared" si="11"/>
        <v>1047667.0794433593</v>
      </c>
      <c r="N52" s="14">
        <f t="shared" si="12"/>
        <v>1571500.6191650389</v>
      </c>
      <c r="O52" s="31">
        <f t="shared" si="13"/>
        <v>2357250.9287475585</v>
      </c>
      <c r="P52" s="15">
        <f>C35</f>
        <v>2168099</v>
      </c>
    </row>
  </sheetData>
  <mergeCells count="1">
    <mergeCell ref="A29:A34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3"/>
  <sheetViews>
    <sheetView tabSelected="1" zoomScaleNormal="100" workbookViewId="0">
      <selection activeCell="K16" sqref="K16"/>
    </sheetView>
  </sheetViews>
  <sheetFormatPr defaultRowHeight="15" x14ac:dyDescent="0.25"/>
  <cols>
    <col min="2" max="2" width="27.140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UC_SRV-PU_MaxGrowth_HPs</v>
      </c>
      <c r="C6" s="2" t="s">
        <v>13</v>
      </c>
      <c r="D6" s="2"/>
      <c r="E6" s="2" t="s">
        <v>168</v>
      </c>
      <c r="F6" s="2"/>
      <c r="G6" s="2" t="s">
        <v>169</v>
      </c>
      <c r="H6" s="2">
        <v>2018</v>
      </c>
      <c r="I6" s="2" t="s">
        <v>15</v>
      </c>
      <c r="J6" s="34">
        <f>1+C12</f>
        <v>1.1000000000000001</v>
      </c>
      <c r="K6" s="2">
        <v>1</v>
      </c>
      <c r="L6" s="33">
        <f>-D12</f>
        <v>-0.5</v>
      </c>
      <c r="M6" s="2">
        <v>5</v>
      </c>
      <c r="N6" s="2" t="str">
        <f>_xlfn.TEXTJOIN(" ",TRUE,A12, "maximum growth rate of",B12)</f>
        <v>SRV-PU maximum growth rate of HPs</v>
      </c>
    </row>
    <row r="7" spans="1:14" x14ac:dyDescent="0.25">
      <c r="B7" s="2" t="str">
        <f>_xlfn.TEXTJOIN("_",TRUE,"UC",A13,"MaxGrowth",B13)</f>
        <v>UC_SRV-CS_MaxGrowth_HPs</v>
      </c>
      <c r="C7" s="2" t="s">
        <v>13</v>
      </c>
      <c r="D7" s="2"/>
      <c r="E7" s="2" t="s">
        <v>168</v>
      </c>
      <c r="F7" s="2"/>
      <c r="G7" s="2" t="s">
        <v>170</v>
      </c>
      <c r="H7" s="2">
        <v>2018</v>
      </c>
      <c r="I7" s="2" t="s">
        <v>15</v>
      </c>
      <c r="J7" s="34">
        <f>1+C13</f>
        <v>1.1000000000000001</v>
      </c>
      <c r="K7" s="2">
        <v>1</v>
      </c>
      <c r="L7" s="33">
        <f>-D13</f>
        <v>-0.5</v>
      </c>
      <c r="M7" s="2">
        <v>5</v>
      </c>
      <c r="N7" s="2" t="str">
        <f>_xlfn.TEXTJOIN(" ",TRUE,A13, "maximum growth rate of",B13)</f>
        <v>SRV-CS maximum growth rate of HPs</v>
      </c>
    </row>
    <row r="11" spans="1:14" x14ac:dyDescent="0.25">
      <c r="C11" t="s">
        <v>153</v>
      </c>
      <c r="D11" t="s">
        <v>155</v>
      </c>
    </row>
    <row r="12" spans="1:14" x14ac:dyDescent="0.25">
      <c r="A12" t="s">
        <v>166</v>
      </c>
      <c r="B12" t="s">
        <v>164</v>
      </c>
      <c r="C12" s="13">
        <v>0.1</v>
      </c>
      <c r="D12">
        <v>0.5</v>
      </c>
    </row>
    <row r="13" spans="1:14" x14ac:dyDescent="0.25">
      <c r="A13" t="s">
        <v>167</v>
      </c>
      <c r="B13" t="s">
        <v>164</v>
      </c>
      <c r="C13" s="13">
        <v>0.1</v>
      </c>
      <c r="D13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2021-04-28T13:31:14Z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563686549663543</vt:r8>
  </property>
</Properties>
</file>