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A7FD2507-CF56-44ED-9C2A-BB2CAE4A9C53}" xr6:coauthVersionLast="45" xr6:coauthVersionMax="46" xr10:uidLastSave="{00000000-0000-0000-0000-000000000000}"/>
  <bookViews>
    <workbookView xWindow="-120" yWindow="-16320" windowWidth="29040" windowHeight="15840" activeTab="2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C106" i="55"/>
  <c r="C105" i="55"/>
  <c r="AM106" i="55"/>
  <c r="AM105" i="55"/>
  <c r="C57" i="55"/>
  <c r="C58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9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C68" i="55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Y97" i="55"/>
  <c r="Y101" i="55" s="1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X53" i="55" s="1"/>
  <c r="Y49" i="55"/>
  <c r="Y53" i="55" s="1"/>
  <c r="V49" i="55"/>
  <c r="Z47" i="55"/>
  <c r="Z48" i="55"/>
  <c r="Y20" i="55"/>
  <c r="W20" i="55"/>
  <c r="X20" i="55" s="1"/>
  <c r="W53" i="55" l="1"/>
  <c r="W93" i="55"/>
  <c r="V53" i="55"/>
  <c r="V93" i="55"/>
  <c r="X93" i="55"/>
  <c r="Y93" i="55"/>
  <c r="V101" i="55"/>
  <c r="V45" i="55"/>
  <c r="Y45" i="55"/>
  <c r="X101" i="55"/>
  <c r="X45" i="55"/>
  <c r="X66" i="55"/>
  <c r="Y13" i="55"/>
  <c r="X13" i="55"/>
  <c r="Y11" i="55" l="1"/>
  <c r="X11" i="55"/>
  <c r="W11" i="55"/>
  <c r="V11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8" i="55"/>
  <c r="Z107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S108" i="55"/>
  <c r="R108" i="55"/>
  <c r="Q108" i="55"/>
  <c r="P108" i="55"/>
  <c r="AM107" i="55"/>
  <c r="AL107" i="55"/>
  <c r="S107" i="55"/>
  <c r="R107" i="55"/>
  <c r="Q107" i="55"/>
  <c r="P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60" i="55"/>
  <c r="Z59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V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V50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V12" i="55"/>
  <c r="Y10" i="55"/>
  <c r="Y8" i="55" s="1"/>
  <c r="X10" i="55"/>
  <c r="X8" i="55" s="1"/>
  <c r="W10" i="55"/>
  <c r="W8" i="55" s="1"/>
  <c r="W98" i="55"/>
  <c r="X98" i="55"/>
  <c r="Y98" i="55"/>
  <c r="V98" i="55"/>
  <c r="W117" i="55"/>
  <c r="V110" i="55"/>
  <c r="X117" i="55"/>
  <c r="V112" i="55"/>
  <c r="Y117" i="55"/>
  <c r="W112" i="55"/>
  <c r="W107" i="55"/>
  <c r="X112" i="55"/>
  <c r="X107" i="55"/>
  <c r="Y112" i="55"/>
  <c r="Y107" i="55"/>
  <c r="W110" i="55"/>
  <c r="V107" i="55"/>
  <c r="X110" i="55"/>
  <c r="V117" i="55"/>
  <c r="Y110" i="55"/>
  <c r="Y123" i="55"/>
  <c r="Y120" i="55"/>
  <c r="V113" i="55"/>
  <c r="V108" i="55"/>
  <c r="X96" i="55"/>
  <c r="W95" i="55"/>
  <c r="V123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W108" i="55"/>
  <c r="X100" i="55"/>
  <c r="W123" i="55"/>
  <c r="W120" i="55"/>
  <c r="V120" i="55"/>
  <c r="V118" i="55"/>
  <c r="Y116" i="55"/>
  <c r="X113" i="55"/>
  <c r="X108" i="55"/>
  <c r="X123" i="55"/>
  <c r="X120" i="55"/>
  <c r="V116" i="55"/>
  <c r="Y113" i="55"/>
  <c r="Y108" i="55"/>
  <c r="W96" i="55"/>
  <c r="V68" i="55"/>
  <c r="V62" i="55"/>
  <c r="V75" i="55"/>
  <c r="V73" i="55"/>
  <c r="V72" i="55"/>
  <c r="V64" i="55"/>
  <c r="V69" i="55"/>
  <c r="W52" i="55"/>
  <c r="X52" i="55"/>
  <c r="V26" i="55"/>
  <c r="V19" i="55"/>
  <c r="V28" i="55"/>
  <c r="V22" i="55"/>
  <c r="V16" i="55"/>
  <c r="V18" i="55"/>
  <c r="Y60" i="55"/>
  <c r="X70" i="55"/>
  <c r="X60" i="55"/>
  <c r="X68" i="55"/>
  <c r="V65" i="55"/>
  <c r="W72" i="55"/>
  <c r="W60" i="55"/>
  <c r="X72" i="55"/>
  <c r="W70" i="55"/>
  <c r="W68" i="55"/>
  <c r="Y72" i="55"/>
  <c r="W75" i="55"/>
  <c r="W73" i="55"/>
  <c r="Y70" i="55"/>
  <c r="Y68" i="55"/>
  <c r="Y62" i="55"/>
  <c r="V60" i="55"/>
  <c r="X73" i="55"/>
  <c r="V70" i="55"/>
  <c r="W65" i="55"/>
  <c r="Y75" i="55"/>
  <c r="Y73" i="55"/>
  <c r="X65" i="55"/>
  <c r="Y65" i="55"/>
  <c r="W62" i="55"/>
  <c r="X62" i="55"/>
  <c r="X75" i="55"/>
  <c r="X69" i="55"/>
  <c r="W64" i="55"/>
  <c r="V59" i="55"/>
  <c r="X64" i="55"/>
  <c r="Y69" i="55"/>
  <c r="Y64" i="55"/>
  <c r="W59" i="55"/>
  <c r="X59" i="55"/>
  <c r="W69" i="55"/>
  <c r="Y59" i="55"/>
  <c r="Y52" i="55"/>
  <c r="V148" i="55"/>
  <c r="W25" i="55"/>
  <c r="X19" i="55"/>
  <c r="V23" i="55"/>
  <c r="W19" i="55"/>
  <c r="Y23" i="55"/>
  <c r="X23" i="55"/>
  <c r="Y26" i="55"/>
  <c r="Y28" i="55"/>
  <c r="Y19" i="55"/>
  <c r="Y18" i="55"/>
  <c r="W23" i="55"/>
  <c r="X26" i="55"/>
  <c r="X28" i="55"/>
  <c r="X18" i="55"/>
  <c r="Y22" i="55"/>
  <c r="Y25" i="55"/>
  <c r="W26" i="55"/>
  <c r="W28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X54" i="55"/>
  <c r="V94" i="55"/>
  <c r="V102" i="55"/>
  <c r="Y102" i="55"/>
  <c r="Y94" i="55"/>
  <c r="X94" i="55"/>
  <c r="X102" i="55"/>
  <c r="Y54" i="55"/>
  <c r="Y46" i="55"/>
  <c r="W46" i="55"/>
  <c r="W54" i="55"/>
  <c r="W94" i="55"/>
  <c r="W102" i="55"/>
  <c r="V54" i="55"/>
  <c r="V46" i="55"/>
  <c r="V147" i="55"/>
  <c r="U148" i="55"/>
  <c r="W131" i="55" l="1"/>
  <c r="X131" i="55"/>
  <c r="Y131" i="55"/>
  <c r="V131" i="55"/>
  <c r="Y125" i="55"/>
  <c r="V77" i="55"/>
  <c r="X125" i="55"/>
  <c r="V125" i="55"/>
  <c r="W125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78" i="55"/>
  <c r="C77" i="55"/>
  <c r="C75" i="55"/>
  <c r="C73" i="55"/>
  <c r="C72" i="55"/>
  <c r="C67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3" i="55"/>
  <c r="C81" i="55"/>
  <c r="C80" i="55"/>
  <c r="C70" i="55"/>
  <c r="C69" i="55"/>
  <c r="C66" i="55"/>
  <c r="C65" i="55"/>
  <c r="C64" i="55"/>
  <c r="C62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<sst xmlns="http://schemas.openxmlformats.org/spreadsheetml/2006/main" count="3509" uniqueCount="1046">
  <si>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</si>
  <si>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</si>
  <si>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</si>
  <si>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</si>
  <si>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</si>
  <si>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</si>
  <si>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</si>
  <si>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</si>
  <si>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</si>
  <si>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</si>
  <si>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</si>
  <si>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</si>
  <si>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</si>
  <si>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</si>
  <si>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</si>
  <si>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</si>
  <si>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</si>
  <si>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</si>
  <si>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</si>
  <si>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</si>
  <si>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</si>
  <si>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</si>
  <si>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</si>
  <si>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</si>
  <si>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</si>
  <si>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</si>
  <si>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</si>
  <si>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</si>
  <si>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</si>
  <si>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</si>
  <si>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</si>
  <si>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</si>
  <si>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</si>
  <si>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</si>
  <si>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</si>
  <si>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</si>
  <si>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</si>
  <si>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</si>
  <si>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</si>
  <si>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</si>
  <si>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</si>
  <si>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</si>
  <si>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</si>
  <si>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</si>
  <si>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</si>
  <si>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</si>
  <si>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</si>
  <si>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</si>
  <si>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</si>
  <si>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</si>
  <si>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</si>
  <si>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</si>
  <si>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</si>
  <si>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</si>
  <si>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</si>
  <si>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</si>
  <si>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</si>
  <si>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</si>
  <si>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</si>
  <si>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</si>
  <si>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</si>
  <si>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</si>
  <si>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</si>
  <si>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</si>
  <si>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</si>
  <si>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</si>
  <si>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</si>
  <si>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</si>
  <si>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</si>
  <si>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</si>
  <si>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</si>
  <si>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</si>
  <si>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</si>
  <si>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</si>
  <si>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</si>
  <si>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</si>
  <si>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</si>
  <si>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</si>
  <si>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</si>
  <si>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</si>
  <si>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</si>
  <si>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</si>
  <si>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</si>
  <si>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</si>
  <si>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</si>
  <si>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</si>
  <si>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</si>
  <si>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</si>
  <si>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</si>
  <si>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</si>
  <si>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</si>
  <si>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</si>
  <si>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</si>
  <si>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</si>
  <si>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</si>
  <si>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</si>
  <si>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</si>
  <si>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</si>
  <si>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</si>
  <si>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</si>
  <si>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</si>
  <si>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</si>
  <si>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</si>
  <si>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</si>
  <si>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</si>
  <si>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</si>
  <si>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</si>
  <si>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</si>
  <si>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</si>
  <si>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</si>
  <si>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</si>
  <si>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</si>
  <si>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</si>
  <si>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</si>
  <si>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</si>
  <si>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</si>
  <si>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</si>
  <si>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</si>
  <si>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</si>
  <si>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</si>
  <si>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</si>
  <si>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</si>
  <si>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</si>
  <si>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</si>
  <si>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</si>
  <si>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</si>
  <si>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</si>
  <si>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</si>
  <si>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</si>
  <si>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</si>
  <si>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</si>
  <si>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</si>
  <si>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</si>
  <si>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</si>
  <si>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</si>
  <si>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</si>
  <si>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</si>
  <si>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</si>
  <si>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</si>
  <si>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</si>
  <si>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</si>
  <si>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</si>
  <si>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</si>
  <si>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</si>
  <si>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</si>
  <si>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</si>
  <si>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</si>
  <si>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</si>
  <si>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</si>
  <si>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</si>
  <si>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</si>
  <si>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</si>
  <si>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</si>
  <si>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</si>
  <si>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</si>
  <si>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</si>
  <si>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</si>
  <si>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</si>
  <si>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</si>
  <si>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</si>
  <si>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</si>
  <si>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</si>
  <si>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</si>
  <si>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</si>
  <si>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</si>
  <si>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</si>
  <si>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</si>
  <si>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</si>
  <si>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</si>
  <si>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</si>
  <si>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</si>
  <si>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</si>
  <si>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</si>
  <si>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</si>
  <si>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</si>
  <si>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</si>
  <si>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</si>
  <si>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</si>
  <si>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</si>
  <si>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</si>
  <si>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</si>
  <si>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</si>
  <si>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</si>
  <si>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</si>
  <si>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</si>
  <si>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</si>
  <si>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</si>
  <si>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</si>
  <si>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</si>
  <si>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</si>
  <si>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</si>
  <si>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</si>
  <si>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</si>
  <si>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</si>
  <si>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</si>
  <si>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</si>
  <si>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</si>
  <si>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</si>
  <si>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</si>
  <si>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</si>
  <si>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</si>
  <si>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</si>
  <si>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</si>
  <si>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</si>
  <si>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</si>
  <si>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</si>
  <si>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</si>
  <si>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</si>
  <si>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</si>
  <si>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</si>
  <si>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</si>
  <si>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</si>
  <si>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</si>
  <si>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</si>
  <si>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</si>
  <si>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</si>
  <si>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</si>
  <si>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</si>
  <si>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</si>
  <si>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</si>
  <si>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</si>
  <si>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</si>
  <si>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</si>
  <si>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</si>
  <si>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</si>
  <si>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</si>
  <si>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</si>
  <si>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</si>
  <si>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</si>
  <si>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</si>
  <si>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</si>
  <si>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</si>
  <si>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</si>
  <si>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</si>
  <si>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</si>
  <si>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</si>
  <si>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</si>
  <si>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</si>
  <si>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</si>
  <si>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</si>
  <si>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</si>
  <si>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</si>
  <si>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</si>
  <si>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</si>
  <si>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</si>
  <si>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</si>
  <si>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</si>
  <si>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</si>
  <si>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</si>
  <si>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</si>
  <si>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</si>
  <si>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</si>
  <si>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</si>
  <si>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</si>
  <si>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</si>
  <si>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</si>
  <si>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</si>
  <si>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</si>
  <si>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</si>
  <si>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</si>
  <si>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</si>
  <si>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</si>
  <si>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</si>
  <si>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</si>
  <si>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</si>
  <si>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</si>
  <si>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</si>
  <si>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</si>
  <si>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</si>
  <si>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</si>
  <si>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</si>
  <si>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</si>
  <si>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</si>
  <si>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</si>
  <si>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</si>
  <si>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</si>
  <si>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</si>
  <si>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</si>
  <si>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</si>
  <si>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</si>
  <si>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</si>
  <si>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</si>
  <si>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</si>
  <si>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</si>
  <si>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</si>
  <si>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</si>
  <si>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</si>
  <si>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</si>
  <si>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</si>
  <si>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</si>
  <si>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</si>
  <si>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</si>
  <si>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</si>
  <si>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</si>
  <si>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</si>
  <si>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</si>
  <si>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</si>
  <si>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</si>
  <si>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</si>
  <si>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</si>
  <si>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</si>
  <si>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</si>
  <si>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</si>
  <si>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</si>
  <si>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</si>
  <si>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</si>
  <si>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</si>
  <si>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</si>
  <si>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</si>
  <si>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</si>
  <si>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</si>
  <si>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</si>
  <si>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</si>
  <si>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</si>
  <si>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</si>
  <si>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</si>
  <si>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</si>
  <si>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</si>
  <si>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</si>
  <si>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</si>
  <si>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</si>
  <si>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</si>
  <si>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</si>
  <si>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</si>
  <si>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</si>
  <si>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</si>
  <si>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</si>
  <si>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</si>
  <si>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</si>
  <si>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</si>
  <si>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</si>
  <si>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</si>
  <si>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</si>
  <si>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</si>
  <si>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</si>
  <si>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</si>
  <si>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</si>
  <si>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</si>
  <si>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</si>
  <si>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</si>
  <si>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</si>
  <si>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</si>
  <si>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</si>
  <si>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</si>
  <si>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</si>
  <si>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</si>
  <si>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</si>
  <si>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</si>
  <si>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</si>
  <si>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</si>
  <si>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</si>
  <si>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</si>
  <si>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</si>
  <si>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</si>
  <si>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</si>
  <si>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</si>
  <si>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</si>
  <si>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</si>
  <si>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</si>
  <si>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</si>
  <si>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</si>
  <si>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</si>
  <si>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</si>
  <si>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</si>
  <si>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</si>
  <si>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</si>
  <si>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</si>
  <si>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</si>
  <si>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</si>
  <si>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</si>
  <si>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</si>
  <si>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</si>
  <si>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</si>
  <si>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</si>
  <si>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</si>
  <si>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</si>
  <si>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</si>
  <si>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</si>
  <si>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</si>
  <si>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</si>
  <si>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</si>
  <si>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</si>
  <si>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</si>
  <si>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</si>
  <si>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</si>
  <si>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</si>
  <si>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</si>
  <si>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</si>
  <si>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</si>
  <si>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</si>
  <si>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</si>
  <si>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</si>
  <si>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</si>
  <si>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</si>
  <si>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</si>
  <si>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</si>
  <si>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</si>
  <si>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</si>
  <si>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</si>
  <si>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</si>
  <si>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</si>
  <si>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</si>
  <si>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</si>
  <si>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</si>
  <si>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</si>
  <si>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</si>
  <si>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</si>
  <si>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</si>
  <si>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</si>
  <si>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</si>
  <si>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</si>
  <si>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</si>
  <si>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</si>
  <si>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</si>
  <si>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</si>
  <si>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</si>
  <si>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</si>
  <si>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</si>
  <si>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</si>
  <si>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</si>
  <si>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</si>
  <si>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</si>
  <si>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</si>
  <si>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</si>
  <si>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</si>
  <si>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</si>
  <si>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</si>
  <si>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</si>
  <si>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</si>
  <si>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</si>
  <si>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</si>
  <si>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</si>
  <si>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</si>
  <si>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</si>
  <si>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</si>
  <si>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</si>
  <si>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</si>
  <si>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</si>
  <si>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</si>
  <si>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</si>
  <si>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</si>
  <si>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</si>
  <si>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</si>
  <si>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</si>
  <si>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</si>
  <si>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</si>
  <si>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</si>
  <si>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</si>
  <si>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</si>
  <si>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</si>
  <si>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</si>
  <si>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</si>
  <si>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</si>
  <si>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</si>
  <si>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</si>
  <si>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</si>
  <si>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</si>
  <si>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</si>
  <si>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</si>
  <si>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</si>
  <si>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</si>
  <si>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</si>
  <si>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</si>
  <si>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</si>
  <si>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</si>
  <si>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</si>
  <si>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</si>
  <si>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</si>
  <si>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</si>
  <si>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</si>
  <si>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</si>
  <si>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</si>
  <si>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</si>
  <si>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</si>
  <si>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</si>
  <si>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</si>
  <si>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</si>
  <si>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</si>
  <si>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</si>
  <si>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</si>
  <si>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</si>
  <si>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</si>
  <si>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</si>
  <si>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</si>
  <si>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</si>
  <si>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</si>
  <si>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</si>
  <si>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</si>
  <si>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</si>
  <si>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</si>
  <si>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</si>
  <si>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</si>
  <si>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</si>
  <si>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</si>
  <si>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</si>
  <si>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</si>
  <si>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</si>
  <si>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</si>
  <si>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</si>
  <si>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</si>
  <si>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</si>
  <si>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</si>
  <si>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</si>
  <si>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</si>
  <si>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</si>
  <si>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</si>
  <si>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</si>
  <si>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</si>
  <si>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</si>
  <si>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</si>
  <si>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</si>
  <si>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</si>
  <si>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</si>
  <si>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</si>
  <si>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</si>
  <si>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</si>
  <si>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</si>
  <si>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</si>
  <si>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</si>
  <si>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</si>
  <si>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</si>
  <si>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</si>
  <si>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</si>
  <si>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</si>
  <si>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</si>
  <si>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</si>
  <si>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</si>
  <si>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</si>
  <si>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</si>
  <si>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</si>
  <si>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</si>
  <si>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</si>
  <si>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</si>
  <si>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</si>
  <si>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</si>
  <si>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</si>
  <si>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</si>
  <si>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</si>
  <si>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</si>
  <si>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</si>
  <si>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</si>
  <si>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</si>
  <si>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</si>
  <si>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</si>
  <si>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</si>
  <si>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</si>
  <si>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</si>
  <si>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</si>
  <si>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</si>
  <si>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</si>
  <si>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</si>
  <si>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</si>
  <si>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</si>
  <si>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</si>
  <si>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</si>
  <si>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</si>
  <si>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</si>
  <si>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</si>
  <si>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</si>
  <si>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</si>
  <si>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</si>
  <si>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</si>
  <si>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</si>
  <si>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</si>
  <si>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</si>
  <si>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</si>
  <si>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</si>
  <si>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</si>
  <si>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</si>
  <si>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</si>
  <si>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</si>
  <si>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</si>
  <si>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</si>
  <si>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</si>
  <si>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</si>
  <si>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</si>
  <si>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</si>
  <si>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</si>
  <si>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</si>
  <si>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</si>
  <si>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</si>
  <si>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</si>
  <si>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</si>
  <si>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</si>
  <si>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</si>
  <si>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</si>
  <si>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</si>
  <si>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</si>
  <si>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</si>
  <si>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</si>
  <si>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</si>
  <si>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</si>
  <si>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</si>
  <si>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</si>
  <si>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</si>
  <si>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</si>
  <si>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</si>
  <si>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</si>
  <si>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</si>
  <si>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</si>
  <si>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</si>
  <si>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</si>
  <si>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</si>
  <si>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</si>
  <si>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</si>
  <si>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</si>
  <si>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</si>
  <si>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</si>
  <si>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</si>
  <si>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</si>
  <si>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</si>
  <si>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</si>
  <si>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</si>
  <si>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</si>
  <si>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</si>
  <si>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</si>
  <si>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</si>
  <si>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</si>
  <si>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</si>
  <si>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</si>
  <si>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</si>
  <si>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</si>
  <si>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</si>
  <si>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</si>
  <si>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</si>
  <si>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</si>
  <si>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</si>
  <si>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</si>
  <si>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</si>
  <si>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</si>
  <si>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</si>
  <si>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</si>
  <si>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</si>
  <si>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</si>
  <si>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</si>
  <si>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</si>
  <si>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</si>
  <si>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</si>
  <si>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</si>
  <si>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</si>
  <si>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</si>
  <si>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</si>
  <si>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</si>
  <si>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</si>
  <si>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</si>
  <si>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</si>
  <si>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</si>
  <si>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</si>
  <si>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</si>
  <si>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</si>
  <si>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</si>
  <si>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</si>
  <si>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</si>
  <si>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</si>
  <si>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</si>
  <si>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</si>
  <si>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</si>
  <si>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</si>
  <si>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</si>
  <si>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</si>
  <si>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</si>
  <si>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</si>
  <si>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</si>
  <si>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</si>
  <si>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</si>
  <si>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</si>
  <si>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</si>
  <si>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</si>
  <si>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</si>
  <si>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</si>
  <si>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</si>
  <si>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</si>
  <si>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</si>
  <si>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</si>
  <si>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</si>
  <si>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</si>
  <si>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</si>
  <si>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</si>
  <si>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</si>
  <si>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</si>
  <si>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</si>
  <si>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</si>
  <si>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</si>
  <si>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</si>
  <si>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</si>
  <si>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</si>
  <si>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</si>
  <si>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</si>
  <si>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</si>
  <si>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</si>
  <si>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</si>
  <si>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</si>
  <si>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</si>
  <si>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</si>
  <si>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</si>
  <si>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</si>
  <si>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</si>
  <si>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</si>
  <si>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</si>
  <si>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</si>
  <si>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</si>
  <si>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</si>
  <si>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</si>
  <si>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</si>
  <si>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</si>
  <si>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</si>
  <si>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</si>
  <si>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</si>
  <si>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</si>
  <si>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</si>
  <si>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</si>
  <si>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</si>
  <si>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</si>
  <si>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</si>
  <si>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</si>
  <si>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</si>
  <si>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</si>
  <si>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</si>
  <si>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</si>
  <si>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</si>
  <si>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</si>
  <si>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</si>
  <si>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</si>
  <si>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</si>
  <si>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</si>
  <si>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</si>
  <si>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</si>
  <si>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</si>
  <si>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</si>
  <si>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</si>
  <si>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</si>
  <si>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</si>
  <si>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</si>
  <si>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</si>
  <si>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</si>
  <si>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</si>
  <si>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</si>
  <si>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</si>
  <si>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</si>
  <si>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</si>
  <si>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</si>
  <si>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</si>
  <si>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</si>
  <si>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</si>
  <si>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</si>
  <si>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</si>
  <si>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</si>
  <si>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</si>
  <si>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</si>
  <si>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</si>
  <si>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</si>
  <si>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</si>
  <si>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</si>
  <si>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</si>
  <si>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</si>
  <si>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</si>
  <si>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</si>
  <si>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</si>
  <si>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</si>
  <si>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</si>
  <si>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</si>
  <si>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</si>
  <si>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</si>
  <si>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</si>
  <si>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</si>
  <si>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</si>
  <si>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</si>
  <si>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</si>
  <si>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</si>
  <si>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</si>
  <si>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</si>
  <si>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</si>
  <si>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</si>
  <si>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</si>
  <si>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</si>
  <si>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</si>
  <si>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</si>
  <si>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</si>
  <si>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</si>
  <si>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</si>
  <si>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</si>
  <si>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</si>
  <si>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</si>
  <si>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</si>
  <si>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</si>
  <si>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</si>
  <si>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</si>
  <si>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</si>
  <si>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</si>
  <si>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</si>
  <si>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</si>
  <si>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</si>
  <si>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</si>
  <si>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</si>
  <si>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</si>
  <si>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</si>
  <si>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</si>
  <si>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</si>
  <si>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</si>
  <si>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</si>
  <si>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</si>
  <si>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</si>
  <si>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</si>
  <si>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</si>
  <si>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</si>
  <si>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</si>
  <si>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</si>
  <si>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</si>
  <si>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</si>
  <si>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</si>
  <si>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</si>
  <si>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</si>
  <si>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</si>
  <si>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</si>
  <si>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</si>
  <si>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</si>
  <si>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</si>
  <si>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</si>
  <si>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</si>
  <si>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</si>
  <si>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</si>
  <si>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</si>
  <si>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</si>
  <si>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</si>
  <si>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</si>
  <si>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</si>
  <si>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</si>
  <si>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</si>
  <si>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</si>
  <si>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</si>
  <si>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</si>
  <si>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</si>
  <si>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</si>
  <si>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</si>
  <si>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</si>
  <si>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</si>
  <si>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</si>
  <si>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</si>
  <si>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</si>
  <si>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</si>
  <si>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</si>
  <si>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</si>
  <si>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</si>
  <si>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</si>
  <si>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</si>
  <si>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</si>
  <si>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</si>
  <si>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</si>
  <si>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</si>
  <si>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</si>
  <si>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</si>
  <si>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</si>
  <si>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</si>
  <si>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</si>
  <si>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</si>
  <si>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</si>
  <si>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</si>
  <si>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</si>
  <si>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</si>
  <si>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</si>
  <si>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</si>
  <si>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</si>
  <si>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</si>
  <si>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</si>
  <si>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</si>
  <si>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</si>
  <si>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</si>
  <si>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</si>
  <si>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</si>
  <si>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</si>
  <si>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</si>
  <si>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</si>
  <si>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</si>
  <si>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</si>
  <si>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</si>
  <si>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</si>
  <si>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</si>
  <si>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</si>
  <si>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</si>
  <si>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</si>
  <si>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</si>
  <si>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</si>
  <si>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</si>
  <si>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</si>
  <si>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</si>
  <si>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</si>
  <si>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</si>
  <si>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</si>
  <si>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</si>
  <si>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</si>
  <si>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</si>
  <si>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</si>
  <si>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</si>
  <si>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</si>
  <si>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</si>
  <si>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</si>
  <si>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</si>
  <si>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</si>
  <si>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</si>
  <si>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</si>
  <si>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</si>
  <si>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</si>
  <si>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</si>
  <si>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</si>
  <si>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</si>
  <si>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</si>
  <si>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</si>
  <si>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</si>
  <si>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</si>
  <si>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</si>
  <si>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</si>
  <si>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</si>
  <si>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</si>
  <si>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</si>
  <si>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</si>
  <si>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</si>
  <si>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</si>
  <si>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</si>
  <si>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</si>
  <si>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</si>
  <si>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</si>
  <si>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</si>
  <si>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</si>
  <si>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</si>
  <si>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</si>
  <si>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</si>
  <si>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</si>
  <si>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</si>
  <si>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</si>
  <si>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</si>
  <si>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</si>
  <si>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</si>
  <si>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</si>
  <si>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</si>
  <si>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</si>
  <si>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</si>
  <si>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</si>
  <si>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</si>
  <si>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</si>
  <si>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</si>
  <si>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</si>
  <si>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</si>
  <si>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</si>
  <si>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</si>
  <si>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</si>
  <si>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</si>
  <si>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</si>
  <si>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</si>
  <si>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</si>
  <si>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</si>
  <si>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</si>
  <si>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</si>
  <si>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</si>
  <si>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</si>
  <si>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</si>
  <si>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</si>
  <si>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</si>
  <si>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</si>
  <si>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</si>
  <si>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</si>
  <si>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</si>
  <si>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</si>
  <si>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</si>
  <si>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</si>
  <si>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</si>
  <si>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</si>
  <si>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</si>
  <si>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</si>
  <si>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</si>
  <si>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</si>
  <si>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</si>
  <si>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</si>
  <si>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</si>
  <si>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</si>
  <si>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</si>
  <si>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</si>
  <si>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</si>
  <si>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</si>
  <si>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</si>
  <si>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</si>
  <si>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</si>
  <si>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</si>
  <si>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</si>
  <si>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</si>
  <si>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</si>
  <si>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</si>
  <si>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</si>
  <si>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</si>
  <si>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</si>
  <si>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</si>
  <si>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</si>
  <si>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</si>
  <si>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</si>
  <si>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</si>
  <si>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</si>
  <si>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</si>
  <si>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</si>
  <si>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</si>
  <si>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</si>
  <si>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</si>
  <si>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</si>
  <si>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</si>
  <si>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</si>
  <si>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</si>
  <si>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</si>
  <si>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</si>
  <si>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</si>
  <si>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</si>
  <si>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</si>
  <si>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</si>
  <si>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</si>
  <si>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</si>
  <si>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</si>
  <si>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</si>
  <si>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</si>
  <si>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</si>
  <si>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</si>
  <si>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</si>
  <si>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</si>
  <si>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</si>
  <si>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</si>
  <si>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</si>
  <si>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</si>
  <si>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</si>
  <si>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</si>
  <si>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</si>
  <si>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</si>
  <si>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</si>
  <si>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</si>
  <si>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</si>
  <si>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</si>
  <si>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</si>
  <si>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</si>
  <si>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</si>
  <si>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</si>
  <si>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</si>
  <si>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</si>
  <si>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</si>
  <si>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</si>
  <si>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Residential  Fireplace New 1 - SH</t>
  </si>
  <si>
    <t>R-SW_Att_FPL_N1</t>
  </si>
  <si>
    <t>Residential  Fireplace with back boiler New 1 - SH +WH</t>
  </si>
  <si>
    <t>*R-SH_Det_FPL_N1</t>
  </si>
  <si>
    <t>*R-SW_Det_FPL_N1</t>
  </si>
  <si>
    <t>Lights</t>
  </si>
  <si>
    <t>P&amp;F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</si>
</sst>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60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  <xf numFmtId="0" fontId="53" fillId="27" borderId="2" xfId="0" applyFont="1" applyFill="1" applyBorder="1" applyAlignment="1">
      <alignment horizontal="left" vertical="center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1" t="s">
        <v>434</v>
      </c>
      <c r="B17" s="521"/>
      <c r="C17" s="521"/>
      <c r="D17" s="521"/>
      <c r="E17" s="521"/>
      <c r="F17" s="521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2" t="s">
        <v>436</v>
      </c>
      <c r="C20" s="522"/>
      <c r="D20" s="522"/>
      <c r="E20" s="522"/>
      <c r="F20" s="522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3" t="s">
        <v>1</v>
      </c>
      <c r="C21" s="523"/>
      <c r="D21" s="523"/>
      <c r="E21" s="523"/>
      <c r="F21" s="523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3" t="s">
        <v>48</v>
      </c>
      <c r="C22" s="523"/>
      <c r="D22" s="523"/>
      <c r="E22" s="523"/>
      <c r="F22" s="523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4"/>
      <c r="B25" s="524"/>
      <c r="C25" s="524"/>
      <c r="D25" s="524"/>
      <c r="E25" s="524"/>
      <c r="F25" s="524"/>
      <c r="G25" s="3"/>
      <c r="H25" s="3"/>
    </row>
    <row r="26" spans="1:14" ht="17.25" customHeight="1" x14ac:dyDescent="0.2">
      <c r="A26" s="520"/>
      <c r="B26" s="520"/>
      <c r="C26" s="520"/>
      <c r="D26" s="520"/>
      <c r="E26" s="520"/>
      <c r="F26" s="520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5" t="s">
        <v>4</v>
      </c>
      <c r="C2" s="526"/>
      <c r="D2" s="526"/>
      <c r="E2" s="527"/>
      <c r="G2" s="525" t="s">
        <v>5</v>
      </c>
      <c r="H2" s="527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8" t="s">
        <v>70</v>
      </c>
      <c r="C20" s="529"/>
      <c r="D20" s="529"/>
      <c r="E20" s="530"/>
      <c r="G20" s="525" t="s">
        <v>14</v>
      </c>
      <c r="H20" s="527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5" t="s">
        <v>78</v>
      </c>
      <c r="C38" s="526"/>
      <c r="D38" s="526"/>
      <c r="E38" s="527"/>
      <c r="G38" s="531" t="s">
        <v>72</v>
      </c>
      <c r="H38" s="532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abSelected="1" topLeftCell="D1"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33" t="s">
        <v>680</v>
      </c>
      <c r="T3" s="533"/>
      <c r="U3" s="533"/>
      <c r="V3" s="533"/>
      <c r="W3" s="533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59" t="s">
        <v>110</v>
      </c>
      <c r="N9" s="559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1044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1045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zoomScale="80" zoomScaleNormal="80" workbookViewId="0">
      <selection activeCell="O153" sqref="O15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1033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745</v>
      </c>
      <c r="AC3" s="63" t="s">
        <v>746</v>
      </c>
      <c r="AD3" s="63" t="s">
        <v>747</v>
      </c>
      <c r="AE3" s="63" t="s">
        <v>664</v>
      </c>
      <c r="AF3" s="63" t="s">
        <v>313</v>
      </c>
      <c r="AG3" s="63" t="s">
        <v>732</v>
      </c>
      <c r="AH3" s="63" t="s">
        <v>314</v>
      </c>
      <c r="AI3" s="63" t="s">
        <v>1031</v>
      </c>
    </row>
    <row r="4" spans="3:43" ht="38.25" x14ac:dyDescent="0.2">
      <c r="C4" s="62" t="s">
        <v>743</v>
      </c>
      <c r="D4" s="62" t="s">
        <v>42</v>
      </c>
      <c r="E4" s="62" t="s">
        <v>316</v>
      </c>
      <c r="F4" s="62" t="s">
        <v>1034</v>
      </c>
      <c r="G4" s="62" t="s">
        <v>317</v>
      </c>
      <c r="H4" s="540" t="s">
        <v>720</v>
      </c>
      <c r="I4" s="541"/>
      <c r="J4" s="541"/>
      <c r="K4" s="542"/>
      <c r="L4" s="540" t="s">
        <v>319</v>
      </c>
      <c r="M4" s="541"/>
      <c r="N4" s="541"/>
      <c r="O4" s="542"/>
      <c r="P4" s="540" t="s">
        <v>320</v>
      </c>
      <c r="Q4" s="541"/>
      <c r="R4" s="541"/>
      <c r="S4" s="542"/>
      <c r="T4" s="540" t="s">
        <v>321</v>
      </c>
      <c r="U4" s="542"/>
      <c r="V4" s="534" t="s">
        <v>322</v>
      </c>
      <c r="W4" s="535"/>
      <c r="X4" s="535"/>
      <c r="Y4" s="536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734</v>
      </c>
      <c r="D6" s="84"/>
      <c r="E6" s="84"/>
      <c r="F6" s="84"/>
      <c r="G6" s="85"/>
      <c r="H6" s="537" t="s">
        <v>45</v>
      </c>
      <c r="I6" s="538"/>
      <c r="J6" s="538"/>
      <c r="K6" s="539"/>
      <c r="L6" s="538" t="s">
        <v>45</v>
      </c>
      <c r="M6" s="538"/>
      <c r="N6" s="538"/>
      <c r="O6" s="539"/>
      <c r="P6" s="537" t="s">
        <v>45</v>
      </c>
      <c r="Q6" s="538"/>
      <c r="R6" s="538"/>
      <c r="S6" s="539"/>
      <c r="T6" s="537" t="s">
        <v>302</v>
      </c>
      <c r="U6" s="539"/>
      <c r="V6" s="537" t="s">
        <v>968</v>
      </c>
      <c r="W6" s="538"/>
      <c r="X6" s="538"/>
      <c r="Y6" s="539"/>
      <c r="Z6" s="107" t="s">
        <v>980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748</v>
      </c>
      <c r="AG6" s="107" t="s">
        <v>45</v>
      </c>
      <c r="AH6" s="107" t="s">
        <v>330</v>
      </c>
      <c r="AI6" s="107" t="s">
        <v>1032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70"/>
      <c r="G8" s="103" t="s">
        <v>714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11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70"/>
      <c r="G10" s="103" t="s">
        <v>714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2.79</f>
        <v>2.79</v>
      </c>
      <c r="W11" s="456">
        <f t="shared" si="7"/>
        <v>2.79</v>
      </c>
      <c r="X11" s="456">
        <f t="shared" si="7"/>
        <v>2.79</v>
      </c>
      <c r="Y11" s="456">
        <f t="shared" si="7"/>
        <v>2.79</v>
      </c>
      <c r="Z11" s="456">
        <v>0.12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70"/>
      <c r="G12" s="103" t="s">
        <v>714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1">I12*0.7</f>
        <v>0.7</v>
      </c>
      <c r="R12" s="321">
        <f t="shared" si="11"/>
        <v>0.7</v>
      </c>
      <c r="S12" s="322">
        <f t="shared" si="11"/>
        <v>0.7</v>
      </c>
      <c r="T12" s="99">
        <v>22</v>
      </c>
      <c r="U12" s="70"/>
      <c r="V12" s="457">
        <f>V11*($U$150/$U$149)</f>
        <v>2.8135443037974688</v>
      </c>
      <c r="W12" s="457">
        <f>W11*($U$150/$U$149)</f>
        <v>2.8135443037974688</v>
      </c>
      <c r="X12" s="457">
        <f>X11*($U$150/$U$149)</f>
        <v>2.8135443037974688</v>
      </c>
      <c r="Y12" s="457">
        <f>Y11*($U$150/$U$149)</f>
        <v>2.8135443037974688</v>
      </c>
      <c r="Z12" s="457">
        <v>0.12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70"/>
      <c r="G14" s="103" t="s">
        <v>714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2">H14*0.7</f>
        <v>0.7</v>
      </c>
      <c r="Q14" s="321">
        <f t="shared" si="12"/>
        <v>0.7</v>
      </c>
      <c r="R14" s="321">
        <f t="shared" si="12"/>
        <v>0.7</v>
      </c>
      <c r="S14" s="322">
        <f t="shared" si="12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735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3">C18</f>
        <v>R-SH_Apt_ELC_HPN1</v>
      </c>
      <c r="AM16" s="149" t="str">
        <f t="shared" si="13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736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3"/>
        <v>R-HC_Apt_ELC_HPN1</v>
      </c>
      <c r="AM17" s="151" t="str">
        <f t="shared" si="13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1035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4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3"/>
        <v>R-SH_Apt_ELC_HPN2</v>
      </c>
      <c r="AM18" s="151" t="str">
        <f t="shared" si="13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1035</v>
      </c>
      <c r="G19" s="103" t="s">
        <v>715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4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3"/>
        <v>R-SW_Apt_ELC_HPN1</v>
      </c>
      <c r="AM19" s="151" t="str">
        <f t="shared" si="13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1035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4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3"/>
        <v>R-SH_Apt_ELC_HPN3</v>
      </c>
      <c r="AM20" s="151" t="str">
        <f t="shared" si="13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1035</v>
      </c>
      <c r="G21" s="103" t="s">
        <v>714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5">I21*0.7</f>
        <v>0.76999999999999991</v>
      </c>
      <c r="R21" s="69">
        <f t="shared" si="15"/>
        <v>0.86333333333333329</v>
      </c>
      <c r="S21" s="103">
        <f t="shared" si="15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4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3"/>
        <v>R-HC_Apt_ELC_HPN2</v>
      </c>
      <c r="AM21" s="154" t="str">
        <f t="shared" si="13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1035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4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1035</v>
      </c>
      <c r="G23" s="141" t="s">
        <v>715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4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737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1035</v>
      </c>
      <c r="G25" s="135" t="s">
        <v>714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6">I25*0.7</f>
        <v>1.2530864197530862</v>
      </c>
      <c r="R25" s="66">
        <f t="shared" si="16"/>
        <v>1.4691358024691357</v>
      </c>
      <c r="S25" s="102">
        <f t="shared" si="16"/>
        <v>1.4691358024691357</v>
      </c>
      <c r="T25" s="135">
        <v>22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7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1035</v>
      </c>
      <c r="G26" s="73" t="s">
        <v>714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8">I26*0.7</f>
        <v>1.2055555555555555</v>
      </c>
      <c r="R26" s="72">
        <f t="shared" ref="R26" si="19">J26*0.7</f>
        <v>1.2055555555555555</v>
      </c>
      <c r="S26" s="105">
        <f t="shared" ref="S26" si="20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7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738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67" t="s">
        <v>1035</v>
      </c>
      <c r="G28" s="144" t="s">
        <v>714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1">J28*0.7</f>
        <v>2.7299999999999995</v>
      </c>
      <c r="S28" s="105">
        <f t="shared" si="21"/>
        <v>2.7299999999999995</v>
      </c>
      <c r="T28" s="333">
        <v>20</v>
      </c>
      <c r="U28" s="334"/>
      <c r="V28" s="125">
        <f>((JRC_Data!BB18+JRC_Data!BB9*0.8)/1000)*($U$149/$U$152)</f>
        <v>13.736326530612244</v>
      </c>
      <c r="W28" s="125">
        <f>((JRC_Data!BC18+JRC_Data!BC9*0.8)/1000)*($U$149/$U$152)</f>
        <v>12.768979591836732</v>
      </c>
      <c r="X28" s="125">
        <f>((JRC_Data!BD18+JRC_Data!BD9*0.8)/1000)*($U$149/$U$152)</f>
        <v>12.768979591836732</v>
      </c>
      <c r="Y28" s="125">
        <f>((JRC_Data!BE18+JRC_Data!BE9*0.8)/1000)*($U$149/$U$152)</f>
        <v>11.801632653061223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739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985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135"/>
      <c r="G30" s="67" t="s">
        <v>714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2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3"/>
      <c r="G31" s="74" t="s">
        <v>714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2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740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3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3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741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4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4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1033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745</v>
      </c>
      <c r="AC41" s="63" t="s">
        <v>746</v>
      </c>
      <c r="AD41" s="63" t="s">
        <v>747</v>
      </c>
      <c r="AE41" s="63" t="s">
        <v>664</v>
      </c>
      <c r="AF41" s="63" t="s">
        <v>313</v>
      </c>
      <c r="AG41" s="63" t="s">
        <v>732</v>
      </c>
      <c r="AH41" s="63" t="s">
        <v>314</v>
      </c>
      <c r="AI41" s="63" t="s">
        <v>1031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1034</v>
      </c>
      <c r="G42" s="62" t="s">
        <v>317</v>
      </c>
      <c r="H42" s="540" t="s">
        <v>318</v>
      </c>
      <c r="I42" s="541"/>
      <c r="J42" s="541"/>
      <c r="K42" s="542"/>
      <c r="L42" s="540" t="s">
        <v>319</v>
      </c>
      <c r="M42" s="541"/>
      <c r="N42" s="541"/>
      <c r="O42" s="542"/>
      <c r="P42" s="540" t="s">
        <v>320</v>
      </c>
      <c r="Q42" s="541"/>
      <c r="R42" s="541"/>
      <c r="S42" s="542"/>
      <c r="T42" s="540" t="s">
        <v>321</v>
      </c>
      <c r="U42" s="542"/>
      <c r="V42" s="534" t="s">
        <v>322</v>
      </c>
      <c r="W42" s="535"/>
      <c r="X42" s="535"/>
      <c r="Y42" s="536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734</v>
      </c>
      <c r="D44" s="84"/>
      <c r="E44" s="84"/>
      <c r="F44" s="84"/>
      <c r="G44" s="85"/>
      <c r="H44" s="537" t="s">
        <v>45</v>
      </c>
      <c r="I44" s="538"/>
      <c r="J44" s="538"/>
      <c r="K44" s="539"/>
      <c r="L44" s="538" t="s">
        <v>45</v>
      </c>
      <c r="M44" s="538"/>
      <c r="N44" s="538"/>
      <c r="O44" s="539"/>
      <c r="P44" s="537" t="s">
        <v>45</v>
      </c>
      <c r="Q44" s="538"/>
      <c r="R44" s="538"/>
      <c r="S44" s="539"/>
      <c r="T44" s="543" t="s">
        <v>302</v>
      </c>
      <c r="U44" s="544"/>
      <c r="V44" s="543" t="s">
        <v>968</v>
      </c>
      <c r="W44" s="545"/>
      <c r="X44" s="545"/>
      <c r="Y44" s="544"/>
      <c r="Z44" s="450" t="s">
        <v>980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748</v>
      </c>
      <c r="AG44" s="450" t="s">
        <v>45</v>
      </c>
      <c r="AH44" s="450" t="s">
        <v>330</v>
      </c>
      <c r="AI44" s="450" t="s">
        <v>1032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5">W49*1.3</f>
        <v>4.2250000000000005</v>
      </c>
      <c r="X45" s="456">
        <f t="shared" si="25"/>
        <v>4.2250000000000005</v>
      </c>
      <c r="Y45" s="456">
        <f t="shared" si="25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6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7">C45</f>
        <v>R-SH_Att_KER_N1</v>
      </c>
      <c r="AM45" s="151" t="str">
        <f t="shared" ref="AM45:AM60" si="28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70"/>
      <c r="G46" s="103" t="s">
        <v>716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29">I46*0.7</f>
        <v>0.7</v>
      </c>
      <c r="R46" s="69">
        <f t="shared" ref="R46:R48" si="30">J46*0.7</f>
        <v>0.7</v>
      </c>
      <c r="S46" s="103">
        <f t="shared" ref="S46:S48" si="31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2">W50*1.3</f>
        <v>4.2773760330578519</v>
      </c>
      <c r="X46" s="457">
        <f t="shared" si="32"/>
        <v>4.2773760330578519</v>
      </c>
      <c r="Y46" s="457">
        <f t="shared" si="32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6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7"/>
        <v>R-SW_Att_KER_N1</v>
      </c>
      <c r="AM46" s="151" t="str">
        <f t="shared" si="28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76"/>
      <c r="G47" s="104" t="s">
        <v>716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29"/>
        <v>0.7</v>
      </c>
      <c r="R47" s="75">
        <f t="shared" si="30"/>
        <v>0.7</v>
      </c>
      <c r="S47" s="104">
        <f t="shared" si="31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6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7"/>
        <v>R-SW_Att_KER_N2</v>
      </c>
      <c r="AM47" s="151" t="str">
        <f t="shared" si="28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70"/>
      <c r="G48" s="103" t="s">
        <v>716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29"/>
        <v>0.71749999999999992</v>
      </c>
      <c r="R48" s="69">
        <f t="shared" si="30"/>
        <v>0.71749999999999992</v>
      </c>
      <c r="S48" s="103">
        <f t="shared" si="31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7"/>
        <v>R-SW_Att_KER_N3</v>
      </c>
      <c r="AM48" s="151" t="str">
        <f t="shared" si="28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3">3.25</f>
        <v>3.25</v>
      </c>
      <c r="X49" s="456">
        <f t="shared" si="33"/>
        <v>3.25</v>
      </c>
      <c r="Y49" s="456">
        <f t="shared" si="33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6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7"/>
        <v>R-SH_Att_GAS_N1</v>
      </c>
      <c r="AM49" s="151" t="str">
        <f t="shared" si="28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70"/>
      <c r="G50" s="103" t="s">
        <v>716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4">I50*0.7</f>
        <v>0.7</v>
      </c>
      <c r="R50" s="69">
        <f t="shared" ref="R50:R52" si="35">J50*0.7</f>
        <v>0.7</v>
      </c>
      <c r="S50" s="103">
        <f t="shared" ref="S50:S52" si="36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6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7"/>
        <v>R-SW_Att_GAS_N1</v>
      </c>
      <c r="AM50" s="151" t="str">
        <f t="shared" si="28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76"/>
      <c r="G51" s="104" t="s">
        <v>716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4"/>
        <v>0.7</v>
      </c>
      <c r="R51" s="75">
        <f t="shared" si="35"/>
        <v>0.7</v>
      </c>
      <c r="S51" s="104">
        <f t="shared" si="36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6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7"/>
        <v>R-SW_Att_GAS_N2</v>
      </c>
      <c r="AM51" s="151" t="str">
        <f t="shared" si="28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70"/>
      <c r="G52" s="103" t="s">
        <v>716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4"/>
        <v>0.71749999999999992</v>
      </c>
      <c r="R52" s="69">
        <f t="shared" si="35"/>
        <v>0.71749999999999992</v>
      </c>
      <c r="S52" s="103">
        <f t="shared" si="36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6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7"/>
        <v>R-SW_Att_GAS_N3</v>
      </c>
      <c r="AM52" s="151" t="str">
        <f t="shared" si="28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V49</f>
        <v>3.25</v>
      </c>
      <c r="W53" s="456">
        <f t="shared" ref="W53:Y53" si="37">W49</f>
        <v>3.25</v>
      </c>
      <c r="X53" s="456">
        <f t="shared" si="37"/>
        <v>3.25</v>
      </c>
      <c r="Y53" s="456">
        <f t="shared" si="37"/>
        <v>3.25</v>
      </c>
      <c r="Z53" s="456">
        <v>0.12</v>
      </c>
      <c r="AA53" s="111"/>
      <c r="AB53" s="88"/>
      <c r="AC53" s="118"/>
      <c r="AD53" s="118"/>
      <c r="AE53" s="118"/>
      <c r="AF53" s="108">
        <f t="shared" si="26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7"/>
        <v>R-SH_Att_LPG_N1</v>
      </c>
      <c r="AM53" s="151" t="str">
        <f t="shared" si="28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70"/>
      <c r="G54" s="103" t="s">
        <v>716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38">I54*0.7</f>
        <v>0.7</v>
      </c>
      <c r="R54" s="69">
        <f t="shared" ref="R54" si="39">J54*0.7</f>
        <v>0.7</v>
      </c>
      <c r="S54" s="103">
        <f t="shared" ref="S54" si="40">K54*0.7</f>
        <v>0.7</v>
      </c>
      <c r="T54" s="99">
        <v>20</v>
      </c>
      <c r="U54" s="71"/>
      <c r="V54" s="457">
        <f>V50</f>
        <v>3.2902892561983474</v>
      </c>
      <c r="W54" s="457">
        <f t="shared" ref="W54:Y54" si="41">W50</f>
        <v>3.2902892561983474</v>
      </c>
      <c r="X54" s="457">
        <f t="shared" si="41"/>
        <v>3.2902892561983474</v>
      </c>
      <c r="Y54" s="457">
        <f t="shared" si="41"/>
        <v>3.2902892561983474</v>
      </c>
      <c r="Z54" s="457">
        <v>0.12</v>
      </c>
      <c r="AA54" s="112"/>
      <c r="AB54" s="90"/>
      <c r="AC54" s="119"/>
      <c r="AD54" s="119"/>
      <c r="AE54" s="119"/>
      <c r="AF54" s="109">
        <f t="shared" si="26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7"/>
        <v>R-SW_Att_LPG_N1</v>
      </c>
      <c r="AM54" s="151" t="str">
        <f t="shared" si="28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6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7"/>
        <v>R-SH_Att_WOO_N1</v>
      </c>
      <c r="AM55" s="151" t="str">
        <f t="shared" si="28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70"/>
      <c r="G56" s="103" t="s">
        <v>716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2">H56*0.7</f>
        <v>0.7</v>
      </c>
      <c r="Q56" s="69">
        <f t="shared" si="42"/>
        <v>0.7</v>
      </c>
      <c r="R56" s="69">
        <f t="shared" si="42"/>
        <v>0.7</v>
      </c>
      <c r="S56" s="103">
        <f t="shared" si="42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6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7"/>
        <v>R-SW_Att_WOO_N1</v>
      </c>
      <c r="AM56" s="154" t="str">
        <f t="shared" si="28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68" t="str">
        <f>"*R-SH_Att"&amp;"_"&amp;"FPL"&amp;"_N1"</f>
        <v>*R-SH_Att_FPL_N1</v>
      </c>
      <c r="D57" s="66" t="s">
        <v>1039</v>
      </c>
      <c r="E57" s="70" t="s">
        <v>1037</v>
      </c>
      <c r="F57" s="70"/>
      <c r="G57" s="103" t="s">
        <v>392</v>
      </c>
      <c r="H57" s="68"/>
      <c r="I57" s="69"/>
      <c r="J57" s="69"/>
      <c r="K57" s="103"/>
      <c r="L57" s="90"/>
      <c r="M57" s="78"/>
      <c r="N57" s="78"/>
      <c r="O57" s="91"/>
      <c r="P57" s="68"/>
      <c r="Q57" s="69"/>
      <c r="R57" s="69"/>
      <c r="S57" s="103"/>
      <c r="T57" s="99"/>
      <c r="U57" s="71"/>
      <c r="V57" s="457"/>
      <c r="W57" s="457"/>
      <c r="X57" s="457"/>
      <c r="Y57" s="457"/>
      <c r="Z57" s="519"/>
      <c r="AA57" s="112"/>
      <c r="AB57" s="90"/>
      <c r="AC57" s="119"/>
      <c r="AD57" s="119"/>
      <c r="AE57" s="119"/>
      <c r="AF57" s="109">
        <f t="shared" si="26"/>
        <v>0.63072000000000006</v>
      </c>
      <c r="AG57" s="112"/>
      <c r="AH57" s="111">
        <v>2019</v>
      </c>
      <c r="AI57" s="112">
        <v>20</v>
      </c>
      <c r="AK57" s="155"/>
      <c r="AL57" s="154" t="s">
        <v>1038</v>
      </c>
      <c r="AM57" s="154" t="str">
        <f t="shared" si="28"/>
        <v>Residential  Fireplace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"*R-SW_Att"&amp;"_"&amp;"FPL"&amp;"_N1"</f>
        <v>*R-SW_Att_FPL_N1</v>
      </c>
      <c r="D58" s="66" t="s">
        <v>1041</v>
      </c>
      <c r="E58" s="70" t="s">
        <v>1037</v>
      </c>
      <c r="F58" s="70"/>
      <c r="G58" s="103" t="s">
        <v>716</v>
      </c>
      <c r="H58" s="68"/>
      <c r="I58" s="69"/>
      <c r="J58" s="69"/>
      <c r="K58" s="103"/>
      <c r="L58" s="90"/>
      <c r="M58" s="78"/>
      <c r="N58" s="78"/>
      <c r="O58" s="91"/>
      <c r="P58" s="68"/>
      <c r="Q58" s="69"/>
      <c r="R58" s="69"/>
      <c r="S58" s="103"/>
      <c r="T58" s="99"/>
      <c r="U58" s="71"/>
      <c r="V58" s="457"/>
      <c r="W58" s="457"/>
      <c r="X58" s="457"/>
      <c r="Y58" s="457"/>
      <c r="Z58" s="519"/>
      <c r="AA58" s="112"/>
      <c r="AB58" s="90"/>
      <c r="AC58" s="119"/>
      <c r="AD58" s="119"/>
      <c r="AE58" s="119"/>
      <c r="AF58" s="109">
        <f t="shared" si="26"/>
        <v>0.7884000000000001</v>
      </c>
      <c r="AG58" s="112"/>
      <c r="AH58" s="112">
        <v>2019</v>
      </c>
      <c r="AI58" s="112">
        <v>25</v>
      </c>
      <c r="AK58" s="155"/>
      <c r="AL58" s="154" t="s">
        <v>1040</v>
      </c>
      <c r="AM58" s="154" t="str">
        <f t="shared" si="28"/>
        <v>Residential  Fireplace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65" t="s">
        <v>698</v>
      </c>
      <c r="D59" s="66" t="s">
        <v>699</v>
      </c>
      <c r="E59" s="135" t="s">
        <v>729</v>
      </c>
      <c r="F59" s="135"/>
      <c r="G59" s="102" t="s">
        <v>392</v>
      </c>
      <c r="H59" s="86">
        <v>1</v>
      </c>
      <c r="I59" s="75">
        <v>1</v>
      </c>
      <c r="J59" s="75">
        <v>1</v>
      </c>
      <c r="K59" s="104">
        <v>1</v>
      </c>
      <c r="L59" s="88"/>
      <c r="M59" s="77"/>
      <c r="N59" s="77"/>
      <c r="O59" s="89"/>
      <c r="P59" s="86">
        <f t="shared" si="42"/>
        <v>0.7</v>
      </c>
      <c r="Q59" s="75">
        <f t="shared" si="42"/>
        <v>0.7</v>
      </c>
      <c r="R59" s="75">
        <f t="shared" si="42"/>
        <v>0.7</v>
      </c>
      <c r="S59" s="104">
        <f t="shared" si="42"/>
        <v>0.7</v>
      </c>
      <c r="T59" s="100">
        <v>20</v>
      </c>
      <c r="U59" s="87"/>
      <c r="V59" s="108">
        <f>(JRC_Data!BB7/1000)*$U$151</f>
        <v>6.166795366795367</v>
      </c>
      <c r="W59" s="108">
        <f>(JRC_Data!BC7/1000)*$U$151</f>
        <v>6.166795366795367</v>
      </c>
      <c r="X59" s="108">
        <f>(JRC_Data!BD7/1000)*$U$151</f>
        <v>6.166795366795367</v>
      </c>
      <c r="Y59" s="108">
        <f>(JRC_Data!BE7/1000)*$U$151</f>
        <v>6.166795366795367</v>
      </c>
      <c r="Z59" s="104">
        <f>JRC_Data!BL7/1000</f>
        <v>0.27</v>
      </c>
      <c r="AA59" s="111"/>
      <c r="AB59" s="88"/>
      <c r="AC59" s="118"/>
      <c r="AD59" s="118"/>
      <c r="AE59" s="118"/>
      <c r="AF59" s="108">
        <f t="shared" si="26"/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7"/>
        <v>*R-H_Apt_HVO_N1</v>
      </c>
      <c r="AM59" s="154" t="str">
        <f t="shared" si="28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991</v>
      </c>
      <c r="D60" s="69" t="s">
        <v>992</v>
      </c>
      <c r="E60" s="70" t="s">
        <v>729</v>
      </c>
      <c r="F60" s="70"/>
      <c r="G60" s="103" t="s">
        <v>716</v>
      </c>
      <c r="H60" s="329">
        <v>1</v>
      </c>
      <c r="I60" s="72">
        <v>1</v>
      </c>
      <c r="J60" s="72">
        <v>1</v>
      </c>
      <c r="K60" s="105">
        <v>1</v>
      </c>
      <c r="L60" s="95"/>
      <c r="M60" s="96"/>
      <c r="N60" s="96"/>
      <c r="O60" s="97"/>
      <c r="P60" s="329">
        <f t="shared" si="42"/>
        <v>0.7</v>
      </c>
      <c r="Q60" s="72">
        <f t="shared" si="42"/>
        <v>0.7</v>
      </c>
      <c r="R60" s="72">
        <f t="shared" si="42"/>
        <v>0.7</v>
      </c>
      <c r="S60" s="105">
        <f t="shared" si="42"/>
        <v>0.7</v>
      </c>
      <c r="T60" s="101">
        <v>20</v>
      </c>
      <c r="U60" s="74"/>
      <c r="V60" s="110">
        <f>(JRC_Data!BB7/1000)*$U$152</f>
        <v>6.243243243243243</v>
      </c>
      <c r="W60" s="110">
        <f>(JRC_Data!BC7/1000)*$U$152</f>
        <v>6.243243243243243</v>
      </c>
      <c r="X60" s="110">
        <f>(JRC_Data!BD7/1000)*$U$152</f>
        <v>6.243243243243243</v>
      </c>
      <c r="Y60" s="110">
        <f>(JRC_Data!BE7/1000)*$U$152</f>
        <v>6.243243243243243</v>
      </c>
      <c r="Z60" s="103">
        <f>JRC_Data!BL7/1000</f>
        <v>0.27</v>
      </c>
      <c r="AA60" s="112"/>
      <c r="AB60" s="90"/>
      <c r="AC60" s="119"/>
      <c r="AD60" s="119"/>
      <c r="AE60" s="119"/>
      <c r="AF60" s="109">
        <f t="shared" si="26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7"/>
        <v>*R-H_Apt_HVO_N2</v>
      </c>
      <c r="AM60" s="154" t="str">
        <f t="shared" si="28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735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6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43">C64</f>
        <v>R-SH_Att_ELC_HPN1</v>
      </c>
      <c r="AM62" s="149" t="str">
        <f t="shared" si="43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736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43"/>
        <v>R-HC_Att_ELC_HPN1</v>
      </c>
      <c r="AM63" s="151" t="str">
        <f t="shared" si="43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1035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6"/>
        <v>0.220752</v>
      </c>
      <c r="AG64" s="134"/>
      <c r="AH64" s="134">
        <v>2100</v>
      </c>
      <c r="AI64" s="134">
        <v>7</v>
      </c>
      <c r="AK64" s="152"/>
      <c r="AL64" s="151" t="str">
        <f t="shared" si="43"/>
        <v>R-SH_Att_ELC_HPN2</v>
      </c>
      <c r="AM64" s="151" t="str">
        <f t="shared" si="43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1035</v>
      </c>
      <c r="G65" s="103" t="s">
        <v>717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6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43"/>
        <v>R-SW_Att_ELC_HPN1</v>
      </c>
      <c r="AM65" s="151" t="str">
        <f t="shared" si="43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1035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6"/>
        <v>0.220752</v>
      </c>
      <c r="AG66" s="111"/>
      <c r="AH66" s="111">
        <v>2019</v>
      </c>
      <c r="AI66" s="111">
        <v>7</v>
      </c>
      <c r="AK66" s="286"/>
      <c r="AL66" s="151" t="str">
        <f t="shared" si="43"/>
        <v>R-SW_Att_ELC_HPN2</v>
      </c>
      <c r="AM66" s="151" t="str">
        <f t="shared" si="43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1035</v>
      </c>
      <c r="G67" s="103" t="s">
        <v>716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44">I67*0.7</f>
        <v>0.76999999999999991</v>
      </c>
      <c r="R67" s="69">
        <f t="shared" ref="R67:R68" si="45">J67*0.7</f>
        <v>0.86333333333333329</v>
      </c>
      <c r="S67" s="103">
        <f t="shared" ref="S67:S68" si="46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6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43"/>
        <v>R-SH_Att_ELC_HPN3</v>
      </c>
      <c r="AM67" s="151" t="str">
        <f t="shared" si="43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1025</v>
      </c>
      <c r="F68" s="76" t="s">
        <v>1035</v>
      </c>
      <c r="G68" s="104" t="s">
        <v>716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44"/>
        <v>0.77700000000000002</v>
      </c>
      <c r="R68" s="75">
        <f t="shared" si="45"/>
        <v>0.83299999999999996</v>
      </c>
      <c r="S68" s="104">
        <f t="shared" si="46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6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43"/>
        <v>R-HC_Att_ELC_HPN2</v>
      </c>
      <c r="AM68" s="154" t="str">
        <f t="shared" si="43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1035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6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1035</v>
      </c>
      <c r="G70" s="141" t="s">
        <v>717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6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737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726</v>
      </c>
      <c r="F72" s="135" t="s">
        <v>1035</v>
      </c>
      <c r="G72" s="135" t="s">
        <v>716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47">I72*0.7</f>
        <v>1.2530864197530862</v>
      </c>
      <c r="R72" s="66">
        <f t="shared" ref="R72:R73" si="48">J72*0.7</f>
        <v>1.4691358024691357</v>
      </c>
      <c r="S72" s="102">
        <f t="shared" ref="S72:S73" si="49">K72*0.7</f>
        <v>1.4691358024691357</v>
      </c>
      <c r="T72" s="135">
        <v>22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6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726</v>
      </c>
      <c r="F73" s="73" t="s">
        <v>1035</v>
      </c>
      <c r="G73" s="73" t="s">
        <v>716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47"/>
        <v>1.2055555555555555</v>
      </c>
      <c r="R73" s="72">
        <f t="shared" si="48"/>
        <v>1.2055555555555555</v>
      </c>
      <c r="S73" s="105">
        <f t="shared" si="49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730</v>
      </c>
      <c r="F75" s="167" t="s">
        <v>1035</v>
      </c>
      <c r="G75" s="144" t="s">
        <v>716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0">I75*0.7</f>
        <v>2.5409999999999995</v>
      </c>
      <c r="R75" s="72">
        <f t="shared" ref="R75" si="51">J75*0.7</f>
        <v>2.7299999999999995</v>
      </c>
      <c r="S75" s="105">
        <f t="shared" ref="S75" si="52">K75*0.7</f>
        <v>2.7299999999999995</v>
      </c>
      <c r="T75" s="5">
        <v>20</v>
      </c>
      <c r="V75" s="125">
        <f>((JRC_Data!BB18+JRC_Data!BB9*0.8)/1000)*($U$152/$U$152)</f>
        <v>14.2</v>
      </c>
      <c r="W75" s="125">
        <f>((JRC_Data!BC18+JRC_Data!BC9*0.8)/1000)*($U$152/$U$152)</f>
        <v>13.2</v>
      </c>
      <c r="X75" s="125">
        <f>((JRC_Data!BD18+JRC_Data!BD9*0.8)/1000)*($U$152/$U$152)</f>
        <v>13.2</v>
      </c>
      <c r="Y75" s="125">
        <f>((JRC_Data!BE18+JRC_Data!BE9*0.8)/1000)*($U$152/$U$152)</f>
        <v>12.2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6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713</v>
      </c>
      <c r="F77" s="135"/>
      <c r="G77" s="135" t="s">
        <v>716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6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713</v>
      </c>
      <c r="F78" s="73"/>
      <c r="G78" s="73" t="s">
        <v>716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6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6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731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6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741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6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1033</v>
      </c>
      <c r="G89" s="60" t="s">
        <v>31</v>
      </c>
      <c r="H89" s="63" t="s">
        <v>996</v>
      </c>
      <c r="I89" s="63" t="s">
        <v>997</v>
      </c>
      <c r="J89" s="63" t="s">
        <v>998</v>
      </c>
      <c r="K89" s="63" t="s">
        <v>999</v>
      </c>
      <c r="L89" s="63" t="s">
        <v>1000</v>
      </c>
      <c r="M89" s="63" t="s">
        <v>1001</v>
      </c>
      <c r="N89" s="63" t="s">
        <v>1002</v>
      </c>
      <c r="O89" s="63" t="s">
        <v>1003</v>
      </c>
      <c r="P89" s="63" t="s">
        <v>1004</v>
      </c>
      <c r="Q89" s="63" t="s">
        <v>1005</v>
      </c>
      <c r="R89" s="63" t="s">
        <v>1006</v>
      </c>
      <c r="S89" s="63" t="s">
        <v>1007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745</v>
      </c>
      <c r="AC89" s="63" t="s">
        <v>746</v>
      </c>
      <c r="AD89" s="63" t="s">
        <v>747</v>
      </c>
      <c r="AE89" s="63" t="s">
        <v>664</v>
      </c>
      <c r="AF89" s="63" t="s">
        <v>313</v>
      </c>
      <c r="AG89" s="63" t="s">
        <v>732</v>
      </c>
      <c r="AH89" s="63" t="s">
        <v>314</v>
      </c>
      <c r="AI89" s="63" t="s">
        <v>1031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1034</v>
      </c>
      <c r="G90" s="62" t="s">
        <v>317</v>
      </c>
      <c r="H90" s="540" t="s">
        <v>318</v>
      </c>
      <c r="I90" s="541"/>
      <c r="J90" s="541"/>
      <c r="K90" s="542"/>
      <c r="L90" s="540" t="s">
        <v>319</v>
      </c>
      <c r="M90" s="541"/>
      <c r="N90" s="541"/>
      <c r="O90" s="542"/>
      <c r="P90" s="540" t="s">
        <v>320</v>
      </c>
      <c r="Q90" s="541"/>
      <c r="R90" s="541"/>
      <c r="S90" s="542"/>
      <c r="T90" s="540" t="s">
        <v>321</v>
      </c>
      <c r="U90" s="542"/>
      <c r="V90" s="534" t="s">
        <v>322</v>
      </c>
      <c r="W90" s="535"/>
      <c r="X90" s="535"/>
      <c r="Y90" s="536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1026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734</v>
      </c>
      <c r="D92" s="84"/>
      <c r="E92" s="84"/>
      <c r="F92" s="84"/>
      <c r="G92" s="85"/>
      <c r="H92" s="537" t="s">
        <v>45</v>
      </c>
      <c r="I92" s="538"/>
      <c r="J92" s="538"/>
      <c r="K92" s="539"/>
      <c r="L92" s="538" t="s">
        <v>45</v>
      </c>
      <c r="M92" s="538"/>
      <c r="N92" s="538"/>
      <c r="O92" s="539"/>
      <c r="P92" s="537" t="s">
        <v>45</v>
      </c>
      <c r="Q92" s="538"/>
      <c r="R92" s="538"/>
      <c r="S92" s="539"/>
      <c r="T92" s="543" t="s">
        <v>302</v>
      </c>
      <c r="U92" s="544"/>
      <c r="V92" s="543" t="s">
        <v>968</v>
      </c>
      <c r="W92" s="545"/>
      <c r="X92" s="545"/>
      <c r="Y92" s="544"/>
      <c r="Z92" s="450" t="s">
        <v>980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748</v>
      </c>
      <c r="AG92" s="450" t="s">
        <v>45</v>
      </c>
      <c r="AH92" s="450" t="s">
        <v>330</v>
      </c>
      <c r="AI92" s="450" t="s">
        <v>1032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721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53">W97*1.3</f>
        <v>4.5825000000000005</v>
      </c>
      <c r="X93" s="456">
        <f t="shared" si="53"/>
        <v>4.5825000000000005</v>
      </c>
      <c r="Y93" s="456">
        <f t="shared" si="53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54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721</v>
      </c>
      <c r="F94" s="70"/>
      <c r="G94" s="103" t="s">
        <v>718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55">I94*0.7</f>
        <v>0.7</v>
      </c>
      <c r="R94" s="69">
        <f t="shared" ref="R94:R96" si="56">J94*0.7</f>
        <v>0.7</v>
      </c>
      <c r="S94" s="103">
        <f t="shared" ref="S94:S96" si="57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58">W98*1.3</f>
        <v>4.9452075289575284</v>
      </c>
      <c r="X94" s="457">
        <f t="shared" si="58"/>
        <v>4.9452075289575284</v>
      </c>
      <c r="Y94" s="457">
        <f t="shared" si="58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54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59">C94</f>
        <v>R-SW_Det_KER_N1</v>
      </c>
      <c r="AM94" s="151" t="str">
        <f t="shared" ref="AM94:AM108" si="60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723</v>
      </c>
      <c r="F95" s="76"/>
      <c r="G95" s="104" t="s">
        <v>718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55"/>
        <v>0.7</v>
      </c>
      <c r="R95" s="75">
        <f t="shared" si="56"/>
        <v>0.7</v>
      </c>
      <c r="S95" s="104">
        <f t="shared" si="57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54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59"/>
        <v>R-SW_Det_KER_N2</v>
      </c>
      <c r="AM95" s="151" t="str">
        <f t="shared" si="60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724</v>
      </c>
      <c r="F96" s="70"/>
      <c r="G96" s="103" t="s">
        <v>718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55"/>
        <v>0.71749999999999992</v>
      </c>
      <c r="R96" s="69">
        <f t="shared" si="56"/>
        <v>0.71749999999999992</v>
      </c>
      <c r="S96" s="103">
        <f t="shared" si="57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54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59"/>
        <v>R-SW_Det_KER_N3</v>
      </c>
      <c r="AM96" s="151" t="str">
        <f t="shared" si="60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726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61">3.525</f>
        <v>3.5249999999999999</v>
      </c>
      <c r="X97" s="456">
        <f t="shared" si="61"/>
        <v>3.5249999999999999</v>
      </c>
      <c r="Y97" s="456">
        <f t="shared" si="61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54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59"/>
        <v>R-SH_Det_GAS_N1</v>
      </c>
      <c r="AM97" s="151" t="str">
        <f t="shared" si="60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726</v>
      </c>
      <c r="F98" s="70"/>
      <c r="G98" s="103" t="s">
        <v>718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62">I98*0.7</f>
        <v>0.7</v>
      </c>
      <c r="R98" s="69">
        <f t="shared" ref="R98:R100" si="63">J98*0.7</f>
        <v>0.7</v>
      </c>
      <c r="S98" s="103">
        <f t="shared" ref="S98:S100" si="64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54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59"/>
        <v>R-SW_Det_GAS_N1</v>
      </c>
      <c r="AM98" s="151" t="str">
        <f t="shared" si="60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727</v>
      </c>
      <c r="F99" s="76"/>
      <c r="G99" s="104" t="s">
        <v>718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62"/>
        <v>0.7</v>
      </c>
      <c r="R99" s="75">
        <f t="shared" si="63"/>
        <v>0.7</v>
      </c>
      <c r="S99" s="104">
        <f t="shared" si="64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54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59"/>
        <v>R-SW_Det_GAS_N2</v>
      </c>
      <c r="AM99" s="151" t="str">
        <f t="shared" si="60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728</v>
      </c>
      <c r="F100" s="70"/>
      <c r="G100" s="103" t="s">
        <v>718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62"/>
        <v>0.71749999999999992</v>
      </c>
      <c r="R100" s="69">
        <f t="shared" si="63"/>
        <v>0.71749999999999992</v>
      </c>
      <c r="S100" s="103">
        <f t="shared" si="64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54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59"/>
        <v>R-SW_Det_GAS_N3</v>
      </c>
      <c r="AM100" s="151" t="str">
        <f t="shared" si="60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722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</f>
        <v>3.5249999999999999</v>
      </c>
      <c r="W101" s="456">
        <f t="shared" ref="W101:Y101" si="65">W97</f>
        <v>3.5249999999999999</v>
      </c>
      <c r="X101" s="456">
        <f t="shared" si="65"/>
        <v>3.5249999999999999</v>
      </c>
      <c r="Y101" s="456">
        <f t="shared" si="65"/>
        <v>3.5249999999999999</v>
      </c>
      <c r="Z101" s="456">
        <v>0.12</v>
      </c>
      <c r="AA101" s="111"/>
      <c r="AB101" s="88"/>
      <c r="AC101" s="118"/>
      <c r="AD101" s="118"/>
      <c r="AE101" s="118"/>
      <c r="AF101" s="108">
        <f t="shared" si="54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59"/>
        <v>R-SH_Det_LPG_N1</v>
      </c>
      <c r="AM101" s="151" t="str">
        <f t="shared" si="60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722</v>
      </c>
      <c r="F102" s="70"/>
      <c r="G102" s="103" t="s">
        <v>718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66">I102*0.7</f>
        <v>0.7</v>
      </c>
      <c r="R102" s="69">
        <f t="shared" ref="R102" si="67">J102*0.7</f>
        <v>0.7</v>
      </c>
      <c r="S102" s="103">
        <f t="shared" ref="S102" si="68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69">W98</f>
        <v>3.8040057915057912</v>
      </c>
      <c r="X102" s="457">
        <f t="shared" si="69"/>
        <v>3.8040057915057912</v>
      </c>
      <c r="Y102" s="457">
        <f t="shared" si="69"/>
        <v>3.8040057915057912</v>
      </c>
      <c r="Z102" s="457">
        <v>0.12</v>
      </c>
      <c r="AA102" s="112"/>
      <c r="AB102" s="90"/>
      <c r="AC102" s="119"/>
      <c r="AD102" s="119"/>
      <c r="AE102" s="119"/>
      <c r="AF102" s="109">
        <f t="shared" si="54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59"/>
        <v>R-SW_Det_LPG_N1</v>
      </c>
      <c r="AM102" s="151" t="str">
        <f t="shared" si="60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725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54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59"/>
        <v>R-SH_Det_WOO_N1</v>
      </c>
      <c r="AM103" s="151" t="str">
        <f t="shared" si="60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725</v>
      </c>
      <c r="F104" s="70"/>
      <c r="G104" s="103" t="s">
        <v>718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8" si="70">H104*0.7</f>
        <v>0.7</v>
      </c>
      <c r="Q104" s="69">
        <f t="shared" si="70"/>
        <v>0.7</v>
      </c>
      <c r="R104" s="69">
        <f t="shared" si="70"/>
        <v>0.7</v>
      </c>
      <c r="S104" s="103">
        <f t="shared" si="70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71">W103*($U$152/$U$151)</f>
        <v>22.04476084710744</v>
      </c>
      <c r="X104" s="457">
        <f t="shared" ref="X104" si="72">X103*($U$152/$U$151)</f>
        <v>20.839163429752066</v>
      </c>
      <c r="Y104" s="457">
        <f t="shared" ref="Y104" si="73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54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59"/>
        <v>R-SW_Det_WOO_N1</v>
      </c>
      <c r="AM104" s="154" t="str">
        <f t="shared" si="60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68" t="str">
        <f>"*R-SH_Det"&amp;"_"&amp;"FPL"&amp;"_N1"</f>
        <v>*R-SH_Det_FPL_N1</v>
      </c>
      <c r="D105" s="66" t="s">
        <v>1039</v>
      </c>
      <c r="E105" s="70" t="s">
        <v>1037</v>
      </c>
      <c r="F105" s="70"/>
      <c r="G105" s="103" t="s">
        <v>400</v>
      </c>
      <c r="H105" s="68"/>
      <c r="I105" s="69"/>
      <c r="J105" s="69"/>
      <c r="K105" s="103"/>
      <c r="L105" s="90"/>
      <c r="M105" s="78"/>
      <c r="N105" s="78"/>
      <c r="O105" s="91"/>
      <c r="P105" s="68"/>
      <c r="Q105" s="69"/>
      <c r="R105" s="69"/>
      <c r="S105" s="103"/>
      <c r="T105" s="99"/>
      <c r="U105" s="71"/>
      <c r="V105" s="457"/>
      <c r="W105" s="457"/>
      <c r="X105" s="457"/>
      <c r="Y105" s="457"/>
      <c r="Z105" s="519"/>
      <c r="AA105" s="112"/>
      <c r="AB105" s="90"/>
      <c r="AC105" s="119"/>
      <c r="AD105" s="119"/>
      <c r="AE105" s="119"/>
      <c r="AF105" s="109">
        <f t="shared" si="54"/>
        <v>0.94608000000000003</v>
      </c>
      <c r="AG105" s="112"/>
      <c r="AH105" s="111">
        <v>2019</v>
      </c>
      <c r="AI105" s="112">
        <v>30</v>
      </c>
      <c r="AK105" s="155"/>
      <c r="AL105" s="154" t="s">
        <v>1042</v>
      </c>
      <c r="AM105" s="154" t="str">
        <f t="shared" si="60"/>
        <v>Residential  Fireplace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"*R-SW_Det"&amp;"_"&amp;"FPL"&amp;"_N1"</f>
        <v>*R-SW_Det_FPL_N1</v>
      </c>
      <c r="D106" s="66" t="s">
        <v>1041</v>
      </c>
      <c r="E106" s="70" t="s">
        <v>1037</v>
      </c>
      <c r="F106" s="70"/>
      <c r="G106" s="103" t="s">
        <v>718</v>
      </c>
      <c r="H106" s="68"/>
      <c r="I106" s="69"/>
      <c r="J106" s="69"/>
      <c r="K106" s="103"/>
      <c r="L106" s="90"/>
      <c r="M106" s="78"/>
      <c r="N106" s="78"/>
      <c r="O106" s="91"/>
      <c r="P106" s="68"/>
      <c r="Q106" s="69"/>
      <c r="R106" s="69"/>
      <c r="S106" s="103"/>
      <c r="T106" s="99"/>
      <c r="U106" s="71"/>
      <c r="V106" s="457"/>
      <c r="W106" s="457"/>
      <c r="X106" s="457"/>
      <c r="Y106" s="457"/>
      <c r="Z106" s="519"/>
      <c r="AA106" s="112"/>
      <c r="AB106" s="90"/>
      <c r="AC106" s="119"/>
      <c r="AD106" s="119"/>
      <c r="AE106" s="119"/>
      <c r="AF106" s="109">
        <f t="shared" si="54"/>
        <v>1.1983680000000001</v>
      </c>
      <c r="AG106" s="112"/>
      <c r="AH106" s="112">
        <v>2019</v>
      </c>
      <c r="AI106" s="112">
        <v>38</v>
      </c>
      <c r="AK106" s="155"/>
      <c r="AL106" s="154" t="s">
        <v>1043</v>
      </c>
      <c r="AM106" s="154" t="str">
        <f t="shared" si="60"/>
        <v>Residential  Fireplace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65" t="s">
        <v>698</v>
      </c>
      <c r="D107" s="66" t="s">
        <v>699</v>
      </c>
      <c r="E107" s="135" t="s">
        <v>729</v>
      </c>
      <c r="F107" s="135"/>
      <c r="G107" s="102" t="s">
        <v>400</v>
      </c>
      <c r="H107" s="86">
        <v>1</v>
      </c>
      <c r="I107" s="75">
        <v>1</v>
      </c>
      <c r="J107" s="75">
        <v>1</v>
      </c>
      <c r="K107" s="104">
        <v>1</v>
      </c>
      <c r="L107" s="88"/>
      <c r="M107" s="77"/>
      <c r="N107" s="77"/>
      <c r="O107" s="89"/>
      <c r="P107" s="86">
        <f t="shared" si="70"/>
        <v>0.7</v>
      </c>
      <c r="Q107" s="75">
        <f t="shared" si="70"/>
        <v>0.7</v>
      </c>
      <c r="R107" s="75">
        <f t="shared" si="70"/>
        <v>0.7</v>
      </c>
      <c r="S107" s="104">
        <f t="shared" si="70"/>
        <v>0.7</v>
      </c>
      <c r="T107" s="100">
        <v>20</v>
      </c>
      <c r="U107" s="87"/>
      <c r="V107" s="108">
        <f>(JRC_Data!BB7/1000)*$U$153</f>
        <v>6.6</v>
      </c>
      <c r="W107" s="108">
        <f>(JRC_Data!BC7/1000)*$U$153</f>
        <v>6.6</v>
      </c>
      <c r="X107" s="108">
        <f>(JRC_Data!BD7/1000)*$U$153</f>
        <v>6.6</v>
      </c>
      <c r="Y107" s="108">
        <f>(JRC_Data!BE7/1000)*$U$153</f>
        <v>6.6</v>
      </c>
      <c r="Z107" s="104">
        <f>JRC_Data!BL7/1000</f>
        <v>0.27</v>
      </c>
      <c r="AA107" s="111"/>
      <c r="AB107" s="88"/>
      <c r="AC107" s="118"/>
      <c r="AD107" s="118"/>
      <c r="AE107" s="118"/>
      <c r="AF107" s="108">
        <f t="shared" si="54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59"/>
        <v>*R-H_Apt_HVO_N1</v>
      </c>
      <c r="AM107" s="154" t="str">
        <f t="shared" si="60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991</v>
      </c>
      <c r="D108" s="69" t="s">
        <v>992</v>
      </c>
      <c r="E108" s="70" t="s">
        <v>729</v>
      </c>
      <c r="F108" s="70"/>
      <c r="G108" s="103" t="s">
        <v>718</v>
      </c>
      <c r="H108" s="329">
        <v>1</v>
      </c>
      <c r="I108" s="72">
        <v>1</v>
      </c>
      <c r="J108" s="72">
        <v>1</v>
      </c>
      <c r="K108" s="105">
        <v>1</v>
      </c>
      <c r="L108" s="95"/>
      <c r="M108" s="96"/>
      <c r="N108" s="96"/>
      <c r="O108" s="97"/>
      <c r="P108" s="329">
        <f t="shared" si="70"/>
        <v>0.7</v>
      </c>
      <c r="Q108" s="72">
        <f t="shared" si="70"/>
        <v>0.7</v>
      </c>
      <c r="R108" s="72">
        <f t="shared" si="70"/>
        <v>0.7</v>
      </c>
      <c r="S108" s="105">
        <f t="shared" si="70"/>
        <v>0.7</v>
      </c>
      <c r="T108" s="101">
        <v>20</v>
      </c>
      <c r="U108" s="74"/>
      <c r="V108" s="110">
        <f>(JRC_Data!BB7/1000)*$U$154</f>
        <v>7.1223938223938221</v>
      </c>
      <c r="W108" s="110">
        <f>(JRC_Data!BC7/1000)*$U$154</f>
        <v>7.1223938223938221</v>
      </c>
      <c r="X108" s="110">
        <f>(JRC_Data!BD7/1000)*$U$154</f>
        <v>7.1223938223938221</v>
      </c>
      <c r="Y108" s="110">
        <f>(JRC_Data!BE7/1000)*$U$154</f>
        <v>7.1223938223938221</v>
      </c>
      <c r="Z108" s="103">
        <f>JRC_Data!BL7/1000</f>
        <v>0.27</v>
      </c>
      <c r="AA108" s="112"/>
      <c r="AB108" s="90"/>
      <c r="AC108" s="119"/>
      <c r="AD108" s="119"/>
      <c r="AE108" s="119"/>
      <c r="AF108" s="109">
        <f t="shared" si="54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59"/>
        <v>*R-H_Apt_HVO_N2</v>
      </c>
      <c r="AM108" s="154" t="str">
        <f t="shared" si="60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735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54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74">C112</f>
        <v>R-SH_Det_ELC_HPN1</v>
      </c>
      <c r="AM110" s="149" t="str">
        <f t="shared" ref="AM110:AM116" si="75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736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74"/>
        <v>R-HC_Det_ELC_HPN1</v>
      </c>
      <c r="AM111" s="151" t="str">
        <f t="shared" si="75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1035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54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74"/>
        <v>R-SH_Det_ELC_HPN2</v>
      </c>
      <c r="AM112" s="151" t="str">
        <f t="shared" si="75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1035</v>
      </c>
      <c r="G113" s="103" t="s">
        <v>719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54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74"/>
        <v>R-SW_Det_ELC_HPN1</v>
      </c>
      <c r="AM113" s="151" t="str">
        <f t="shared" si="75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1035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54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74"/>
        <v>R-SW_Det_ELC_HPN2</v>
      </c>
      <c r="AM114" s="151" t="str">
        <f t="shared" si="75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1035</v>
      </c>
      <c r="G115" s="103" t="s">
        <v>718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76">I115*0.7</f>
        <v>0.76999999999999991</v>
      </c>
      <c r="R115" s="69">
        <f t="shared" ref="R115:R116" si="77">J115*0.7</f>
        <v>0.86333333333333329</v>
      </c>
      <c r="S115" s="103">
        <f t="shared" ref="S115:S116" si="78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79">W114*($U$150/$U$149)</f>
        <v>9.0363883122362889</v>
      </c>
      <c r="X115" s="457">
        <f t="shared" ref="X115" si="80">X114*($U$150/$U$149)</f>
        <v>8.2231133641350223</v>
      </c>
      <c r="Y115" s="457">
        <f t="shared" ref="Y115" si="81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54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74"/>
        <v>R-SH_Det_ELC_HPN3</v>
      </c>
      <c r="AM115" s="151" t="str">
        <f t="shared" si="75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1025</v>
      </c>
      <c r="F116" s="76" t="s">
        <v>1035</v>
      </c>
      <c r="G116" s="104" t="s">
        <v>718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76"/>
        <v>0.77700000000000002</v>
      </c>
      <c r="R116" s="75">
        <f t="shared" si="77"/>
        <v>0.83299999999999996</v>
      </c>
      <c r="S116" s="104">
        <f t="shared" si="78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54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74"/>
        <v>R-HC_Det_ELC_HPN2</v>
      </c>
      <c r="AM116" s="154" t="str">
        <f t="shared" si="75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1035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54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1035</v>
      </c>
      <c r="G118" s="141" t="s">
        <v>719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54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737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726</v>
      </c>
      <c r="F120" s="135" t="s">
        <v>1035</v>
      </c>
      <c r="G120" s="135" t="s">
        <v>718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82">I120*0.7</f>
        <v>1.2530864197530862</v>
      </c>
      <c r="R120" s="66">
        <f t="shared" ref="R120:R121" si="83">J120*0.7</f>
        <v>1.4691358024691357</v>
      </c>
      <c r="S120" s="102">
        <f t="shared" ref="S120:S121" si="84">K120*0.7</f>
        <v>1.4691358024691357</v>
      </c>
      <c r="T120" s="135">
        <v>22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54"/>
        <v>1.1983680000000001</v>
      </c>
      <c r="AG120" s="134"/>
      <c r="AH120" s="134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726</v>
      </c>
      <c r="F121" s="73" t="s">
        <v>1035</v>
      </c>
      <c r="G121" s="73" t="s">
        <v>718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82"/>
        <v>1.2055555555555555</v>
      </c>
      <c r="R121" s="72">
        <f t="shared" si="83"/>
        <v>1.2055555555555555</v>
      </c>
      <c r="S121" s="105">
        <f t="shared" si="84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54"/>
        <v>1.1983680000000001</v>
      </c>
      <c r="AG121" s="113"/>
      <c r="AH121" s="113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85">C128</f>
        <v>R-WH_Det_ELC_N1</v>
      </c>
      <c r="AM122" s="149" t="str">
        <f t="shared" ref="AM122:AM123" si="86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730</v>
      </c>
      <c r="F123" s="167" t="s">
        <v>1035</v>
      </c>
      <c r="G123" s="144" t="s">
        <v>718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87">I123*0.7</f>
        <v>2.5409999999999995</v>
      </c>
      <c r="R123" s="72">
        <f t="shared" ref="R123" si="88">J123*0.7</f>
        <v>2.7299999999999995</v>
      </c>
      <c r="S123" s="105">
        <f t="shared" ref="S123" si="89">K123*0.7</f>
        <v>2.7299999999999995</v>
      </c>
      <c r="T123" s="5">
        <v>20</v>
      </c>
      <c r="V123" s="125">
        <f>((JRC_Data!BB18+JRC_Data!BB9*0.8)/1000)*($U$154/$U$152)</f>
        <v>16.19959183673469</v>
      </c>
      <c r="W123" s="125">
        <f>((JRC_Data!BC18+JRC_Data!BC9*0.8)/1000)*($U$154/$U$152)</f>
        <v>15.058775510204079</v>
      </c>
      <c r="X123" s="125">
        <f>((JRC_Data!BD18+JRC_Data!BD9*0.8)/1000)*($U$154/$U$152)</f>
        <v>15.058775510204079</v>
      </c>
      <c r="Y123" s="125">
        <f>((JRC_Data!BE18+JRC_Data!BE9*0.8)/1000)*($U$154/$U$152)</f>
        <v>13.917959183673467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54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85"/>
        <v>R-WH_Det_SOL_N1</v>
      </c>
      <c r="AM123" s="151" t="str">
        <f t="shared" si="86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713</v>
      </c>
      <c r="F125" s="135"/>
      <c r="G125" s="135" t="s">
        <v>718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</f>
        <v>3.1055555555555552</v>
      </c>
      <c r="W125" s="65">
        <f>(JRC_Data!BC62/1000)*($U$154/$U$148)</f>
        <v>3.1055555555555552</v>
      </c>
      <c r="X125" s="65">
        <f>(JRC_Data!BD62/1000)*($U$154/$U$148)</f>
        <v>3.1055555555555552</v>
      </c>
      <c r="Y125" s="65">
        <f>(JRC_Data!BE62/1000)*($U$154/$U$148)</f>
        <v>3.1055555555555552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54"/>
        <v>1.1983680000000001</v>
      </c>
      <c r="AG125" s="134"/>
      <c r="AH125" s="134">
        <v>2019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713</v>
      </c>
      <c r="F126" s="73"/>
      <c r="G126" s="73" t="s">
        <v>718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v>2.7222222222222219</v>
      </c>
      <c r="W126" s="329">
        <v>2.7222222222222219</v>
      </c>
      <c r="X126" s="329">
        <v>2.7222222222222219</v>
      </c>
      <c r="Y126" s="329">
        <v>2.7222222222222219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54"/>
        <v>1.1983680000000001</v>
      </c>
      <c r="AG126" s="113"/>
      <c r="AH126" s="113">
        <v>2019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54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731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54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741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54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984</v>
      </c>
    </row>
    <row r="144" spans="3:35" x14ac:dyDescent="0.2">
      <c r="J144" s="57"/>
      <c r="T144" s="5" t="s">
        <v>626</v>
      </c>
      <c r="U144" s="5" t="s">
        <v>986</v>
      </c>
      <c r="V144" s="5" t="s">
        <v>981</v>
      </c>
    </row>
    <row r="145" spans="1:22" x14ac:dyDescent="0.2">
      <c r="J145" s="57"/>
      <c r="T145" s="453">
        <v>3</v>
      </c>
      <c r="U145" s="454">
        <f t="shared" ref="U145:U154" si="90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90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90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90"/>
        <v>0.86872586872586877</v>
      </c>
      <c r="V148" s="453">
        <f>V151-(V153-V151)</f>
        <v>2250</v>
      </c>
    </row>
    <row r="149" spans="1:22" x14ac:dyDescent="0.2">
      <c r="A149" s="4"/>
      <c r="M149" s="80" t="s">
        <v>969</v>
      </c>
      <c r="N149" s="80"/>
      <c r="O149" s="80"/>
      <c r="P149" s="80"/>
      <c r="Q149" s="80"/>
      <c r="T149" s="5">
        <v>15</v>
      </c>
      <c r="U149" s="444">
        <f t="shared" si="90"/>
        <v>0.91505791505791501</v>
      </c>
      <c r="V149" s="5">
        <v>2370</v>
      </c>
    </row>
    <row r="150" spans="1:22" x14ac:dyDescent="0.2">
      <c r="M150" s="5" t="s">
        <v>977</v>
      </c>
      <c r="N150" s="5" t="s">
        <v>978</v>
      </c>
      <c r="O150" s="8" t="s">
        <v>975</v>
      </c>
      <c r="P150" s="443" t="s">
        <v>979</v>
      </c>
      <c r="Q150" s="8" t="s">
        <v>974</v>
      </c>
      <c r="T150" s="5">
        <v>18</v>
      </c>
      <c r="U150" s="444">
        <f t="shared" si="90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90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970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90"/>
        <v>0.94594594594594594</v>
      </c>
      <c r="V152" s="5">
        <v>2450</v>
      </c>
    </row>
    <row r="153" spans="1:22" x14ac:dyDescent="0.2">
      <c r="M153" s="8">
        <v>99</v>
      </c>
      <c r="N153" s="8" t="s">
        <v>971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90"/>
        <v>1</v>
      </c>
      <c r="V153" s="5">
        <v>2590</v>
      </c>
    </row>
    <row r="154" spans="1:22" x14ac:dyDescent="0.2">
      <c r="M154" s="8">
        <v>150</v>
      </c>
      <c r="N154" s="8" t="s">
        <v>972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90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973</v>
      </c>
      <c r="N156" s="8"/>
      <c r="O156" s="8"/>
      <c r="P156" s="8"/>
      <c r="Q156" s="8"/>
    </row>
    <row r="157" spans="1:22" x14ac:dyDescent="0.2">
      <c r="M157" s="8" t="s">
        <v>976</v>
      </c>
      <c r="N157" s="8"/>
      <c r="O157" s="8"/>
      <c r="P157" s="8"/>
      <c r="Q157" s="8"/>
    </row>
    <row r="158" spans="1:22" x14ac:dyDescent="0.2">
      <c r="M158" s="281" t="s">
        <v>982</v>
      </c>
    </row>
    <row r="159" spans="1:22" x14ac:dyDescent="0.2">
      <c r="M159" s="5" t="s">
        <v>983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34" t="s">
        <v>322</v>
      </c>
      <c r="M5" s="535"/>
      <c r="N5" s="535"/>
      <c r="O5" s="536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43" t="s">
        <v>968</v>
      </c>
      <c r="M6" s="545"/>
      <c r="N6" s="545"/>
      <c r="O6" s="544"/>
      <c r="P6" s="450" t="s">
        <v>980</v>
      </c>
      <c r="Q6" s="107" t="s">
        <v>45</v>
      </c>
      <c r="R6" s="450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6" t="s">
        <v>662</v>
      </c>
      <c r="S18" s="546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6"/>
      <c r="S19" s="546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46"/>
      <c r="S20" s="546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46"/>
      <c r="S21" s="546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46"/>
      <c r="S22" s="546"/>
    </row>
    <row r="23" spans="3:22" x14ac:dyDescent="0.2">
      <c r="C23" s="168" t="s">
        <v>38</v>
      </c>
      <c r="D23" s="169" t="str">
        <f t="shared" si="5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34" t="s">
        <v>322</v>
      </c>
      <c r="M33" s="535"/>
      <c r="N33" s="535"/>
      <c r="O33" s="536"/>
    </row>
    <row r="34" spans="8:15" x14ac:dyDescent="0.2">
      <c r="H34" s="5" t="s">
        <v>375</v>
      </c>
      <c r="L34" s="543" t="s">
        <v>327</v>
      </c>
      <c r="M34" s="545"/>
      <c r="N34" s="545"/>
      <c r="O34" s="544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B1" workbookViewId="0">
      <selection activeCell="E10" sqref="E1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0" t="s">
        <v>110</v>
      </c>
      <c r="I4" s="541"/>
      <c r="J4" s="542"/>
      <c r="K4" s="534" t="s">
        <v>322</v>
      </c>
      <c r="L4" s="535"/>
      <c r="M4" s="536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47" t="s">
        <v>45</v>
      </c>
      <c r="I5" s="548"/>
      <c r="J5" s="549"/>
      <c r="K5" s="547" t="s">
        <v>757</v>
      </c>
      <c r="L5" s="548"/>
      <c r="M5" s="549"/>
      <c r="N5" s="459" t="s">
        <v>328</v>
      </c>
      <c r="O5" s="459" t="s">
        <v>45</v>
      </c>
      <c r="P5" s="460" t="s">
        <v>756</v>
      </c>
      <c r="Q5" s="459" t="s">
        <v>330</v>
      </c>
      <c r="X5" s="107" t="s">
        <v>626</v>
      </c>
      <c r="AA5" s="281"/>
      <c r="AB5" s="550" t="s">
        <v>1013</v>
      </c>
      <c r="AC5" s="550"/>
      <c r="AD5" s="461"/>
      <c r="AE5" s="551" t="s">
        <v>110</v>
      </c>
      <c r="AF5" s="551"/>
      <c r="AG5" s="551" t="s">
        <v>1014</v>
      </c>
      <c r="AH5" s="551"/>
      <c r="AI5" s="552" t="s">
        <v>1015</v>
      </c>
      <c r="AJ5" s="552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1016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1017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1018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1019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1020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1021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1015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34" t="s">
        <v>322</v>
      </c>
      <c r="M27" s="535"/>
      <c r="N27" s="535"/>
      <c r="O27" s="536"/>
      <c r="T27" s="283"/>
      <c r="U27" s="283"/>
    </row>
    <row r="28" spans="3:21" x14ac:dyDescent="0.2">
      <c r="J28" s="5" t="s">
        <v>375</v>
      </c>
      <c r="L28" s="537" t="s">
        <v>327</v>
      </c>
      <c r="M28" s="538"/>
      <c r="N28" s="538"/>
      <c r="O28" s="539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30" sqref="A30:XFD30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758</v>
      </c>
      <c r="AC1" s="347">
        <v>100</v>
      </c>
      <c r="BB1" s="348" t="s">
        <v>759</v>
      </c>
      <c r="BC1" s="349"/>
      <c r="BD1" s="349" t="s">
        <v>760</v>
      </c>
      <c r="BE1" s="349" t="s">
        <v>761</v>
      </c>
      <c r="BF1" s="349" t="s">
        <v>762</v>
      </c>
    </row>
    <row r="2" spans="1:89" x14ac:dyDescent="0.2">
      <c r="A2" s="346" t="s">
        <v>1036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763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967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764</v>
      </c>
      <c r="B4" s="355" t="s">
        <v>765</v>
      </c>
      <c r="C4" s="356" t="s">
        <v>766</v>
      </c>
      <c r="D4" s="553" t="s">
        <v>767</v>
      </c>
      <c r="E4" s="554"/>
      <c r="F4" s="554"/>
      <c r="G4" s="554"/>
      <c r="H4" s="555"/>
      <c r="I4" s="554" t="s">
        <v>768</v>
      </c>
      <c r="J4" s="554"/>
      <c r="K4" s="554"/>
      <c r="L4" s="554"/>
      <c r="M4" s="555"/>
      <c r="N4" s="554" t="s">
        <v>769</v>
      </c>
      <c r="O4" s="554"/>
      <c r="P4" s="554"/>
      <c r="Q4" s="554"/>
      <c r="R4" s="555"/>
      <c r="S4" s="554" t="s">
        <v>770</v>
      </c>
      <c r="T4" s="554"/>
      <c r="U4" s="554"/>
      <c r="V4" s="554"/>
      <c r="W4" s="555"/>
      <c r="X4" s="554" t="s">
        <v>771</v>
      </c>
      <c r="Y4" s="554"/>
      <c r="Z4" s="554"/>
      <c r="AA4" s="554"/>
      <c r="AB4" s="555"/>
      <c r="AC4" s="554" t="s">
        <v>772</v>
      </c>
      <c r="AD4" s="554"/>
      <c r="AE4" s="554"/>
      <c r="AF4" s="554"/>
      <c r="AG4" s="555"/>
      <c r="AH4" s="554" t="s">
        <v>773</v>
      </c>
      <c r="AI4" s="554"/>
      <c r="AJ4" s="554"/>
      <c r="AK4" s="554"/>
      <c r="AL4" s="555"/>
      <c r="AM4" s="554" t="s">
        <v>774</v>
      </c>
      <c r="AN4" s="554"/>
      <c r="AO4" s="554"/>
      <c r="AP4" s="554"/>
      <c r="AQ4" s="555"/>
      <c r="AR4" s="554" t="s">
        <v>775</v>
      </c>
      <c r="AS4" s="554"/>
      <c r="AT4" s="554"/>
      <c r="AU4" s="554"/>
      <c r="AV4" s="555"/>
      <c r="AW4" s="554" t="s">
        <v>776</v>
      </c>
      <c r="AX4" s="554"/>
      <c r="AY4" s="554"/>
      <c r="AZ4" s="554"/>
      <c r="BA4" s="554"/>
      <c r="BB4" s="553" t="s">
        <v>777</v>
      </c>
      <c r="BC4" s="554"/>
      <c r="BD4" s="554"/>
      <c r="BE4" s="554"/>
      <c r="BF4" s="555"/>
      <c r="BG4" s="554" t="s">
        <v>778</v>
      </c>
      <c r="BH4" s="554"/>
      <c r="BI4" s="554"/>
      <c r="BJ4" s="554"/>
      <c r="BK4" s="554"/>
      <c r="BL4" s="553" t="s">
        <v>779</v>
      </c>
      <c r="BM4" s="554"/>
      <c r="BN4" s="554"/>
      <c r="BO4" s="554"/>
      <c r="BP4" s="554"/>
      <c r="BQ4" s="553" t="s">
        <v>780</v>
      </c>
      <c r="BR4" s="554"/>
      <c r="BS4" s="554"/>
      <c r="BT4" s="554"/>
      <c r="BU4" s="555"/>
      <c r="BV4" s="357" t="s">
        <v>781</v>
      </c>
      <c r="BW4" s="556" t="s">
        <v>782</v>
      </c>
      <c r="BX4" s="557"/>
      <c r="BY4" s="557"/>
      <c r="BZ4" s="557"/>
      <c r="CA4" s="558"/>
      <c r="CB4" s="556" t="s">
        <v>783</v>
      </c>
      <c r="CC4" s="557"/>
      <c r="CD4" s="557"/>
      <c r="CE4" s="557"/>
      <c r="CF4" s="558"/>
      <c r="CG4" s="556" t="s">
        <v>784</v>
      </c>
      <c r="CH4" s="557"/>
      <c r="CI4" s="557"/>
      <c r="CJ4" s="557"/>
      <c r="CK4" s="558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785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786</v>
      </c>
      <c r="B7" s="378" t="s">
        <v>888</v>
      </c>
      <c r="C7" s="379" t="s">
        <v>787</v>
      </c>
      <c r="D7" s="380" t="s">
        <v>889</v>
      </c>
      <c r="E7" s="381" t="s">
        <v>889</v>
      </c>
      <c r="F7" s="381" t="s">
        <v>889</v>
      </c>
      <c r="G7" s="381" t="s">
        <v>889</v>
      </c>
      <c r="H7" s="382" t="s">
        <v>889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788</v>
      </c>
      <c r="B8" s="378" t="s">
        <v>787</v>
      </c>
      <c r="C8" s="379" t="s">
        <v>789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790</v>
      </c>
      <c r="B9" s="378" t="s">
        <v>791</v>
      </c>
      <c r="C9" s="379" t="s">
        <v>791</v>
      </c>
      <c r="D9" s="380" t="s">
        <v>890</v>
      </c>
      <c r="E9" s="381" t="s">
        <v>891</v>
      </c>
      <c r="F9" s="381" t="s">
        <v>892</v>
      </c>
      <c r="G9" s="381" t="s">
        <v>892</v>
      </c>
      <c r="H9" s="382" t="s">
        <v>893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894</v>
      </c>
      <c r="AS9" s="381" t="s">
        <v>895</v>
      </c>
      <c r="AT9" s="381" t="s">
        <v>896</v>
      </c>
      <c r="AU9" s="381" t="s">
        <v>897</v>
      </c>
      <c r="AV9" s="382" t="s">
        <v>897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792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793</v>
      </c>
      <c r="B10" s="378" t="s">
        <v>898</v>
      </c>
      <c r="C10" s="379" t="s">
        <v>794</v>
      </c>
      <c r="D10" s="380" t="s">
        <v>899</v>
      </c>
      <c r="E10" s="381" t="s">
        <v>899</v>
      </c>
      <c r="F10" s="381" t="s">
        <v>899</v>
      </c>
      <c r="G10" s="381" t="s">
        <v>899</v>
      </c>
      <c r="H10" s="382" t="s">
        <v>899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792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795</v>
      </c>
      <c r="B11" s="378" t="s">
        <v>900</v>
      </c>
      <c r="C11" s="379" t="s">
        <v>796</v>
      </c>
      <c r="D11" s="380" t="s">
        <v>901</v>
      </c>
      <c r="E11" s="381" t="s">
        <v>890</v>
      </c>
      <c r="F11" s="381" t="s">
        <v>902</v>
      </c>
      <c r="G11" s="381" t="s">
        <v>902</v>
      </c>
      <c r="H11" s="382" t="s">
        <v>902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797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798</v>
      </c>
      <c r="B12" s="378" t="s">
        <v>903</v>
      </c>
      <c r="C12" s="379" t="s">
        <v>799</v>
      </c>
      <c r="D12" s="380" t="s">
        <v>904</v>
      </c>
      <c r="E12" s="381" t="s">
        <v>904</v>
      </c>
      <c r="F12" s="381" t="s">
        <v>904</v>
      </c>
      <c r="G12" s="381" t="s">
        <v>904</v>
      </c>
      <c r="H12" s="382" t="s">
        <v>904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800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801</v>
      </c>
      <c r="B13" s="378" t="s">
        <v>905</v>
      </c>
      <c r="C13" s="379" t="s">
        <v>802</v>
      </c>
      <c r="D13" s="380" t="s">
        <v>906</v>
      </c>
      <c r="E13" s="381" t="s">
        <v>907</v>
      </c>
      <c r="F13" s="381" t="s">
        <v>908</v>
      </c>
      <c r="G13" s="381" t="s">
        <v>909</v>
      </c>
      <c r="H13" s="382" t="s">
        <v>909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803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804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805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806</v>
      </c>
      <c r="B16" s="378" t="s">
        <v>910</v>
      </c>
      <c r="C16" s="379" t="s">
        <v>807</v>
      </c>
      <c r="D16" s="380" t="s">
        <v>911</v>
      </c>
      <c r="E16" s="381" t="s">
        <v>911</v>
      </c>
      <c r="F16" s="381" t="s">
        <v>911</v>
      </c>
      <c r="G16" s="381" t="s">
        <v>911</v>
      </c>
      <c r="H16" s="382" t="s">
        <v>911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808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809</v>
      </c>
      <c r="B18" s="378" t="s">
        <v>912</v>
      </c>
      <c r="C18" s="379" t="s">
        <v>810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811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812</v>
      </c>
      <c r="B19" s="378" t="s">
        <v>913</v>
      </c>
      <c r="C19" s="379" t="s">
        <v>813</v>
      </c>
      <c r="D19" s="380" t="s">
        <v>914</v>
      </c>
      <c r="E19" s="381" t="s">
        <v>914</v>
      </c>
      <c r="F19" s="381" t="s">
        <v>914</v>
      </c>
      <c r="G19" s="381" t="s">
        <v>914</v>
      </c>
      <c r="H19" s="382" t="s">
        <v>914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915</v>
      </c>
      <c r="CC19" s="385" t="s">
        <v>915</v>
      </c>
      <c r="CD19" s="385" t="s">
        <v>915</v>
      </c>
      <c r="CE19" s="385" t="s">
        <v>915</v>
      </c>
      <c r="CF19" s="386" t="s">
        <v>915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814</v>
      </c>
      <c r="B20" s="378" t="s">
        <v>916</v>
      </c>
      <c r="C20" s="379" t="s">
        <v>815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816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817</v>
      </c>
      <c r="B21" s="378" t="s">
        <v>917</v>
      </c>
      <c r="C21" s="379" t="s">
        <v>818</v>
      </c>
      <c r="D21" s="380" t="s">
        <v>914</v>
      </c>
      <c r="E21" s="381" t="s">
        <v>914</v>
      </c>
      <c r="F21" s="381" t="s">
        <v>914</v>
      </c>
      <c r="G21" s="381" t="s">
        <v>914</v>
      </c>
      <c r="H21" s="382" t="s">
        <v>914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816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819</v>
      </c>
      <c r="B22" s="378" t="s">
        <v>918</v>
      </c>
      <c r="C22" s="379" t="s">
        <v>819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820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821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822</v>
      </c>
      <c r="B24" s="378" t="s">
        <v>919</v>
      </c>
      <c r="C24" s="379" t="s">
        <v>823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824</v>
      </c>
      <c r="B25" s="378" t="s">
        <v>920</v>
      </c>
      <c r="C25" s="379" t="s">
        <v>825</v>
      </c>
      <c r="D25" s="380" t="s">
        <v>921</v>
      </c>
      <c r="E25" s="381" t="s">
        <v>921</v>
      </c>
      <c r="F25" s="381" t="s">
        <v>921</v>
      </c>
      <c r="G25" s="381" t="s">
        <v>921</v>
      </c>
      <c r="H25" s="382" t="s">
        <v>921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915</v>
      </c>
      <c r="CC25" s="385" t="s">
        <v>915</v>
      </c>
      <c r="CD25" s="385" t="s">
        <v>915</v>
      </c>
      <c r="CE25" s="385" t="s">
        <v>915</v>
      </c>
      <c r="CF25" s="386" t="s">
        <v>915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989</v>
      </c>
      <c r="B26" s="378" t="s">
        <v>990</v>
      </c>
      <c r="C26" s="378" t="s">
        <v>823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826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827</v>
      </c>
      <c r="B28" s="378" t="s">
        <v>922</v>
      </c>
      <c r="C28" s="379" t="s">
        <v>828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829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830</v>
      </c>
      <c r="B29" s="378" t="s">
        <v>923</v>
      </c>
      <c r="C29" s="379" t="s">
        <v>831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829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832</v>
      </c>
      <c r="B30" s="378" t="s">
        <v>924</v>
      </c>
      <c r="C30" s="379" t="s">
        <v>833</v>
      </c>
      <c r="D30" s="380" t="s">
        <v>896</v>
      </c>
      <c r="E30" s="381" t="s">
        <v>896</v>
      </c>
      <c r="F30" s="381" t="s">
        <v>896</v>
      </c>
      <c r="G30" s="381" t="s">
        <v>896</v>
      </c>
      <c r="H30" s="382" t="s">
        <v>896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925</v>
      </c>
      <c r="AX30" s="381" t="s">
        <v>926</v>
      </c>
      <c r="AY30" s="381" t="s">
        <v>926</v>
      </c>
      <c r="AZ30" s="381" t="s">
        <v>926</v>
      </c>
      <c r="BA30" s="382" t="s">
        <v>926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834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835</v>
      </c>
      <c r="B31" s="378" t="s">
        <v>927</v>
      </c>
      <c r="C31" s="405" t="s">
        <v>836</v>
      </c>
      <c r="D31" s="380" t="s">
        <v>928</v>
      </c>
      <c r="E31" s="381" t="s">
        <v>928</v>
      </c>
      <c r="F31" s="381" t="s">
        <v>928</v>
      </c>
      <c r="G31" s="381" t="s">
        <v>928</v>
      </c>
      <c r="H31" s="382" t="s">
        <v>928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837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838</v>
      </c>
      <c r="B32" s="378" t="s">
        <v>918</v>
      </c>
      <c r="C32" s="379" t="s">
        <v>839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915</v>
      </c>
      <c r="BX32" s="385" t="s">
        <v>915</v>
      </c>
      <c r="BY32" s="385" t="s">
        <v>915</v>
      </c>
      <c r="BZ32" s="385" t="s">
        <v>915</v>
      </c>
      <c r="CA32" s="386" t="s">
        <v>915</v>
      </c>
      <c r="CB32" s="385" t="s">
        <v>915</v>
      </c>
      <c r="CC32" s="385" t="s">
        <v>915</v>
      </c>
      <c r="CD32" s="385" t="s">
        <v>915</v>
      </c>
      <c r="CE32" s="385" t="s">
        <v>915</v>
      </c>
      <c r="CF32" s="386" t="s">
        <v>915</v>
      </c>
      <c r="CG32" s="387" t="s">
        <v>915</v>
      </c>
      <c r="CH32" s="385" t="s">
        <v>915</v>
      </c>
      <c r="CI32" s="385" t="s">
        <v>915</v>
      </c>
      <c r="CJ32" s="385" t="s">
        <v>915</v>
      </c>
      <c r="CK32" s="386" t="s">
        <v>915</v>
      </c>
    </row>
    <row r="33" spans="1:89" s="376" customFormat="1" x14ac:dyDescent="0.2">
      <c r="A33" s="369" t="s">
        <v>840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841</v>
      </c>
      <c r="B34" s="378" t="s">
        <v>918</v>
      </c>
      <c r="C34" s="379" t="s">
        <v>842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820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843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844</v>
      </c>
      <c r="B36" s="378" t="s">
        <v>929</v>
      </c>
      <c r="C36" s="379" t="s">
        <v>845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930</v>
      </c>
      <c r="O36" s="381" t="s">
        <v>931</v>
      </c>
      <c r="P36" s="381" t="s">
        <v>931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932</v>
      </c>
      <c r="Y36" s="381" t="s">
        <v>932</v>
      </c>
      <c r="Z36" s="381" t="s">
        <v>933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934</v>
      </c>
      <c r="AY36" s="381" t="s">
        <v>934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846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915</v>
      </c>
      <c r="CF36" s="413" t="s">
        <v>915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847</v>
      </c>
      <c r="B37" s="378" t="s">
        <v>935</v>
      </c>
      <c r="C37" s="379" t="s">
        <v>848</v>
      </c>
      <c r="D37" s="380" t="s">
        <v>936</v>
      </c>
      <c r="E37" s="381" t="s">
        <v>936</v>
      </c>
      <c r="F37" s="381" t="s">
        <v>936</v>
      </c>
      <c r="G37" s="381">
        <v>0</v>
      </c>
      <c r="H37" s="382">
        <v>0</v>
      </c>
      <c r="I37" s="381" t="s">
        <v>937</v>
      </c>
      <c r="J37" s="381" t="s">
        <v>938</v>
      </c>
      <c r="K37" s="381" t="s">
        <v>939</v>
      </c>
      <c r="L37" s="381">
        <v>0</v>
      </c>
      <c r="M37" s="382">
        <v>0</v>
      </c>
      <c r="N37" s="381" t="s">
        <v>940</v>
      </c>
      <c r="O37" s="381" t="s">
        <v>940</v>
      </c>
      <c r="P37" s="381" t="s">
        <v>940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941</v>
      </c>
      <c r="Y37" s="381" t="s">
        <v>941</v>
      </c>
      <c r="Z37" s="381" t="s">
        <v>941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925</v>
      </c>
      <c r="AX37" s="381" t="s">
        <v>925</v>
      </c>
      <c r="AY37" s="381" t="s">
        <v>925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846</v>
      </c>
      <c r="BW37" s="389">
        <v>446.15384615384613</v>
      </c>
      <c r="BX37" s="389">
        <v>446.15384615384613</v>
      </c>
      <c r="BY37" s="389">
        <v>446.15384615384613</v>
      </c>
      <c r="BZ37" s="389" t="s">
        <v>915</v>
      </c>
      <c r="CA37" s="390" t="s">
        <v>915</v>
      </c>
      <c r="CB37" s="403">
        <v>1.2307692307692308</v>
      </c>
      <c r="CC37" s="414">
        <v>1.2307692307692308</v>
      </c>
      <c r="CD37" s="414">
        <v>1.2307692307692308</v>
      </c>
      <c r="CE37" s="414" t="s">
        <v>915</v>
      </c>
      <c r="CF37" s="415" t="s">
        <v>915</v>
      </c>
      <c r="CG37" s="387">
        <v>0</v>
      </c>
      <c r="CH37" s="385">
        <v>0</v>
      </c>
      <c r="CI37" s="385">
        <v>0</v>
      </c>
      <c r="CJ37" s="385" t="s">
        <v>915</v>
      </c>
      <c r="CK37" s="386" t="s">
        <v>915</v>
      </c>
    </row>
    <row r="38" spans="1:89" s="376" customFormat="1" x14ac:dyDescent="0.2">
      <c r="A38" s="377" t="s">
        <v>849</v>
      </c>
      <c r="B38" s="378" t="s">
        <v>918</v>
      </c>
      <c r="C38" s="379" t="s">
        <v>850</v>
      </c>
      <c r="D38" s="400" t="s">
        <v>851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820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852</v>
      </c>
      <c r="B39" s="378" t="s">
        <v>942</v>
      </c>
      <c r="C39" s="379" t="s">
        <v>853</v>
      </c>
      <c r="D39" s="380" t="s">
        <v>943</v>
      </c>
      <c r="E39" s="381" t="s">
        <v>944</v>
      </c>
      <c r="F39" s="381" t="s">
        <v>945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946</v>
      </c>
      <c r="O39" s="381" t="s">
        <v>946</v>
      </c>
      <c r="P39" s="381" t="s">
        <v>946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941</v>
      </c>
      <c r="Y39" s="381" t="s">
        <v>941</v>
      </c>
      <c r="Z39" s="381" t="s">
        <v>941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934</v>
      </c>
      <c r="AY39" s="381" t="s">
        <v>934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854</v>
      </c>
      <c r="BW39" s="389">
        <v>1263.1578947368421</v>
      </c>
      <c r="BX39" s="389">
        <v>875</v>
      </c>
      <c r="BY39" s="389">
        <v>909.09090909090912</v>
      </c>
      <c r="BZ39" s="389" t="s">
        <v>915</v>
      </c>
      <c r="CA39" s="390" t="s">
        <v>915</v>
      </c>
      <c r="CB39" s="389">
        <v>263.15789473684208</v>
      </c>
      <c r="CC39" s="389">
        <v>312.5</v>
      </c>
      <c r="CD39" s="389">
        <v>454.54545454545456</v>
      </c>
      <c r="CE39" s="389" t="s">
        <v>915</v>
      </c>
      <c r="CF39" s="390" t="s">
        <v>915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855</v>
      </c>
      <c r="B40" s="378" t="s">
        <v>947</v>
      </c>
      <c r="C40" s="379" t="s">
        <v>856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946</v>
      </c>
      <c r="O40" s="381" t="s">
        <v>946</v>
      </c>
      <c r="P40" s="381" t="s">
        <v>946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948</v>
      </c>
      <c r="Y40" s="381" t="s">
        <v>948</v>
      </c>
      <c r="Z40" s="381" t="s">
        <v>948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934</v>
      </c>
      <c r="AY40" s="381" t="s">
        <v>934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854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857</v>
      </c>
      <c r="B41" s="378" t="s">
        <v>949</v>
      </c>
      <c r="C41" s="379" t="s">
        <v>858</v>
      </c>
      <c r="D41" s="380" t="s">
        <v>950</v>
      </c>
      <c r="E41" s="381" t="s">
        <v>950</v>
      </c>
      <c r="F41" s="381" t="s">
        <v>950</v>
      </c>
      <c r="G41" s="381" t="s">
        <v>915</v>
      </c>
      <c r="H41" s="382" t="s">
        <v>915</v>
      </c>
      <c r="I41" s="381" t="s">
        <v>951</v>
      </c>
      <c r="J41" s="381" t="s">
        <v>951</v>
      </c>
      <c r="K41" s="381" t="s">
        <v>951</v>
      </c>
      <c r="L41" s="381">
        <v>0</v>
      </c>
      <c r="M41" s="382">
        <v>0</v>
      </c>
      <c r="N41" s="381" t="s">
        <v>952</v>
      </c>
      <c r="O41" s="381" t="s">
        <v>952</v>
      </c>
      <c r="P41" s="381" t="s">
        <v>952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953</v>
      </c>
      <c r="Y41" s="381" t="s">
        <v>953</v>
      </c>
      <c r="Z41" s="381" t="s">
        <v>953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954</v>
      </c>
      <c r="AX41" s="381" t="s">
        <v>955</v>
      </c>
      <c r="AY41" s="381" t="s">
        <v>955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854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859</v>
      </c>
      <c r="B42" s="378" t="s">
        <v>956</v>
      </c>
      <c r="C42" s="379" t="s">
        <v>860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941</v>
      </c>
      <c r="O42" s="381" t="s">
        <v>941</v>
      </c>
      <c r="P42" s="381" t="s">
        <v>941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941</v>
      </c>
      <c r="Y42" s="381" t="s">
        <v>941</v>
      </c>
      <c r="Z42" s="381" t="s">
        <v>941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934</v>
      </c>
      <c r="AY42" s="381" t="s">
        <v>934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854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861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862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863</v>
      </c>
      <c r="B45" s="378" t="s">
        <v>957</v>
      </c>
      <c r="C45" s="379" t="s">
        <v>864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865</v>
      </c>
      <c r="B46" s="378" t="s">
        <v>958</v>
      </c>
      <c r="C46" s="379" t="s">
        <v>866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867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868</v>
      </c>
      <c r="B48" s="378" t="s">
        <v>959</v>
      </c>
      <c r="C48" s="379" t="s">
        <v>869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870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871</v>
      </c>
      <c r="B49" s="378" t="s">
        <v>960</v>
      </c>
      <c r="C49" s="379" t="s">
        <v>872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870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873</v>
      </c>
      <c r="B50" s="378" t="s">
        <v>918</v>
      </c>
      <c r="C50" s="379" t="s">
        <v>873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820</v>
      </c>
      <c r="BW50" s="385" t="s">
        <v>915</v>
      </c>
      <c r="BX50" s="385" t="s">
        <v>915</v>
      </c>
      <c r="BY50" s="385" t="s">
        <v>915</v>
      </c>
      <c r="BZ50" s="385" t="s">
        <v>915</v>
      </c>
      <c r="CA50" s="386" t="s">
        <v>915</v>
      </c>
      <c r="CB50" s="385" t="s">
        <v>915</v>
      </c>
      <c r="CC50" s="385" t="s">
        <v>915</v>
      </c>
      <c r="CD50" s="385" t="s">
        <v>915</v>
      </c>
      <c r="CE50" s="385" t="s">
        <v>915</v>
      </c>
      <c r="CF50" s="386" t="s">
        <v>915</v>
      </c>
      <c r="CG50" s="387" t="s">
        <v>915</v>
      </c>
      <c r="CH50" s="385" t="s">
        <v>915</v>
      </c>
      <c r="CI50" s="385" t="s">
        <v>915</v>
      </c>
      <c r="CJ50" s="385" t="s">
        <v>915</v>
      </c>
      <c r="CK50" s="386" t="s">
        <v>915</v>
      </c>
    </row>
    <row r="51" spans="1:89" s="376" customFormat="1" x14ac:dyDescent="0.2">
      <c r="A51" s="377"/>
      <c r="B51" s="378"/>
      <c r="C51" s="379" t="s">
        <v>874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875</v>
      </c>
      <c r="B52" s="420" t="s">
        <v>918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820</v>
      </c>
      <c r="BW52" s="428" t="s">
        <v>915</v>
      </c>
      <c r="BX52" s="428" t="s">
        <v>915</v>
      </c>
      <c r="BY52" s="428" t="s">
        <v>915</v>
      </c>
      <c r="BZ52" s="428" t="s">
        <v>915</v>
      </c>
      <c r="CA52" s="429" t="s">
        <v>915</v>
      </c>
      <c r="CB52" s="428" t="s">
        <v>915</v>
      </c>
      <c r="CC52" s="428" t="s">
        <v>915</v>
      </c>
      <c r="CD52" s="428" t="s">
        <v>915</v>
      </c>
      <c r="CE52" s="428" t="s">
        <v>915</v>
      </c>
      <c r="CF52" s="429" t="s">
        <v>915</v>
      </c>
      <c r="CG52" s="428" t="s">
        <v>915</v>
      </c>
      <c r="CH52" s="428" t="s">
        <v>915</v>
      </c>
      <c r="CI52" s="428" t="s">
        <v>915</v>
      </c>
      <c r="CJ52" s="428" t="s">
        <v>915</v>
      </c>
      <c r="CK52" s="429" t="s">
        <v>915</v>
      </c>
    </row>
    <row r="53" spans="1:89" s="376" customFormat="1" x14ac:dyDescent="0.2">
      <c r="A53" s="419" t="s">
        <v>876</v>
      </c>
      <c r="B53" s="420" t="s">
        <v>918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820</v>
      </c>
      <c r="BW53" s="428" t="s">
        <v>915</v>
      </c>
      <c r="BX53" s="428" t="s">
        <v>915</v>
      </c>
      <c r="BY53" s="428" t="s">
        <v>915</v>
      </c>
      <c r="BZ53" s="428" t="s">
        <v>915</v>
      </c>
      <c r="CA53" s="429" t="s">
        <v>915</v>
      </c>
      <c r="CB53" s="428" t="s">
        <v>915</v>
      </c>
      <c r="CC53" s="428" t="s">
        <v>915</v>
      </c>
      <c r="CD53" s="428" t="s">
        <v>915</v>
      </c>
      <c r="CE53" s="428" t="s">
        <v>915</v>
      </c>
      <c r="CF53" s="429" t="s">
        <v>915</v>
      </c>
      <c r="CG53" s="428" t="s">
        <v>915</v>
      </c>
      <c r="CH53" s="428" t="s">
        <v>915</v>
      </c>
      <c r="CI53" s="428" t="s">
        <v>915</v>
      </c>
      <c r="CJ53" s="428" t="s">
        <v>915</v>
      </c>
      <c r="CK53" s="429" t="s">
        <v>915</v>
      </c>
    </row>
    <row r="54" spans="1:89" s="376" customFormat="1" x14ac:dyDescent="0.2">
      <c r="A54" s="419" t="s">
        <v>877</v>
      </c>
      <c r="B54" s="420" t="s">
        <v>918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820</v>
      </c>
      <c r="BW54" s="428" t="s">
        <v>915</v>
      </c>
      <c r="BX54" s="428" t="s">
        <v>915</v>
      </c>
      <c r="BY54" s="428" t="s">
        <v>915</v>
      </c>
      <c r="BZ54" s="428" t="s">
        <v>915</v>
      </c>
      <c r="CA54" s="429" t="s">
        <v>915</v>
      </c>
      <c r="CB54" s="428" t="s">
        <v>915</v>
      </c>
      <c r="CC54" s="428" t="s">
        <v>915</v>
      </c>
      <c r="CD54" s="428" t="s">
        <v>915</v>
      </c>
      <c r="CE54" s="428" t="s">
        <v>915</v>
      </c>
      <c r="CF54" s="429" t="s">
        <v>915</v>
      </c>
      <c r="CG54" s="428" t="s">
        <v>915</v>
      </c>
      <c r="CH54" s="428" t="s">
        <v>915</v>
      </c>
      <c r="CI54" s="428" t="s">
        <v>915</v>
      </c>
      <c r="CJ54" s="428" t="s">
        <v>915</v>
      </c>
      <c r="CK54" s="429" t="s">
        <v>915</v>
      </c>
    </row>
    <row r="55" spans="1:89" s="376" customFormat="1" x14ac:dyDescent="0.2">
      <c r="A55" s="419" t="s">
        <v>878</v>
      </c>
      <c r="B55" s="420" t="s">
        <v>918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820</v>
      </c>
      <c r="BW55" s="428" t="s">
        <v>915</v>
      </c>
      <c r="BX55" s="428" t="s">
        <v>915</v>
      </c>
      <c r="BY55" s="428" t="s">
        <v>915</v>
      </c>
      <c r="BZ55" s="428" t="s">
        <v>915</v>
      </c>
      <c r="CA55" s="429" t="s">
        <v>915</v>
      </c>
      <c r="CB55" s="428" t="s">
        <v>915</v>
      </c>
      <c r="CC55" s="428" t="s">
        <v>915</v>
      </c>
      <c r="CD55" s="428" t="s">
        <v>915</v>
      </c>
      <c r="CE55" s="428" t="s">
        <v>915</v>
      </c>
      <c r="CF55" s="429" t="s">
        <v>915</v>
      </c>
      <c r="CG55" s="428" t="s">
        <v>915</v>
      </c>
      <c r="CH55" s="428" t="s">
        <v>915</v>
      </c>
      <c r="CI55" s="428" t="s">
        <v>915</v>
      </c>
      <c r="CJ55" s="428" t="s">
        <v>915</v>
      </c>
      <c r="CK55" s="429" t="s">
        <v>915</v>
      </c>
    </row>
    <row r="56" spans="1:89" s="376" customFormat="1" x14ac:dyDescent="0.2">
      <c r="A56" s="419" t="s">
        <v>879</v>
      </c>
      <c r="B56" s="420" t="s">
        <v>918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820</v>
      </c>
      <c r="BW56" s="428" t="s">
        <v>915</v>
      </c>
      <c r="BX56" s="428" t="s">
        <v>915</v>
      </c>
      <c r="BY56" s="428" t="s">
        <v>915</v>
      </c>
      <c r="BZ56" s="428" t="s">
        <v>915</v>
      </c>
      <c r="CA56" s="429" t="s">
        <v>915</v>
      </c>
      <c r="CB56" s="428" t="s">
        <v>915</v>
      </c>
      <c r="CC56" s="428" t="s">
        <v>915</v>
      </c>
      <c r="CD56" s="428" t="s">
        <v>915</v>
      </c>
      <c r="CE56" s="428" t="s">
        <v>915</v>
      </c>
      <c r="CF56" s="429" t="s">
        <v>915</v>
      </c>
      <c r="CG56" s="428" t="s">
        <v>915</v>
      </c>
      <c r="CH56" s="428" t="s">
        <v>915</v>
      </c>
      <c r="CI56" s="428" t="s">
        <v>915</v>
      </c>
      <c r="CJ56" s="428" t="s">
        <v>915</v>
      </c>
      <c r="CK56" s="429" t="s">
        <v>915</v>
      </c>
    </row>
    <row r="57" spans="1:89" s="376" customFormat="1" x14ac:dyDescent="0.2">
      <c r="A57" s="419" t="s">
        <v>880</v>
      </c>
      <c r="B57" s="420" t="s">
        <v>918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820</v>
      </c>
      <c r="BW57" s="428" t="s">
        <v>915</v>
      </c>
      <c r="BX57" s="428" t="s">
        <v>915</v>
      </c>
      <c r="BY57" s="428" t="s">
        <v>915</v>
      </c>
      <c r="BZ57" s="428" t="s">
        <v>915</v>
      </c>
      <c r="CA57" s="429" t="s">
        <v>915</v>
      </c>
      <c r="CB57" s="428" t="s">
        <v>915</v>
      </c>
      <c r="CC57" s="428" t="s">
        <v>915</v>
      </c>
      <c r="CD57" s="428" t="s">
        <v>915</v>
      </c>
      <c r="CE57" s="428" t="s">
        <v>915</v>
      </c>
      <c r="CF57" s="429" t="s">
        <v>915</v>
      </c>
      <c r="CG57" s="428" t="s">
        <v>915</v>
      </c>
      <c r="CH57" s="428" t="s">
        <v>915</v>
      </c>
      <c r="CI57" s="428" t="s">
        <v>915</v>
      </c>
      <c r="CJ57" s="428" t="s">
        <v>915</v>
      </c>
      <c r="CK57" s="429" t="s">
        <v>915</v>
      </c>
    </row>
    <row r="58" spans="1:89" s="376" customFormat="1" x14ac:dyDescent="0.2">
      <c r="A58" s="419" t="s">
        <v>881</v>
      </c>
      <c r="B58" s="420" t="s">
        <v>918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820</v>
      </c>
      <c r="BW58" s="428" t="s">
        <v>915</v>
      </c>
      <c r="BX58" s="428" t="s">
        <v>915</v>
      </c>
      <c r="BY58" s="428" t="s">
        <v>915</v>
      </c>
      <c r="BZ58" s="428" t="s">
        <v>915</v>
      </c>
      <c r="CA58" s="429" t="s">
        <v>915</v>
      </c>
      <c r="CB58" s="428" t="s">
        <v>915</v>
      </c>
      <c r="CC58" s="428" t="s">
        <v>915</v>
      </c>
      <c r="CD58" s="428" t="s">
        <v>915</v>
      </c>
      <c r="CE58" s="428" t="s">
        <v>915</v>
      </c>
      <c r="CF58" s="429" t="s">
        <v>915</v>
      </c>
      <c r="CG58" s="428" t="s">
        <v>915</v>
      </c>
      <c r="CH58" s="428" t="s">
        <v>915</v>
      </c>
      <c r="CI58" s="428" t="s">
        <v>915</v>
      </c>
      <c r="CJ58" s="428" t="s">
        <v>915</v>
      </c>
      <c r="CK58" s="429" t="s">
        <v>915</v>
      </c>
    </row>
    <row r="59" spans="1:89" s="376" customFormat="1" x14ac:dyDescent="0.2">
      <c r="A59" s="419" t="s">
        <v>882</v>
      </c>
      <c r="B59" s="420" t="s">
        <v>918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820</v>
      </c>
      <c r="BW59" s="428" t="s">
        <v>915</v>
      </c>
      <c r="BX59" s="428" t="s">
        <v>915</v>
      </c>
      <c r="BY59" s="428" t="s">
        <v>915</v>
      </c>
      <c r="BZ59" s="428" t="s">
        <v>915</v>
      </c>
      <c r="CA59" s="429" t="s">
        <v>915</v>
      </c>
      <c r="CB59" s="428" t="s">
        <v>915</v>
      </c>
      <c r="CC59" s="428" t="s">
        <v>915</v>
      </c>
      <c r="CD59" s="428" t="s">
        <v>915</v>
      </c>
      <c r="CE59" s="428" t="s">
        <v>915</v>
      </c>
      <c r="CF59" s="429" t="s">
        <v>915</v>
      </c>
      <c r="CG59" s="428" t="s">
        <v>915</v>
      </c>
      <c r="CH59" s="428" t="s">
        <v>915</v>
      </c>
      <c r="CI59" s="428" t="s">
        <v>915</v>
      </c>
      <c r="CJ59" s="428" t="s">
        <v>915</v>
      </c>
      <c r="CK59" s="429" t="s">
        <v>915</v>
      </c>
    </row>
    <row r="60" spans="1:89" s="376" customFormat="1" x14ac:dyDescent="0.2">
      <c r="A60" s="419" t="s">
        <v>883</v>
      </c>
      <c r="B60" s="420" t="s">
        <v>961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948</v>
      </c>
      <c r="AX60" s="423" t="s">
        <v>948</v>
      </c>
      <c r="AY60" s="423" t="s">
        <v>948</v>
      </c>
      <c r="AZ60" s="423" t="s">
        <v>948</v>
      </c>
      <c r="BA60" s="424" t="s">
        <v>948</v>
      </c>
      <c r="BB60" s="422" t="s">
        <v>962</v>
      </c>
      <c r="BC60" s="423" t="s">
        <v>962</v>
      </c>
      <c r="BD60" s="423" t="s">
        <v>962</v>
      </c>
      <c r="BE60" s="423" t="s">
        <v>962</v>
      </c>
      <c r="BF60" s="424" t="s">
        <v>962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915</v>
      </c>
      <c r="BX60" s="428" t="s">
        <v>915</v>
      </c>
      <c r="BY60" s="428" t="s">
        <v>915</v>
      </c>
      <c r="BZ60" s="428" t="s">
        <v>915</v>
      </c>
      <c r="CA60" s="429" t="s">
        <v>915</v>
      </c>
      <c r="CB60" s="428" t="s">
        <v>915</v>
      </c>
      <c r="CC60" s="428" t="s">
        <v>915</v>
      </c>
      <c r="CD60" s="428" t="s">
        <v>915</v>
      </c>
      <c r="CE60" s="428" t="s">
        <v>915</v>
      </c>
      <c r="CF60" s="429" t="s">
        <v>915</v>
      </c>
      <c r="CG60" s="428" t="s">
        <v>915</v>
      </c>
      <c r="CH60" s="428" t="s">
        <v>915</v>
      </c>
      <c r="CI60" s="428" t="s">
        <v>915</v>
      </c>
      <c r="CJ60" s="428" t="s">
        <v>915</v>
      </c>
      <c r="CK60" s="429" t="s">
        <v>915</v>
      </c>
    </row>
    <row r="61" spans="1:89" s="376" customFormat="1" x14ac:dyDescent="0.2">
      <c r="A61" s="419" t="s">
        <v>884</v>
      </c>
      <c r="B61" s="420" t="s">
        <v>963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948</v>
      </c>
      <c r="AX61" s="423" t="s">
        <v>948</v>
      </c>
      <c r="AY61" s="423" t="s">
        <v>948</v>
      </c>
      <c r="AZ61" s="423" t="s">
        <v>948</v>
      </c>
      <c r="BA61" s="424" t="s">
        <v>948</v>
      </c>
      <c r="BB61" s="422" t="s">
        <v>964</v>
      </c>
      <c r="BC61" s="423" t="s">
        <v>964</v>
      </c>
      <c r="BD61" s="423" t="s">
        <v>964</v>
      </c>
      <c r="BE61" s="423" t="s">
        <v>964</v>
      </c>
      <c r="BF61" s="424" t="s">
        <v>964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965</v>
      </c>
      <c r="BM61" s="423" t="s">
        <v>965</v>
      </c>
      <c r="BN61" s="423" t="s">
        <v>965</v>
      </c>
      <c r="BO61" s="423" t="s">
        <v>965</v>
      </c>
      <c r="BP61" s="424" t="s">
        <v>965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915</v>
      </c>
      <c r="BX61" s="428" t="s">
        <v>915</v>
      </c>
      <c r="BY61" s="428" t="s">
        <v>915</v>
      </c>
      <c r="BZ61" s="428" t="s">
        <v>915</v>
      </c>
      <c r="CA61" s="429" t="s">
        <v>915</v>
      </c>
      <c r="CB61" s="428" t="s">
        <v>915</v>
      </c>
      <c r="CC61" s="428" t="s">
        <v>915</v>
      </c>
      <c r="CD61" s="428" t="s">
        <v>915</v>
      </c>
      <c r="CE61" s="428" t="s">
        <v>915</v>
      </c>
      <c r="CF61" s="429" t="s">
        <v>915</v>
      </c>
      <c r="CG61" s="428" t="s">
        <v>915</v>
      </c>
      <c r="CH61" s="428" t="s">
        <v>915</v>
      </c>
      <c r="CI61" s="428" t="s">
        <v>915</v>
      </c>
      <c r="CJ61" s="428" t="s">
        <v>915</v>
      </c>
      <c r="CK61" s="429" t="s">
        <v>915</v>
      </c>
    </row>
    <row r="62" spans="1:89" s="376" customFormat="1" x14ac:dyDescent="0.2">
      <c r="A62" s="377" t="s">
        <v>885</v>
      </c>
      <c r="B62" s="378" t="s">
        <v>966</v>
      </c>
      <c r="C62" s="379" t="s">
        <v>886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887</v>
      </c>
      <c r="B63" s="432" t="s">
        <v>918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820</v>
      </c>
      <c r="BW63" s="440" t="s">
        <v>915</v>
      </c>
      <c r="BX63" s="440" t="s">
        <v>915</v>
      </c>
      <c r="BY63" s="440" t="s">
        <v>915</v>
      </c>
      <c r="BZ63" s="440" t="s">
        <v>915</v>
      </c>
      <c r="CA63" s="441" t="s">
        <v>915</v>
      </c>
      <c r="CB63" s="440" t="s">
        <v>915</v>
      </c>
      <c r="CC63" s="440" t="s">
        <v>915</v>
      </c>
      <c r="CD63" s="440" t="s">
        <v>915</v>
      </c>
      <c r="CE63" s="440" t="s">
        <v>915</v>
      </c>
      <c r="CF63" s="441" t="s">
        <v>915</v>
      </c>
      <c r="CG63" s="440" t="s">
        <v>915</v>
      </c>
      <c r="CH63" s="440" t="s">
        <v>915</v>
      </c>
      <c r="CI63" s="440" t="s">
        <v>915</v>
      </c>
      <c r="CJ63" s="440" t="s">
        <v>915</v>
      </c>
      <c r="CK63" s="441" t="s">
        <v>915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2021-03-29T13:31:27Z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960517525672912</vt:r8>
  </property>
</Properties>
</file>