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C513E0E7-6F48-45F3-8DB3-8DA1D5173D61}" xr6:coauthVersionLast="46" xr6:coauthVersionMax="46" xr10:uidLastSave="{00000000-0000-0000-0000-000000000000}"/>
  <bookViews>
    <workbookView xWindow="-120" yWindow="-120" windowWidth="29040" windowHeight="15840" tabRatio="891" activeTab="3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71" i="32" l="1"/>
  <c r="L71" i="32"/>
  <c r="H71" i="32"/>
  <c r="C71" i="32"/>
  <c r="AQ71" i="32" s="1"/>
  <c r="AB70" i="32"/>
  <c r="AQ70" i="32" s="1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Q68" i="32" s="1"/>
  <c r="AB67" i="32"/>
  <c r="L67" i="32"/>
  <c r="AQ67" i="32" s="1"/>
  <c r="H67" i="32"/>
  <c r="C67" i="32"/>
  <c r="AB66" i="32"/>
  <c r="L66" i="32"/>
  <c r="H66" i="32"/>
  <c r="C66" i="32"/>
  <c r="AQ66" i="32" s="1"/>
  <c r="AE65" i="32"/>
  <c r="AB65" i="32" s="1"/>
  <c r="V65" i="32"/>
  <c r="L65" i="32" s="1"/>
  <c r="H65" i="32"/>
  <c r="D65" i="32"/>
  <c r="D57" i="32" s="1"/>
  <c r="AQ64" i="32"/>
  <c r="AB64" i="32"/>
  <c r="L64" i="32"/>
  <c r="H64" i="32"/>
  <c r="C64" i="32"/>
  <c r="AB63" i="32"/>
  <c r="L63" i="32"/>
  <c r="H63" i="32"/>
  <c r="C63" i="32"/>
  <c r="AQ63" i="32" s="1"/>
  <c r="AB62" i="32"/>
  <c r="L62" i="32"/>
  <c r="H62" i="32"/>
  <c r="C62" i="32"/>
  <c r="AQ62" i="32" s="1"/>
  <c r="AB61" i="32"/>
  <c r="AQ61" i="32" s="1"/>
  <c r="L61" i="32"/>
  <c r="H61" i="32"/>
  <c r="C61" i="32"/>
  <c r="AB60" i="32"/>
  <c r="L60" i="32"/>
  <c r="H60" i="32"/>
  <c r="C60" i="32"/>
  <c r="AQ60" i="32" s="1"/>
  <c r="AB59" i="32"/>
  <c r="L59" i="32"/>
  <c r="H59" i="32"/>
  <c r="C59" i="32"/>
  <c r="AQ59" i="32" s="1"/>
  <c r="AP58" i="32"/>
  <c r="AP57" i="32" s="1"/>
  <c r="AN58" i="32"/>
  <c r="AN29" i="32" s="1"/>
  <c r="AJ58" i="32"/>
  <c r="AI58" i="32"/>
  <c r="AH58" i="32"/>
  <c r="AG58" i="32"/>
  <c r="AE58" i="32"/>
  <c r="AD58" i="32"/>
  <c r="AD57" i="32" s="1"/>
  <c r="AC58" i="32"/>
  <c r="AB58" i="32"/>
  <c r="Z58" i="32"/>
  <c r="Y58" i="32"/>
  <c r="X58" i="32"/>
  <c r="W58" i="32"/>
  <c r="V58" i="32"/>
  <c r="R58" i="32"/>
  <c r="R57" i="32" s="1"/>
  <c r="P58" i="32"/>
  <c r="P29" i="32" s="1"/>
  <c r="O58" i="32"/>
  <c r="L58" i="32" s="1"/>
  <c r="L57" i="32" s="1"/>
  <c r="N58" i="32"/>
  <c r="M58" i="32"/>
  <c r="K58" i="32"/>
  <c r="J58" i="32"/>
  <c r="I58" i="32"/>
  <c r="I29" i="32" s="1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C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Q55" i="32"/>
  <c r="AB55" i="32"/>
  <c r="L55" i="32"/>
  <c r="H55" i="32"/>
  <c r="C55" i="32"/>
  <c r="AB54" i="32"/>
  <c r="L54" i="32"/>
  <c r="H54" i="32"/>
  <c r="C54" i="32"/>
  <c r="AQ54" i="32" s="1"/>
  <c r="AB53" i="32"/>
  <c r="L53" i="32"/>
  <c r="H53" i="32"/>
  <c r="C53" i="32"/>
  <c r="AQ53" i="32" s="1"/>
  <c r="AB52" i="32"/>
  <c r="AQ52" i="32" s="1"/>
  <c r="L52" i="32"/>
  <c r="H52" i="32"/>
  <c r="C52" i="32"/>
  <c r="AB51" i="32"/>
  <c r="L51" i="32"/>
  <c r="H51" i="32"/>
  <c r="C51" i="32"/>
  <c r="AQ51" i="32" s="1"/>
  <c r="AB50" i="32"/>
  <c r="L50" i="32"/>
  <c r="H50" i="32"/>
  <c r="C50" i="32"/>
  <c r="AQ50" i="32" s="1"/>
  <c r="AB49" i="32"/>
  <c r="L49" i="32"/>
  <c r="AQ49" i="32" s="1"/>
  <c r="H49" i="32"/>
  <c r="C49" i="32"/>
  <c r="AB48" i="32"/>
  <c r="L48" i="32"/>
  <c r="H48" i="32"/>
  <c r="C48" i="32"/>
  <c r="C45" i="32" s="1"/>
  <c r="AQ47" i="32"/>
  <c r="AB47" i="32"/>
  <c r="L47" i="32"/>
  <c r="H47" i="32"/>
  <c r="C47" i="32"/>
  <c r="AB46" i="32"/>
  <c r="AB45" i="32" s="1"/>
  <c r="L46" i="32"/>
  <c r="L45" i="32" s="1"/>
  <c r="H46" i="32"/>
  <c r="AQ46" i="32" s="1"/>
  <c r="C46" i="32"/>
  <c r="AP45" i="32"/>
  <c r="AO45" i="32"/>
  <c r="AN45" i="32"/>
  <c r="AM45" i="32"/>
  <c r="AM29" i="32" s="1"/>
  <c r="AL45" i="32"/>
  <c r="AL29" i="32" s="1"/>
  <c r="AK45" i="32"/>
  <c r="AJ45" i="32"/>
  <c r="AI45" i="32"/>
  <c r="AH45" i="32"/>
  <c r="AG45" i="32"/>
  <c r="AF45" i="32"/>
  <c r="AE45" i="32"/>
  <c r="AE29" i="32" s="1"/>
  <c r="AD45" i="32"/>
  <c r="AD29" i="32" s="1"/>
  <c r="AC45" i="32"/>
  <c r="AA45" i="32"/>
  <c r="Z45" i="32"/>
  <c r="Y45" i="32"/>
  <c r="X45" i="32"/>
  <c r="W45" i="32"/>
  <c r="W29" i="32" s="1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Q43" i="32"/>
  <c r="AB43" i="32"/>
  <c r="L43" i="32"/>
  <c r="H43" i="32"/>
  <c r="C43" i="32"/>
  <c r="AB42" i="32"/>
  <c r="L42" i="32"/>
  <c r="H42" i="32"/>
  <c r="AQ42" i="32" s="1"/>
  <c r="C42" i="32"/>
  <c r="AB41" i="32"/>
  <c r="L41" i="32"/>
  <c r="H41" i="32"/>
  <c r="C41" i="32"/>
  <c r="AQ41" i="32" s="1"/>
  <c r="AB40" i="32"/>
  <c r="AQ40" i="32" s="1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Q38" i="32" s="1"/>
  <c r="AB37" i="32"/>
  <c r="L37" i="32"/>
  <c r="AQ37" i="32" s="1"/>
  <c r="H37" i="32"/>
  <c r="C37" i="32"/>
  <c r="AB36" i="32"/>
  <c r="L36" i="32"/>
  <c r="H36" i="32"/>
  <c r="C36" i="32"/>
  <c r="AQ36" i="32" s="1"/>
  <c r="AQ35" i="32"/>
  <c r="AB35" i="32"/>
  <c r="L35" i="32"/>
  <c r="H35" i="32"/>
  <c r="C35" i="32"/>
  <c r="AB34" i="32"/>
  <c r="L34" i="32"/>
  <c r="H34" i="32"/>
  <c r="AQ34" i="32" s="1"/>
  <c r="C34" i="32"/>
  <c r="AB33" i="32"/>
  <c r="L33" i="32"/>
  <c r="H33" i="32"/>
  <c r="C33" i="32"/>
  <c r="AQ33" i="32" s="1"/>
  <c r="AB32" i="32"/>
  <c r="AQ32" i="32" s="1"/>
  <c r="L32" i="32"/>
  <c r="H32" i="32"/>
  <c r="C32" i="32"/>
  <c r="AB31" i="32"/>
  <c r="L31" i="32"/>
  <c r="L30" i="32" s="1"/>
  <c r="L29" i="32" s="1"/>
  <c r="H31" i="32"/>
  <c r="H30" i="32" s="1"/>
  <c r="C31" i="32"/>
  <c r="AQ31" i="32" s="1"/>
  <c r="AP30" i="32"/>
  <c r="AN30" i="32"/>
  <c r="AM30" i="32"/>
  <c r="AL30" i="32"/>
  <c r="AK30" i="32"/>
  <c r="AK29" i="32" s="1"/>
  <c r="AJ30" i="32"/>
  <c r="AI30" i="32"/>
  <c r="AI29" i="32" s="1"/>
  <c r="AH30" i="32"/>
  <c r="AG30" i="32"/>
  <c r="AF30" i="32"/>
  <c r="AE30" i="32"/>
  <c r="AD30" i="32"/>
  <c r="AC30" i="32"/>
  <c r="AC29" i="32" s="1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J30" i="32"/>
  <c r="I30" i="32"/>
  <c r="AP29" i="32"/>
  <c r="AO29" i="32"/>
  <c r="AJ29" i="32"/>
  <c r="AH29" i="32"/>
  <c r="AG29" i="32"/>
  <c r="AF29" i="32"/>
  <c r="AA29" i="32"/>
  <c r="Z29" i="32"/>
  <c r="Y29" i="32"/>
  <c r="X29" i="32"/>
  <c r="T29" i="32"/>
  <c r="S29" i="32"/>
  <c r="R29" i="32"/>
  <c r="Q29" i="32"/>
  <c r="K29" i="32"/>
  <c r="J29" i="32"/>
  <c r="D29" i="32"/>
  <c r="AB28" i="32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B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K26" i="32"/>
  <c r="AI26" i="32"/>
  <c r="AC26" i="32"/>
  <c r="AC72" i="32" s="1"/>
  <c r="AA26" i="32"/>
  <c r="AA72" i="32" s="1"/>
  <c r="U26" i="32"/>
  <c r="U72" i="32" s="1"/>
  <c r="S26" i="32"/>
  <c r="S72" i="32" s="1"/>
  <c r="M26" i="32"/>
  <c r="M72" i="32" s="1"/>
  <c r="K26" i="32"/>
  <c r="K72" i="32" s="1"/>
  <c r="E26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B22" i="32"/>
  <c r="AP21" i="32"/>
  <c r="AN21" i="32"/>
  <c r="AM21" i="32"/>
  <c r="AL21" i="32"/>
  <c r="AK21" i="32"/>
  <c r="AJ21" i="32"/>
  <c r="AJ26" i="32" s="1"/>
  <c r="AJ72" i="32" s="1"/>
  <c r="AI21" i="32"/>
  <c r="AH21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T26" i="32" s="1"/>
  <c r="T72" i="32" s="1"/>
  <c r="S21" i="32"/>
  <c r="R21" i="32"/>
  <c r="Q21" i="32"/>
  <c r="P21" i="32"/>
  <c r="O21" i="32"/>
  <c r="N21" i="32"/>
  <c r="M21" i="32"/>
  <c r="L21" i="32"/>
  <c r="K21" i="32"/>
  <c r="J21" i="32"/>
  <c r="I21" i="32"/>
  <c r="H21" i="32" s="1"/>
  <c r="G21" i="32"/>
  <c r="F21" i="32"/>
  <c r="E21" i="32"/>
  <c r="D21" i="32"/>
  <c r="D26" i="32" s="1"/>
  <c r="D72" i="32" s="1"/>
  <c r="AB20" i="32"/>
  <c r="AQ20" i="32" s="1"/>
  <c r="L20" i="32"/>
  <c r="H20" i="32"/>
  <c r="AB19" i="32"/>
  <c r="AB15" i="32" s="1"/>
  <c r="L19" i="32"/>
  <c r="L15" i="32" s="1"/>
  <c r="H19" i="32"/>
  <c r="AQ18" i="32"/>
  <c r="AB17" i="32"/>
  <c r="L17" i="32"/>
  <c r="H17" i="32"/>
  <c r="C17" i="32"/>
  <c r="AQ17" i="32" s="1"/>
  <c r="AQ16" i="32"/>
  <c r="AB16" i="32"/>
  <c r="L16" i="32"/>
  <c r="H16" i="32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H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3" i="32" s="1"/>
  <c r="AQ12" i="32"/>
  <c r="AB11" i="32"/>
  <c r="L11" i="32"/>
  <c r="H11" i="32"/>
  <c r="C11" i="32"/>
  <c r="AQ11" i="32" s="1"/>
  <c r="AB10" i="32"/>
  <c r="AB9" i="32" s="1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O8" i="32"/>
  <c r="AM8" i="32"/>
  <c r="AG8" i="32"/>
  <c r="AE8" i="32"/>
  <c r="W8" i="32"/>
  <c r="Q8" i="32"/>
  <c r="O8" i="32"/>
  <c r="I8" i="32"/>
  <c r="G8" i="32"/>
  <c r="AP7" i="32"/>
  <c r="AP26" i="32" s="1"/>
  <c r="AP72" i="32" s="1"/>
  <c r="AO7" i="32"/>
  <c r="AN7" i="32"/>
  <c r="AN26" i="32" s="1"/>
  <c r="AN72" i="32" s="1"/>
  <c r="AM7" i="32"/>
  <c r="AM26" i="32" s="1"/>
  <c r="AM72" i="32" s="1"/>
  <c r="AL7" i="32"/>
  <c r="AL8" i="32" s="1"/>
  <c r="AK7" i="32"/>
  <c r="AK8" i="32" s="1"/>
  <c r="AJ7" i="32"/>
  <c r="AJ8" i="32" s="1"/>
  <c r="AI7" i="32"/>
  <c r="AI8" i="32" s="1"/>
  <c r="AH7" i="32"/>
  <c r="AH26" i="32" s="1"/>
  <c r="AH72" i="32" s="1"/>
  <c r="AG7" i="32"/>
  <c r="AG26" i="32" s="1"/>
  <c r="AG72" i="32" s="1"/>
  <c r="AF7" i="32"/>
  <c r="AF26" i="32" s="1"/>
  <c r="AF72" i="32" s="1"/>
  <c r="AE7" i="32"/>
  <c r="AE26" i="32" s="1"/>
  <c r="AE72" i="32" s="1"/>
  <c r="AD7" i="32"/>
  <c r="AD8" i="32" s="1"/>
  <c r="AC7" i="32"/>
  <c r="AC8" i="32" s="1"/>
  <c r="AA7" i="32"/>
  <c r="AA8" i="32" s="1"/>
  <c r="Z7" i="32"/>
  <c r="Z26" i="32" s="1"/>
  <c r="Y7" i="32"/>
  <c r="Y26" i="32" s="1"/>
  <c r="X7" i="32"/>
  <c r="X26" i="32" s="1"/>
  <c r="W7" i="32"/>
  <c r="W26" i="32" s="1"/>
  <c r="W72" i="32" s="1"/>
  <c r="V7" i="32"/>
  <c r="V8" i="32" s="1"/>
  <c r="U7" i="32"/>
  <c r="U8" i="32" s="1"/>
  <c r="T7" i="32"/>
  <c r="T8" i="32" s="1"/>
  <c r="S7" i="32"/>
  <c r="S8" i="32" s="1"/>
  <c r="R7" i="32"/>
  <c r="R26" i="32" s="1"/>
  <c r="R72" i="32" s="1"/>
  <c r="Q7" i="32"/>
  <c r="Q26" i="32" s="1"/>
  <c r="Q72" i="32" s="1"/>
  <c r="P7" i="32"/>
  <c r="P26" i="32" s="1"/>
  <c r="P72" i="32" s="1"/>
  <c r="O7" i="32"/>
  <c r="O26" i="32" s="1"/>
  <c r="N7" i="32"/>
  <c r="N8" i="32" s="1"/>
  <c r="M7" i="32"/>
  <c r="M8" i="32" s="1"/>
  <c r="K7" i="32"/>
  <c r="K8" i="32" s="1"/>
  <c r="J7" i="32"/>
  <c r="J26" i="32" s="1"/>
  <c r="J72" i="32" s="1"/>
  <c r="I7" i="32"/>
  <c r="I26" i="32" s="1"/>
  <c r="I72" i="32" s="1"/>
  <c r="G7" i="32"/>
  <c r="G26" i="32" s="1"/>
  <c r="G72" i="32" s="1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Q5" i="32" s="1"/>
  <c r="AQ4" i="32"/>
  <c r="AB4" i="32"/>
  <c r="L4" i="32"/>
  <c r="H4" i="32"/>
  <c r="C4" i="32"/>
  <c r="AB3" i="32"/>
  <c r="L3" i="32"/>
  <c r="H3" i="32"/>
  <c r="AQ3" i="32" s="1"/>
  <c r="C3" i="32"/>
  <c r="AB2" i="32"/>
  <c r="AB7" i="32" s="1"/>
  <c r="L2" i="32"/>
  <c r="L7" i="32" s="1"/>
  <c r="H2" i="32"/>
  <c r="C2" i="32"/>
  <c r="AQ2" i="32" s="1"/>
  <c r="E10" i="6"/>
  <c r="D98" i="22"/>
  <c r="E98" i="22"/>
  <c r="C98" i="22"/>
  <c r="C16" i="18"/>
  <c r="B16" i="18"/>
  <c r="C56" i="9"/>
  <c r="C54" i="9"/>
  <c r="C52" i="9"/>
  <c r="C50" i="9"/>
  <c r="C39" i="9"/>
  <c r="C40" i="9"/>
  <c r="C41" i="9"/>
  <c r="C42" i="9"/>
  <c r="C43" i="9"/>
  <c r="C44" i="9"/>
  <c r="C45" i="9"/>
  <c r="C46" i="9"/>
  <c r="C47" i="9"/>
  <c r="C48" i="9"/>
  <c r="C30" i="9"/>
  <c r="C28" i="9"/>
  <c r="C26" i="9"/>
  <c r="C24" i="9"/>
  <c r="C13" i="9"/>
  <c r="C14" i="9"/>
  <c r="C15" i="9"/>
  <c r="C16" i="9"/>
  <c r="C17" i="9"/>
  <c r="C18" i="9"/>
  <c r="C19" i="9"/>
  <c r="C20" i="9"/>
  <c r="C21" i="9"/>
  <c r="C22" i="9"/>
  <c r="D38" i="8"/>
  <c r="D30" i="8"/>
  <c r="D31" i="8"/>
  <c r="D32" i="8"/>
  <c r="D33" i="8"/>
  <c r="D34" i="8"/>
  <c r="D35" i="8"/>
  <c r="D36" i="8"/>
  <c r="D21" i="8"/>
  <c r="D13" i="8"/>
  <c r="D14" i="8"/>
  <c r="D15" i="8"/>
  <c r="D16" i="8"/>
  <c r="D17" i="8"/>
  <c r="D18" i="8"/>
  <c r="D19" i="8"/>
  <c r="D60" i="10"/>
  <c r="D52" i="10"/>
  <c r="D42" i="10"/>
  <c r="D43" i="10"/>
  <c r="D44" i="10"/>
  <c r="D27" i="10"/>
  <c r="D28" i="10"/>
  <c r="D29" i="10"/>
  <c r="D30" i="10"/>
  <c r="D31" i="10"/>
  <c r="D32" i="10"/>
  <c r="D33" i="10"/>
  <c r="D34" i="10"/>
  <c r="D16" i="10"/>
  <c r="D17" i="10"/>
  <c r="D18" i="10"/>
  <c r="D19" i="10"/>
  <c r="B9" i="27"/>
  <c r="C68" i="7"/>
  <c r="C66" i="7"/>
  <c r="C61" i="7"/>
  <c r="C62" i="7"/>
  <c r="C63" i="7"/>
  <c r="C64" i="7"/>
  <c r="C58" i="7"/>
  <c r="C59" i="7"/>
  <c r="C55" i="7"/>
  <c r="C56" i="7"/>
  <c r="C53" i="7"/>
  <c r="C50" i="7"/>
  <c r="C51" i="7"/>
  <c r="C45" i="7"/>
  <c r="C46" i="7"/>
  <c r="C47" i="7"/>
  <c r="C48" i="7"/>
  <c r="C36" i="7"/>
  <c r="C34" i="7"/>
  <c r="C29" i="7"/>
  <c r="C30" i="7"/>
  <c r="C31" i="7"/>
  <c r="C32" i="7"/>
  <c r="C27" i="7"/>
  <c r="C26" i="7"/>
  <c r="C24" i="7"/>
  <c r="C23" i="7"/>
  <c r="C21" i="7"/>
  <c r="C18" i="7"/>
  <c r="C19" i="7"/>
  <c r="C13" i="7"/>
  <c r="C14" i="7"/>
  <c r="C15" i="7"/>
  <c r="C16" i="7"/>
  <c r="C27" i="15"/>
  <c r="B21" i="21"/>
  <c r="C26" i="15"/>
  <c r="B20" i="21"/>
  <c r="C25" i="15"/>
  <c r="B19" i="21"/>
  <c r="C24" i="15"/>
  <c r="B18" i="21"/>
  <c r="C23" i="15"/>
  <c r="B17" i="21"/>
  <c r="C22" i="15"/>
  <c r="B16" i="21"/>
  <c r="B44" i="18"/>
  <c r="B45" i="18"/>
  <c r="B36" i="18"/>
  <c r="B28" i="18"/>
  <c r="B21" i="18"/>
  <c r="B11" i="18"/>
  <c r="B12" i="18"/>
  <c r="B13" i="18"/>
  <c r="B14" i="18"/>
  <c r="B15" i="18"/>
  <c r="B8" i="18"/>
  <c r="B9" i="18"/>
  <c r="B6" i="18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9" i="22"/>
  <c r="C100" i="22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6" i="7"/>
  <c r="D6" i="9"/>
  <c r="E6" i="8"/>
  <c r="E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/>
  <c r="AC5" i="40"/>
  <c r="AC7" i="40"/>
  <c r="AB5" i="40"/>
  <c r="AB7" i="40"/>
  <c r="AA5" i="40"/>
  <c r="AA7" i="40"/>
  <c r="Z5" i="40"/>
  <c r="Z7" i="40"/>
  <c r="Y5" i="40"/>
  <c r="Y6" i="40"/>
  <c r="X5" i="40"/>
  <c r="X7" i="40"/>
  <c r="W5" i="40"/>
  <c r="W7" i="40"/>
  <c r="V5" i="40"/>
  <c r="V6" i="40"/>
  <c r="U5" i="40"/>
  <c r="U7" i="40"/>
  <c r="T5" i="40"/>
  <c r="T7" i="40"/>
  <c r="S5" i="40"/>
  <c r="S7" i="40"/>
  <c r="R5" i="40"/>
  <c r="R7" i="40"/>
  <c r="Q5" i="40"/>
  <c r="Q6" i="40"/>
  <c r="P5" i="40"/>
  <c r="P6" i="40"/>
  <c r="O5" i="40"/>
  <c r="O6" i="40"/>
  <c r="N5" i="40"/>
  <c r="N6" i="40"/>
  <c r="M5" i="40"/>
  <c r="M7" i="40"/>
  <c r="L5" i="40"/>
  <c r="L7" i="40"/>
  <c r="K5" i="40"/>
  <c r="K7" i="40"/>
  <c r="J5" i="40"/>
  <c r="J7" i="40"/>
  <c r="I5" i="40"/>
  <c r="I6" i="40"/>
  <c r="H5" i="40"/>
  <c r="H6" i="40"/>
  <c r="G5" i="40"/>
  <c r="G6" i="40"/>
  <c r="F5" i="40"/>
  <c r="F6" i="40"/>
  <c r="E5" i="40"/>
  <c r="E7" i="40"/>
  <c r="AD3" i="40" a="1"/>
  <c r="AD3" i="40"/>
  <c r="AC3" i="40" a="1"/>
  <c r="AC3" i="40"/>
  <c r="AB3" i="40" a="1"/>
  <c r="AB3" i="40"/>
  <c r="AA3" i="40" a="1"/>
  <c r="AA3" i="40"/>
  <c r="Z3" i="40" a="1"/>
  <c r="Z3" i="40"/>
  <c r="Y3" i="40" a="1"/>
  <c r="Y3" i="40"/>
  <c r="X3" i="40" a="1"/>
  <c r="X3" i="40"/>
  <c r="V3" i="40" a="1"/>
  <c r="V3" i="40"/>
  <c r="U3" i="40" a="1"/>
  <c r="U3" i="40"/>
  <c r="T3" i="40" a="1"/>
  <c r="T3" i="40"/>
  <c r="S3" i="40" a="1"/>
  <c r="S3" i="40"/>
  <c r="R3" i="40" a="1"/>
  <c r="R3" i="40"/>
  <c r="Q3" i="40" a="1"/>
  <c r="Q3" i="40"/>
  <c r="P3" i="40" a="1"/>
  <c r="P3" i="40"/>
  <c r="N3" i="40" a="1"/>
  <c r="N3" i="40"/>
  <c r="M3" i="40" a="1"/>
  <c r="M3" i="40"/>
  <c r="L3" i="40" a="1"/>
  <c r="L3" i="40"/>
  <c r="K3" i="40" a="1"/>
  <c r="K3" i="40"/>
  <c r="J3" i="40" a="1"/>
  <c r="J3" i="40"/>
  <c r="I3" i="40" a="1"/>
  <c r="I3" i="40"/>
  <c r="H3" i="40" a="1"/>
  <c r="H3" i="40"/>
  <c r="F3" i="40" a="1"/>
  <c r="F3" i="40"/>
  <c r="E3" i="40" a="1"/>
  <c r="E3" i="40"/>
  <c r="D3" i="40" a="1"/>
  <c r="D3" i="40"/>
  <c r="C3" i="40" a="1"/>
  <c r="C3" i="40"/>
  <c r="E5" i="10"/>
  <c r="D5" i="9"/>
  <c r="D5" i="7"/>
  <c r="E5" i="8"/>
  <c r="D5" i="8"/>
  <c r="C5" i="9"/>
  <c r="D5" i="10"/>
  <c r="C5" i="7"/>
  <c r="H7" i="40"/>
  <c r="G3" i="40" a="1"/>
  <c r="G3" i="40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C62" i="6"/>
  <c r="G8" i="34"/>
  <c r="F8" i="34"/>
  <c r="E8" i="34"/>
  <c r="D8" i="34"/>
  <c r="C8" i="34"/>
  <c r="D34" i="38"/>
  <c r="I34" i="38"/>
  <c r="D38" i="38"/>
  <c r="D37" i="38"/>
  <c r="D36" i="38"/>
  <c r="D40" i="38"/>
  <c r="D31" i="15"/>
  <c r="E11" i="6"/>
  <c r="E34" i="6" s="1"/>
  <c r="L10" i="6"/>
  <c r="B10" i="9"/>
  <c r="E100" i="22"/>
  <c r="F45" i="18"/>
  <c r="C45" i="18"/>
  <c r="D100" i="22"/>
  <c r="E99" i="22"/>
  <c r="F44" i="18"/>
  <c r="C44" i="18"/>
  <c r="D99" i="22"/>
  <c r="D28" i="15"/>
  <c r="E37" i="38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/>
  <c r="E16" i="38"/>
  <c r="I7" i="38"/>
  <c r="D16" i="38"/>
  <c r="H7" i="38"/>
  <c r="J14" i="38"/>
  <c r="G9" i="34"/>
  <c r="F9" i="34"/>
  <c r="E9" i="34"/>
  <c r="D9" i="34"/>
  <c r="C9" i="34"/>
  <c r="P9" i="27"/>
  <c r="K9" i="27"/>
  <c r="O9" i="27"/>
  <c r="Q60" i="10"/>
  <c r="H60" i="10"/>
  <c r="F60" i="10"/>
  <c r="E86" i="22"/>
  <c r="Q52" i="10"/>
  <c r="H52" i="10"/>
  <c r="F52" i="10"/>
  <c r="E85" i="22"/>
  <c r="Q44" i="10"/>
  <c r="H44" i="10"/>
  <c r="F44" i="10"/>
  <c r="E84" i="22"/>
  <c r="G44" i="10"/>
  <c r="Q43" i="10"/>
  <c r="H43" i="10"/>
  <c r="F43" i="10"/>
  <c r="E83" i="22"/>
  <c r="Q42" i="10"/>
  <c r="H42" i="10"/>
  <c r="F42" i="10"/>
  <c r="E82" i="22"/>
  <c r="Q34" i="10"/>
  <c r="H34" i="10"/>
  <c r="F34" i="10"/>
  <c r="E81" i="22"/>
  <c r="Q33" i="10"/>
  <c r="H33" i="10"/>
  <c r="F33" i="10"/>
  <c r="E80" i="22"/>
  <c r="Q32" i="10"/>
  <c r="H32" i="10"/>
  <c r="F32" i="10"/>
  <c r="E79" i="22"/>
  <c r="Q31" i="10"/>
  <c r="H31" i="10"/>
  <c r="F31" i="10"/>
  <c r="E78" i="22"/>
  <c r="Q30" i="10"/>
  <c r="H30" i="10"/>
  <c r="F30" i="10"/>
  <c r="E77" i="22"/>
  <c r="Q29" i="10"/>
  <c r="H29" i="10"/>
  <c r="F29" i="10"/>
  <c r="E76" i="22"/>
  <c r="Q28" i="10"/>
  <c r="H28" i="10"/>
  <c r="F28" i="10"/>
  <c r="E75" i="22"/>
  <c r="Q27" i="10"/>
  <c r="H27" i="10"/>
  <c r="F27" i="10"/>
  <c r="E74" i="22"/>
  <c r="Z19" i="10"/>
  <c r="Q19" i="10"/>
  <c r="H19" i="10"/>
  <c r="F19" i="10"/>
  <c r="E73" i="22"/>
  <c r="Q18" i="10"/>
  <c r="H18" i="10"/>
  <c r="F18" i="10"/>
  <c r="E72" i="22"/>
  <c r="G18" i="10"/>
  <c r="Q17" i="10"/>
  <c r="H17" i="10"/>
  <c r="F17" i="10"/>
  <c r="E71" i="22"/>
  <c r="Q16" i="10"/>
  <c r="H16" i="10"/>
  <c r="F16" i="10"/>
  <c r="E70" i="22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/>
  <c r="L55" i="9"/>
  <c r="H55" i="9"/>
  <c r="R55" i="9"/>
  <c r="L53" i="9"/>
  <c r="H53" i="9"/>
  <c r="R53" i="9"/>
  <c r="L51" i="9"/>
  <c r="H51" i="9"/>
  <c r="R51" i="9"/>
  <c r="L49" i="9"/>
  <c r="H49" i="9"/>
  <c r="R49" i="9"/>
  <c r="F48" i="9"/>
  <c r="R47" i="9"/>
  <c r="F47" i="9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/>
  <c r="F56" i="7"/>
  <c r="U55" i="7"/>
  <c r="L55" i="7"/>
  <c r="G55" i="7"/>
  <c r="L54" i="7"/>
  <c r="U53" i="7"/>
  <c r="G53" i="7"/>
  <c r="F52" i="9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/>
  <c r="F24" i="7"/>
  <c r="U23" i="7"/>
  <c r="L23" i="7"/>
  <c r="G23" i="7"/>
  <c r="L22" i="7"/>
  <c r="U21" i="7"/>
  <c r="G21" i="7"/>
  <c r="F26" i="9"/>
  <c r="F21" i="7"/>
  <c r="L20" i="7"/>
  <c r="U19" i="7"/>
  <c r="G19" i="7"/>
  <c r="U18" i="7"/>
  <c r="L18" i="7"/>
  <c r="G18" i="7"/>
  <c r="L17" i="7"/>
  <c r="U16" i="7"/>
  <c r="G16" i="7"/>
  <c r="F24" i="9"/>
  <c r="F16" i="7"/>
  <c r="U15" i="7"/>
  <c r="L15" i="7"/>
  <c r="G15" i="7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C36" i="18"/>
  <c r="E37" i="18"/>
  <c r="J28" i="18"/>
  <c r="F28" i="18"/>
  <c r="C28" i="18"/>
  <c r="D89" i="22"/>
  <c r="F21" i="18"/>
  <c r="F15" i="18"/>
  <c r="C15" i="18"/>
  <c r="D97" i="22"/>
  <c r="F14" i="18"/>
  <c r="C14" i="18"/>
  <c r="D96" i="22"/>
  <c r="F13" i="18"/>
  <c r="C13" i="18"/>
  <c r="D95" i="22"/>
  <c r="F12" i="18"/>
  <c r="C12" i="18"/>
  <c r="D94" i="22"/>
  <c r="F11" i="18"/>
  <c r="C11" i="18"/>
  <c r="D93" i="22"/>
  <c r="F9" i="18"/>
  <c r="C9" i="18"/>
  <c r="D92" i="22"/>
  <c r="F8" i="18"/>
  <c r="C8" i="18"/>
  <c r="D91" i="22"/>
  <c r="F6" i="18"/>
  <c r="C6" i="18"/>
  <c r="D90" i="22"/>
  <c r="E97" i="22"/>
  <c r="E96" i="22"/>
  <c r="E95" i="22"/>
  <c r="E94" i="22"/>
  <c r="E93" i="22"/>
  <c r="E92" i="22"/>
  <c r="E91" i="22"/>
  <c r="E90" i="22"/>
  <c r="E89" i="22"/>
  <c r="E88" i="22"/>
  <c r="E87" i="22"/>
  <c r="D87" i="22"/>
  <c r="D33" i="15"/>
  <c r="B8" i="9"/>
  <c r="D32" i="15"/>
  <c r="B7" i="9"/>
  <c r="C37" i="6"/>
  <c r="D30" i="15"/>
  <c r="C36" i="6"/>
  <c r="D29" i="15"/>
  <c r="D70" i="6"/>
  <c r="C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64" i="7"/>
  <c r="I38" i="8"/>
  <c r="B34" i="6"/>
  <c r="E8" i="7"/>
  <c r="C33" i="6"/>
  <c r="B27" i="7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10" i="6"/>
  <c r="K39" i="6" s="1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/>
  <c r="J9" i="38"/>
  <c r="J10" i="38"/>
  <c r="I11" i="38"/>
  <c r="H40" i="6"/>
  <c r="P43" i="9" s="1"/>
  <c r="D71" i="6"/>
  <c r="D72" i="6"/>
  <c r="I20" i="6"/>
  <c r="E27" i="6"/>
  <c r="H11" i="38"/>
  <c r="J11" i="38"/>
  <c r="J29" i="38"/>
  <c r="J12" i="38"/>
  <c r="H27" i="6"/>
  <c r="J7" i="38"/>
  <c r="C44" i="10"/>
  <c r="E44" i="10"/>
  <c r="D84" i="22"/>
  <c r="C60" i="10"/>
  <c r="E60" i="10"/>
  <c r="D86" i="22"/>
  <c r="C31" i="10"/>
  <c r="E31" i="10"/>
  <c r="D78" i="22"/>
  <c r="C52" i="10"/>
  <c r="E52" i="10"/>
  <c r="D85" i="22"/>
  <c r="C42" i="10"/>
  <c r="E42" i="10"/>
  <c r="D82" i="22"/>
  <c r="C40" i="6"/>
  <c r="H67" i="7"/>
  <c r="G57" i="9"/>
  <c r="C39" i="6"/>
  <c r="H37" i="7"/>
  <c r="G23" i="9"/>
  <c r="C8" i="8"/>
  <c r="C33" i="8"/>
  <c r="H52" i="7"/>
  <c r="I37" i="8"/>
  <c r="B8" i="7"/>
  <c r="B68" i="7"/>
  <c r="H34" i="7"/>
  <c r="G30" i="9"/>
  <c r="C21" i="18"/>
  <c r="D88" i="22"/>
  <c r="C30" i="10"/>
  <c r="E30" i="10"/>
  <c r="D77" i="22"/>
  <c r="C7" i="8"/>
  <c r="H33" i="7"/>
  <c r="I22" i="8"/>
  <c r="H20" i="7"/>
  <c r="I20" i="8"/>
  <c r="I18" i="6"/>
  <c r="H24" i="7"/>
  <c r="G28" i="9"/>
  <c r="B36" i="7"/>
  <c r="B31" i="7"/>
  <c r="B7" i="7"/>
  <c r="H36" i="7"/>
  <c r="G22" i="9"/>
  <c r="B34" i="7"/>
  <c r="H27" i="7"/>
  <c r="B16" i="7"/>
  <c r="E16" i="7"/>
  <c r="B32" i="7"/>
  <c r="H53" i="7"/>
  <c r="G52" i="9"/>
  <c r="H65" i="7"/>
  <c r="I39" i="8"/>
  <c r="W39" i="7"/>
  <c r="H66" i="7"/>
  <c r="G56" i="9"/>
  <c r="H68" i="7"/>
  <c r="G48" i="9"/>
  <c r="H56" i="7"/>
  <c r="G54" i="9"/>
  <c r="H51" i="7"/>
  <c r="I36" i="8"/>
  <c r="H48" i="7"/>
  <c r="G50" i="9"/>
  <c r="H54" i="7"/>
  <c r="G53" i="9"/>
  <c r="B13" i="9"/>
  <c r="D13" i="9"/>
  <c r="B21" i="9"/>
  <c r="D21" i="9"/>
  <c r="B14" i="9"/>
  <c r="D14" i="9"/>
  <c r="B18" i="9"/>
  <c r="D18" i="9"/>
  <c r="B17" i="9"/>
  <c r="D17" i="9"/>
  <c r="B16" i="9"/>
  <c r="D16" i="9"/>
  <c r="B15" i="9"/>
  <c r="D15" i="9"/>
  <c r="B20" i="9"/>
  <c r="D20" i="9"/>
  <c r="B13" i="7"/>
  <c r="B14" i="7"/>
  <c r="E14" i="7"/>
  <c r="E7" i="22"/>
  <c r="H59" i="7"/>
  <c r="B19" i="9"/>
  <c r="D19" i="9"/>
  <c r="E27" i="7"/>
  <c r="E16" i="22"/>
  <c r="D27" i="7"/>
  <c r="D16" i="22"/>
  <c r="G27" i="6"/>
  <c r="B18" i="7"/>
  <c r="D18" i="7"/>
  <c r="D10" i="22"/>
  <c r="H21" i="7"/>
  <c r="G26" i="9"/>
  <c r="H32" i="7"/>
  <c r="I21" i="8"/>
  <c r="R23" i="9"/>
  <c r="R31" i="9"/>
  <c r="J17" i="8"/>
  <c r="T16" i="8"/>
  <c r="B46" i="9"/>
  <c r="D46" i="9"/>
  <c r="B44" i="9"/>
  <c r="D44" i="9"/>
  <c r="B42" i="9"/>
  <c r="D42" i="9"/>
  <c r="B40" i="9"/>
  <c r="D40" i="9"/>
  <c r="B47" i="9"/>
  <c r="D47" i="9"/>
  <c r="B45" i="9"/>
  <c r="D45" i="9"/>
  <c r="B43" i="9"/>
  <c r="D43" i="9"/>
  <c r="B41" i="9"/>
  <c r="D41" i="9"/>
  <c r="B39" i="9"/>
  <c r="D39" i="9"/>
  <c r="T22" i="8"/>
  <c r="T39" i="8"/>
  <c r="C17" i="10"/>
  <c r="E17" i="10"/>
  <c r="D71" i="22"/>
  <c r="C18" i="10"/>
  <c r="E18" i="10"/>
  <c r="D72" i="22"/>
  <c r="C19" i="10"/>
  <c r="E19" i="10"/>
  <c r="D73" i="22"/>
  <c r="C16" i="10"/>
  <c r="E16" i="10"/>
  <c r="D70" i="22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H13" i="38"/>
  <c r="H9" i="38"/>
  <c r="F17" i="38"/>
  <c r="C33" i="10"/>
  <c r="E33" i="10"/>
  <c r="D80" i="22"/>
  <c r="C29" i="10"/>
  <c r="E29" i="10"/>
  <c r="D76" i="22"/>
  <c r="C32" i="10"/>
  <c r="E32" i="10"/>
  <c r="D79" i="22"/>
  <c r="C28" i="10"/>
  <c r="E28" i="10"/>
  <c r="D75" i="22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/>
  <c r="D83" i="22"/>
  <c r="H19" i="7"/>
  <c r="I19" i="8"/>
  <c r="B29" i="7"/>
  <c r="B26" i="7"/>
  <c r="D26" i="7"/>
  <c r="H16" i="7"/>
  <c r="G24" i="9"/>
  <c r="B15" i="7"/>
  <c r="D15" i="7"/>
  <c r="B23" i="7"/>
  <c r="D23" i="7"/>
  <c r="B24" i="7"/>
  <c r="D24" i="7"/>
  <c r="D28" i="9"/>
  <c r="B19" i="7"/>
  <c r="D19" i="7"/>
  <c r="B30" i="7"/>
  <c r="D30" i="7"/>
  <c r="B21" i="7"/>
  <c r="D21" i="7"/>
  <c r="D26" i="9"/>
  <c r="H22" i="7"/>
  <c r="G27" i="9"/>
  <c r="H35" i="7"/>
  <c r="G31" i="9"/>
  <c r="H28" i="7"/>
  <c r="H17" i="7"/>
  <c r="G25" i="9"/>
  <c r="H60" i="7"/>
  <c r="H69" i="7"/>
  <c r="G49" i="9"/>
  <c r="I27" i="6"/>
  <c r="F20" i="38"/>
  <c r="H57" i="7"/>
  <c r="G55" i="9"/>
  <c r="C31" i="8"/>
  <c r="E31" i="8"/>
  <c r="D65" i="22"/>
  <c r="B47" i="7"/>
  <c r="E47" i="7"/>
  <c r="E25" i="22"/>
  <c r="B51" i="7"/>
  <c r="D51" i="7"/>
  <c r="B56" i="7"/>
  <c r="D56" i="7"/>
  <c r="D54" i="9"/>
  <c r="B63" i="7"/>
  <c r="E63" i="7"/>
  <c r="E36" i="22"/>
  <c r="B55" i="7"/>
  <c r="E55" i="7"/>
  <c r="E30" i="22"/>
  <c r="H49" i="7"/>
  <c r="G51" i="9"/>
  <c r="C35" i="8"/>
  <c r="F35" i="8"/>
  <c r="E69" i="22"/>
  <c r="C32" i="8"/>
  <c r="F32" i="8"/>
  <c r="E66" i="22"/>
  <c r="C34" i="8"/>
  <c r="E34" i="8"/>
  <c r="D68" i="22"/>
  <c r="C30" i="8"/>
  <c r="E30" i="8"/>
  <c r="D64" i="22"/>
  <c r="H25" i="7"/>
  <c r="G29" i="9"/>
  <c r="B48" i="7"/>
  <c r="E48" i="7"/>
  <c r="B64" i="7"/>
  <c r="D64" i="7"/>
  <c r="B45" i="7"/>
  <c r="D45" i="7"/>
  <c r="D23" i="22"/>
  <c r="B50" i="7"/>
  <c r="D50" i="7"/>
  <c r="D27" i="22"/>
  <c r="B58" i="7"/>
  <c r="D58" i="7"/>
  <c r="D32" i="22"/>
  <c r="B61" i="7"/>
  <c r="E61" i="7"/>
  <c r="E34" i="22"/>
  <c r="B66" i="7"/>
  <c r="E66" i="7"/>
  <c r="B62" i="7"/>
  <c r="D62" i="7"/>
  <c r="D35" i="22"/>
  <c r="B53" i="7"/>
  <c r="D53" i="7"/>
  <c r="D52" i="9"/>
  <c r="B46" i="7"/>
  <c r="D46" i="7"/>
  <c r="D24" i="22"/>
  <c r="B59" i="7"/>
  <c r="E59" i="7"/>
  <c r="E33" i="22"/>
  <c r="D53" i="22"/>
  <c r="E43" i="9"/>
  <c r="E53" i="22"/>
  <c r="T17" i="8"/>
  <c r="D40" i="22"/>
  <c r="E13" i="9"/>
  <c r="E40" i="22"/>
  <c r="E34" i="7"/>
  <c r="D34" i="7"/>
  <c r="D30" i="9"/>
  <c r="D55" i="22"/>
  <c r="E45" i="9"/>
  <c r="E55" i="22"/>
  <c r="D54" i="22"/>
  <c r="E44" i="9"/>
  <c r="E54" i="22"/>
  <c r="D13" i="7"/>
  <c r="D6" i="22"/>
  <c r="E13" i="7"/>
  <c r="E6" i="22"/>
  <c r="D47" i="22"/>
  <c r="E20" i="9"/>
  <c r="E47" i="22"/>
  <c r="D45" i="22"/>
  <c r="E18" i="9"/>
  <c r="E45" i="22"/>
  <c r="D52" i="22"/>
  <c r="E42" i="9"/>
  <c r="E52" i="22"/>
  <c r="D14" i="7"/>
  <c r="D7" i="22"/>
  <c r="D44" i="22"/>
  <c r="E17" i="9"/>
  <c r="E44" i="22"/>
  <c r="E36" i="7"/>
  <c r="D36" i="7"/>
  <c r="E18" i="7"/>
  <c r="E10" i="22"/>
  <c r="E29" i="7"/>
  <c r="E17" i="22"/>
  <c r="D29" i="7"/>
  <c r="D17" i="22"/>
  <c r="T34" i="8"/>
  <c r="D49" i="22"/>
  <c r="E39" i="9"/>
  <c r="E49" i="22"/>
  <c r="D57" i="22"/>
  <c r="E47" i="9"/>
  <c r="E57" i="22"/>
  <c r="D56" i="22"/>
  <c r="E46" i="9"/>
  <c r="E56" i="22"/>
  <c r="D46" i="22"/>
  <c r="E19" i="9"/>
  <c r="E46" i="22"/>
  <c r="D42" i="22"/>
  <c r="E15" i="9"/>
  <c r="E42" i="22"/>
  <c r="D41" i="22"/>
  <c r="E14" i="9"/>
  <c r="E41" i="22"/>
  <c r="D16" i="7"/>
  <c r="D24" i="9"/>
  <c r="D68" i="7"/>
  <c r="D48" i="9"/>
  <c r="E68" i="7"/>
  <c r="C18" i="8"/>
  <c r="C13" i="8"/>
  <c r="C15" i="8"/>
  <c r="C14" i="8"/>
  <c r="C16" i="8"/>
  <c r="C17" i="8"/>
  <c r="E32" i="7"/>
  <c r="D32" i="7"/>
  <c r="E21" i="8"/>
  <c r="D51" i="22"/>
  <c r="E41" i="9"/>
  <c r="E51" i="22"/>
  <c r="D50" i="22"/>
  <c r="E40" i="9"/>
  <c r="E50" i="22"/>
  <c r="D43" i="22"/>
  <c r="E16" i="9"/>
  <c r="E43" i="22"/>
  <c r="D48" i="22"/>
  <c r="E21" i="9"/>
  <c r="E48" i="22"/>
  <c r="E33" i="8"/>
  <c r="D67" i="22"/>
  <c r="F33" i="8"/>
  <c r="E67" i="22"/>
  <c r="D31" i="7"/>
  <c r="D19" i="22"/>
  <c r="E31" i="7"/>
  <c r="E19" i="22"/>
  <c r="E21" i="7"/>
  <c r="E24" i="7"/>
  <c r="E23" i="7"/>
  <c r="E13" i="22"/>
  <c r="D13" i="22"/>
  <c r="D8" i="22"/>
  <c r="E15" i="7"/>
  <c r="E8" i="22"/>
  <c r="D15" i="22"/>
  <c r="E26" i="7"/>
  <c r="E15" i="22"/>
  <c r="D18" i="22"/>
  <c r="E30" i="7"/>
  <c r="E18" i="22"/>
  <c r="E24" i="9"/>
  <c r="E9" i="22"/>
  <c r="E19" i="7"/>
  <c r="D22" i="22"/>
  <c r="D22" i="9"/>
  <c r="F31" i="8"/>
  <c r="E65" i="22"/>
  <c r="E35" i="8"/>
  <c r="D69" i="22"/>
  <c r="E32" i="8"/>
  <c r="D66" i="22"/>
  <c r="F30" i="8"/>
  <c r="E64" i="22"/>
  <c r="D63" i="7"/>
  <c r="D36" i="22"/>
  <c r="D66" i="7"/>
  <c r="E45" i="7"/>
  <c r="E23" i="22"/>
  <c r="D59" i="7"/>
  <c r="D33" i="22"/>
  <c r="D47" i="7"/>
  <c r="D25" i="22"/>
  <c r="D55" i="7"/>
  <c r="D30" i="22"/>
  <c r="E56" i="7"/>
  <c r="E31" i="22"/>
  <c r="E51" i="7"/>
  <c r="E28" i="22"/>
  <c r="E58" i="7"/>
  <c r="E32" i="22"/>
  <c r="D48" i="7"/>
  <c r="D50" i="9"/>
  <c r="D20" i="22"/>
  <c r="E64" i="7"/>
  <c r="F38" i="8"/>
  <c r="D61" i="7"/>
  <c r="D34" i="22"/>
  <c r="E53" i="7"/>
  <c r="E52" i="9"/>
  <c r="E50" i="7"/>
  <c r="E27" i="22"/>
  <c r="E62" i="7"/>
  <c r="E35" i="22"/>
  <c r="F34" i="8"/>
  <c r="E68" i="22"/>
  <c r="D21" i="22"/>
  <c r="D9" i="22"/>
  <c r="E46" i="7"/>
  <c r="E24" i="22"/>
  <c r="F21" i="8"/>
  <c r="E20" i="22"/>
  <c r="E36" i="8"/>
  <c r="D28" i="22"/>
  <c r="E15" i="8"/>
  <c r="D60" i="22"/>
  <c r="F15" i="8"/>
  <c r="E60" i="22"/>
  <c r="E22" i="22"/>
  <c r="E22" i="9"/>
  <c r="E50" i="9"/>
  <c r="E26" i="22"/>
  <c r="D29" i="22"/>
  <c r="E17" i="8"/>
  <c r="D62" i="22"/>
  <c r="F17" i="8"/>
  <c r="E62" i="22"/>
  <c r="E13" i="8"/>
  <c r="D58" i="22"/>
  <c r="F13" i="8"/>
  <c r="E58" i="22"/>
  <c r="E38" i="8"/>
  <c r="D37" i="22"/>
  <c r="E16" i="8"/>
  <c r="D61" i="22"/>
  <c r="F16" i="8"/>
  <c r="E61" i="22"/>
  <c r="E18" i="8"/>
  <c r="D63" i="22"/>
  <c r="F18" i="8"/>
  <c r="E63" i="22"/>
  <c r="E48" i="9"/>
  <c r="E39" i="22"/>
  <c r="E21" i="22"/>
  <c r="E30" i="9"/>
  <c r="E56" i="9"/>
  <c r="E38" i="22"/>
  <c r="E14" i="8"/>
  <c r="D59" i="22"/>
  <c r="F14" i="8"/>
  <c r="E59" i="22"/>
  <c r="D39" i="22"/>
  <c r="D31" i="22"/>
  <c r="F19" i="8"/>
  <c r="E11" i="22"/>
  <c r="D11" i="22"/>
  <c r="E19" i="8"/>
  <c r="D12" i="22"/>
  <c r="D14" i="22"/>
  <c r="E14" i="22"/>
  <c r="E28" i="9"/>
  <c r="E26" i="9"/>
  <c r="E12" i="22"/>
  <c r="D38" i="22"/>
  <c r="D56" i="9"/>
  <c r="E54" i="9"/>
  <c r="D26" i="22"/>
  <c r="F36" i="8"/>
  <c r="E29" i="22"/>
  <c r="E37" i="22"/>
  <c r="Z28" i="32" l="1"/>
  <c r="Z27" i="32" s="1"/>
  <c r="Z72" i="32" s="1"/>
  <c r="L26" i="32"/>
  <c r="AB57" i="32"/>
  <c r="AB8" i="32"/>
  <c r="AB26" i="32"/>
  <c r="AB72" i="32" s="1"/>
  <c r="AI72" i="32"/>
  <c r="E72" i="32"/>
  <c r="AK72" i="32"/>
  <c r="O72" i="32"/>
  <c r="C21" i="32"/>
  <c r="AQ24" i="32"/>
  <c r="X28" i="32"/>
  <c r="Y28" i="32"/>
  <c r="Y27" i="32" s="1"/>
  <c r="Y8" i="32" s="1"/>
  <c r="P8" i="32"/>
  <c r="AF8" i="32"/>
  <c r="AN8" i="32"/>
  <c r="AB30" i="32"/>
  <c r="AB29" i="32" s="1"/>
  <c r="F57" i="32"/>
  <c r="H58" i="32"/>
  <c r="H57" i="32" s="1"/>
  <c r="C65" i="32"/>
  <c r="AQ65" i="32" s="1"/>
  <c r="AQ10" i="32"/>
  <c r="AQ19" i="32"/>
  <c r="C30" i="32"/>
  <c r="O57" i="32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D72" i="32" s="1"/>
  <c r="AL26" i="32"/>
  <c r="AL72" i="32" s="1"/>
  <c r="H45" i="32"/>
  <c r="AQ45" i="32" s="1"/>
  <c r="P57" i="32"/>
  <c r="AN57" i="32"/>
  <c r="I57" i="32"/>
  <c r="C9" i="32"/>
  <c r="AQ9" i="32" s="1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11" i="18"/>
  <c r="J37" i="6"/>
  <c r="G34" i="6"/>
  <c r="H9" i="18"/>
  <c r="F16" i="21" s="1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L12" i="6"/>
  <c r="M33" i="6"/>
  <c r="M36" i="6"/>
  <c r="Y72" i="32" l="1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AQ29" i="32" s="1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O10" i="6"/>
  <c r="O12" i="6" s="1"/>
  <c r="P12" i="6" s="1"/>
  <c r="D35" i="6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24" i="6"/>
  <c r="L45" i="6" s="1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D42" i="6"/>
  <c r="J6" i="18"/>
  <c r="H6" i="18"/>
  <c r="M43" i="6"/>
  <c r="M42" i="6"/>
  <c r="H28" i="18"/>
  <c r="F37" i="6"/>
  <c r="F38" i="6" s="1"/>
  <c r="F34" i="6"/>
  <c r="F40" i="6"/>
  <c r="F12" i="6"/>
  <c r="P39" i="9"/>
  <c r="AQ28" i="32" l="1"/>
  <c r="AQ27" i="32" s="1"/>
  <c r="L27" i="32"/>
  <c r="C72" i="32"/>
  <c r="AQ26" i="32"/>
  <c r="X8" i="32"/>
  <c r="X72" i="32"/>
  <c r="H72" i="32"/>
  <c r="C55" i="6"/>
  <c r="C63" i="6" s="1"/>
  <c r="C71" i="6" s="1"/>
  <c r="F39" i="6"/>
  <c r="P15" i="9" s="1"/>
  <c r="G48" i="6"/>
  <c r="F33" i="6"/>
  <c r="D41" i="6"/>
  <c r="I48" i="6"/>
  <c r="H48" i="6"/>
  <c r="C56" i="6"/>
  <c r="D55" i="6" s="1"/>
  <c r="E48" i="6"/>
  <c r="R41" i="8"/>
  <c r="O38" i="6"/>
  <c r="Q39" i="9"/>
  <c r="D48" i="6"/>
  <c r="P54" i="10"/>
  <c r="S52" i="10" s="1"/>
  <c r="K52" i="10" s="1"/>
  <c r="R52" i="10"/>
  <c r="J52" i="10" s="1"/>
  <c r="F42" i="6"/>
  <c r="F43" i="6"/>
  <c r="P29" i="10" s="1"/>
  <c r="P36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L46" i="6" s="1"/>
  <c r="P60" i="10" s="1"/>
  <c r="P62" i="10" s="1"/>
  <c r="P44" i="10"/>
  <c r="P43" i="10"/>
  <c r="P42" i="10"/>
  <c r="W71" i="7" l="1"/>
  <c r="C64" i="6"/>
  <c r="D62" i="6" s="1"/>
  <c r="L8" i="32"/>
  <c r="AQ8" i="32" s="1"/>
  <c r="L72" i="32"/>
  <c r="AQ72" i="32" s="1"/>
  <c r="T16" i="7"/>
  <c r="T15" i="7"/>
  <c r="F35" i="6"/>
  <c r="O35" i="6" s="1"/>
  <c r="O41" i="6"/>
  <c r="S36" i="10"/>
  <c r="R27" i="10" s="1"/>
  <c r="J27" i="10" s="1"/>
  <c r="J31" i="10" s="1"/>
  <c r="D54" i="6"/>
  <c r="D56" i="6" s="1"/>
  <c r="S62" i="10"/>
  <c r="S60" i="10" s="1"/>
  <c r="K60" i="10" s="1"/>
  <c r="S46" i="10"/>
  <c r="R42" i="10" s="1"/>
  <c r="J42" i="10" s="1"/>
  <c r="L48" i="6"/>
  <c r="T71" i="7"/>
  <c r="W53" i="7" s="1"/>
  <c r="T53" i="9" s="1"/>
  <c r="P46" i="10"/>
  <c r="S33" i="10"/>
  <c r="K33" i="10" s="1"/>
  <c r="S31" i="10"/>
  <c r="K31" i="10" s="1"/>
  <c r="S27" i="10"/>
  <c r="K27" i="10" s="1"/>
  <c r="S28" i="10"/>
  <c r="K28" i="10" s="1"/>
  <c r="S30" i="10"/>
  <c r="K30" i="10" s="1"/>
  <c r="S29" i="10"/>
  <c r="K29" i="10" s="1"/>
  <c r="S32" i="10"/>
  <c r="K32" i="10" s="1"/>
  <c r="S34" i="10"/>
  <c r="K34" i="10" s="1"/>
  <c r="K19" i="10"/>
  <c r="S19" i="10"/>
  <c r="V45" i="7"/>
  <c r="M45" i="7" s="1"/>
  <c r="L27" i="6"/>
  <c r="F48" i="6"/>
  <c r="S18" i="10"/>
  <c r="K18" i="10"/>
  <c r="W16" i="10"/>
  <c r="P21" i="10"/>
  <c r="C72" i="6"/>
  <c r="S17" i="10"/>
  <c r="K17" i="10"/>
  <c r="O52" i="10"/>
  <c r="O54" i="10" s="1"/>
  <c r="K54" i="10"/>
  <c r="D10" i="10" s="1"/>
  <c r="E10" i="10" s="1"/>
  <c r="D63" i="6"/>
  <c r="D64" i="6" s="1"/>
  <c r="T39" i="7" l="1"/>
  <c r="V13" i="7"/>
  <c r="W47" i="7"/>
  <c r="J28" i="10"/>
  <c r="J29" i="10"/>
  <c r="O48" i="6"/>
  <c r="O49" i="6" s="1"/>
  <c r="P49" i="6" s="1"/>
  <c r="W63" i="7"/>
  <c r="W46" i="7"/>
  <c r="S42" i="10"/>
  <c r="K42" i="10" s="1"/>
  <c r="W56" i="7"/>
  <c r="T55" i="9" s="1"/>
  <c r="R60" i="10"/>
  <c r="J60" i="10" s="1"/>
  <c r="O60" i="10" s="1"/>
  <c r="O62" i="10" s="1"/>
  <c r="W66" i="7"/>
  <c r="T57" i="9" s="1"/>
  <c r="W62" i="7"/>
  <c r="W68" i="7"/>
  <c r="T49" i="9" s="1"/>
  <c r="S43" i="10"/>
  <c r="K43" i="10" s="1"/>
  <c r="W55" i="7"/>
  <c r="W48" i="7"/>
  <c r="T51" i="9" s="1"/>
  <c r="W45" i="7"/>
  <c r="N45" i="7" s="1"/>
  <c r="W61" i="7"/>
  <c r="W51" i="7"/>
  <c r="V37" i="8" s="1"/>
  <c r="W50" i="7"/>
  <c r="W64" i="7"/>
  <c r="V39" i="8" s="1"/>
  <c r="J32" i="10"/>
  <c r="O32" i="10" s="1"/>
  <c r="J34" i="10"/>
  <c r="O34" i="10" s="1"/>
  <c r="J33" i="10"/>
  <c r="O33" i="10" s="1"/>
  <c r="O31" i="10"/>
  <c r="J30" i="10"/>
  <c r="O30" i="10" s="1"/>
  <c r="S44" i="10"/>
  <c r="K44" i="10" s="1"/>
  <c r="O29" i="10"/>
  <c r="K62" i="10"/>
  <c r="M61" i="7"/>
  <c r="M63" i="7"/>
  <c r="M46" i="7"/>
  <c r="M62" i="7"/>
  <c r="M50" i="7"/>
  <c r="M47" i="7"/>
  <c r="N47" i="7" s="1"/>
  <c r="S47" i="7" s="1"/>
  <c r="M55" i="7"/>
  <c r="O28" i="10"/>
  <c r="J44" i="10"/>
  <c r="J43" i="10"/>
  <c r="C8" i="7"/>
  <c r="D8" i="7" s="1"/>
  <c r="K36" i="10"/>
  <c r="D8" i="10" s="1"/>
  <c r="E8" i="10" s="1"/>
  <c r="O27" i="10"/>
  <c r="S16" i="10"/>
  <c r="S21" i="10"/>
  <c r="R16" i="10" s="1"/>
  <c r="J16" i="10" s="1"/>
  <c r="J17" i="10" s="1"/>
  <c r="J18" i="10" s="1"/>
  <c r="J19" i="10" s="1"/>
  <c r="O19" i="10" s="1"/>
  <c r="K16" i="10"/>
  <c r="N63" i="7" l="1"/>
  <c r="S63" i="7" s="1"/>
  <c r="Q49" i="6"/>
  <c r="C7" i="7"/>
  <c r="D7" i="7" s="1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D11" i="10"/>
  <c r="E11" i="10" s="1"/>
  <c r="K46" i="10"/>
  <c r="D9" i="10" s="1"/>
  <c r="E9" i="10" s="1"/>
  <c r="O42" i="10"/>
  <c r="N46" i="7"/>
  <c r="S46" i="7" s="1"/>
  <c r="O43" i="10"/>
  <c r="O44" i="10"/>
  <c r="N62" i="7"/>
  <c r="S62" i="7" s="1"/>
  <c r="N55" i="7"/>
  <c r="S55" i="7" s="1"/>
  <c r="V41" i="8"/>
  <c r="U30" i="8" s="1"/>
  <c r="K30" i="8" s="1"/>
  <c r="D8" i="8" s="1"/>
  <c r="E8" i="8" s="1"/>
  <c r="T59" i="9"/>
  <c r="S39" i="9" s="1"/>
  <c r="I39" i="9" s="1"/>
  <c r="M66" i="7" s="1"/>
  <c r="K66" i="7" s="1"/>
  <c r="N61" i="7"/>
  <c r="S61" i="7" s="1"/>
  <c r="N50" i="7"/>
  <c r="S50" i="7" s="1"/>
  <c r="O36" i="10"/>
  <c r="O18" i="10"/>
  <c r="O16" i="10"/>
  <c r="K21" i="10"/>
  <c r="D7" i="10" s="1"/>
  <c r="E7" i="10" s="1"/>
  <c r="K22" i="10"/>
  <c r="O17" i="10"/>
  <c r="M18" i="7" l="1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O46" i="10"/>
  <c r="M64" i="7"/>
  <c r="K31" i="8"/>
  <c r="K32" i="8" s="1"/>
  <c r="K33" i="8" s="1"/>
  <c r="M51" i="7"/>
  <c r="N66" i="7"/>
  <c r="J57" i="9" s="1"/>
  <c r="M53" i="7"/>
  <c r="N53" i="7" s="1"/>
  <c r="J53" i="9" s="1"/>
  <c r="M48" i="7"/>
  <c r="N48" i="7" s="1"/>
  <c r="M68" i="7"/>
  <c r="K68" i="7" s="1"/>
  <c r="I40" i="9"/>
  <c r="I41" i="9" s="1"/>
  <c r="M56" i="7"/>
  <c r="N56" i="7" s="1"/>
  <c r="J55" i="9" s="1"/>
  <c r="O21" i="10"/>
  <c r="L66" i="7"/>
  <c r="S66" i="7"/>
  <c r="O57" i="9"/>
  <c r="Q47" i="9" s="1"/>
  <c r="N32" i="7" l="1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D7" i="8"/>
  <c r="E7" i="8" s="1"/>
  <c r="K64" i="7"/>
  <c r="L64" i="7" s="1"/>
  <c r="N64" i="7"/>
  <c r="K56" i="7"/>
  <c r="S56" i="7" s="1"/>
  <c r="K51" i="7"/>
  <c r="L51" i="7" s="1"/>
  <c r="N51" i="7"/>
  <c r="N68" i="7"/>
  <c r="J49" i="9" s="1"/>
  <c r="O49" i="9" s="1"/>
  <c r="K48" i="7"/>
  <c r="L48" i="7" s="1"/>
  <c r="K53" i="7"/>
  <c r="S53" i="7" s="1"/>
  <c r="K17" i="8"/>
  <c r="L68" i="7"/>
  <c r="K34" i="8"/>
  <c r="I42" i="9"/>
  <c r="J51" i="9"/>
  <c r="N16" i="7" l="1"/>
  <c r="K16" i="7"/>
  <c r="K27" i="7"/>
  <c r="N27" i="7"/>
  <c r="K59" i="7"/>
  <c r="N59" i="7"/>
  <c r="N71" i="7" s="1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S68" i="7"/>
  <c r="L53" i="7"/>
  <c r="L39" i="8"/>
  <c r="Q39" i="8" s="1"/>
  <c r="S64" i="7"/>
  <c r="L56" i="7"/>
  <c r="O55" i="9"/>
  <c r="Q43" i="9" s="1"/>
  <c r="L37" i="8"/>
  <c r="Q37" i="8" s="1"/>
  <c r="S30" i="8" s="1"/>
  <c r="S51" i="7"/>
  <c r="S48" i="7"/>
  <c r="O51" i="9"/>
  <c r="Q41" i="9" s="1"/>
  <c r="O53" i="9"/>
  <c r="Q42" i="9" s="1"/>
  <c r="K35" i="8"/>
  <c r="I43" i="9"/>
  <c r="K18" i="8"/>
  <c r="I17" i="9"/>
  <c r="O31" i="9" l="1"/>
  <c r="Q21" i="9" s="1"/>
  <c r="L34" i="7"/>
  <c r="S34" i="7"/>
  <c r="S24" i="7"/>
  <c r="O29" i="9"/>
  <c r="Q17" i="9" s="1"/>
  <c r="L24" i="7"/>
  <c r="S59" i="7"/>
  <c r="S71" i="7" s="1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24" i="8" s="1"/>
  <c r="S19" i="7"/>
  <c r="L16" i="7"/>
  <c r="O25" i="9"/>
  <c r="Q15" i="9" s="1"/>
  <c r="S16" i="7"/>
  <c r="S15" i="8"/>
  <c r="S16" i="8"/>
  <c r="S17" i="8"/>
  <c r="J25" i="9"/>
  <c r="N39" i="7"/>
  <c r="S34" i="8"/>
  <c r="S33" i="8"/>
  <c r="S32" i="8"/>
  <c r="Q59" i="9"/>
  <c r="T42" i="9" s="1"/>
  <c r="J42" i="9" s="1"/>
  <c r="O42" i="9" s="1"/>
  <c r="I19" i="9"/>
  <c r="I18" i="9"/>
  <c r="I44" i="9"/>
  <c r="I45" i="9"/>
  <c r="T44" i="9" l="1"/>
  <c r="V16" i="8"/>
  <c r="L16" i="8" s="1"/>
  <c r="Q16" i="8" s="1"/>
  <c r="V18" i="8"/>
  <c r="L18" i="8" s="1"/>
  <c r="Q18" i="8" s="1"/>
  <c r="V15" i="8"/>
  <c r="L15" i="8" s="1"/>
  <c r="Q15" i="8" s="1"/>
  <c r="V17" i="8"/>
  <c r="L17" i="8" s="1"/>
  <c r="Q17" i="8" s="1"/>
  <c r="V14" i="8"/>
  <c r="L14" i="8" s="1"/>
  <c r="Q14" i="8" s="1"/>
  <c r="V13" i="8"/>
  <c r="L13" i="8" s="1"/>
  <c r="Q13" i="8" s="1"/>
  <c r="S41" i="8"/>
  <c r="V33" i="8" s="1"/>
  <c r="L33" i="8" s="1"/>
  <c r="Q33" i="8" s="1"/>
  <c r="S39" i="7"/>
  <c r="Q33" i="9"/>
  <c r="T41" i="9"/>
  <c r="J41" i="9" s="1"/>
  <c r="O41" i="9" s="1"/>
  <c r="T45" i="9"/>
  <c r="J45" i="9" s="1"/>
  <c r="O45" i="9" s="1"/>
  <c r="T39" i="9"/>
  <c r="J39" i="9" s="1"/>
  <c r="T47" i="9"/>
  <c r="T46" i="9"/>
  <c r="T40" i="9"/>
  <c r="J40" i="9" s="1"/>
  <c r="O40" i="9" s="1"/>
  <c r="T43" i="9"/>
  <c r="J43" i="9" s="1"/>
  <c r="O43" i="9" s="1"/>
  <c r="J44" i="9"/>
  <c r="O44" i="9" s="1"/>
  <c r="I46" i="9"/>
  <c r="I20" i="9"/>
  <c r="Q24" i="8" l="1"/>
  <c r="L24" i="8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Q4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C8" i="9"/>
  <c r="D8" i="9" s="1"/>
  <c r="I21" i="9"/>
  <c r="J46" i="9"/>
  <c r="I47" i="9"/>
  <c r="J47" i="9" s="1"/>
  <c r="O47" i="9" s="1"/>
  <c r="J13" i="9" l="1"/>
  <c r="C7" i="9"/>
  <c r="D7" i="9" s="1"/>
  <c r="J21" i="9"/>
  <c r="O21" i="9" s="1"/>
  <c r="L41" i="8"/>
  <c r="O20" i="9"/>
  <c r="O33" i="9" s="1"/>
  <c r="J33" i="9"/>
  <c r="O46" i="9"/>
  <c r="O59" i="9" s="1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<sst xmlns="http://schemas.openxmlformats.org/spreadsheetml/2006/main" count="1473" uniqueCount="642">
  <si>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</si>
  <si>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</si>
  <si>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</si>
  <si>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</si>
  <si>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</si>
  <si>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</si>
  <si>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</si>
  <si>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</si>
  <si>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</si>
  <si>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</si>
  <si>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</si>
  <si>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</si>
  <si>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</si>
  <si>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</si>
  <si>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</si>
  <si>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</si>
  <si>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</si>
  <si>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</si>
  <si>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</si>
  <si>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</si>
  <si>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</si>
  <si>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</si>
  <si>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</si>
  <si>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</si>
  <si>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</si>
  <si>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</si>
  <si>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</si>
  <si>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</si>
  <si>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</si>
  <si>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</si>
  <si>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</si>
  <si>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</si>
  <si>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</si>
  <si>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</si>
  <si>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</si>
  <si>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</si>
  <si>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</si>
  <si>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</si>
  <si>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</si>
  <si>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</si>
  <si>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</si>
  <si>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</si>
  <si>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</si>
  <si>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</si>
  <si>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</si>
  <si>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</si>
  <si>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</si>
  <si>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</si>
  <si>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</si>
  <si>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</si>
  <si>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</si>
  <si>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</si>
  <si>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</si>
  <si>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</si>
  <si>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</si>
  <si>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</si>
  <si>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</si>
  <si>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</si>
  <si>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</si>
  <si>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</si>
  <si>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</si>
  <si>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</si>
  <si>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</si>
  <si>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</si>
  <si>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</si>
  <si>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</si>
  <si>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</si>
  <si>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</si>
  <si>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</si>
  <si>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</si>
  <si>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</si>
  <si>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</si>
  <si>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</si>
  <si>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</si>
  <si>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</si>
  <si>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</si>
  <si>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</si>
  <si>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</si>
  <si>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</si>
  <si>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</si>
  <si>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</si>
  <si>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</si>
  <si>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</si>
  <si>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</si>
  <si>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</si>
  <si>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</si>
  <si>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</si>
  <si>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</si>
  <si>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</si>
  <si>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</si>
  <si>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</si>
  <si>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</si>
  <si>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</si>
  <si>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</si>
  <si>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</si>
  <si>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</si>
  <si>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</si>
  <si>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</si>
  <si>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</si>
  <si>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</si>
  <si>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</si>
  <si>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</si>
  <si>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</si>
  <si>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</si>
  <si>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</si>
  <si>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</si>
  <si>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</si>
  <si>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</si>
  <si>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</si>
  <si>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</si>
  <si>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</si>
  <si>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</si>
  <si>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</si>
  <si>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</si>
  <si>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</si>
  <si>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</si>
  <si>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</si>
  <si>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</si>
  <si>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</si>
  <si>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</si>
  <si>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</si>
  <si>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</si>
  <si>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</si>
  <si>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</si>
  <si>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</si>
  <si>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</si>
  <si>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</si>
  <si>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</si>
  <si>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</si>
  <si>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</si>
  <si>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</si>
  <si>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</si>
  <si>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</si>
  <si>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</si>
  <si>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</si>
  <si>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</si>
  <si>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</si>
  <si>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</si>
  <si>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</si>
  <si>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</si>
  <si>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</si>
  <si>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</si>
  <si>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</si>
  <si>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</si>
  <si>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</si>
  <si>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</si>
  <si>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</si>
  <si>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</si>
  <si>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</si>
  <si>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</si>
  <si>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</si>
  <si>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</si>
  <si>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</si>
  <si>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</si>
  <si>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</si>
  <si>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</si>
  <si>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</si>
  <si>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</si>
  <si>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</si>
  <si>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</si>
  <si>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</si>
  <si>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</si>
  <si>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</si>
  <si>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</si>
  <si>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</si>
  <si>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</si>
  <si>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</si>
  <si>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</si>
  <si>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</si>
  <si>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</si>
  <si>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</si>
  <si>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</si>
  <si>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</si>
  <si>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</si>
  <si>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</si>
  <si>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</si>
  <si>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</si>
  <si>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</si>
  <si>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</si>
  <si>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</si>
  <si>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</si>
  <si>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</si>
  <si>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</si>
  <si>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</si>
  <si>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</si>
  <si>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</si>
  <si>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</si>
  <si>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</si>
  <si>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</si>
  <si>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</si>
  <si>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</si>
  <si>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</si>
  <si>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</si>
  <si>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</si>
  <si>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</si>
  <si>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</si>
  <si>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</si>
  <si>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</si>
  <si>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</si>
  <si>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</si>
  <si>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</si>
  <si>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</si>
  <si>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</si>
  <si>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</si>
  <si>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</si>
  <si>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</si>
  <si>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</si>
  <si>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</si>
  <si>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</si>
  <si>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</si>
  <si>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</si>
  <si>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</si>
  <si>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</si>
  <si>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</si>
  <si>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</si>
  <si>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</si>
  <si>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</si>
  <si>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</si>
  <si>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</si>
  <si>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</si>
  <si>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</si>
  <si>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</si>
  <si>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</si>
  <si>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</si>
  <si>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</si>
  <si>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</si>
  <si>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</si>
  <si>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</si>
  <si>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</si>
  <si>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</si>
  <si>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</si>
  <si>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</si>
  <si>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</si>
  <si>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</si>
  <si>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</si>
  <si>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</si>
  <si>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</si>
  <si>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</si>
  <si>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</si>
  <si>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</si>
  <si>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</si>
  <si>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</si>
  <si>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</si>
  <si>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</si>
  <si>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</si>
  <si>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</si>
  <si>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</si>
  <si>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</si>
  <si>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</si>
  <si>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</si>
  <si>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</si>
  <si>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</si>
  <si>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</si>
  <si>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</si>
  <si>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</si>
  <si>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</si>
  <si>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</si>
  <si>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</si>
  <si>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</si>
  <si>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</si>
  <si>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</si>
  <si>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</si>
  <si>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</si>
  <si>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</si>
  <si>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</si>
  <si>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</si>
  <si>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</si>
  <si>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</si>
  <si>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</si>
  <si>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</si>
  <si>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</si>
  <si>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</si>
  <si>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</si>
  <si>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</si>
  <si>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</si>
  <si>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</si>
  <si>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</si>
  <si>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</si>
  <si>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</si>
  <si>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</si>
  <si>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</si>
  <si>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</si>
  <si>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</si>
  <si>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</si>
  <si>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</si>
  <si>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</si>
  <si>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</si>
  <si>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</si>
  <si>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</si>
  <si>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</si>
  <si>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</si>
  <si>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</si>
  <si>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</si>
  <si>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</si>
  <si>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</si>
  <si>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</si>
  <si>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</si>
  <si>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</si>
  <si>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</si>
  <si>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</si>
  <si>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</si>
  <si>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</si>
  <si>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</si>
  <si>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</si>
  <si>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</si>
  <si>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</si>
  <si>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</si>
  <si>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</si>
  <si>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</si>
  <si>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</si>
  <si>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</si>
  <si>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</si>
  <si>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</si>
  <si>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</si>
  <si>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</si>
  <si>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</si>
  <si>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</si>
  <si>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</si>
  <si>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</si>
  <si>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</si>
  <si>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</si>
  <si>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</si>
  <si>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</si>
  <si>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</si>
  <si>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</si>
  <si>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</si>
  <si>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</si>
  <si>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</si>
  <si>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</si>
  <si>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</si>
  <si>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</si>
  <si>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</si>
  <si>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</si>
  <si>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</si>
  <si>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</si>
  <si>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</si>
  <si>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</si>
  <si>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</si>
  <si>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</si>
  <si>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</si>
  <si>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</si>
  <si>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</si>
  <si>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</si>
  <si>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</si>
  <si>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</si>
  <si>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</si>
  <si>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</si>
  <si>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</si>
  <si>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</si>
  <si>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</si>
  <si>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</si>
  <si>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</si>
  <si>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</si>
  <si>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</si>
  <si>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</si>
  <si>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</si>
  <si>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</si>
  <si>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</si>
  <si>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</si>
  <si>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</si>
  <si>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</si>
  <si>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</si>
  <si>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</si>
  <si>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</si>
  <si>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</si>
  <si>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</si>
  <si>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</si>
  <si>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</si>
  <si>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</si>
  <si>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</si>
  <si>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</si>
  <si>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</si>
  <si>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</si>
  <si>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</si>
  <si>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</si>
  <si>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</si>
  <si>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</si>
  <si>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</si>
  <si>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</si>
  <si>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</si>
  <si>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</si>
  <si>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</si>
  <si>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</si>
  <si>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</si>
  <si>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</si>
  <si>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</si>
  <si>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</si>
  <si>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</si>
  <si>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</si>
  <si>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</si>
  <si>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</si>
  <si>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</si>
  <si>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</si>
  <si>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</si>
  <si>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</si>
  <si>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</si>
  <si>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</si>
  <si>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</si>
  <si>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</si>
  <si>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</si>
  <si>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</si>
  <si>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</si>
  <si>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</si>
  <si>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</si>
  <si>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</si>
  <si>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</si>
  <si>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</si>
  <si>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</si>
  <si>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</si>
  <si>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</si>
  <si>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</si>
  <si>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</si>
  <si>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</si>
  <si>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</si>
  <si>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</si>
  <si>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</si>
  <si>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</si>
  <si>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</si>
  <si>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</si>
  <si>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</si>
  <si>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</si>
  <si>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</si>
  <si>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</si>
  <si>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</si>
  <si>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</si>
  <si>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</si>
  <si>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</si>
  <si>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</si>
  <si>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</si>
  <si>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</si>
  <si>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</si>
  <si>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</si>
  <si>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</si>
  <si>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</si>
  <si>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</si>
  <si>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</si>
  <si>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</si>
  <si>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</si>
  <si>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</si>
  <si>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</si>
  <si>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</si>
  <si>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</si>
  <si>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</si>
  <si>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</si>
  <si>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</si>
  <si>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</si>
  <si>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</si>
  <si>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</si>
  <si>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</si>
  <si>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</si>
  <si>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</si>
  <si>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</si>
  <si>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</si>
  <si>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</si>
  <si>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</si>
  <si>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</si>
  <si>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</si>
  <si>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</si>
  <si>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</si>
  <si>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</si>
  <si>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</si>
  <si>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</si>
  <si>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</si>
  <si>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</si>
  <si>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</si>
  <si>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</si>
  <si>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</si>
  <si>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</si>
  <si>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</si>
  <si>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</si>
  <si>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</si>
  <si>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</si>
  <si>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</si>
  <si>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</si>
  <si>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</si>
  <si>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</si>
  <si>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</si>
  <si>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</si>
  <si>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</si>
  <si>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</si>
  <si>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</si>
  <si>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</si>
  <si>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</si>
  <si>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</si>
  <si>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</si>
  <si>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</si>
  <si>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</si>
  <si>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</si>
  <si>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</si>
  <si>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</si>
  <si>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</si>
  <si>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</si>
  <si>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</si>
  <si>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</si>
  <si>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</si>
  <si>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</si>
  <si>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</si>
  <si>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</si>
  <si>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</si>
  <si>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</si>
  <si>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</si>
  <si>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</si>
  <si>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</si>
  <si>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</si>
  <si>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</si>
  <si>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</si>
  <si>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</si>
  <si>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</si>
  <si>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</si>
  <si>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</si>
  <si>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</si>
  <si>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</si>
  <si>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</si>
  <si>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</si>
  <si>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</si>
  <si>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</si>
  <si>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</si>
  <si>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</si>
  <si>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</si>
  <si>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</si>
  <si>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</si>
  <si>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</si>
  <si>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</si>
  <si>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</si>
  <si>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</si>
  <si>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</si>
  <si>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</si>
  <si>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</si>
  <si>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</si>
  <si>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</si>
  <si>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</si>
  <si>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</si>
  <si>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</si>
  <si>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</si>
  <si>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</si>
  <si>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</si>
  <si>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</si>
  <si>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</si>
  <si>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</si>
  <si>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</si>
  <si>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</si>
  <si>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</si>
  <si>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</si>
  <si>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</si>
  <si>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</si>
  <si>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</si>
  <si>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</si>
  <si>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</si>
  <si>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</si>
  <si>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</si>
  <si>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</si>
  <si>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</si>
  <si>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</si>
  <si>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</si>
  <si>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</si>
  <si>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</si>
  <si>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</si>
  <si>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</si>
  <si>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</si>
  <si>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</si>
  <si>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</si>
  <si>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</si>
  <si>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</si>
  <si>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</si>
  <si>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</si>
  <si>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</si>
  <si>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</si>
  <si>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</si>
  <si>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</si>
  <si>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</si>
  <si>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</si>
  <si>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</si>
  <si>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</si>
  <si>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</si>
  <si>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</si>
  <si>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</si>
  <si>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</si>
  <si>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</si>
  <si>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</si>
  <si>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</si>
  <si>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</si>
  <si>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</si>
  <si>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</si>
  <si>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</si>
  <si>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</si>
  <si>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</si>
  <si>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</si>
  <si>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</si>
  <si>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</si>
  <si>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</si>
  <si>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</si>
  <si>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</si>
  <si>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</si>
  <si>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</si>
  <si>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</si>
  <si>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</si>
  <si>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</si>
  <si>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</si>
  <si>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</si>
  <si>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</si>
  <si>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</si>
  <si>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</si>
  <si>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</si>
  <si>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</si>
  <si>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PWRHTH</t>
  </si>
  <si>
    <t>COMAMB</t>
  </si>
  <si>
    <t>Fuel Tech - Ambient Heat (COM)</t>
  </si>
  <si>
    <t>AMBHET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</si>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</sst>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">
    <xf numFmtId="0" fontId="0" fillId="0" borderId="0"/>
    <xf numFmtId="164" fontId="17" fillId="0" borderId="0" applyFont="0" applyFill="0" applyBorder="0" applyAlignment="0" applyProtection="0"/>
    <xf numFmtId="0" fontId="29" fillId="14" borderId="0" applyNumberFormat="0" applyBorder="0" applyAlignment="0" applyProtection="0"/>
    <xf numFmtId="9" fontId="1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88" fillId="0" borderId="157" applyNumberFormat="0" applyFill="0" applyAlignment="0" applyProtection="0"/>
    <xf numFmtId="0" fontId="89" fillId="0" borderId="158" applyNumberFormat="0" applyFill="0" applyAlignment="0" applyProtection="0"/>
    <xf numFmtId="0" fontId="90" fillId="0" borderId="159" applyNumberFormat="0" applyFill="0" applyAlignment="0" applyProtection="0"/>
    <xf numFmtId="0" fontId="90" fillId="0" borderId="0" applyNumberFormat="0" applyFill="0" applyBorder="0" applyAlignment="0" applyProtection="0"/>
    <xf numFmtId="0" fontId="91" fillId="40" borderId="0" applyNumberFormat="0" applyBorder="0" applyAlignment="0" applyProtection="0"/>
    <xf numFmtId="0" fontId="92" fillId="41" borderId="0" applyNumberFormat="0" applyBorder="0" applyAlignment="0" applyProtection="0"/>
    <xf numFmtId="0" fontId="93" fillId="42" borderId="160" applyNumberFormat="0" applyAlignment="0" applyProtection="0"/>
    <xf numFmtId="0" fontId="94" fillId="43" borderId="161" applyNumberFormat="0" applyAlignment="0" applyProtection="0"/>
    <xf numFmtId="0" fontId="95" fillId="43" borderId="160" applyNumberFormat="0" applyAlignment="0" applyProtection="0"/>
    <xf numFmtId="0" fontId="96" fillId="0" borderId="162" applyNumberFormat="0" applyFill="0" applyAlignment="0" applyProtection="0"/>
    <xf numFmtId="0" fontId="64" fillId="44" borderId="163" applyNumberFormat="0" applyAlignment="0" applyProtection="0"/>
    <xf numFmtId="0" fontId="3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1" fillId="0" borderId="164" applyNumberFormat="0" applyFill="0" applyAlignment="0" applyProtection="0"/>
    <xf numFmtId="0" fontId="50" fillId="45" borderId="0" applyNumberFormat="0" applyBorder="0" applyAlignment="0" applyProtection="0"/>
    <xf numFmtId="0" fontId="6" fillId="46" borderId="0" applyNumberFormat="0" applyBorder="0" applyAlignment="0" applyProtection="0"/>
    <xf numFmtId="0" fontId="6" fillId="47" borderId="0" applyNumberFormat="0" applyBorder="0" applyAlignment="0" applyProtection="0"/>
    <xf numFmtId="0" fontId="50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50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50" fillId="54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50" fillId="57" borderId="0" applyNumberFormat="0" applyBorder="0" applyAlignment="0" applyProtection="0"/>
    <xf numFmtId="0" fontId="6" fillId="58" borderId="0" applyNumberFormat="0" applyBorder="0" applyAlignment="0" applyProtection="0"/>
    <xf numFmtId="0" fontId="6" fillId="59" borderId="0" applyNumberFormat="0" applyBorder="0" applyAlignment="0" applyProtection="0"/>
    <xf numFmtId="0" fontId="50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</cellStyleXfs>
  <cellXfs count="825">
    <xf numFmtId="0" fontId="0" fillId="0" borderId="0" xfId="0"/>
    <xf numFmtId="0" fontId="0" fillId="0" borderId="0" xfId="0" applyFill="1"/>
    <xf numFmtId="0" fontId="18" fillId="0" borderId="0" xfId="0" applyFont="1"/>
    <xf numFmtId="0" fontId="20" fillId="5" borderId="0" xfId="0" applyFont="1" applyFill="1"/>
    <xf numFmtId="0" fontId="20" fillId="5" borderId="0" xfId="0" quotePrefix="1" applyFont="1" applyFill="1" applyAlignment="1">
      <alignment horizontal="left"/>
    </xf>
    <xf numFmtId="166" fontId="0" fillId="0" borderId="0" xfId="0" applyNumberFormat="1"/>
    <xf numFmtId="0" fontId="19" fillId="0" borderId="0" xfId="0" applyFont="1" applyFill="1"/>
    <xf numFmtId="0" fontId="19" fillId="0" borderId="0" xfId="0" applyFont="1"/>
    <xf numFmtId="2" fontId="0" fillId="0" borderId="0" xfId="0" applyNumberFormat="1"/>
    <xf numFmtId="0" fontId="0" fillId="0" borderId="0" xfId="0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left" vertical="center" wrapText="1"/>
    </xf>
    <xf numFmtId="0" fontId="25" fillId="0" borderId="0" xfId="0" quotePrefix="1" applyFont="1" applyFill="1" applyAlignment="1">
      <alignment horizontal="left"/>
    </xf>
    <xf numFmtId="0" fontId="25" fillId="0" borderId="0" xfId="0" applyFont="1" applyFill="1"/>
    <xf numFmtId="0" fontId="24" fillId="0" borderId="0" xfId="0" applyFont="1" applyFill="1"/>
    <xf numFmtId="170" fontId="34" fillId="0" borderId="0" xfId="0" applyNumberFormat="1" applyFont="1"/>
    <xf numFmtId="0" fontId="35" fillId="0" borderId="0" xfId="0" applyFont="1"/>
    <xf numFmtId="170" fontId="37" fillId="5" borderId="0" xfId="0" applyNumberFormat="1" applyFont="1" applyFill="1" applyAlignment="1">
      <alignment horizontal="left"/>
    </xf>
    <xf numFmtId="170" fontId="38" fillId="5" borderId="0" xfId="0" applyNumberFormat="1" applyFont="1" applyFill="1" applyAlignment="1">
      <alignment horizontal="left"/>
    </xf>
    <xf numFmtId="0" fontId="16" fillId="0" borderId="0" xfId="0" applyFont="1"/>
    <xf numFmtId="170" fontId="16" fillId="0" borderId="0" xfId="0" applyNumberFormat="1" applyFont="1"/>
    <xf numFmtId="0" fontId="16" fillId="19" borderId="4" xfId="0" applyFont="1" applyFill="1" applyBorder="1"/>
    <xf numFmtId="0" fontId="39" fillId="20" borderId="38" xfId="0" applyFont="1" applyFill="1" applyBorder="1"/>
    <xf numFmtId="170" fontId="35" fillId="16" borderId="0" xfId="0" applyNumberFormat="1" applyFont="1" applyFill="1"/>
    <xf numFmtId="170" fontId="35" fillId="16" borderId="5" xfId="0" applyNumberFormat="1" applyFont="1" applyFill="1" applyBorder="1"/>
    <xf numFmtId="0" fontId="35" fillId="0" borderId="0" xfId="0" applyFont="1" applyBorder="1"/>
    <xf numFmtId="170" fontId="34" fillId="16" borderId="0" xfId="0" applyNumberFormat="1" applyFont="1" applyFill="1" applyBorder="1"/>
    <xf numFmtId="170" fontId="35" fillId="21" borderId="0" xfId="0" applyNumberFormat="1" applyFont="1" applyFill="1" applyBorder="1" applyAlignment="1">
      <alignment horizontal="left"/>
    </xf>
    <xf numFmtId="170" fontId="35" fillId="16" borderId="0" xfId="0" quotePrefix="1" applyNumberFormat="1" applyFont="1" applyFill="1" applyBorder="1" applyAlignment="1">
      <alignment horizontal="left"/>
    </xf>
    <xf numFmtId="170" fontId="35" fillId="16" borderId="0" xfId="0" applyNumberFormat="1" applyFont="1" applyFill="1" applyBorder="1"/>
    <xf numFmtId="170" fontId="34" fillId="16" borderId="5" xfId="0" applyNumberFormat="1" applyFont="1" applyFill="1" applyBorder="1"/>
    <xf numFmtId="170" fontId="35" fillId="16" borderId="5" xfId="0" quotePrefix="1" applyNumberFormat="1" applyFont="1" applyFill="1" applyBorder="1" applyAlignment="1">
      <alignment horizontal="left"/>
    </xf>
    <xf numFmtId="170" fontId="35" fillId="16" borderId="0" xfId="0" quotePrefix="1" applyNumberFormat="1" applyFont="1" applyFill="1" applyAlignment="1">
      <alignment horizontal="left"/>
    </xf>
    <xf numFmtId="0" fontId="40" fillId="0" borderId="0" xfId="0" applyFont="1"/>
    <xf numFmtId="0" fontId="34" fillId="0" borderId="0" xfId="0" applyFont="1" applyFill="1" applyBorder="1" applyAlignment="1">
      <alignment horizontal="left"/>
    </xf>
    <xf numFmtId="0" fontId="34" fillId="0" borderId="5" xfId="0" applyFont="1" applyFill="1" applyBorder="1"/>
    <xf numFmtId="0" fontId="0" fillId="0" borderId="0" xfId="0" applyFont="1"/>
    <xf numFmtId="0" fontId="35" fillId="0" borderId="0" xfId="0" applyFont="1" applyFill="1" applyBorder="1" applyAlignment="1">
      <alignment horizontal="left" vertical="center" wrapText="1"/>
    </xf>
    <xf numFmtId="0" fontId="35" fillId="2" borderId="4" xfId="0" applyFont="1" applyFill="1" applyBorder="1" applyAlignment="1">
      <alignment horizontal="left" vertical="center" wrapText="1"/>
    </xf>
    <xf numFmtId="1" fontId="35" fillId="19" borderId="4" xfId="0" applyNumberFormat="1" applyFont="1" applyFill="1" applyBorder="1" applyAlignment="1">
      <alignment horizontal="center"/>
    </xf>
    <xf numFmtId="2" fontId="35" fillId="0" borderId="0" xfId="0" applyNumberFormat="1" applyFont="1" applyFill="1" applyBorder="1" applyAlignment="1">
      <alignment horizontal="right"/>
    </xf>
    <xf numFmtId="0" fontId="18" fillId="0" borderId="0" xfId="0" quotePrefix="1" applyFont="1" applyFill="1" applyBorder="1" applyAlignment="1">
      <alignment horizontal="left" vertical="center" wrapText="1"/>
    </xf>
    <xf numFmtId="2" fontId="18" fillId="0" borderId="0" xfId="0" applyNumberFormat="1" applyFont="1" applyFill="1" applyBorder="1" applyAlignment="1">
      <alignment horizontal="right"/>
    </xf>
    <xf numFmtId="0" fontId="34" fillId="0" borderId="0" xfId="0" applyFont="1" applyFill="1" applyAlignment="1">
      <alignment horizontal="left"/>
    </xf>
    <xf numFmtId="0" fontId="38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5" fillId="0" borderId="0" xfId="0" applyNumberFormat="1" applyFont="1" applyFill="1" applyBorder="1" applyAlignment="1">
      <alignment horizontal="center"/>
    </xf>
    <xf numFmtId="0" fontId="36" fillId="16" borderId="0" xfId="0" applyFont="1" applyFill="1" applyBorder="1" applyAlignment="1">
      <alignment horizontal="left" vertical="center" wrapText="1"/>
    </xf>
    <xf numFmtId="0" fontId="35" fillId="16" borderId="0" xfId="0" quotePrefix="1" applyFont="1" applyFill="1" applyBorder="1" applyAlignment="1">
      <alignment horizontal="left" vertical="center" wrapText="1"/>
    </xf>
    <xf numFmtId="2" fontId="35" fillId="16" borderId="0" xfId="0" applyNumberFormat="1" applyFont="1" applyFill="1" applyBorder="1" applyAlignment="1">
      <alignment horizontal="right"/>
    </xf>
    <xf numFmtId="2" fontId="18" fillId="16" borderId="0" xfId="0" applyNumberFormat="1" applyFont="1" applyFill="1"/>
    <xf numFmtId="0" fontId="35" fillId="16" borderId="0" xfId="0" applyFont="1" applyFill="1" applyBorder="1" applyAlignment="1">
      <alignment horizontal="left" vertical="center" wrapText="1"/>
    </xf>
    <xf numFmtId="170" fontId="30" fillId="16" borderId="0" xfId="0" applyNumberFormat="1" applyFont="1" applyFill="1"/>
    <xf numFmtId="0" fontId="35" fillId="16" borderId="0" xfId="0" applyFont="1" applyFill="1"/>
    <xf numFmtId="0" fontId="35" fillId="16" borderId="5" xfId="0" applyFont="1" applyFill="1" applyBorder="1"/>
    <xf numFmtId="170" fontId="34" fillId="16" borderId="0" xfId="0" applyNumberFormat="1" applyFont="1" applyFill="1"/>
    <xf numFmtId="0" fontId="35" fillId="16" borderId="0" xfId="0" applyFont="1" applyFill="1" applyBorder="1"/>
    <xf numFmtId="0" fontId="35" fillId="16" borderId="6" xfId="0" applyFont="1" applyFill="1" applyBorder="1"/>
    <xf numFmtId="0" fontId="35" fillId="16" borderId="3" xfId="0" applyFont="1" applyFill="1" applyBorder="1"/>
    <xf numFmtId="0" fontId="41" fillId="16" borderId="0" xfId="0" applyFont="1" applyFill="1" applyBorder="1" applyProtection="1">
      <protection locked="0"/>
    </xf>
    <xf numFmtId="0" fontId="41" fillId="16" borderId="0" xfId="0" applyFont="1" applyFill="1" applyBorder="1" applyAlignment="1" applyProtection="1">
      <alignment horizontal="left"/>
      <protection locked="0"/>
    </xf>
    <xf numFmtId="170" fontId="34" fillId="0" borderId="3" xfId="0" applyNumberFormat="1" applyFont="1" applyBorder="1"/>
    <xf numFmtId="0" fontId="34" fillId="16" borderId="3" xfId="0" applyFont="1" applyFill="1" applyBorder="1"/>
    <xf numFmtId="0" fontId="38" fillId="5" borderId="0" xfId="0" applyFont="1" applyFill="1"/>
    <xf numFmtId="0" fontId="42" fillId="0" borderId="0" xfId="0" applyFont="1"/>
    <xf numFmtId="0" fontId="37" fillId="5" borderId="0" xfId="0" quotePrefix="1" applyFont="1" applyFill="1" applyAlignment="1">
      <alignment horizontal="left"/>
    </xf>
    <xf numFmtId="0" fontId="34" fillId="0" borderId="0" xfId="0" applyFont="1"/>
    <xf numFmtId="0" fontId="34" fillId="0" borderId="0" xfId="0" applyFont="1" applyFill="1"/>
    <xf numFmtId="0" fontId="35" fillId="0" borderId="0" xfId="0" applyFont="1" applyFill="1"/>
    <xf numFmtId="0" fontId="35" fillId="3" borderId="0" xfId="0" applyFont="1" applyFill="1"/>
    <xf numFmtId="0" fontId="36" fillId="3" borderId="0" xfId="0" applyFont="1" applyFill="1"/>
    <xf numFmtId="0" fontId="35" fillId="22" borderId="0" xfId="0" applyFont="1" applyFill="1"/>
    <xf numFmtId="2" fontId="35" fillId="16" borderId="0" xfId="0" applyNumberFormat="1" applyFont="1" applyFill="1"/>
    <xf numFmtId="165" fontId="35" fillId="16" borderId="0" xfId="0" applyNumberFormat="1" applyFont="1" applyFill="1"/>
    <xf numFmtId="0" fontId="35" fillId="0" borderId="0" xfId="0" applyFont="1" applyFill="1" applyBorder="1"/>
    <xf numFmtId="166" fontId="35" fillId="16" borderId="0" xfId="0" applyNumberFormat="1" applyFont="1" applyFill="1"/>
    <xf numFmtId="0" fontId="34" fillId="0" borderId="0" xfId="0" applyFont="1" applyFill="1" applyBorder="1"/>
    <xf numFmtId="0" fontId="36" fillId="0" borderId="0" xfId="0" applyFont="1"/>
    <xf numFmtId="165" fontId="35" fillId="10" borderId="0" xfId="0" applyNumberFormat="1" applyFont="1" applyFill="1"/>
    <xf numFmtId="0" fontId="35" fillId="16" borderId="0" xfId="0" quotePrefix="1" applyFont="1" applyFill="1" applyAlignment="1">
      <alignment horizontal="left"/>
    </xf>
    <xf numFmtId="0" fontId="31" fillId="0" borderId="0" xfId="0" applyFont="1" applyFill="1"/>
    <xf numFmtId="0" fontId="46" fillId="0" borderId="0" xfId="0" applyFont="1"/>
    <xf numFmtId="0" fontId="47" fillId="0" borderId="0" xfId="0" applyFont="1"/>
    <xf numFmtId="0" fontId="36" fillId="9" borderId="0" xfId="0" applyFont="1" applyFill="1"/>
    <xf numFmtId="0" fontId="44" fillId="9" borderId="0" xfId="0" applyFont="1" applyFill="1"/>
    <xf numFmtId="0" fontId="35" fillId="0" borderId="0" xfId="0" applyFont="1" applyFill="1" applyBorder="1" applyAlignment="1">
      <alignment horizontal="center"/>
    </xf>
    <xf numFmtId="169" fontId="35" fillId="0" borderId="0" xfId="0" applyNumberFormat="1" applyFont="1" applyFill="1" applyBorder="1"/>
    <xf numFmtId="2" fontId="35" fillId="3" borderId="0" xfId="3" applyNumberFormat="1" applyFont="1" applyFill="1"/>
    <xf numFmtId="168" fontId="35" fillId="10" borderId="0" xfId="0" applyNumberFormat="1" applyFont="1" applyFill="1"/>
    <xf numFmtId="169" fontId="35" fillId="4" borderId="0" xfId="0" applyNumberFormat="1" applyFont="1" applyFill="1"/>
    <xf numFmtId="10" fontId="35" fillId="0" borderId="0" xfId="3" applyNumberFormat="1" applyFont="1"/>
    <xf numFmtId="166" fontId="35" fillId="3" borderId="0" xfId="3" applyNumberFormat="1" applyFont="1" applyFill="1"/>
    <xf numFmtId="166" fontId="35" fillId="10" borderId="0" xfId="0" applyNumberFormat="1" applyFont="1" applyFill="1"/>
    <xf numFmtId="2" fontId="35" fillId="0" borderId="0" xfId="0" applyNumberFormat="1" applyFont="1"/>
    <xf numFmtId="166" fontId="35" fillId="0" borderId="0" xfId="0" applyNumberFormat="1" applyFont="1"/>
    <xf numFmtId="0" fontId="39" fillId="19" borderId="4" xfId="0" applyFont="1" applyFill="1" applyBorder="1"/>
    <xf numFmtId="0" fontId="39" fillId="25" borderId="4" xfId="0" applyFont="1" applyFill="1" applyBorder="1"/>
    <xf numFmtId="0" fontId="39" fillId="20" borderId="5" xfId="0" applyFont="1" applyFill="1" applyBorder="1"/>
    <xf numFmtId="0" fontId="39" fillId="0" borderId="2" xfId="0" applyFont="1" applyFill="1" applyBorder="1"/>
    <xf numFmtId="0" fontId="36" fillId="16" borderId="0" xfId="0" applyFont="1" applyFill="1"/>
    <xf numFmtId="0" fontId="36" fillId="0" borderId="0" xfId="0" quotePrefix="1" applyFont="1" applyFill="1" applyAlignment="1">
      <alignment horizontal="left"/>
    </xf>
    <xf numFmtId="0" fontId="36" fillId="0" borderId="0" xfId="0" applyFont="1" applyFill="1"/>
    <xf numFmtId="0" fontId="44" fillId="0" borderId="0" xfId="0" applyFont="1" applyFill="1"/>
    <xf numFmtId="0" fontId="45" fillId="0" borderId="0" xfId="0" applyFont="1" applyFill="1"/>
    <xf numFmtId="166" fontId="35" fillId="16" borderId="0" xfId="3" applyNumberFormat="1" applyFont="1" applyFill="1" applyAlignment="1">
      <alignment horizontal="left"/>
    </xf>
    <xf numFmtId="0" fontId="35" fillId="16" borderId="0" xfId="0" quotePrefix="1" applyFont="1" applyFill="1" applyBorder="1" applyAlignment="1">
      <alignment horizontal="left"/>
    </xf>
    <xf numFmtId="0" fontId="43" fillId="16" borderId="0" xfId="0" applyNumberFormat="1" applyFont="1" applyFill="1" applyBorder="1" applyAlignment="1"/>
    <xf numFmtId="0" fontId="48" fillId="16" borderId="0" xfId="0" applyNumberFormat="1" applyFont="1" applyFill="1" applyBorder="1" applyAlignment="1"/>
    <xf numFmtId="9" fontId="35" fillId="16" borderId="0" xfId="3" applyFont="1" applyFill="1" applyBorder="1" applyProtection="1">
      <protection locked="0"/>
    </xf>
    <xf numFmtId="166" fontId="35" fillId="16" borderId="0" xfId="3" applyNumberFormat="1" applyFont="1" applyFill="1"/>
    <xf numFmtId="9" fontId="35" fillId="16" borderId="0" xfId="3" applyFont="1" applyFill="1"/>
    <xf numFmtId="168" fontId="35" fillId="16" borderId="0" xfId="0" applyNumberFormat="1" applyFont="1" applyFill="1"/>
    <xf numFmtId="2" fontId="36" fillId="16" borderId="0" xfId="0" applyNumberFormat="1" applyFont="1" applyFill="1"/>
    <xf numFmtId="0" fontId="35" fillId="22" borderId="0" xfId="0" applyFont="1" applyFill="1" applyBorder="1" applyAlignment="1">
      <alignment horizontal="center"/>
    </xf>
    <xf numFmtId="166" fontId="36" fillId="16" borderId="0" xfId="0" applyNumberFormat="1" applyFont="1" applyFill="1"/>
    <xf numFmtId="169" fontId="35" fillId="16" borderId="0" xfId="0" applyNumberFormat="1" applyFont="1" applyFill="1"/>
    <xf numFmtId="165" fontId="35" fillId="16" borderId="0" xfId="0" applyNumberFormat="1" applyFont="1" applyFill="1" applyBorder="1" applyAlignment="1">
      <alignment horizontal="right"/>
    </xf>
    <xf numFmtId="0" fontId="35" fillId="22" borderId="8" xfId="0" applyFont="1" applyFill="1" applyBorder="1"/>
    <xf numFmtId="0" fontId="35" fillId="22" borderId="30" xfId="0" applyFont="1" applyFill="1" applyBorder="1"/>
    <xf numFmtId="0" fontId="35" fillId="22" borderId="29" xfId="0" applyFont="1" applyFill="1" applyBorder="1"/>
    <xf numFmtId="169" fontId="35" fillId="24" borderId="0" xfId="0" applyNumberFormat="1" applyFont="1" applyFill="1" applyBorder="1"/>
    <xf numFmtId="0" fontId="35" fillId="22" borderId="0" xfId="0" applyFont="1" applyFill="1" applyBorder="1" applyAlignment="1">
      <alignment horizontal="left"/>
    </xf>
    <xf numFmtId="0" fontId="36" fillId="9" borderId="39" xfId="0" applyFont="1" applyFill="1" applyBorder="1"/>
    <xf numFmtId="166" fontId="35" fillId="16" borderId="39" xfId="0" applyNumberFormat="1" applyFont="1" applyFill="1" applyBorder="1"/>
    <xf numFmtId="0" fontId="35" fillId="23" borderId="3" xfId="0" applyFont="1" applyFill="1" applyBorder="1" applyAlignment="1">
      <alignment horizontal="center" vertical="center" wrapText="1"/>
    </xf>
    <xf numFmtId="0" fontId="35" fillId="23" borderId="3" xfId="0" quotePrefix="1" applyFont="1" applyFill="1" applyBorder="1" applyAlignment="1">
      <alignment horizontal="center" vertical="center" wrapText="1"/>
    </xf>
    <xf numFmtId="0" fontId="39" fillId="19" borderId="4" xfId="0" applyFont="1" applyFill="1" applyBorder="1" applyAlignment="1">
      <alignment wrapText="1"/>
    </xf>
    <xf numFmtId="0" fontId="39" fillId="25" borderId="4" xfId="0" applyFont="1" applyFill="1" applyBorder="1" applyAlignment="1">
      <alignment wrapText="1"/>
    </xf>
    <xf numFmtId="0" fontId="35" fillId="0" borderId="0" xfId="0" applyFont="1" applyAlignment="1">
      <alignment wrapText="1"/>
    </xf>
    <xf numFmtId="0" fontId="43" fillId="23" borderId="7" xfId="0" applyNumberFormat="1" applyFont="1" applyFill="1" applyBorder="1" applyAlignment="1">
      <alignment horizontal="center" wrapText="1"/>
    </xf>
    <xf numFmtId="0" fontId="39" fillId="20" borderId="38" xfId="0" applyFont="1" applyFill="1" applyBorder="1" applyAlignment="1">
      <alignment wrapText="1"/>
    </xf>
    <xf numFmtId="0" fontId="39" fillId="25" borderId="4" xfId="0" applyFont="1" applyFill="1" applyBorder="1" applyAlignment="1">
      <alignment horizontal="center" wrapText="1"/>
    </xf>
    <xf numFmtId="0" fontId="39" fillId="20" borderId="38" xfId="0" applyFont="1" applyFill="1" applyBorder="1" applyAlignment="1">
      <alignment horizontal="center" wrapText="1"/>
    </xf>
    <xf numFmtId="0" fontId="45" fillId="9" borderId="0" xfId="0" applyFont="1" applyFill="1"/>
    <xf numFmtId="2" fontId="42" fillId="0" borderId="0" xfId="0" applyNumberFormat="1" applyFont="1"/>
    <xf numFmtId="2" fontId="44" fillId="0" borderId="0" xfId="0" applyNumberFormat="1" applyFont="1" applyFill="1" applyBorder="1"/>
    <xf numFmtId="0" fontId="34" fillId="0" borderId="0" xfId="0" applyFont="1" applyAlignment="1">
      <alignment horizontal="left"/>
    </xf>
    <xf numFmtId="2" fontId="35" fillId="10" borderId="0" xfId="0" applyNumberFormat="1" applyFont="1" applyFill="1"/>
    <xf numFmtId="166" fontId="35" fillId="4" borderId="0" xfId="0" applyNumberFormat="1" applyFont="1" applyFill="1"/>
    <xf numFmtId="0" fontId="35" fillId="16" borderId="0" xfId="0" applyFont="1" applyFill="1" applyBorder="1" applyAlignment="1">
      <alignment vertical="center"/>
    </xf>
    <xf numFmtId="2" fontId="35" fillId="0" borderId="0" xfId="3" applyNumberFormat="1" applyFont="1" applyFill="1" applyBorder="1"/>
    <xf numFmtId="2" fontId="35" fillId="0" borderId="0" xfId="0" applyNumberFormat="1" applyFont="1" applyFill="1" applyBorder="1"/>
    <xf numFmtId="165" fontId="35" fillId="0" borderId="0" xfId="0" applyNumberFormat="1" applyFont="1" applyFill="1" applyBorder="1"/>
    <xf numFmtId="0" fontId="48" fillId="0" borderId="0" xfId="0" applyNumberFormat="1" applyFont="1" applyFill="1" applyBorder="1" applyAlignment="1"/>
    <xf numFmtId="166" fontId="36" fillId="0" borderId="0" xfId="0" applyNumberFormat="1" applyFont="1" applyFill="1" applyBorder="1"/>
    <xf numFmtId="166" fontId="35" fillId="0" borderId="0" xfId="0" applyNumberFormat="1" applyFont="1" applyFill="1" applyBorder="1"/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5" fillId="0" borderId="0" xfId="0" quotePrefix="1" applyFont="1" applyFill="1" applyBorder="1" applyAlignment="1">
      <alignment horizontal="left"/>
    </xf>
    <xf numFmtId="165" fontId="35" fillId="0" borderId="0" xfId="0" applyNumberFormat="1" applyFont="1" applyFill="1" applyBorder="1" applyAlignment="1">
      <alignment horizontal="right"/>
    </xf>
    <xf numFmtId="0" fontId="43" fillId="0" borderId="0" xfId="0" applyNumberFormat="1" applyFont="1" applyFill="1" applyBorder="1" applyAlignment="1"/>
    <xf numFmtId="166" fontId="35" fillId="0" borderId="0" xfId="1" applyNumberFormat="1" applyFont="1" applyFill="1" applyBorder="1"/>
    <xf numFmtId="0" fontId="39" fillId="20" borderId="16" xfId="0" applyFont="1" applyFill="1" applyBorder="1" applyAlignment="1">
      <alignment wrapText="1"/>
    </xf>
    <xf numFmtId="0" fontId="39" fillId="29" borderId="4" xfId="0" applyFont="1" applyFill="1" applyBorder="1" applyAlignment="1">
      <alignment wrapText="1"/>
    </xf>
    <xf numFmtId="1" fontId="35" fillId="16" borderId="0" xfId="3" applyNumberFormat="1" applyFont="1" applyFill="1" applyBorder="1" applyProtection="1">
      <protection locked="0"/>
    </xf>
    <xf numFmtId="2" fontId="35" fillId="22" borderId="0" xfId="3" applyNumberFormat="1" applyFont="1" applyFill="1"/>
    <xf numFmtId="166" fontId="36" fillId="22" borderId="0" xfId="0" applyNumberFormat="1" applyFont="1" applyFill="1"/>
    <xf numFmtId="0" fontId="35" fillId="30" borderId="0" xfId="0" applyFont="1" applyFill="1"/>
    <xf numFmtId="2" fontId="35" fillId="30" borderId="0" xfId="0" applyNumberFormat="1" applyFont="1" applyFill="1"/>
    <xf numFmtId="0" fontId="43" fillId="30" borderId="0" xfId="0" applyNumberFormat="1" applyFont="1" applyFill="1" applyBorder="1" applyAlignment="1"/>
    <xf numFmtId="166" fontId="35" fillId="30" borderId="0" xfId="0" applyNumberFormat="1" applyFont="1" applyFill="1"/>
    <xf numFmtId="2" fontId="35" fillId="24" borderId="0" xfId="0" applyNumberFormat="1" applyFont="1" applyFill="1"/>
    <xf numFmtId="165" fontId="35" fillId="18" borderId="0" xfId="0" applyNumberFormat="1" applyFont="1" applyFill="1"/>
    <xf numFmtId="0" fontId="35" fillId="16" borderId="39" xfId="0" applyFont="1" applyFill="1" applyBorder="1"/>
    <xf numFmtId="0" fontId="35" fillId="23" borderId="7" xfId="0" applyFont="1" applyFill="1" applyBorder="1" applyAlignment="1">
      <alignment horizontal="center" vertical="center" wrapText="1"/>
    </xf>
    <xf numFmtId="168" fontId="35" fillId="18" borderId="0" xfId="0" applyNumberFormat="1" applyFont="1" applyFill="1"/>
    <xf numFmtId="171" fontId="35" fillId="18" borderId="0" xfId="0" applyNumberFormat="1" applyFont="1" applyFill="1"/>
    <xf numFmtId="171" fontId="35" fillId="16" borderId="0" xfId="0" applyNumberFormat="1" applyFont="1" applyFill="1"/>
    <xf numFmtId="168" fontId="35" fillId="30" borderId="0" xfId="0" applyNumberFormat="1" applyFont="1" applyFill="1"/>
    <xf numFmtId="2" fontId="35" fillId="30" borderId="0" xfId="1" applyNumberFormat="1" applyFont="1" applyFill="1"/>
    <xf numFmtId="165" fontId="35" fillId="4" borderId="0" xfId="0" applyNumberFormat="1" applyFont="1" applyFill="1"/>
    <xf numFmtId="1" fontId="36" fillId="16" borderId="0" xfId="0" applyNumberFormat="1" applyFont="1" applyFill="1"/>
    <xf numFmtId="0" fontId="42" fillId="0" borderId="0" xfId="0" applyFont="1" applyFill="1"/>
    <xf numFmtId="0" fontId="49" fillId="0" borderId="0" xfId="0" applyFont="1"/>
    <xf numFmtId="0" fontId="32" fillId="0" borderId="0" xfId="0" quotePrefix="1" applyFont="1" applyFill="1" applyAlignment="1">
      <alignment horizontal="left"/>
    </xf>
    <xf numFmtId="0" fontId="32" fillId="0" borderId="0" xfId="0" applyFont="1" applyFill="1"/>
    <xf numFmtId="0" fontId="30" fillId="0" borderId="0" xfId="0" applyFont="1" applyFill="1"/>
    <xf numFmtId="2" fontId="35" fillId="16" borderId="0" xfId="3" applyNumberFormat="1" applyFont="1" applyFill="1" applyAlignment="1">
      <alignment horizontal="left"/>
    </xf>
    <xf numFmtId="9" fontId="35" fillId="22" borderId="8" xfId="3" applyFont="1" applyFill="1" applyBorder="1"/>
    <xf numFmtId="9" fontId="35" fillId="22" borderId="30" xfId="3" applyFont="1" applyFill="1" applyBorder="1"/>
    <xf numFmtId="9" fontId="35" fillId="22" borderId="29" xfId="3" applyFont="1" applyFill="1" applyBorder="1"/>
    <xf numFmtId="1" fontId="35" fillId="22" borderId="0" xfId="3" applyNumberFormat="1" applyFont="1" applyFill="1"/>
    <xf numFmtId="0" fontId="15" fillId="19" borderId="4" xfId="0" applyFont="1" applyFill="1" applyBorder="1"/>
    <xf numFmtId="0" fontId="15" fillId="25" borderId="4" xfId="0" applyFont="1" applyFill="1" applyBorder="1"/>
    <xf numFmtId="0" fontId="15" fillId="20" borderId="38" xfId="0" applyFont="1" applyFill="1" applyBorder="1"/>
    <xf numFmtId="0" fontId="15" fillId="0" borderId="2" xfId="0" applyFont="1" applyFill="1" applyBorder="1"/>
    <xf numFmtId="0" fontId="15" fillId="20" borderId="5" xfId="0" applyFont="1" applyFill="1" applyBorder="1"/>
    <xf numFmtId="0" fontId="15" fillId="19" borderId="4" xfId="0" applyFont="1" applyFill="1" applyBorder="1" applyAlignment="1">
      <alignment wrapText="1"/>
    </xf>
    <xf numFmtId="0" fontId="15" fillId="20" borderId="38" xfId="0" applyFont="1" applyFill="1" applyBorder="1" applyAlignment="1">
      <alignment wrapText="1"/>
    </xf>
    <xf numFmtId="166" fontId="36" fillId="3" borderId="0" xfId="0" applyNumberFormat="1" applyFont="1" applyFill="1"/>
    <xf numFmtId="0" fontId="35" fillId="0" borderId="0" xfId="0" applyFont="1" applyFill="1" applyAlignment="1">
      <alignment vertical="center"/>
    </xf>
    <xf numFmtId="0" fontId="35" fillId="3" borderId="0" xfId="0" applyFont="1" applyFill="1" applyAlignment="1">
      <alignment vertical="center"/>
    </xf>
    <xf numFmtId="0" fontId="38" fillId="0" borderId="0" xfId="0" quotePrefix="1" applyFont="1" applyFill="1" applyBorder="1" applyAlignment="1">
      <alignment horizontal="left"/>
    </xf>
    <xf numFmtId="0" fontId="38" fillId="0" borderId="0" xfId="0" applyFont="1" applyFill="1" applyBorder="1"/>
    <xf numFmtId="0" fontId="35" fillId="0" borderId="0" xfId="0" applyFont="1" applyFill="1" applyBorder="1" applyAlignment="1">
      <alignment horizontal="left"/>
    </xf>
    <xf numFmtId="1" fontId="35" fillId="0" borderId="0" xfId="0" applyNumberFormat="1" applyFont="1" applyFill="1" applyBorder="1"/>
    <xf numFmtId="2" fontId="35" fillId="22" borderId="8" xfId="0" applyNumberFormat="1" applyFont="1" applyFill="1" applyBorder="1"/>
    <xf numFmtId="2" fontId="35" fillId="22" borderId="29" xfId="0" applyNumberFormat="1" applyFont="1" applyFill="1" applyBorder="1"/>
    <xf numFmtId="165" fontId="35" fillId="22" borderId="0" xfId="3" applyNumberFormat="1" applyFont="1" applyFill="1"/>
    <xf numFmtId="0" fontId="15" fillId="20" borderId="38" xfId="0" applyFont="1" applyFill="1" applyBorder="1" applyAlignment="1">
      <alignment horizontal="center" wrapText="1"/>
    </xf>
    <xf numFmtId="0" fontId="36" fillId="9" borderId="28" xfId="0" applyFont="1" applyFill="1" applyBorder="1"/>
    <xf numFmtId="166" fontId="35" fillId="16" borderId="40" xfId="0" applyNumberFormat="1" applyFont="1" applyFill="1" applyBorder="1"/>
    <xf numFmtId="10" fontId="35" fillId="22" borderId="0" xfId="3" applyNumberFormat="1" applyFont="1" applyFill="1"/>
    <xf numFmtId="0" fontId="35" fillId="22" borderId="0" xfId="0" applyFont="1" applyFill="1" applyAlignment="1">
      <alignment vertical="center"/>
    </xf>
    <xf numFmtId="1" fontId="35" fillId="24" borderId="0" xfId="0" applyNumberFormat="1" applyFont="1" applyFill="1"/>
    <xf numFmtId="169" fontId="35" fillId="24" borderId="0" xfId="0" applyNumberFormat="1" applyFont="1" applyFill="1"/>
    <xf numFmtId="0" fontId="36" fillId="16" borderId="0" xfId="0" applyNumberFormat="1" applyFont="1" applyFill="1" applyBorder="1" applyAlignment="1"/>
    <xf numFmtId="0" fontId="35" fillId="16" borderId="0" xfId="0" applyFont="1" applyFill="1" applyAlignment="1">
      <alignment vertical="center"/>
    </xf>
    <xf numFmtId="169" fontId="35" fillId="10" borderId="0" xfId="0" applyNumberFormat="1" applyFont="1" applyFill="1"/>
    <xf numFmtId="0" fontId="35" fillId="22" borderId="34" xfId="2" applyFont="1" applyFill="1" applyBorder="1"/>
    <xf numFmtId="0" fontId="35" fillId="22" borderId="0" xfId="2" applyFont="1" applyFill="1" applyBorder="1"/>
    <xf numFmtId="1" fontId="35" fillId="22" borderId="0" xfId="2" applyNumberFormat="1" applyFont="1" applyFill="1" applyBorder="1"/>
    <xf numFmtId="0" fontId="35" fillId="22" borderId="35" xfId="0" applyFont="1" applyFill="1" applyBorder="1"/>
    <xf numFmtId="0" fontId="35" fillId="22" borderId="32" xfId="2" applyFont="1" applyFill="1" applyBorder="1"/>
    <xf numFmtId="0" fontId="35" fillId="22" borderId="31" xfId="2" applyFont="1" applyFill="1" applyBorder="1"/>
    <xf numFmtId="1" fontId="35" fillId="22" borderId="31" xfId="2" applyNumberFormat="1" applyFont="1" applyFill="1" applyBorder="1"/>
    <xf numFmtId="0" fontId="35" fillId="22" borderId="33" xfId="0" applyFont="1" applyFill="1" applyBorder="1"/>
    <xf numFmtId="0" fontId="35" fillId="22" borderId="36" xfId="2" applyFont="1" applyFill="1" applyBorder="1"/>
    <xf numFmtId="0" fontId="35" fillId="22" borderId="2" xfId="2" applyFont="1" applyFill="1" applyBorder="1"/>
    <xf numFmtId="1" fontId="35" fillId="22" borderId="2" xfId="2" applyNumberFormat="1" applyFont="1" applyFill="1" applyBorder="1"/>
    <xf numFmtId="0" fontId="35" fillId="22" borderId="37" xfId="0" applyFont="1" applyFill="1" applyBorder="1"/>
    <xf numFmtId="0" fontId="36" fillId="23" borderId="32" xfId="2" applyFont="1" applyFill="1" applyBorder="1" applyAlignment="1">
      <alignment horizontal="right"/>
    </xf>
    <xf numFmtId="0" fontId="36" fillId="23" borderId="31" xfId="2" applyFont="1" applyFill="1" applyBorder="1" applyAlignment="1">
      <alignment horizontal="right"/>
    </xf>
    <xf numFmtId="0" fontId="36" fillId="23" borderId="33" xfId="2" applyFont="1" applyFill="1" applyBorder="1" applyAlignment="1">
      <alignment horizontal="right"/>
    </xf>
    <xf numFmtId="0" fontId="14" fillId="16" borderId="0" xfId="0" applyFont="1" applyFill="1"/>
    <xf numFmtId="170" fontId="35" fillId="16" borderId="0" xfId="0" applyNumberFormat="1" applyFont="1" applyFill="1" applyBorder="1" applyAlignment="1">
      <alignment horizontal="left"/>
    </xf>
    <xf numFmtId="38" fontId="53" fillId="0" borderId="0" xfId="0" applyNumberFormat="1" applyFont="1" applyAlignment="1"/>
    <xf numFmtId="38" fontId="54" fillId="16" borderId="0" xfId="0" applyNumberFormat="1" applyFont="1" applyFill="1" applyAlignment="1"/>
    <xf numFmtId="38" fontId="53" fillId="0" borderId="0" xfId="0" applyNumberFormat="1" applyFont="1" applyFill="1"/>
    <xf numFmtId="38" fontId="52" fillId="0" borderId="0" xfId="0" applyNumberFormat="1" applyFont="1" applyFill="1"/>
    <xf numFmtId="38" fontId="53" fillId="0" borderId="0" xfId="0" applyNumberFormat="1" applyFont="1" applyFill="1" applyBorder="1"/>
    <xf numFmtId="38" fontId="52" fillId="0" borderId="0" xfId="0" applyNumberFormat="1" applyFont="1" applyFill="1" applyBorder="1"/>
    <xf numFmtId="38" fontId="53" fillId="0" borderId="0" xfId="0" applyNumberFormat="1" applyFont="1"/>
    <xf numFmtId="38" fontId="55" fillId="16" borderId="0" xfId="0" applyNumberFormat="1" applyFont="1" applyFill="1"/>
    <xf numFmtId="38" fontId="56" fillId="16" borderId="0" xfId="0" applyNumberFormat="1" applyFont="1" applyFill="1"/>
    <xf numFmtId="38" fontId="0" fillId="0" borderId="0" xfId="0" applyNumberFormat="1"/>
    <xf numFmtId="172" fontId="52" fillId="0" borderId="0" xfId="3" applyNumberFormat="1" applyFont="1" applyFill="1" applyBorder="1" applyAlignment="1">
      <alignment horizontal="center"/>
    </xf>
    <xf numFmtId="38" fontId="52" fillId="0" borderId="0" xfId="0" applyNumberFormat="1" applyFont="1"/>
    <xf numFmtId="38" fontId="0" fillId="31" borderId="0" xfId="0" applyNumberFormat="1" applyFill="1"/>
    <xf numFmtId="38" fontId="53" fillId="0" borderId="0" xfId="0" applyNumberFormat="1" applyFont="1" applyFill="1"/>
    <xf numFmtId="38" fontId="52" fillId="0" borderId="0" xfId="0" applyNumberFormat="1" applyFont="1" applyFill="1"/>
    <xf numFmtId="38" fontId="52" fillId="0" borderId="0" xfId="0" applyNumberFormat="1" applyFont="1" applyBorder="1"/>
    <xf numFmtId="38" fontId="53" fillId="0" borderId="0" xfId="0" applyNumberFormat="1" applyFont="1" applyAlignment="1">
      <alignment horizontal="left"/>
    </xf>
    <xf numFmtId="38" fontId="52" fillId="0" borderId="0" xfId="0" applyNumberFormat="1" applyFont="1" applyFill="1" applyAlignment="1">
      <alignment horizontal="center"/>
    </xf>
    <xf numFmtId="38" fontId="53" fillId="0" borderId="0" xfId="0" applyNumberFormat="1" applyFont="1" applyFill="1" applyAlignment="1">
      <alignment horizontal="center"/>
    </xf>
    <xf numFmtId="38" fontId="52" fillId="0" borderId="0" xfId="0" applyNumberFormat="1" applyFont="1" applyFill="1" applyBorder="1"/>
    <xf numFmtId="38" fontId="55" fillId="16" borderId="0" xfId="0" applyNumberFormat="1" applyFont="1" applyFill="1" applyBorder="1"/>
    <xf numFmtId="38" fontId="56" fillId="16" borderId="0" xfId="0" applyNumberFormat="1" applyFont="1" applyFill="1" applyBorder="1"/>
    <xf numFmtId="165" fontId="62" fillId="22" borderId="0" xfId="0" applyNumberFormat="1" applyFont="1" applyFill="1" applyBorder="1" applyProtection="1"/>
    <xf numFmtId="165" fontId="42" fillId="22" borderId="0" xfId="0" applyNumberFormat="1" applyFont="1" applyFill="1" applyBorder="1" applyProtection="1"/>
    <xf numFmtId="0" fontId="59" fillId="0" borderId="0" xfId="0" applyFont="1" applyFill="1" applyBorder="1" applyAlignment="1" applyProtection="1">
      <alignment horizontal="left"/>
      <protection locked="0"/>
    </xf>
    <xf numFmtId="0" fontId="42" fillId="2" borderId="0" xfId="0" applyFont="1" applyFill="1" applyBorder="1" applyAlignment="1" applyProtection="1">
      <alignment horizontal="left" wrapText="1"/>
      <protection locked="0"/>
    </xf>
    <xf numFmtId="2" fontId="42" fillId="22" borderId="4" xfId="0" applyNumberFormat="1" applyFont="1" applyFill="1" applyBorder="1" applyAlignment="1" applyProtection="1">
      <alignment horizontal="right"/>
      <protection locked="0"/>
    </xf>
    <xf numFmtId="2" fontId="42" fillId="28" borderId="0" xfId="0" applyNumberFormat="1" applyFont="1" applyFill="1" applyBorder="1" applyAlignment="1" applyProtection="1">
      <alignment horizontal="right"/>
      <protection locked="0"/>
    </xf>
    <xf numFmtId="0" fontId="42" fillId="2" borderId="4" xfId="0" applyFont="1" applyFill="1" applyBorder="1" applyAlignment="1" applyProtection="1">
      <alignment horizontal="center"/>
      <protection locked="0"/>
    </xf>
    <xf numFmtId="0" fontId="42" fillId="0" borderId="0" xfId="0" applyFont="1" applyBorder="1" applyProtection="1">
      <protection locked="0"/>
    </xf>
    <xf numFmtId="167" fontId="42" fillId="0" borderId="0" xfId="0" applyNumberFormat="1" applyFont="1" applyBorder="1" applyProtection="1">
      <protection locked="0"/>
    </xf>
    <xf numFmtId="1" fontId="42" fillId="2" borderId="0" xfId="0" applyNumberFormat="1" applyFont="1" applyFill="1" applyBorder="1" applyProtection="1">
      <protection locked="0"/>
    </xf>
    <xf numFmtId="0" fontId="42" fillId="2" borderId="0" xfId="0" applyFont="1" applyFill="1" applyBorder="1" applyProtection="1">
      <protection locked="0"/>
    </xf>
    <xf numFmtId="0" fontId="42" fillId="22" borderId="4" xfId="0" applyFont="1" applyFill="1" applyBorder="1" applyAlignment="1" applyProtection="1">
      <alignment horizontal="center"/>
      <protection locked="0"/>
    </xf>
    <xf numFmtId="0" fontId="57" fillId="2" borderId="0" xfId="0" applyFont="1" applyFill="1" applyBorder="1" applyProtection="1">
      <protection locked="0"/>
    </xf>
    <xf numFmtId="164" fontId="42" fillId="0" borderId="0" xfId="1" applyFont="1" applyBorder="1" applyProtection="1">
      <protection locked="0"/>
    </xf>
    <xf numFmtId="0" fontId="42" fillId="28" borderId="0" xfId="0" applyFont="1" applyFill="1" applyBorder="1" applyAlignment="1" applyProtection="1">
      <alignment horizontal="center"/>
      <protection locked="0"/>
    </xf>
    <xf numFmtId="1" fontId="42" fillId="2" borderId="4" xfId="0" applyNumberFormat="1" applyFont="1" applyFill="1" applyBorder="1" applyAlignment="1" applyProtection="1">
      <alignment horizontal="left"/>
      <protection locked="0"/>
    </xf>
    <xf numFmtId="0" fontId="42" fillId="16" borderId="0" xfId="0" applyFont="1" applyFill="1" applyBorder="1" applyAlignment="1" applyProtection="1">
      <alignment horizontal="left"/>
      <protection locked="0"/>
    </xf>
    <xf numFmtId="0" fontId="42" fillId="2" borderId="4" xfId="0" applyFont="1" applyFill="1" applyBorder="1" applyProtection="1">
      <protection locked="0"/>
    </xf>
    <xf numFmtId="0" fontId="37" fillId="5" borderId="0" xfId="0" applyFont="1" applyFill="1" applyBorder="1" applyAlignment="1">
      <alignment horizontal="left"/>
    </xf>
    <xf numFmtId="174" fontId="42" fillId="0" borderId="0" xfId="0" applyNumberFormat="1" applyFont="1" applyBorder="1" applyProtection="1">
      <protection locked="0"/>
    </xf>
    <xf numFmtId="0" fontId="37" fillId="5" borderId="0" xfId="0" quotePrefix="1" applyFont="1" applyFill="1" applyBorder="1" applyAlignment="1" applyProtection="1">
      <alignment horizontal="left"/>
      <protection locked="0"/>
    </xf>
    <xf numFmtId="0" fontId="42" fillId="5" borderId="0" xfId="0" applyFont="1" applyFill="1" applyBorder="1" applyProtection="1">
      <protection locked="0"/>
    </xf>
    <xf numFmtId="165" fontId="62" fillId="2" borderId="0" xfId="0" applyNumberFormat="1" applyFont="1" applyFill="1" applyBorder="1" applyProtection="1"/>
    <xf numFmtId="165" fontId="42" fillId="4" borderId="0" xfId="0" applyNumberFormat="1" applyFont="1" applyFill="1" applyBorder="1" applyProtection="1"/>
    <xf numFmtId="0" fontId="57" fillId="0" borderId="0" xfId="0" applyFont="1" applyBorder="1" applyProtection="1">
      <protection locked="0"/>
    </xf>
    <xf numFmtId="0" fontId="42" fillId="2" borderId="0" xfId="0" applyFont="1" applyFill="1" applyBorder="1" applyAlignment="1" applyProtection="1">
      <alignment horizontal="left" vertical="center" wrapText="1"/>
      <protection locked="0"/>
    </xf>
    <xf numFmtId="0" fontId="59" fillId="2" borderId="0" xfId="0" applyFont="1" applyFill="1" applyBorder="1" applyAlignment="1" applyProtection="1">
      <alignment horizontal="left" vertical="center" wrapText="1"/>
      <protection locked="0"/>
    </xf>
    <xf numFmtId="2" fontId="42" fillId="2" borderId="4" xfId="0" applyNumberFormat="1" applyFont="1" applyFill="1" applyBorder="1" applyAlignment="1" applyProtection="1">
      <alignment horizontal="right"/>
      <protection locked="0"/>
    </xf>
    <xf numFmtId="2" fontId="42" fillId="13" borderId="0" xfId="0" applyNumberFormat="1" applyFont="1" applyFill="1" applyBorder="1" applyAlignment="1" applyProtection="1">
      <alignment horizontal="right"/>
      <protection locked="0"/>
    </xf>
    <xf numFmtId="0" fontId="42" fillId="22" borderId="4" xfId="0" applyFont="1" applyFill="1" applyBorder="1" applyAlignment="1" applyProtection="1">
      <alignment horizontal="center" wrapText="1"/>
      <protection locked="0"/>
    </xf>
    <xf numFmtId="0" fontId="42" fillId="0" borderId="0" xfId="0" applyFont="1" applyProtection="1">
      <protection locked="0"/>
    </xf>
    <xf numFmtId="167" fontId="42" fillId="2" borderId="0" xfId="0" applyNumberFormat="1" applyFont="1" applyFill="1" applyBorder="1" applyProtection="1">
      <protection locked="0"/>
    </xf>
    <xf numFmtId="0" fontId="42" fillId="2" borderId="4" xfId="0" applyFont="1" applyFill="1" applyBorder="1" applyAlignment="1" applyProtection="1">
      <alignment horizontal="left"/>
      <protection locked="0"/>
    </xf>
    <xf numFmtId="9" fontId="42" fillId="2" borderId="0" xfId="3" applyFont="1" applyFill="1" applyBorder="1" applyAlignment="1" applyProtection="1">
      <alignment horizontal="right"/>
      <protection locked="0"/>
    </xf>
    <xf numFmtId="2" fontId="42" fillId="0" borderId="0" xfId="0" applyNumberFormat="1" applyFont="1" applyBorder="1" applyProtection="1">
      <protection locked="0"/>
    </xf>
    <xf numFmtId="0" fontId="42" fillId="0" borderId="0" xfId="0" quotePrefix="1" applyFont="1"/>
    <xf numFmtId="0" fontId="61" fillId="2" borderId="0" xfId="0" applyNumberFormat="1" applyFont="1" applyFill="1" applyBorder="1" applyAlignment="1" applyProtection="1">
      <protection locked="0"/>
    </xf>
    <xf numFmtId="0" fontId="42" fillId="2" borderId="0" xfId="0" applyFont="1" applyFill="1" applyAlignment="1" applyProtection="1">
      <alignment horizontal="left"/>
      <protection locked="0"/>
    </xf>
    <xf numFmtId="0" fontId="42" fillId="2" borderId="0" xfId="0" applyFont="1" applyFill="1" applyBorder="1" applyAlignment="1" applyProtection="1">
      <alignment horizontal="left"/>
      <protection locked="0"/>
    </xf>
    <xf numFmtId="166" fontId="60" fillId="2" borderId="0" xfId="0" applyNumberFormat="1" applyFont="1" applyFill="1" applyBorder="1" applyAlignment="1" applyProtection="1">
      <alignment horizontal="right"/>
    </xf>
    <xf numFmtId="2" fontId="59" fillId="6" borderId="0" xfId="0" applyNumberFormat="1" applyFont="1" applyFill="1" applyBorder="1" applyProtection="1">
      <protection locked="0"/>
    </xf>
    <xf numFmtId="2" fontId="59" fillId="8" borderId="0" xfId="0" applyNumberFormat="1" applyFont="1" applyFill="1" applyBorder="1" applyProtection="1">
      <protection locked="0"/>
    </xf>
    <xf numFmtId="0" fontId="42" fillId="7" borderId="0" xfId="0" applyFont="1" applyFill="1" applyBorder="1" applyAlignment="1" applyProtection="1">
      <alignment horizontal="center"/>
      <protection locked="0"/>
    </xf>
    <xf numFmtId="0" fontId="37" fillId="5" borderId="0" xfId="0" applyFont="1" applyFill="1" applyBorder="1" applyProtection="1">
      <protection locked="0"/>
    </xf>
    <xf numFmtId="2" fontId="42" fillId="2" borderId="0" xfId="0" applyNumberFormat="1" applyFont="1" applyFill="1" applyBorder="1" applyAlignment="1" applyProtection="1">
      <alignment horizontal="right"/>
      <protection locked="0"/>
    </xf>
    <xf numFmtId="0" fontId="42" fillId="16" borderId="0" xfId="0" applyFont="1" applyFill="1" applyBorder="1" applyAlignment="1" applyProtection="1">
      <alignment horizontal="left" wrapText="1"/>
      <protection locked="0"/>
    </xf>
    <xf numFmtId="2" fontId="42" fillId="12" borderId="0" xfId="0" applyNumberFormat="1" applyFont="1" applyFill="1" applyBorder="1" applyAlignment="1" applyProtection="1">
      <alignment horizontal="right"/>
      <protection locked="0"/>
    </xf>
    <xf numFmtId="0" fontId="42" fillId="2" borderId="4" xfId="0" applyFont="1" applyFill="1" applyBorder="1" applyAlignment="1" applyProtection="1">
      <alignment vertical="center"/>
      <protection locked="0"/>
    </xf>
    <xf numFmtId="0" fontId="42" fillId="2" borderId="4" xfId="0" applyFont="1" applyFill="1" applyBorder="1" applyAlignment="1" applyProtection="1">
      <alignment horizontal="center" wrapText="1"/>
      <protection locked="0"/>
    </xf>
    <xf numFmtId="1" fontId="42" fillId="0" borderId="0" xfId="0" applyNumberFormat="1" applyFont="1" applyBorder="1" applyProtection="1">
      <protection locked="0"/>
    </xf>
    <xf numFmtId="0" fontId="58" fillId="5" borderId="0" xfId="0" applyFont="1" applyFill="1" applyBorder="1" applyProtection="1">
      <protection locked="0"/>
    </xf>
    <xf numFmtId="0" fontId="13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3" fillId="0" borderId="0" xfId="0" applyFont="1"/>
    <xf numFmtId="170" fontId="34" fillId="16" borderId="6" xfId="0" applyNumberFormat="1" applyFont="1" applyFill="1" applyBorder="1"/>
    <xf numFmtId="170" fontId="35" fillId="16" borderId="6" xfId="0" applyNumberFormat="1" applyFont="1" applyFill="1" applyBorder="1"/>
    <xf numFmtId="170" fontId="35" fillId="16" borderId="6" xfId="0" quotePrefix="1" applyNumberFormat="1" applyFont="1" applyFill="1" applyBorder="1" applyAlignment="1">
      <alignment horizontal="left"/>
    </xf>
    <xf numFmtId="9" fontId="35" fillId="16" borderId="0" xfId="3" applyFont="1" applyFill="1" applyBorder="1"/>
    <xf numFmtId="9" fontId="35" fillId="3" borderId="0" xfId="3" applyFont="1" applyFill="1"/>
    <xf numFmtId="2" fontId="21" fillId="6" borderId="0" xfId="0" applyNumberFormat="1" applyFont="1" applyFill="1" applyBorder="1" applyProtection="1">
      <protection locked="0"/>
    </xf>
    <xf numFmtId="165" fontId="35" fillId="0" borderId="0" xfId="0" applyNumberFormat="1" applyFont="1"/>
    <xf numFmtId="165" fontId="35" fillId="33" borderId="0" xfId="0" applyNumberFormat="1" applyFont="1" applyFill="1"/>
    <xf numFmtId="0" fontId="30" fillId="0" borderId="0" xfId="0" applyFont="1"/>
    <xf numFmtId="0" fontId="63" fillId="0" borderId="0" xfId="0" applyFont="1" applyFill="1" applyBorder="1" applyProtection="1">
      <protection locked="0"/>
    </xf>
    <xf numFmtId="0" fontId="66" fillId="34" borderId="0" xfId="4" applyFont="1" applyFill="1" applyBorder="1" applyAlignment="1">
      <alignment vertical="center"/>
    </xf>
    <xf numFmtId="0" fontId="65" fillId="34" borderId="0" xfId="4" applyFont="1" applyFill="1" applyBorder="1" applyAlignment="1">
      <alignment vertical="center"/>
    </xf>
    <xf numFmtId="0" fontId="36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68" fillId="16" borderId="0" xfId="0" applyFont="1" applyFill="1" applyBorder="1" applyAlignment="1">
      <alignment vertical="center"/>
    </xf>
    <xf numFmtId="0" fontId="35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33" fillId="31" borderId="0" xfId="0" applyFont="1" applyFill="1" applyAlignment="1">
      <alignment vertical="center"/>
    </xf>
    <xf numFmtId="0" fontId="39" fillId="16" borderId="0" xfId="0" applyFont="1" applyFill="1" applyAlignment="1">
      <alignment vertical="center"/>
    </xf>
    <xf numFmtId="0" fontId="39" fillId="34" borderId="0" xfId="0" applyFont="1" applyFill="1" applyAlignment="1">
      <alignment vertical="center"/>
    </xf>
    <xf numFmtId="0" fontId="31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4" fillId="35" borderId="1" xfId="0" applyFont="1" applyFill="1" applyBorder="1" applyAlignment="1">
      <alignment horizontal="left" wrapText="1"/>
    </xf>
    <xf numFmtId="0" fontId="64" fillId="35" borderId="1" xfId="0" applyFont="1" applyFill="1" applyBorder="1" applyAlignment="1"/>
    <xf numFmtId="0" fontId="31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4" fillId="35" borderId="1" xfId="0" applyNumberFormat="1" applyFont="1" applyFill="1" applyBorder="1" applyAlignment="1"/>
    <xf numFmtId="0" fontId="31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0" fillId="35" borderId="1" xfId="0" applyFont="1" applyFill="1" applyBorder="1" applyAlignment="1"/>
    <xf numFmtId="164" fontId="50" fillId="35" borderId="1" xfId="0" applyNumberFormat="1" applyFont="1" applyFill="1" applyBorder="1" applyAlignment="1"/>
    <xf numFmtId="166" fontId="0" fillId="0" borderId="1" xfId="0" applyNumberFormat="1" applyBorder="1" applyAlignment="1"/>
    <xf numFmtId="0" fontId="64" fillId="35" borderId="1" xfId="0" applyFont="1" applyFill="1" applyBorder="1" applyAlignment="1">
      <alignment horizontal="left" wrapText="1" indent="1"/>
    </xf>
    <xf numFmtId="0" fontId="50" fillId="35" borderId="1" xfId="0" applyFont="1" applyFill="1" applyBorder="1" applyAlignment="1">
      <alignment horizontal="left" wrapText="1"/>
    </xf>
    <xf numFmtId="0" fontId="50" fillId="35" borderId="0" xfId="0" applyFont="1" applyFill="1"/>
    <xf numFmtId="9" fontId="31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0" fillId="16" borderId="34" xfId="0" applyFont="1" applyFill="1" applyBorder="1" applyAlignment="1">
      <alignment horizontal="left" vertical="center" indent="2"/>
    </xf>
    <xf numFmtId="0" fontId="71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3" fillId="0" borderId="0" xfId="0" applyFont="1"/>
    <xf numFmtId="0" fontId="72" fillId="0" borderId="0" xfId="0" applyFont="1" applyAlignment="1"/>
    <xf numFmtId="0" fontId="74" fillId="0" borderId="0" xfId="0" applyFont="1" applyAlignment="1">
      <alignment horizontal="right"/>
    </xf>
    <xf numFmtId="0" fontId="75" fillId="0" borderId="0" xfId="0" applyFont="1" applyAlignment="1">
      <alignment horizontal="right"/>
    </xf>
    <xf numFmtId="3" fontId="73" fillId="0" borderId="0" xfId="0" applyNumberFormat="1" applyFont="1"/>
    <xf numFmtId="3" fontId="72" fillId="0" borderId="0" xfId="0" applyNumberFormat="1" applyFont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42" fillId="0" borderId="0" xfId="0" applyFont="1" applyFill="1" applyBorder="1" applyProtection="1">
      <protection locked="0"/>
    </xf>
    <xf numFmtId="1" fontId="42" fillId="24" borderId="0" xfId="0" applyNumberFormat="1" applyFont="1" applyFill="1" applyBorder="1" applyProtection="1">
      <protection locked="0"/>
    </xf>
    <xf numFmtId="1" fontId="42" fillId="22" borderId="0" xfId="0" applyNumberFormat="1" applyFont="1" applyFill="1" applyBorder="1" applyProtection="1">
      <protection locked="0"/>
    </xf>
    <xf numFmtId="172" fontId="42" fillId="24" borderId="0" xfId="3" applyNumberFormat="1" applyFont="1" applyFill="1" applyBorder="1" applyProtection="1">
      <protection locked="0"/>
    </xf>
    <xf numFmtId="0" fontId="36" fillId="23" borderId="8" xfId="2" applyFont="1" applyFill="1" applyBorder="1" applyAlignment="1">
      <alignment horizontal="right"/>
    </xf>
    <xf numFmtId="9" fontId="36" fillId="0" borderId="0" xfId="3" applyNumberFormat="1" applyFont="1"/>
    <xf numFmtId="0" fontId="65" fillId="0" borderId="0" xfId="4" applyFill="1"/>
    <xf numFmtId="0" fontId="33" fillId="0" borderId="0" xfId="0" applyFont="1" applyFill="1" applyBorder="1"/>
    <xf numFmtId="0" fontId="64" fillId="0" borderId="0" xfId="0" applyFont="1" applyFill="1" applyBorder="1" applyAlignment="1"/>
    <xf numFmtId="172" fontId="42" fillId="0" borderId="0" xfId="3" applyNumberFormat="1" applyFont="1" applyFill="1" applyBorder="1" applyProtection="1">
      <protection locked="0"/>
    </xf>
    <xf numFmtId="9" fontId="35" fillId="24" borderId="30" xfId="3" applyFont="1" applyFill="1" applyBorder="1"/>
    <xf numFmtId="0" fontId="35" fillId="0" borderId="8" xfId="2" applyFont="1" applyFill="1" applyBorder="1"/>
    <xf numFmtId="0" fontId="35" fillId="0" borderId="29" xfId="2" applyFont="1" applyFill="1" applyBorder="1"/>
    <xf numFmtId="166" fontId="42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1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1" fillId="0" borderId="0" xfId="3" applyFont="1"/>
    <xf numFmtId="1" fontId="42" fillId="0" borderId="0" xfId="0" applyNumberFormat="1" applyFont="1" applyFill="1" applyBorder="1" applyProtection="1">
      <protection locked="0"/>
    </xf>
    <xf numFmtId="9" fontId="42" fillId="0" borderId="0" xfId="3" applyFont="1" applyFill="1" applyBorder="1" applyAlignment="1" applyProtection="1">
      <alignment horizontal="right"/>
      <protection locked="0"/>
    </xf>
    <xf numFmtId="9" fontId="42" fillId="2" borderId="4" xfId="3" applyFont="1" applyFill="1" applyBorder="1" applyProtection="1">
      <protection locked="0"/>
    </xf>
    <xf numFmtId="172" fontId="42" fillId="22" borderId="0" xfId="3" applyNumberFormat="1" applyFont="1" applyFill="1" applyBorder="1" applyProtection="1">
      <protection locked="0"/>
    </xf>
    <xf numFmtId="1" fontId="42" fillId="2" borderId="4" xfId="0" applyNumberFormat="1" applyFont="1" applyFill="1" applyBorder="1" applyProtection="1">
      <protection locked="0"/>
    </xf>
    <xf numFmtId="10" fontId="42" fillId="0" borderId="0" xfId="0" applyNumberFormat="1" applyFont="1" applyFill="1" applyBorder="1" applyProtection="1">
      <protection locked="0"/>
    </xf>
    <xf numFmtId="1" fontId="36" fillId="3" borderId="0" xfId="0" applyNumberFormat="1" applyFont="1" applyFill="1"/>
    <xf numFmtId="0" fontId="36" fillId="0" borderId="82" xfId="0" applyFont="1" applyBorder="1"/>
    <xf numFmtId="0" fontId="36" fillId="0" borderId="18" xfId="0" applyFont="1" applyBorder="1"/>
    <xf numFmtId="0" fontId="35" fillId="0" borderId="34" xfId="0" applyFont="1" applyBorder="1"/>
    <xf numFmtId="0" fontId="35" fillId="0" borderId="41" xfId="0" applyFont="1" applyBorder="1"/>
    <xf numFmtId="0" fontId="77" fillId="0" borderId="0" xfId="0" applyFont="1"/>
    <xf numFmtId="0" fontId="78" fillId="0" borderId="0" xfId="0" applyFont="1"/>
    <xf numFmtId="0" fontId="78" fillId="0" borderId="0" xfId="0" quotePrefix="1" applyFont="1" applyAlignment="1">
      <alignment horizontal="left"/>
    </xf>
    <xf numFmtId="0" fontId="79" fillId="5" borderId="0" xfId="0" applyFont="1" applyFill="1" applyAlignment="1">
      <alignment horizontal="left"/>
    </xf>
    <xf numFmtId="0" fontId="80" fillId="5" borderId="0" xfId="0" applyFont="1" applyFill="1"/>
    <xf numFmtId="0" fontId="78" fillId="0" borderId="0" xfId="0" applyFont="1" applyFill="1"/>
    <xf numFmtId="0" fontId="81" fillId="17" borderId="4" xfId="0" applyFont="1" applyFill="1" applyBorder="1"/>
    <xf numFmtId="0" fontId="81" fillId="25" borderId="4" xfId="0" applyFont="1" applyFill="1" applyBorder="1"/>
    <xf numFmtId="0" fontId="81" fillId="26" borderId="4" xfId="0" applyFont="1" applyFill="1" applyBorder="1"/>
    <xf numFmtId="0" fontId="81" fillId="27" borderId="4" xfId="0" applyFont="1" applyFill="1" applyBorder="1"/>
    <xf numFmtId="0" fontId="77" fillId="20" borderId="4" xfId="0" applyFont="1" applyFill="1" applyBorder="1" applyAlignment="1">
      <alignment vertical="center"/>
    </xf>
    <xf numFmtId="0" fontId="77" fillId="20" borderId="4" xfId="0" applyFont="1" applyFill="1" applyBorder="1" applyAlignment="1">
      <alignment vertical="center" wrapText="1"/>
    </xf>
    <xf numFmtId="0" fontId="77" fillId="16" borderId="0" xfId="0" applyFont="1" applyFill="1" applyAlignment="1">
      <alignment wrapText="1"/>
    </xf>
    <xf numFmtId="0" fontId="77" fillId="16" borderId="0" xfId="0" applyFont="1" applyFill="1"/>
    <xf numFmtId="0" fontId="77" fillId="16" borderId="0" xfId="0" applyFont="1" applyFill="1" applyBorder="1"/>
    <xf numFmtId="2" fontId="77" fillId="16" borderId="0" xfId="0" applyNumberFormat="1" applyFont="1" applyFill="1"/>
    <xf numFmtId="0" fontId="77" fillId="16" borderId="3" xfId="0" applyFont="1" applyFill="1" applyBorder="1" applyAlignment="1">
      <alignment wrapText="1"/>
    </xf>
    <xf numFmtId="0" fontId="77" fillId="16" borderId="3" xfId="0" applyFont="1" applyFill="1" applyBorder="1"/>
    <xf numFmtId="2" fontId="77" fillId="16" borderId="3" xfId="0" applyNumberFormat="1" applyFont="1" applyFill="1" applyBorder="1"/>
    <xf numFmtId="0" fontId="77" fillId="16" borderId="5" xfId="0" applyFont="1" applyFill="1" applyBorder="1"/>
    <xf numFmtId="0" fontId="77" fillId="16" borderId="6" xfId="0" applyFont="1" applyFill="1" applyBorder="1" applyAlignment="1">
      <alignment wrapText="1"/>
    </xf>
    <xf numFmtId="0" fontId="77" fillId="16" borderId="6" xfId="0" applyFont="1" applyFill="1" applyBorder="1"/>
    <xf numFmtId="2" fontId="77" fillId="16" borderId="6" xfId="0" applyNumberFormat="1" applyFont="1" applyFill="1" applyBorder="1"/>
    <xf numFmtId="165" fontId="77" fillId="16" borderId="6" xfId="0" applyNumberFormat="1" applyFont="1" applyFill="1" applyBorder="1"/>
    <xf numFmtId="0" fontId="77" fillId="0" borderId="0" xfId="0" applyFont="1" applyFill="1"/>
    <xf numFmtId="2" fontId="77" fillId="16" borderId="5" xfId="0" applyNumberFormat="1" applyFont="1" applyFill="1" applyBorder="1"/>
    <xf numFmtId="1" fontId="77" fillId="16" borderId="5" xfId="0" applyNumberFormat="1" applyFont="1" applyFill="1" applyBorder="1"/>
    <xf numFmtId="0" fontId="77" fillId="16" borderId="3" xfId="0" quotePrefix="1" applyFont="1" applyFill="1" applyBorder="1" applyAlignment="1">
      <alignment horizontal="left" wrapText="1"/>
    </xf>
    <xf numFmtId="0" fontId="77" fillId="0" borderId="0" xfId="0" quotePrefix="1" applyFont="1" applyFill="1"/>
    <xf numFmtId="4" fontId="77" fillId="0" borderId="0" xfId="0" applyNumberFormat="1" applyFont="1" applyFill="1"/>
    <xf numFmtId="0" fontId="77" fillId="0" borderId="0" xfId="0" applyFont="1" applyFill="1" applyAlignment="1">
      <alignment wrapText="1"/>
    </xf>
    <xf numFmtId="2" fontId="77" fillId="0" borderId="0" xfId="0" applyNumberFormat="1" applyFont="1" applyFill="1"/>
    <xf numFmtId="1" fontId="77" fillId="16" borderId="0" xfId="0" applyNumberFormat="1" applyFont="1" applyFill="1"/>
    <xf numFmtId="0" fontId="77" fillId="16" borderId="31" xfId="0" applyFont="1" applyFill="1" applyBorder="1"/>
    <xf numFmtId="0" fontId="77" fillId="0" borderId="0" xfId="0" applyFont="1" applyFill="1" applyProtection="1">
      <protection locked="0"/>
    </xf>
    <xf numFmtId="2" fontId="77" fillId="16" borderId="0" xfId="0" applyNumberFormat="1" applyFont="1" applyFill="1" applyBorder="1"/>
    <xf numFmtId="0" fontId="78" fillId="16" borderId="0" xfId="0" applyFont="1" applyFill="1" applyBorder="1"/>
    <xf numFmtId="0" fontId="77" fillId="16" borderId="0" xfId="0" applyFont="1" applyFill="1" applyBorder="1" applyAlignment="1">
      <alignment wrapText="1"/>
    </xf>
    <xf numFmtId="0" fontId="82" fillId="0" borderId="0" xfId="0" applyFont="1"/>
    <xf numFmtId="0" fontId="83" fillId="0" borderId="0" xfId="0" applyFont="1"/>
    <xf numFmtId="0" fontId="77" fillId="32" borderId="0" xfId="0" applyFont="1" applyFill="1"/>
    <xf numFmtId="0" fontId="77" fillId="32" borderId="0" xfId="0" quotePrefix="1" applyFont="1" applyFill="1" applyAlignment="1">
      <alignment horizontal="left"/>
    </xf>
    <xf numFmtId="1" fontId="77" fillId="32" borderId="0" xfId="0" applyNumberFormat="1" applyFont="1" applyFill="1"/>
    <xf numFmtId="2" fontId="77" fillId="32" borderId="0" xfId="0" applyNumberFormat="1" applyFont="1" applyFill="1"/>
    <xf numFmtId="0" fontId="84" fillId="32" borderId="0" xfId="0" quotePrefix="1" applyFont="1" applyFill="1" applyAlignment="1">
      <alignment horizontal="right"/>
    </xf>
    <xf numFmtId="0" fontId="84" fillId="32" borderId="0" xfId="0" applyFont="1" applyFill="1"/>
    <xf numFmtId="0" fontId="85" fillId="37" borderId="7" xfId="0" applyFont="1" applyFill="1" applyBorder="1" applyAlignment="1">
      <alignment vertical="center"/>
    </xf>
    <xf numFmtId="0" fontId="85" fillId="37" borderId="146" xfId="0" applyFont="1" applyFill="1" applyBorder="1" applyAlignment="1">
      <alignment vertical="center"/>
    </xf>
    <xf numFmtId="0" fontId="36" fillId="0" borderId="7" xfId="0" applyFont="1" applyFill="1" applyBorder="1" applyAlignment="1">
      <alignment vertical="center"/>
    </xf>
    <xf numFmtId="0" fontId="36" fillId="0" borderId="146" xfId="0" applyFont="1" applyFill="1" applyBorder="1" applyAlignment="1">
      <alignment vertical="center"/>
    </xf>
    <xf numFmtId="0" fontId="10" fillId="0" borderId="0" xfId="0" applyFont="1"/>
    <xf numFmtId="0" fontId="42" fillId="0" borderId="147" xfId="0" applyFont="1" applyFill="1" applyBorder="1" applyAlignment="1">
      <alignment vertical="center"/>
    </xf>
    <xf numFmtId="0" fontId="42" fillId="0" borderId="106" xfId="0" applyFont="1" applyFill="1" applyBorder="1" applyAlignment="1">
      <alignment vertical="center"/>
    </xf>
    <xf numFmtId="0" fontId="42" fillId="0" borderId="149" xfId="0" applyFont="1" applyFill="1" applyBorder="1" applyAlignment="1">
      <alignment vertical="center"/>
    </xf>
    <xf numFmtId="0" fontId="10" fillId="0" borderId="0" xfId="0" applyFont="1" applyBorder="1"/>
    <xf numFmtId="0" fontId="85" fillId="36" borderId="7" xfId="0" applyFont="1" applyFill="1" applyBorder="1" applyAlignment="1">
      <alignment vertical="center"/>
    </xf>
    <xf numFmtId="0" fontId="85" fillId="36" borderId="146" xfId="0" applyFont="1" applyFill="1" applyBorder="1" applyAlignment="1">
      <alignment vertical="center"/>
    </xf>
    <xf numFmtId="0" fontId="10" fillId="0" borderId="150" xfId="0" applyFont="1" applyBorder="1"/>
    <xf numFmtId="0" fontId="10" fillId="0" borderId="151" xfId="0" applyFont="1" applyBorder="1"/>
    <xf numFmtId="0" fontId="85" fillId="36" borderId="148" xfId="0" applyFont="1" applyFill="1" applyBorder="1" applyAlignment="1">
      <alignment vertical="center"/>
    </xf>
    <xf numFmtId="0" fontId="85" fillId="36" borderId="150" xfId="0" applyFont="1" applyFill="1" applyBorder="1" applyAlignment="1">
      <alignment vertical="center"/>
    </xf>
    <xf numFmtId="0" fontId="10" fillId="0" borderId="117" xfId="0" applyFont="1" applyBorder="1"/>
    <xf numFmtId="0" fontId="10" fillId="0" borderId="151" xfId="0" applyFont="1" applyBorder="1" applyAlignment="1">
      <alignment horizontal="left"/>
    </xf>
    <xf numFmtId="0" fontId="31" fillId="0" borderId="147" xfId="0" applyFont="1" applyBorder="1"/>
    <xf numFmtId="0" fontId="31" fillId="0" borderId="106" xfId="0" applyFont="1" applyBorder="1"/>
    <xf numFmtId="0" fontId="31" fillId="0" borderId="149" xfId="0" applyFont="1" applyBorder="1"/>
    <xf numFmtId="0" fontId="10" fillId="37" borderId="147" xfId="0" applyFont="1" applyFill="1" applyBorder="1"/>
    <xf numFmtId="0" fontId="33" fillId="36" borderId="149" xfId="0" applyFont="1" applyFill="1" applyBorder="1"/>
    <xf numFmtId="0" fontId="35" fillId="22" borderId="147" xfId="0" applyFont="1" applyFill="1" applyBorder="1" applyAlignment="1">
      <alignment horizontal="left"/>
    </xf>
    <xf numFmtId="169" fontId="35" fillId="24" borderId="149" xfId="0" applyNumberFormat="1" applyFont="1" applyFill="1" applyBorder="1"/>
    <xf numFmtId="0" fontId="10" fillId="16" borderId="0" xfId="0" applyFont="1" applyFill="1" applyAlignment="1">
      <alignment vertical="center"/>
    </xf>
    <xf numFmtId="0" fontId="10" fillId="34" borderId="0" xfId="0" applyFont="1" applyFill="1" applyAlignment="1">
      <alignment vertical="center"/>
    </xf>
    <xf numFmtId="0" fontId="10" fillId="31" borderId="0" xfId="0" applyFont="1" applyFill="1" applyAlignment="1">
      <alignment vertical="center"/>
    </xf>
    <xf numFmtId="0" fontId="87" fillId="0" borderId="0" xfId="0" applyFont="1"/>
    <xf numFmtId="9" fontId="87" fillId="0" borderId="0" xfId="0" applyNumberFormat="1" applyFont="1"/>
    <xf numFmtId="0" fontId="8" fillId="16" borderId="0" xfId="0" applyFont="1" applyFill="1"/>
    <xf numFmtId="0" fontId="8" fillId="16" borderId="0" xfId="0" applyFont="1" applyFill="1" applyBorder="1"/>
    <xf numFmtId="0" fontId="9" fillId="16" borderId="0" xfId="0" applyFont="1" applyFill="1" applyBorder="1"/>
    <xf numFmtId="0" fontId="14" fillId="16" borderId="0" xfId="0" applyFont="1" applyFill="1" applyBorder="1"/>
    <xf numFmtId="0" fontId="35" fillId="16" borderId="0" xfId="0" quotePrefix="1" applyFont="1" applyFill="1" applyBorder="1" applyAlignment="1">
      <alignment horizontal="left" wrapText="1"/>
    </xf>
    <xf numFmtId="0" fontId="14" fillId="16" borderId="5" xfId="0" applyFont="1" applyFill="1" applyBorder="1"/>
    <xf numFmtId="0" fontId="8" fillId="16" borderId="5" xfId="0" applyFont="1" applyFill="1" applyBorder="1"/>
    <xf numFmtId="38" fontId="53" fillId="0" borderId="0" xfId="0" applyNumberFormat="1" applyFont="1" applyAlignment="1">
      <alignment horizontal="left"/>
    </xf>
    <xf numFmtId="38" fontId="53" fillId="38" borderId="0" xfId="0" applyNumberFormat="1" applyFont="1" applyFill="1" applyAlignment="1">
      <alignment horizontal="left"/>
    </xf>
    <xf numFmtId="0" fontId="7" fillId="25" borderId="4" xfId="0" applyFont="1" applyFill="1" applyBorder="1"/>
    <xf numFmtId="0" fontId="35" fillId="0" borderId="36" xfId="0" applyFont="1" applyBorder="1"/>
    <xf numFmtId="0" fontId="35" fillId="0" borderId="145" xfId="0" applyFont="1" applyBorder="1"/>
    <xf numFmtId="9" fontId="12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5" fillId="0" borderId="1" xfId="0" applyFont="1" applyBorder="1"/>
    <xf numFmtId="0" fontId="6" fillId="0" borderId="1" xfId="0" applyFont="1" applyBorder="1"/>
    <xf numFmtId="9" fontId="11" fillId="0" borderId="1" xfId="3" applyFont="1" applyBorder="1"/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5" fillId="0" borderId="0" xfId="4"/>
    <xf numFmtId="0" fontId="6" fillId="0" borderId="0" xfId="0" applyFont="1"/>
    <xf numFmtId="0" fontId="72" fillId="0" borderId="156" xfId="0" applyFont="1" applyBorder="1" applyAlignment="1">
      <alignment horizontal="left" vertical="center"/>
    </xf>
    <xf numFmtId="0" fontId="72" fillId="0" borderId="156" xfId="0" applyFont="1" applyBorder="1" applyAlignment="1">
      <alignment horizontal="right" wrapText="1"/>
    </xf>
    <xf numFmtId="3" fontId="73" fillId="0" borderId="0" xfId="0" applyNumberFormat="1" applyFont="1"/>
    <xf numFmtId="3" fontId="72" fillId="0" borderId="0" xfId="0" applyNumberFormat="1" applyFont="1"/>
    <xf numFmtId="2" fontId="72" fillId="0" borderId="0" xfId="0" applyNumberFormat="1" applyFont="1" applyAlignment="1">
      <alignment horizontal="left"/>
    </xf>
    <xf numFmtId="3" fontId="73" fillId="0" borderId="0" xfId="0" applyNumberFormat="1" applyFont="1" applyAlignment="1">
      <alignment horizontal="right"/>
    </xf>
    <xf numFmtId="0" fontId="72" fillId="0" borderId="5" xfId="0" applyFont="1" applyBorder="1" applyAlignment="1">
      <alignment horizontal="left"/>
    </xf>
    <xf numFmtId="3" fontId="72" fillId="0" borderId="5" xfId="0" applyNumberFormat="1" applyFont="1" applyBorder="1"/>
    <xf numFmtId="2" fontId="98" fillId="6" borderId="0" xfId="0" applyNumberFormat="1" applyFont="1" applyFill="1" applyBorder="1" applyProtection="1">
      <protection locked="0"/>
    </xf>
    <xf numFmtId="2" fontId="99" fillId="6" borderId="0" xfId="0" applyNumberFormat="1" applyFont="1" applyFill="1" applyBorder="1" applyProtection="1">
      <protection locked="0"/>
    </xf>
    <xf numFmtId="2" fontId="98" fillId="8" borderId="0" xfId="0" applyNumberFormat="1" applyFont="1" applyFill="1" applyBorder="1" applyProtection="1">
      <protection locked="0"/>
    </xf>
    <xf numFmtId="2" fontId="77" fillId="16" borderId="156" xfId="0" applyNumberFormat="1" applyFont="1" applyFill="1" applyBorder="1"/>
    <xf numFmtId="0" fontId="5" fillId="25" borderId="4" xfId="0" applyFont="1" applyFill="1" applyBorder="1"/>
    <xf numFmtId="1" fontId="77" fillId="16" borderId="153" xfId="0" applyNumberFormat="1" applyFont="1" applyFill="1" applyBorder="1"/>
    <xf numFmtId="0" fontId="35" fillId="20" borderId="4" xfId="0" applyFont="1" applyFill="1" applyBorder="1" applyAlignment="1">
      <alignment vertical="center"/>
    </xf>
    <xf numFmtId="1" fontId="35" fillId="16" borderId="0" xfId="0" applyNumberFormat="1" applyFont="1" applyFill="1"/>
    <xf numFmtId="0" fontId="31" fillId="63" borderId="5" xfId="0" applyFont="1" applyFill="1" applyBorder="1" applyAlignment="1">
      <alignment horizontal="left" vertical="center"/>
    </xf>
    <xf numFmtId="0" fontId="31" fillId="63" borderId="5" xfId="0" applyFont="1" applyFill="1" applyBorder="1" applyAlignment="1" applyProtection="1">
      <alignment horizontal="left" vertical="center"/>
      <protection locked="0"/>
    </xf>
    <xf numFmtId="0" fontId="31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4" fillId="19" borderId="4" xfId="0" applyFont="1" applyFill="1" applyBorder="1"/>
    <xf numFmtId="170" fontId="35" fillId="16" borderId="153" xfId="0" applyNumberFormat="1" applyFont="1" applyFill="1" applyBorder="1"/>
    <xf numFmtId="170" fontId="35" fillId="0" borderId="0" xfId="0" applyNumberFormat="1" applyFont="1"/>
    <xf numFmtId="170" fontId="35" fillId="0" borderId="156" xfId="0" applyNumberFormat="1" applyFont="1" applyBorder="1"/>
    <xf numFmtId="0" fontId="35" fillId="16" borderId="156" xfId="0" applyFont="1" applyFill="1" applyBorder="1"/>
    <xf numFmtId="0" fontId="3" fillId="19" borderId="4" xfId="0" applyFont="1" applyFill="1" applyBorder="1"/>
    <xf numFmtId="0" fontId="2" fillId="17" borderId="4" xfId="0" applyFont="1" applyFill="1" applyBorder="1"/>
    <xf numFmtId="1" fontId="35" fillId="16" borderId="0" xfId="0" applyNumberFormat="1" applyFont="1" applyFill="1" applyBorder="1"/>
    <xf numFmtId="0" fontId="1" fillId="16" borderId="0" xfId="0" applyFont="1" applyFill="1"/>
    <xf numFmtId="0" fontId="35" fillId="16" borderId="3" xfId="0" applyFont="1" applyFill="1" applyBorder="1" applyAlignment="1">
      <alignment wrapText="1"/>
    </xf>
    <xf numFmtId="38" fontId="51" fillId="0" borderId="0" xfId="0" applyNumberFormat="1" applyFont="1" applyAlignment="1">
      <alignment horizontal="left" wrapText="1"/>
    </xf>
    <xf numFmtId="38" fontId="52" fillId="0" borderId="41" xfId="0" applyNumberFormat="1" applyFont="1" applyBorder="1" applyAlignment="1">
      <alignment horizontal="center" wrapText="1"/>
    </xf>
    <xf numFmtId="38" fontId="52" fillId="0" borderId="42" xfId="0" applyNumberFormat="1" applyFont="1" applyBorder="1" applyAlignment="1">
      <alignment horizontal="center" textRotation="90" wrapText="1"/>
    </xf>
    <xf numFmtId="38" fontId="52" fillId="0" borderId="43" xfId="0" applyNumberFormat="1" applyFont="1" applyBorder="1" applyAlignment="1">
      <alignment horizontal="center" textRotation="90" wrapText="1"/>
    </xf>
    <xf numFmtId="38" fontId="52" fillId="0" borderId="44" xfId="0" applyNumberFormat="1" applyFont="1" applyBorder="1" applyAlignment="1">
      <alignment horizontal="center" textRotation="90" wrapText="1"/>
    </xf>
    <xf numFmtId="38" fontId="52" fillId="0" borderId="45" xfId="0" applyNumberFormat="1" applyFont="1" applyBorder="1" applyAlignment="1">
      <alignment horizontal="center" textRotation="90" wrapText="1"/>
    </xf>
    <xf numFmtId="38" fontId="52" fillId="0" borderId="46" xfId="0" applyNumberFormat="1" applyFont="1" applyBorder="1" applyAlignment="1">
      <alignment horizontal="center" textRotation="90" wrapText="1"/>
    </xf>
    <xf numFmtId="38" fontId="52" fillId="0" borderId="2" xfId="0" applyNumberFormat="1" applyFont="1" applyBorder="1" applyAlignment="1">
      <alignment horizontal="center" textRotation="90" wrapText="1"/>
    </xf>
    <xf numFmtId="38" fontId="52" fillId="0" borderId="47" xfId="0" applyNumberFormat="1" applyFont="1" applyBorder="1" applyAlignment="1">
      <alignment horizontal="center" textRotation="90" wrapText="1"/>
    </xf>
    <xf numFmtId="38" fontId="52" fillId="0" borderId="36" xfId="0" applyNumberFormat="1" applyFont="1" applyBorder="1" applyAlignment="1">
      <alignment horizontal="center" textRotation="90" wrapText="1"/>
    </xf>
    <xf numFmtId="38" fontId="53" fillId="0" borderId="48" xfId="0" applyNumberFormat="1" applyFont="1" applyBorder="1" applyAlignment="1">
      <alignment horizontal="left"/>
    </xf>
    <xf numFmtId="38" fontId="52" fillId="0" borderId="49" xfId="0" applyNumberFormat="1" applyFont="1" applyBorder="1" applyAlignment="1">
      <alignment horizontal="center"/>
    </xf>
    <xf numFmtId="38" fontId="52" fillId="0" borderId="50" xfId="0" applyNumberFormat="1" applyFont="1" applyBorder="1" applyAlignment="1">
      <alignment horizontal="center"/>
    </xf>
    <xf numFmtId="38" fontId="52" fillId="0" borderId="51" xfId="0" applyNumberFormat="1" applyFont="1" applyBorder="1" applyAlignment="1">
      <alignment horizontal="center"/>
    </xf>
    <xf numFmtId="38" fontId="52" fillId="0" borderId="52" xfId="0" applyNumberFormat="1" applyFont="1" applyBorder="1" applyAlignment="1">
      <alignment horizontal="center"/>
    </xf>
    <xf numFmtId="38" fontId="53" fillId="0" borderId="53" xfId="0" applyNumberFormat="1" applyFont="1" applyBorder="1" applyAlignment="1">
      <alignment horizontal="center"/>
    </xf>
    <xf numFmtId="38" fontId="52" fillId="0" borderId="54" xfId="0" applyNumberFormat="1" applyFont="1" applyBorder="1" applyAlignment="1">
      <alignment horizontal="center"/>
    </xf>
    <xf numFmtId="38" fontId="53" fillId="0" borderId="51" xfId="0" applyNumberFormat="1" applyFont="1" applyBorder="1" applyAlignment="1">
      <alignment horizontal="center"/>
    </xf>
    <xf numFmtId="38" fontId="53" fillId="0" borderId="52" xfId="0" applyNumberFormat="1" applyFont="1" applyBorder="1" applyAlignment="1">
      <alignment horizontal="center"/>
    </xf>
    <xf numFmtId="38" fontId="53" fillId="0" borderId="75" xfId="0" applyNumberFormat="1" applyFont="1" applyBorder="1" applyAlignment="1">
      <alignment horizontal="center"/>
    </xf>
    <xf numFmtId="38" fontId="53" fillId="0" borderId="55" xfId="0" applyNumberFormat="1" applyFont="1" applyBorder="1" applyAlignment="1">
      <alignment horizontal="center"/>
    </xf>
    <xf numFmtId="38" fontId="52" fillId="0" borderId="48" xfId="0" applyNumberFormat="1" applyFont="1" applyBorder="1" applyAlignment="1">
      <alignment horizontal="center"/>
    </xf>
    <xf numFmtId="38" fontId="53" fillId="0" borderId="56" xfId="0" applyNumberFormat="1" applyFont="1" applyBorder="1" applyAlignment="1">
      <alignment horizontal="center"/>
    </xf>
    <xf numFmtId="38" fontId="53" fillId="0" borderId="54" xfId="0" applyNumberFormat="1" applyFont="1" applyBorder="1" applyAlignment="1">
      <alignment horizontal="center"/>
    </xf>
    <xf numFmtId="38" fontId="53" fillId="0" borderId="57" xfId="0" applyNumberFormat="1" applyFont="1" applyBorder="1" applyAlignment="1">
      <alignment horizontal="center"/>
    </xf>
    <xf numFmtId="38" fontId="53" fillId="0" borderId="58" xfId="0" applyNumberFormat="1" applyFont="1" applyBorder="1" applyAlignment="1">
      <alignment horizontal="left"/>
    </xf>
    <xf numFmtId="38" fontId="52" fillId="0" borderId="59" xfId="0" applyNumberFormat="1" applyFont="1" applyBorder="1" applyAlignment="1">
      <alignment horizontal="center"/>
    </xf>
    <xf numFmtId="38" fontId="52" fillId="0" borderId="60" xfId="0" applyNumberFormat="1" applyFont="1" applyBorder="1" applyAlignment="1">
      <alignment horizontal="center"/>
    </xf>
    <xf numFmtId="38" fontId="52" fillId="0" borderId="61" xfId="0" applyNumberFormat="1" applyFont="1" applyBorder="1" applyAlignment="1">
      <alignment horizontal="center"/>
    </xf>
    <xf numFmtId="38" fontId="52" fillId="0" borderId="62" xfId="0" applyNumberFormat="1" applyFont="1" applyBorder="1" applyAlignment="1">
      <alignment horizontal="center"/>
    </xf>
    <xf numFmtId="38" fontId="53" fillId="0" borderId="62" xfId="0" applyNumberFormat="1" applyFont="1" applyBorder="1" applyAlignment="1">
      <alignment horizontal="center"/>
    </xf>
    <xf numFmtId="38" fontId="52" fillId="0" borderId="63" xfId="0" applyNumberFormat="1" applyFont="1" applyBorder="1" applyAlignment="1">
      <alignment horizontal="center"/>
    </xf>
    <xf numFmtId="38" fontId="53" fillId="0" borderId="61" xfId="0" applyNumberFormat="1" applyFont="1" applyBorder="1" applyAlignment="1">
      <alignment horizontal="center"/>
    </xf>
    <xf numFmtId="38" fontId="53" fillId="0" borderId="64" xfId="0" applyNumberFormat="1" applyFont="1" applyBorder="1" applyAlignment="1">
      <alignment horizontal="center"/>
    </xf>
    <xf numFmtId="38" fontId="52" fillId="0" borderId="58" xfId="0" applyNumberFormat="1" applyFont="1" applyBorder="1" applyAlignment="1">
      <alignment horizontal="center"/>
    </xf>
    <xf numFmtId="38" fontId="53" fillId="0" borderId="65" xfId="0" applyNumberFormat="1" applyFont="1" applyBorder="1" applyAlignment="1">
      <alignment horizontal="center"/>
    </xf>
    <xf numFmtId="38" fontId="53" fillId="0" borderId="63" xfId="0" applyNumberFormat="1" applyFont="1" applyBorder="1" applyAlignment="1">
      <alignment horizontal="center"/>
    </xf>
    <xf numFmtId="38" fontId="53" fillId="0" borderId="66" xfId="0" applyNumberFormat="1" applyFont="1" applyBorder="1" applyAlignment="1">
      <alignment horizontal="center"/>
    </xf>
    <xf numFmtId="38" fontId="52" fillId="0" borderId="64" xfId="0" applyNumberFormat="1" applyFont="1" applyBorder="1" applyAlignment="1">
      <alignment horizontal="center"/>
    </xf>
    <xf numFmtId="38" fontId="53" fillId="0" borderId="67" xfId="0" applyNumberFormat="1" applyFont="1" applyBorder="1" applyAlignment="1">
      <alignment horizontal="left"/>
    </xf>
    <xf numFmtId="38" fontId="52" fillId="0" borderId="68" xfId="0" applyNumberFormat="1" applyFont="1" applyBorder="1" applyAlignment="1">
      <alignment horizontal="center"/>
    </xf>
    <xf numFmtId="38" fontId="52" fillId="0" borderId="69" xfId="0" applyNumberFormat="1" applyFont="1" applyBorder="1" applyAlignment="1">
      <alignment horizontal="center"/>
    </xf>
    <xf numFmtId="38" fontId="53" fillId="0" borderId="70" xfId="0" applyNumberFormat="1" applyFont="1" applyBorder="1" applyAlignment="1">
      <alignment horizontal="center"/>
    </xf>
    <xf numFmtId="38" fontId="52" fillId="0" borderId="71" xfId="0" applyNumberFormat="1" applyFont="1" applyBorder="1" applyAlignment="1">
      <alignment horizontal="center"/>
    </xf>
    <xf numFmtId="38" fontId="53" fillId="0" borderId="69" xfId="0" applyNumberFormat="1" applyFont="1" applyBorder="1" applyAlignment="1">
      <alignment horizontal="center"/>
    </xf>
    <xf numFmtId="38" fontId="52" fillId="0" borderId="67" xfId="0" applyNumberFormat="1" applyFont="1" applyBorder="1" applyAlignment="1">
      <alignment horizontal="center"/>
    </xf>
    <xf numFmtId="38" fontId="53" fillId="0" borderId="72" xfId="0" applyNumberFormat="1" applyFont="1" applyBorder="1" applyAlignment="1">
      <alignment horizontal="center"/>
    </xf>
    <xf numFmtId="38" fontId="53" fillId="0" borderId="73" xfId="0" applyNumberFormat="1" applyFont="1" applyBorder="1" applyAlignment="1">
      <alignment horizontal="center"/>
    </xf>
    <xf numFmtId="38" fontId="53" fillId="0" borderId="71" xfId="0" applyNumberFormat="1" applyFont="1" applyBorder="1" applyAlignment="1">
      <alignment horizontal="center"/>
    </xf>
    <xf numFmtId="38" fontId="53" fillId="0" borderId="74" xfId="0" applyNumberFormat="1" applyFont="1" applyBorder="1" applyAlignment="1">
      <alignment horizontal="center"/>
    </xf>
    <xf numFmtId="38" fontId="52" fillId="0" borderId="31" xfId="0" applyNumberFormat="1" applyFont="1" applyBorder="1" applyAlignment="1">
      <alignment horizontal="left"/>
    </xf>
    <xf numFmtId="38" fontId="52" fillId="0" borderId="27" xfId="0" applyNumberFormat="1" applyFont="1" applyBorder="1" applyAlignment="1">
      <alignment horizontal="center"/>
    </xf>
    <xf numFmtId="38" fontId="52" fillId="0" borderId="26" xfId="0" applyNumberFormat="1" applyFont="1" applyBorder="1" applyAlignment="1">
      <alignment horizontal="center"/>
    </xf>
    <xf numFmtId="38" fontId="52" fillId="0" borderId="31" xfId="0" applyNumberFormat="1" applyFont="1" applyBorder="1" applyAlignment="1">
      <alignment horizontal="center"/>
    </xf>
    <xf numFmtId="38" fontId="52" fillId="0" borderId="55" xfId="0" applyNumberFormat="1" applyFont="1" applyBorder="1" applyAlignment="1">
      <alignment horizontal="center"/>
    </xf>
    <xf numFmtId="38" fontId="52" fillId="0" borderId="24" xfId="0" applyNumberFormat="1" applyFont="1" applyBorder="1" applyAlignment="1">
      <alignment horizontal="center"/>
    </xf>
    <xf numFmtId="38" fontId="52" fillId="0" borderId="75" xfId="0" applyNumberFormat="1" applyFont="1" applyBorder="1" applyAlignment="1">
      <alignment horizontal="center"/>
    </xf>
    <xf numFmtId="38" fontId="52" fillId="0" borderId="76" xfId="0" applyNumberFormat="1" applyFont="1" applyBorder="1" applyAlignment="1">
      <alignment horizontal="center"/>
    </xf>
    <xf numFmtId="38" fontId="52" fillId="0" borderId="32" xfId="0" applyNumberFormat="1" applyFont="1" applyBorder="1" applyAlignment="1">
      <alignment horizontal="center"/>
    </xf>
    <xf numFmtId="38" fontId="52" fillId="0" borderId="4" xfId="0" applyNumberFormat="1" applyFont="1" applyBorder="1" applyAlignment="1">
      <alignment horizontal="left"/>
    </xf>
    <xf numFmtId="38" fontId="52" fillId="0" borderId="23" xfId="0" applyNumberFormat="1" applyFont="1" applyBorder="1" applyAlignment="1">
      <alignment horizontal="center"/>
    </xf>
    <xf numFmtId="38" fontId="52" fillId="0" borderId="22" xfId="0" applyNumberFormat="1" applyFont="1" applyBorder="1" applyAlignment="1">
      <alignment horizontal="center"/>
    </xf>
    <xf numFmtId="38" fontId="52" fillId="0" borderId="4" xfId="0" applyNumberFormat="1" applyFont="1" applyBorder="1" applyAlignment="1">
      <alignment horizontal="center"/>
    </xf>
    <xf numFmtId="38" fontId="52" fillId="0" borderId="77" xfId="0" applyNumberFormat="1" applyFont="1" applyBorder="1" applyAlignment="1">
      <alignment horizontal="center"/>
    </xf>
    <xf numFmtId="38" fontId="52" fillId="0" borderId="78" xfId="0" applyNumberFormat="1" applyFont="1" applyBorder="1" applyAlignment="1">
      <alignment horizontal="center"/>
    </xf>
    <xf numFmtId="38" fontId="52" fillId="0" borderId="21" xfId="0" applyNumberFormat="1" applyFont="1" applyBorder="1" applyAlignment="1">
      <alignment horizontal="center"/>
    </xf>
    <xf numFmtId="38" fontId="53" fillId="0" borderId="21" xfId="0" applyNumberFormat="1" applyFont="1" applyBorder="1" applyAlignment="1">
      <alignment horizontal="center"/>
    </xf>
    <xf numFmtId="38" fontId="52" fillId="0" borderId="79" xfId="0" applyNumberFormat="1" applyFont="1" applyBorder="1" applyAlignment="1">
      <alignment horizontal="center"/>
    </xf>
    <xf numFmtId="38" fontId="52" fillId="0" borderId="80" xfId="0" applyNumberFormat="1" applyFont="1" applyBorder="1" applyAlignment="1">
      <alignment horizontal="center"/>
    </xf>
    <xf numFmtId="38" fontId="52" fillId="0" borderId="81" xfId="0" applyNumberFormat="1" applyFont="1" applyBorder="1" applyAlignment="1">
      <alignment horizontal="center"/>
    </xf>
    <xf numFmtId="38" fontId="52" fillId="0" borderId="25" xfId="0" applyNumberFormat="1" applyFont="1" applyBorder="1" applyAlignment="1">
      <alignment horizontal="center"/>
    </xf>
    <xf numFmtId="38" fontId="52" fillId="0" borderId="82" xfId="0" applyNumberFormat="1" applyFont="1" applyBorder="1" applyAlignment="1">
      <alignment horizontal="center"/>
    </xf>
    <xf numFmtId="38" fontId="53" fillId="0" borderId="83" xfId="0" applyNumberFormat="1" applyFont="1" applyBorder="1" applyAlignment="1">
      <alignment horizontal="left"/>
    </xf>
    <xf numFmtId="38" fontId="52" fillId="0" borderId="84" xfId="0" applyNumberFormat="1" applyFont="1" applyBorder="1" applyAlignment="1">
      <alignment horizontal="center"/>
    </xf>
    <xf numFmtId="38" fontId="52" fillId="0" borderId="85" xfId="0" applyNumberFormat="1" applyFont="1" applyBorder="1" applyAlignment="1">
      <alignment horizontal="center"/>
    </xf>
    <xf numFmtId="38" fontId="53" fillId="0" borderId="86" xfId="0" applyNumberFormat="1" applyFont="1" applyBorder="1" applyAlignment="1">
      <alignment horizontal="center"/>
    </xf>
    <xf numFmtId="38" fontId="53" fillId="0" borderId="87" xfId="0" applyNumberFormat="1" applyFont="1" applyBorder="1" applyAlignment="1">
      <alignment horizontal="center"/>
    </xf>
    <xf numFmtId="38" fontId="53" fillId="0" borderId="88" xfId="0" applyNumberFormat="1" applyFont="1" applyBorder="1" applyAlignment="1">
      <alignment horizontal="center"/>
    </xf>
    <xf numFmtId="38" fontId="52" fillId="0" borderId="89" xfId="0" applyNumberFormat="1" applyFont="1" applyBorder="1" applyAlignment="1">
      <alignment horizontal="center"/>
    </xf>
    <xf numFmtId="38" fontId="52" fillId="0" borderId="83" xfId="0" applyNumberFormat="1" applyFont="1" applyBorder="1" applyAlignment="1">
      <alignment horizontal="center"/>
    </xf>
    <xf numFmtId="38" fontId="53" fillId="0" borderId="90" xfId="0" applyNumberFormat="1" applyFont="1" applyBorder="1" applyAlignment="1">
      <alignment horizontal="center"/>
    </xf>
    <xf numFmtId="38" fontId="53" fillId="0" borderId="89" xfId="0" applyNumberFormat="1" applyFont="1" applyBorder="1" applyAlignment="1">
      <alignment horizontal="center"/>
    </xf>
    <xf numFmtId="38" fontId="53" fillId="0" borderId="91" xfId="0" applyNumberFormat="1" applyFont="1" applyBorder="1" applyAlignment="1">
      <alignment horizontal="center"/>
    </xf>
    <xf numFmtId="38" fontId="53" fillId="0" borderId="92" xfId="0" applyNumberFormat="1" applyFont="1" applyBorder="1" applyAlignment="1">
      <alignment horizontal="center"/>
    </xf>
    <xf numFmtId="38" fontId="53" fillId="0" borderId="93" xfId="0" applyNumberFormat="1" applyFont="1" applyBorder="1" applyAlignment="1">
      <alignment horizontal="left"/>
    </xf>
    <xf numFmtId="38" fontId="52" fillId="0" borderId="94" xfId="0" applyNumberFormat="1" applyFont="1" applyBorder="1" applyAlignment="1">
      <alignment horizontal="center"/>
    </xf>
    <xf numFmtId="38" fontId="52" fillId="0" borderId="95" xfId="0" applyNumberFormat="1" applyFont="1" applyBorder="1" applyAlignment="1">
      <alignment horizontal="center"/>
    </xf>
    <xf numFmtId="38" fontId="53" fillId="0" borderId="96" xfId="0" applyNumberFormat="1" applyFont="1" applyBorder="1" applyAlignment="1">
      <alignment horizontal="center"/>
    </xf>
    <xf numFmtId="38" fontId="53" fillId="0" borderId="97" xfId="0" applyNumberFormat="1" applyFont="1" applyBorder="1" applyAlignment="1">
      <alignment horizontal="center"/>
    </xf>
    <xf numFmtId="38" fontId="53" fillId="0" borderId="98" xfId="0" applyNumberFormat="1" applyFont="1" applyBorder="1" applyAlignment="1">
      <alignment horizontal="center"/>
    </xf>
    <xf numFmtId="38" fontId="52" fillId="0" borderId="99" xfId="0" applyNumberFormat="1" applyFont="1" applyBorder="1" applyAlignment="1">
      <alignment horizontal="center"/>
    </xf>
    <xf numFmtId="38" fontId="52" fillId="0" borderId="93" xfId="0" applyNumberFormat="1" applyFont="1" applyBorder="1" applyAlignment="1">
      <alignment horizontal="center"/>
    </xf>
    <xf numFmtId="38" fontId="53" fillId="0" borderId="100" xfId="0" applyNumberFormat="1" applyFont="1" applyBorder="1" applyAlignment="1">
      <alignment horizontal="center"/>
    </xf>
    <xf numFmtId="38" fontId="53" fillId="0" borderId="99" xfId="0" applyNumberFormat="1" applyFont="1" applyBorder="1" applyAlignment="1">
      <alignment horizontal="center"/>
    </xf>
    <xf numFmtId="38" fontId="53" fillId="0" borderId="101" xfId="0" applyNumberFormat="1" applyFont="1" applyBorder="1" applyAlignment="1">
      <alignment horizontal="center"/>
    </xf>
    <xf numFmtId="38" fontId="52" fillId="0" borderId="0" xfId="0" applyNumberFormat="1" applyFont="1" applyAlignment="1">
      <alignment horizontal="left"/>
    </xf>
    <xf numFmtId="38" fontId="52" fillId="0" borderId="41" xfId="0" applyNumberFormat="1" applyFont="1" applyBorder="1" applyAlignment="1">
      <alignment horizontal="center"/>
    </xf>
    <xf numFmtId="38" fontId="52" fillId="0" borderId="102" xfId="0" applyNumberFormat="1" applyFont="1" applyBorder="1" applyAlignment="1">
      <alignment horizontal="center"/>
    </xf>
    <xf numFmtId="38" fontId="52" fillId="0" borderId="103" xfId="0" applyNumberFormat="1" applyFont="1" applyBorder="1" applyAlignment="1">
      <alignment horizontal="center"/>
    </xf>
    <xf numFmtId="38" fontId="52" fillId="0" borderId="104" xfId="0" applyNumberFormat="1" applyFont="1" applyBorder="1" applyAlignment="1">
      <alignment horizontal="center"/>
    </xf>
    <xf numFmtId="38" fontId="52" fillId="0" borderId="105" xfId="0" applyNumberFormat="1" applyFont="1" applyBorder="1" applyAlignment="1">
      <alignment horizontal="center"/>
    </xf>
    <xf numFmtId="38" fontId="52" fillId="0" borderId="106" xfId="0" applyNumberFormat="1" applyFont="1" applyBorder="1" applyAlignment="1">
      <alignment horizontal="center"/>
    </xf>
    <xf numFmtId="38" fontId="52" fillId="0" borderId="0" xfId="0" applyNumberFormat="1" applyFont="1" applyAlignment="1">
      <alignment horizontal="center"/>
    </xf>
    <xf numFmtId="38" fontId="52" fillId="0" borderId="39" xfId="0" applyNumberFormat="1" applyFont="1" applyBorder="1" applyAlignment="1">
      <alignment horizontal="center"/>
    </xf>
    <xf numFmtId="38" fontId="52" fillId="0" borderId="107" xfId="0" applyNumberFormat="1" applyFont="1" applyBorder="1" applyAlignment="1">
      <alignment horizontal="center"/>
    </xf>
    <xf numFmtId="38" fontId="52" fillId="0" borderId="34" xfId="0" applyNumberFormat="1" applyFont="1" applyBorder="1" applyAlignment="1">
      <alignment horizontal="center"/>
    </xf>
    <xf numFmtId="38" fontId="53" fillId="0" borderId="108" xfId="0" applyNumberFormat="1" applyFont="1" applyBorder="1" applyAlignment="1">
      <alignment horizontal="center"/>
    </xf>
    <xf numFmtId="1" fontId="53" fillId="0" borderId="63" xfId="0" applyNumberFormat="1" applyFont="1" applyBorder="1" applyAlignment="1">
      <alignment horizontal="center"/>
    </xf>
    <xf numFmtId="38" fontId="52" fillId="0" borderId="153" xfId="0" applyNumberFormat="1" applyFont="1" applyBorder="1" applyAlignment="1">
      <alignment horizontal="left"/>
    </xf>
    <xf numFmtId="38" fontId="52" fillId="0" borderId="109" xfId="0" applyNumberFormat="1" applyFont="1" applyBorder="1" applyAlignment="1">
      <alignment horizontal="center"/>
    </xf>
    <xf numFmtId="38" fontId="52" fillId="0" borderId="110" xfId="0" applyNumberFormat="1" applyFont="1" applyBorder="1" applyAlignment="1">
      <alignment horizontal="center"/>
    </xf>
    <xf numFmtId="38" fontId="53" fillId="0" borderId="111" xfId="0" applyNumberFormat="1" applyFont="1" applyBorder="1" applyAlignment="1">
      <alignment horizontal="center"/>
    </xf>
    <xf numFmtId="38" fontId="53" fillId="0" borderId="112" xfId="0" applyNumberFormat="1" applyFont="1" applyBorder="1" applyAlignment="1">
      <alignment horizontal="center"/>
    </xf>
    <xf numFmtId="38" fontId="53" fillId="0" borderId="113" xfId="0" applyNumberFormat="1" applyFont="1" applyBorder="1" applyAlignment="1">
      <alignment horizontal="center"/>
    </xf>
    <xf numFmtId="38" fontId="52" fillId="0" borderId="155" xfId="0" applyNumberFormat="1" applyFont="1" applyBorder="1" applyAlignment="1">
      <alignment horizontal="center"/>
    </xf>
    <xf numFmtId="38" fontId="52" fillId="0" borderId="153" xfId="0" applyNumberFormat="1" applyFont="1" applyBorder="1" applyAlignment="1">
      <alignment horizontal="center"/>
    </xf>
    <xf numFmtId="38" fontId="53" fillId="0" borderId="148" xfId="0" applyNumberFormat="1" applyFont="1" applyBorder="1" applyAlignment="1">
      <alignment horizontal="center"/>
    </xf>
    <xf numFmtId="38" fontId="53" fillId="0" borderId="107" xfId="0" applyNumberFormat="1" applyFont="1" applyBorder="1" applyAlignment="1">
      <alignment horizontal="center"/>
    </xf>
    <xf numFmtId="38" fontId="53" fillId="0" borderId="155" xfId="0" applyNumberFormat="1" applyFont="1" applyBorder="1" applyAlignment="1">
      <alignment horizontal="center"/>
    </xf>
    <xf numFmtId="38" fontId="53" fillId="0" borderId="114" xfId="0" applyNumberFormat="1" applyFont="1" applyBorder="1" applyAlignment="1">
      <alignment horizontal="center"/>
    </xf>
    <xf numFmtId="38" fontId="52" fillId="0" borderId="115" xfId="0" applyNumberFormat="1" applyFont="1" applyBorder="1" applyAlignment="1">
      <alignment horizontal="center"/>
    </xf>
    <xf numFmtId="38" fontId="100" fillId="0" borderId="116" xfId="0" applyNumberFormat="1" applyFont="1" applyBorder="1" applyAlignment="1">
      <alignment horizontal="center"/>
    </xf>
    <xf numFmtId="38" fontId="52" fillId="0" borderId="87" xfId="0" applyNumberFormat="1" applyFont="1" applyBorder="1" applyAlignment="1">
      <alignment horizontal="center"/>
    </xf>
    <xf numFmtId="38" fontId="53" fillId="0" borderId="83" xfId="0" applyNumberFormat="1" applyFont="1" applyBorder="1" applyAlignment="1">
      <alignment horizontal="center"/>
    </xf>
    <xf numFmtId="38" fontId="53" fillId="0" borderId="0" xfId="0" applyNumberFormat="1" applyFont="1" applyAlignment="1">
      <alignment horizontal="left"/>
    </xf>
    <xf numFmtId="38" fontId="52" fillId="0" borderId="117" xfId="0" applyNumberFormat="1" applyFont="1" applyBorder="1" applyAlignment="1">
      <alignment horizontal="center"/>
    </xf>
    <xf numFmtId="38" fontId="52" fillId="0" borderId="118" xfId="0" applyNumberFormat="1" applyFont="1" applyBorder="1" applyAlignment="1">
      <alignment horizontal="center"/>
    </xf>
    <xf numFmtId="38" fontId="53" fillId="0" borderId="105" xfId="0" applyNumberFormat="1" applyFont="1" applyBorder="1" applyAlignment="1">
      <alignment horizontal="center"/>
    </xf>
    <xf numFmtId="38" fontId="53" fillId="0" borderId="0" xfId="0" applyNumberFormat="1" applyFont="1" applyAlignment="1">
      <alignment horizontal="center"/>
    </xf>
    <xf numFmtId="38" fontId="53" fillId="0" borderId="104" xfId="0" applyNumberFormat="1" applyFont="1" applyBorder="1" applyAlignment="1">
      <alignment horizontal="center"/>
    </xf>
    <xf numFmtId="38" fontId="53" fillId="0" borderId="39" xfId="0" applyNumberFormat="1" applyFont="1" applyBorder="1" applyAlignment="1">
      <alignment horizontal="center"/>
    </xf>
    <xf numFmtId="38" fontId="53" fillId="0" borderId="103" xfId="0" applyNumberFormat="1" applyFont="1" applyBorder="1" applyAlignment="1">
      <alignment horizontal="center"/>
    </xf>
    <xf numFmtId="38" fontId="53" fillId="0" borderId="106" xfId="0" applyNumberFormat="1" applyFont="1" applyBorder="1" applyAlignment="1">
      <alignment horizontal="center"/>
    </xf>
    <xf numFmtId="38" fontId="53" fillId="0" borderId="34" xfId="0" applyNumberFormat="1" applyFont="1" applyBorder="1" applyAlignment="1">
      <alignment horizontal="center"/>
    </xf>
    <xf numFmtId="38" fontId="52" fillId="0" borderId="119" xfId="0" applyNumberFormat="1" applyFont="1" applyBorder="1" applyAlignment="1">
      <alignment horizontal="center"/>
    </xf>
    <xf numFmtId="38" fontId="53" fillId="0" borderId="120" xfId="0" applyNumberFormat="1" applyFont="1" applyBorder="1" applyAlignment="1">
      <alignment horizontal="center"/>
    </xf>
    <xf numFmtId="38" fontId="53" fillId="0" borderId="67" xfId="0" applyNumberFormat="1" applyFont="1" applyBorder="1" applyAlignment="1">
      <alignment horizontal="center"/>
    </xf>
    <xf numFmtId="38" fontId="52" fillId="0" borderId="10" xfId="0" applyNumberFormat="1" applyFont="1" applyBorder="1" applyAlignment="1">
      <alignment horizontal="left"/>
    </xf>
    <xf numFmtId="38" fontId="52" fillId="0" borderId="14" xfId="0" applyNumberFormat="1" applyFont="1" applyBorder="1" applyAlignment="1">
      <alignment horizontal="center"/>
    </xf>
    <xf numFmtId="38" fontId="52" fillId="0" borderId="13" xfId="0" applyNumberFormat="1" applyFont="1" applyBorder="1" applyAlignment="1">
      <alignment horizontal="center"/>
    </xf>
    <xf numFmtId="38" fontId="52" fillId="0" borderId="121" xfId="0" applyNumberFormat="1" applyFont="1" applyBorder="1" applyAlignment="1">
      <alignment horizontal="center"/>
    </xf>
    <xf numFmtId="38" fontId="52" fillId="0" borderId="122" xfId="0" applyNumberFormat="1" applyFont="1" applyBorder="1" applyAlignment="1">
      <alignment horizontal="center"/>
    </xf>
    <xf numFmtId="38" fontId="52" fillId="0" borderId="11" xfId="0" applyNumberFormat="1" applyFont="1" applyBorder="1" applyAlignment="1">
      <alignment horizontal="center"/>
    </xf>
    <xf numFmtId="38" fontId="52" fillId="0" borderId="10" xfId="0" applyNumberFormat="1" applyFont="1" applyBorder="1" applyAlignment="1">
      <alignment horizontal="center"/>
    </xf>
    <xf numFmtId="38" fontId="52" fillId="0" borderId="123" xfId="0" applyNumberFormat="1" applyFont="1" applyBorder="1" applyAlignment="1">
      <alignment horizontal="center"/>
    </xf>
    <xf numFmtId="38" fontId="52" fillId="0" borderId="9" xfId="0" applyNumberFormat="1" applyFont="1" applyBorder="1" applyAlignment="1">
      <alignment horizontal="center"/>
    </xf>
    <xf numFmtId="38" fontId="53" fillId="0" borderId="153" xfId="0" applyNumberFormat="1" applyFont="1" applyBorder="1" applyAlignment="1">
      <alignment horizontal="left"/>
    </xf>
    <xf numFmtId="38" fontId="53" fillId="0" borderId="109" xfId="0" applyNumberFormat="1" applyFont="1" applyBorder="1" applyAlignment="1">
      <alignment horizontal="center"/>
    </xf>
    <xf numFmtId="38" fontId="53" fillId="0" borderId="110" xfId="0" applyNumberFormat="1" applyFont="1" applyBorder="1" applyAlignment="1">
      <alignment horizontal="center"/>
    </xf>
    <xf numFmtId="38" fontId="53" fillId="0" borderId="153" xfId="0" applyNumberFormat="1" applyFont="1" applyBorder="1" applyAlignment="1">
      <alignment horizontal="center"/>
    </xf>
    <xf numFmtId="38" fontId="52" fillId="0" borderId="38" xfId="0" applyNumberFormat="1" applyFont="1" applyBorder="1" applyAlignment="1">
      <alignment horizontal="left"/>
    </xf>
    <xf numFmtId="38" fontId="52" fillId="0" borderId="18" xfId="0" applyNumberFormat="1" applyFont="1" applyBorder="1" applyAlignment="1">
      <alignment horizontal="center"/>
    </xf>
    <xf numFmtId="38" fontId="52" fillId="0" borderId="17" xfId="0" applyNumberFormat="1" applyFont="1" applyBorder="1" applyAlignment="1">
      <alignment horizontal="center"/>
    </xf>
    <xf numFmtId="38" fontId="52" fillId="0" borderId="124" xfId="0" applyNumberFormat="1" applyFont="1" applyBorder="1" applyAlignment="1">
      <alignment horizontal="center"/>
    </xf>
    <xf numFmtId="38" fontId="52" fillId="0" borderId="125" xfId="0" applyNumberFormat="1" applyFont="1" applyBorder="1" applyAlignment="1">
      <alignment horizontal="center"/>
    </xf>
    <xf numFmtId="38" fontId="52" fillId="0" borderId="15" xfId="0" applyNumberFormat="1" applyFont="1" applyBorder="1" applyAlignment="1">
      <alignment horizontal="center"/>
    </xf>
    <xf numFmtId="38" fontId="52" fillId="0" borderId="126" xfId="0" applyNumberFormat="1" applyFont="1" applyBorder="1" applyAlignment="1">
      <alignment horizontal="center"/>
    </xf>
    <xf numFmtId="38" fontId="52" fillId="0" borderId="38" xfId="0" applyNumberFormat="1" applyFont="1" applyBorder="1" applyAlignment="1">
      <alignment horizontal="center"/>
    </xf>
    <xf numFmtId="38" fontId="52" fillId="0" borderId="16" xfId="0" applyNumberFormat="1" applyFont="1" applyBorder="1" applyAlignment="1">
      <alignment horizontal="center"/>
    </xf>
    <xf numFmtId="38" fontId="52" fillId="0" borderId="165" xfId="0" applyNumberFormat="1" applyFont="1" applyBorder="1" applyAlignment="1">
      <alignment horizontal="center"/>
    </xf>
    <xf numFmtId="38" fontId="53" fillId="0" borderId="127" xfId="0" applyNumberFormat="1" applyFont="1" applyBorder="1" applyAlignment="1">
      <alignment horizontal="left" vertical="top" wrapText="1"/>
    </xf>
    <xf numFmtId="38" fontId="53" fillId="0" borderId="128" xfId="0" applyNumberFormat="1" applyFont="1" applyBorder="1" applyAlignment="1">
      <alignment vertical="top"/>
    </xf>
    <xf numFmtId="38" fontId="52" fillId="0" borderId="129" xfId="0" applyNumberFormat="1" applyFont="1" applyBorder="1" applyAlignment="1">
      <alignment horizontal="center"/>
    </xf>
    <xf numFmtId="38" fontId="53" fillId="0" borderId="127" xfId="0" applyNumberFormat="1" applyFont="1" applyBorder="1" applyAlignment="1">
      <alignment horizontal="center"/>
    </xf>
    <xf numFmtId="38" fontId="53" fillId="0" borderId="166" xfId="0" applyNumberFormat="1" applyFont="1" applyBorder="1" applyAlignment="1">
      <alignment horizontal="center"/>
    </xf>
    <xf numFmtId="38" fontId="52" fillId="0" borderId="131" xfId="0" applyNumberFormat="1" applyFont="1" applyBorder="1" applyAlignment="1">
      <alignment horizontal="center"/>
    </xf>
    <xf numFmtId="38" fontId="53" fillId="0" borderId="132" xfId="0" applyNumberFormat="1" applyFont="1" applyBorder="1" applyAlignment="1">
      <alignment horizontal="center"/>
    </xf>
    <xf numFmtId="38" fontId="53" fillId="0" borderId="130" xfId="0" applyNumberFormat="1" applyFont="1" applyBorder="1" applyAlignment="1">
      <alignment horizontal="center"/>
    </xf>
    <xf numFmtId="38" fontId="52" fillId="0" borderId="127" xfId="0" applyNumberFormat="1" applyFont="1" applyBorder="1" applyAlignment="1">
      <alignment horizontal="center"/>
    </xf>
    <xf numFmtId="38" fontId="53" fillId="0" borderId="133" xfId="0" applyNumberFormat="1" applyFont="1" applyBorder="1" applyAlignment="1">
      <alignment horizontal="center"/>
    </xf>
    <xf numFmtId="38" fontId="53" fillId="0" borderId="58" xfId="0" applyNumberFormat="1" applyFont="1" applyBorder="1" applyAlignment="1">
      <alignment horizontal="left" vertical="top" wrapText="1"/>
    </xf>
    <xf numFmtId="38" fontId="53" fillId="0" borderId="59" xfId="0" applyNumberFormat="1" applyFont="1" applyBorder="1" applyAlignment="1">
      <alignment horizontal="left" vertical="top"/>
    </xf>
    <xf numFmtId="38" fontId="53" fillId="0" borderId="58" xfId="0" applyNumberFormat="1" applyFont="1" applyBorder="1" applyAlignment="1">
      <alignment horizontal="center"/>
    </xf>
    <xf numFmtId="38" fontId="53" fillId="0" borderId="167" xfId="0" applyNumberFormat="1" applyFont="1" applyBorder="1" applyAlignment="1">
      <alignment horizontal="center"/>
    </xf>
    <xf numFmtId="38" fontId="53" fillId="0" borderId="59" xfId="0" applyNumberFormat="1" applyFont="1" applyBorder="1" applyAlignment="1">
      <alignment vertical="top"/>
    </xf>
    <xf numFmtId="38" fontId="53" fillId="0" borderId="131" xfId="0" applyNumberFormat="1" applyFont="1" applyBorder="1" applyAlignment="1">
      <alignment horizontal="center"/>
    </xf>
    <xf numFmtId="38" fontId="53" fillId="0" borderId="93" xfId="0" applyNumberFormat="1" applyFont="1" applyBorder="1" applyAlignment="1">
      <alignment horizontal="left" vertical="top" wrapText="1"/>
    </xf>
    <xf numFmtId="38" fontId="53" fillId="0" borderId="94" xfId="0" applyNumberFormat="1" applyFont="1" applyBorder="1" applyAlignment="1">
      <alignment vertical="top"/>
    </xf>
    <xf numFmtId="38" fontId="53" fillId="0" borderId="93" xfId="0" applyNumberFormat="1" applyFont="1" applyBorder="1" applyAlignment="1">
      <alignment horizontal="center"/>
    </xf>
    <xf numFmtId="38" fontId="53" fillId="0" borderId="168" xfId="0" applyNumberFormat="1" applyFont="1" applyBorder="1" applyAlignment="1">
      <alignment horizontal="center"/>
    </xf>
    <xf numFmtId="38" fontId="52" fillId="0" borderId="169" xfId="0" applyNumberFormat="1" applyFont="1" applyBorder="1" applyAlignment="1">
      <alignment horizontal="center"/>
    </xf>
    <xf numFmtId="38" fontId="52" fillId="0" borderId="170" xfId="0" applyNumberFormat="1" applyFont="1" applyBorder="1" applyAlignment="1">
      <alignment horizontal="center"/>
    </xf>
    <xf numFmtId="38" fontId="52" fillId="0" borderId="171" xfId="0" applyNumberFormat="1" applyFont="1" applyBorder="1" applyAlignment="1">
      <alignment horizontal="center"/>
    </xf>
    <xf numFmtId="38" fontId="52" fillId="0" borderId="149" xfId="0" applyNumberFormat="1" applyFont="1" applyBorder="1" applyAlignment="1">
      <alignment horizontal="center"/>
    </xf>
    <xf numFmtId="38" fontId="52" fillId="0" borderId="172" xfId="0" applyNumberFormat="1" applyFont="1" applyBorder="1" applyAlignment="1">
      <alignment horizontal="center"/>
    </xf>
    <xf numFmtId="38" fontId="52" fillId="0" borderId="5" xfId="0" applyNumberFormat="1" applyFont="1" applyBorder="1" applyAlignment="1">
      <alignment horizontal="center"/>
    </xf>
    <xf numFmtId="38" fontId="52" fillId="0" borderId="28" xfId="0" applyNumberFormat="1" applyFont="1" applyBorder="1" applyAlignment="1">
      <alignment horizontal="center"/>
    </xf>
    <xf numFmtId="38" fontId="52" fillId="0" borderId="173" xfId="0" applyNumberFormat="1" applyFont="1" applyBorder="1" applyAlignment="1">
      <alignment horizontal="center"/>
    </xf>
    <xf numFmtId="38" fontId="53" fillId="0" borderId="83" xfId="0" applyNumberFormat="1" applyFont="1" applyBorder="1" applyAlignment="1">
      <alignment horizontal="left" vertical="top" wrapText="1"/>
    </xf>
    <xf numFmtId="38" fontId="52" fillId="0" borderId="86" xfId="0" applyNumberFormat="1" applyFont="1" applyBorder="1" applyAlignment="1">
      <alignment horizontal="center"/>
    </xf>
    <xf numFmtId="38" fontId="52" fillId="0" borderId="128" xfId="0" applyNumberFormat="1" applyFont="1" applyBorder="1" applyAlignment="1">
      <alignment horizontal="center"/>
    </xf>
    <xf numFmtId="38" fontId="52" fillId="0" borderId="132" xfId="0" applyNumberFormat="1" applyFont="1" applyBorder="1" applyAlignment="1">
      <alignment horizontal="center"/>
    </xf>
    <xf numFmtId="38" fontId="52" fillId="0" borderId="92" xfId="0" applyNumberFormat="1" applyFont="1" applyBorder="1" applyAlignment="1">
      <alignment horizontal="center"/>
    </xf>
    <xf numFmtId="38" fontId="53" fillId="0" borderId="135" xfId="0" applyNumberFormat="1" applyFont="1" applyBorder="1" applyAlignment="1">
      <alignment horizontal="center"/>
    </xf>
    <xf numFmtId="38" fontId="52" fillId="0" borderId="134" xfId="0" applyNumberFormat="1" applyFont="1" applyBorder="1" applyAlignment="1">
      <alignment horizontal="center"/>
    </xf>
    <xf numFmtId="38" fontId="53" fillId="0" borderId="136" xfId="0" applyNumberFormat="1" applyFont="1" applyBorder="1" applyAlignment="1">
      <alignment horizontal="center"/>
    </xf>
    <xf numFmtId="38" fontId="52" fillId="0" borderId="137" xfId="0" applyNumberFormat="1" applyFont="1" applyBorder="1" applyAlignment="1">
      <alignment horizontal="center"/>
    </xf>
    <xf numFmtId="38" fontId="53" fillId="0" borderId="138" xfId="0" applyNumberFormat="1" applyFont="1" applyBorder="1" applyAlignment="1">
      <alignment horizontal="center"/>
    </xf>
    <xf numFmtId="38" fontId="52" fillId="0" borderId="139" xfId="0" applyNumberFormat="1" applyFont="1" applyBorder="1" applyAlignment="1">
      <alignment horizontal="center"/>
    </xf>
    <xf numFmtId="38" fontId="53" fillId="0" borderId="140" xfId="0" applyNumberFormat="1" applyFont="1" applyBorder="1" applyAlignment="1">
      <alignment horizontal="center"/>
    </xf>
    <xf numFmtId="38" fontId="53" fillId="0" borderId="141" xfId="0" applyNumberFormat="1" applyFont="1" applyBorder="1" applyAlignment="1">
      <alignment horizontal="center"/>
    </xf>
    <xf numFmtId="38" fontId="52" fillId="0" borderId="96" xfId="0" applyNumberFormat="1" applyFont="1" applyBorder="1" applyAlignment="1">
      <alignment horizontal="center"/>
    </xf>
    <xf numFmtId="38" fontId="52" fillId="0" borderId="97" xfId="0" applyNumberFormat="1" applyFont="1" applyBorder="1" applyAlignment="1">
      <alignment horizontal="center"/>
    </xf>
    <xf numFmtId="38" fontId="52" fillId="0" borderId="156" xfId="0" applyNumberFormat="1" applyFont="1" applyBorder="1" applyAlignment="1">
      <alignment horizontal="left"/>
    </xf>
    <xf numFmtId="38" fontId="52" fillId="0" borderId="20" xfId="0" applyNumberFormat="1" applyFont="1" applyBorder="1" applyAlignment="1">
      <alignment horizontal="center"/>
    </xf>
    <xf numFmtId="38" fontId="52" fillId="0" borderId="19" xfId="0" applyNumberFormat="1" applyFont="1" applyBorder="1" applyAlignment="1">
      <alignment horizontal="center"/>
    </xf>
    <xf numFmtId="38" fontId="52" fillId="0" borderId="143" xfId="0" applyNumberFormat="1" applyFont="1" applyBorder="1" applyAlignment="1">
      <alignment horizontal="center"/>
    </xf>
    <xf numFmtId="38" fontId="52" fillId="0" borderId="142" xfId="0" applyNumberFormat="1" applyFont="1" applyBorder="1" applyAlignment="1">
      <alignment horizontal="center"/>
    </xf>
    <xf numFmtId="38" fontId="52" fillId="0" borderId="152" xfId="0" applyNumberFormat="1" applyFont="1" applyBorder="1" applyAlignment="1">
      <alignment horizontal="center"/>
    </xf>
    <xf numFmtId="38" fontId="52" fillId="0" borderId="156" xfId="0" applyNumberFormat="1" applyFont="1" applyBorder="1" applyAlignment="1">
      <alignment horizontal="center"/>
    </xf>
    <xf numFmtId="38" fontId="52" fillId="0" borderId="154" xfId="0" applyNumberFormat="1" applyFont="1" applyBorder="1" applyAlignment="1">
      <alignment horizontal="center"/>
    </xf>
    <xf numFmtId="38" fontId="52" fillId="0" borderId="144" xfId="0" applyNumberFormat="1" applyFont="1" applyBorder="1" applyAlignment="1">
      <alignment horizontal="center"/>
    </xf>
    <xf numFmtId="38" fontId="52" fillId="0" borderId="146" xfId="0" applyNumberFormat="1" applyFont="1" applyBorder="1" applyAlignment="1">
      <alignment horizontal="center"/>
    </xf>
    <xf numFmtId="38" fontId="100" fillId="0" borderId="58" xfId="0" applyNumberFormat="1" applyFont="1" applyBorder="1" applyAlignment="1">
      <alignment horizontal="left"/>
    </xf>
    <xf numFmtId="38" fontId="100" fillId="0" borderId="59" xfId="0" applyNumberFormat="1" applyFont="1" applyBorder="1" applyAlignment="1">
      <alignment horizontal="left" vertical="top"/>
    </xf>
    <xf numFmtId="38" fontId="100" fillId="0" borderId="65" xfId="0" applyNumberFormat="1" applyFont="1" applyBorder="1" applyAlignment="1">
      <alignment horizontal="center"/>
    </xf>
    <xf numFmtId="38" fontId="52" fillId="0" borderId="88" xfId="0" applyNumberFormat="1" applyFont="1" applyBorder="1" applyAlignment="1">
      <alignment horizontal="center"/>
    </xf>
    <xf numFmtId="38" fontId="100" fillId="0" borderId="58" xfId="0" applyNumberFormat="1" applyFont="1" applyBorder="1" applyAlignment="1">
      <alignment horizontal="center"/>
    </xf>
    <xf numFmtId="38" fontId="100" fillId="0" borderId="63" xfId="0" applyNumberFormat="1" applyFont="1" applyBorder="1" applyAlignment="1">
      <alignment horizontal="center"/>
    </xf>
    <xf numFmtId="38" fontId="52" fillId="0" borderId="90" xfId="0" applyNumberFormat="1" applyFont="1" applyBorder="1" applyAlignment="1">
      <alignment horizontal="center"/>
    </xf>
    <xf numFmtId="38" fontId="100" fillId="0" borderId="87" xfId="0" applyNumberFormat="1" applyFont="1" applyBorder="1" applyAlignment="1">
      <alignment horizontal="center"/>
    </xf>
    <xf numFmtId="38" fontId="100" fillId="0" borderId="88" xfId="0" applyNumberFormat="1" applyFont="1" applyBorder="1" applyAlignment="1">
      <alignment horizontal="center"/>
    </xf>
    <xf numFmtId="38" fontId="100" fillId="0" borderId="108" xfId="0" applyNumberFormat="1" applyFont="1" applyBorder="1" applyAlignment="1">
      <alignment horizontal="center"/>
    </xf>
    <xf numFmtId="38" fontId="52" fillId="0" borderId="167" xfId="0" applyNumberFormat="1" applyFont="1" applyBorder="1" applyAlignment="1">
      <alignment horizontal="center"/>
    </xf>
    <xf numFmtId="38" fontId="52" fillId="0" borderId="65" xfId="0" applyNumberFormat="1" applyFont="1" applyBorder="1" applyAlignment="1">
      <alignment horizontal="center"/>
    </xf>
    <xf numFmtId="38" fontId="100" fillId="0" borderId="64" xfId="0" applyNumberFormat="1" applyFont="1" applyBorder="1" applyAlignment="1">
      <alignment horizontal="center"/>
    </xf>
    <xf numFmtId="38" fontId="100" fillId="0" borderId="62" xfId="0" applyNumberFormat="1" applyFont="1" applyBorder="1" applyAlignment="1">
      <alignment horizontal="center"/>
    </xf>
    <xf numFmtId="38" fontId="100" fillId="0" borderId="66" xfId="0" applyNumberFormat="1" applyFont="1" applyBorder="1" applyAlignment="1">
      <alignment horizontal="center"/>
    </xf>
    <xf numFmtId="38" fontId="100" fillId="0" borderId="140" xfId="0" applyNumberFormat="1" applyFont="1" applyBorder="1" applyAlignment="1">
      <alignment horizontal="center"/>
    </xf>
    <xf numFmtId="38" fontId="100" fillId="0" borderId="139" xfId="0" applyNumberFormat="1" applyFont="1" applyBorder="1" applyAlignment="1">
      <alignment horizontal="center"/>
    </xf>
    <xf numFmtId="38" fontId="100" fillId="0" borderId="137" xfId="0" applyNumberFormat="1" applyFont="1" applyBorder="1" applyAlignment="1">
      <alignment horizontal="center"/>
    </xf>
    <xf numFmtId="38" fontId="100" fillId="0" borderId="93" xfId="0" applyNumberFormat="1" applyFont="1" applyBorder="1" applyAlignment="1">
      <alignment horizontal="left"/>
    </xf>
    <xf numFmtId="38" fontId="100" fillId="0" borderId="94" xfId="0" applyNumberFormat="1" applyFont="1" applyBorder="1" applyAlignment="1">
      <alignment horizontal="left" vertical="top"/>
    </xf>
    <xf numFmtId="38" fontId="52" fillId="0" borderId="168" xfId="0" applyNumberFormat="1" applyFont="1" applyBorder="1" applyAlignment="1">
      <alignment horizontal="center"/>
    </xf>
    <xf numFmtId="38" fontId="52" fillId="0" borderId="98" xfId="0" applyNumberFormat="1" applyFont="1" applyBorder="1" applyAlignment="1">
      <alignment horizontal="center"/>
    </xf>
    <xf numFmtId="38" fontId="52" fillId="0" borderId="100" xfId="0" applyNumberFormat="1" applyFont="1" applyBorder="1" applyAlignment="1">
      <alignment horizontal="center"/>
    </xf>
    <xf numFmtId="38" fontId="100" fillId="0" borderId="97" xfId="0" applyNumberFormat="1" applyFont="1" applyBorder="1" applyAlignment="1">
      <alignment horizontal="center"/>
    </xf>
    <xf numFmtId="38" fontId="100" fillId="0" borderId="98" xfId="0" applyNumberFormat="1" applyFont="1" applyBorder="1" applyAlignment="1">
      <alignment horizontal="center"/>
    </xf>
    <xf numFmtId="38" fontId="100" fillId="0" borderId="101" xfId="0" applyNumberFormat="1" applyFont="1" applyBorder="1" applyAlignment="1">
      <alignment horizontal="center"/>
    </xf>
    <xf numFmtId="38" fontId="101" fillId="0" borderId="101" xfId="0" applyNumberFormat="1" applyFont="1" applyBorder="1" applyAlignment="1">
      <alignment horizontal="center"/>
    </xf>
    <xf numFmtId="38" fontId="100" fillId="0" borderId="83" xfId="0" applyNumberFormat="1" applyFont="1" applyBorder="1" applyAlignment="1">
      <alignment horizontal="left"/>
    </xf>
    <xf numFmtId="38" fontId="100" fillId="0" borderId="84" xfId="0" applyNumberFormat="1" applyFont="1" applyBorder="1" applyAlignment="1">
      <alignment horizontal="left" vertical="top"/>
    </xf>
    <xf numFmtId="38" fontId="100" fillId="0" borderId="90" xfId="0" applyNumberFormat="1" applyFont="1" applyBorder="1" applyAlignment="1">
      <alignment horizontal="center"/>
    </xf>
    <xf numFmtId="38" fontId="53" fillId="0" borderId="115" xfId="0" applyNumberFormat="1" applyFont="1" applyBorder="1" applyAlignment="1">
      <alignment horizontal="center"/>
    </xf>
    <xf numFmtId="38" fontId="53" fillId="0" borderId="116" xfId="0" applyNumberFormat="1" applyFont="1" applyBorder="1" applyAlignment="1">
      <alignment horizontal="center"/>
    </xf>
    <xf numFmtId="38" fontId="53" fillId="0" borderId="174" xfId="0" applyNumberFormat="1" applyFont="1" applyBorder="1" applyAlignment="1">
      <alignment horizontal="center"/>
    </xf>
    <xf numFmtId="38" fontId="100" fillId="0" borderId="83" xfId="0" applyNumberFormat="1" applyFont="1" applyBorder="1" applyAlignment="1">
      <alignment horizontal="center"/>
    </xf>
    <xf numFmtId="38" fontId="100" fillId="0" borderId="89" xfId="0" applyNumberFormat="1" applyFont="1" applyBorder="1" applyAlignment="1">
      <alignment horizontal="center"/>
    </xf>
    <xf numFmtId="38" fontId="100" fillId="0" borderId="127" xfId="0" applyNumberFormat="1" applyFont="1" applyBorder="1" applyAlignment="1">
      <alignment horizontal="left"/>
    </xf>
    <xf numFmtId="38" fontId="100" fillId="0" borderId="128" xfId="0" applyNumberFormat="1" applyFont="1" applyBorder="1" applyAlignment="1">
      <alignment horizontal="left" vertical="top"/>
    </xf>
    <xf numFmtId="38" fontId="100" fillId="0" borderId="133" xfId="0" applyNumberFormat="1" applyFont="1" applyBorder="1" applyAlignment="1">
      <alignment horizontal="center"/>
    </xf>
    <xf numFmtId="38" fontId="53" fillId="0" borderId="175" xfId="0" applyNumberFormat="1" applyFont="1" applyBorder="1" applyAlignment="1">
      <alignment horizontal="center"/>
    </xf>
    <xf numFmtId="38" fontId="53" fillId="0" borderId="176" xfId="0" applyNumberFormat="1" applyFont="1" applyBorder="1" applyAlignment="1">
      <alignment horizontal="center"/>
    </xf>
    <xf numFmtId="38" fontId="100" fillId="0" borderId="127" xfId="0" applyNumberFormat="1" applyFont="1" applyBorder="1" applyAlignment="1">
      <alignment horizontal="center"/>
    </xf>
    <xf numFmtId="38" fontId="100" fillId="0" borderId="131" xfId="0" applyNumberFormat="1" applyFont="1" applyBorder="1" applyAlignment="1">
      <alignment horizontal="center"/>
    </xf>
    <xf numFmtId="38" fontId="100" fillId="0" borderId="100" xfId="0" applyNumberFormat="1" applyFont="1" applyBorder="1" applyAlignment="1">
      <alignment horizontal="center"/>
    </xf>
    <xf numFmtId="38" fontId="53" fillId="0" borderId="177" xfId="0" applyNumberFormat="1" applyFont="1" applyBorder="1" applyAlignment="1">
      <alignment horizontal="center"/>
    </xf>
    <xf numFmtId="38" fontId="53" fillId="0" borderId="178" xfId="0" applyNumberFormat="1" applyFont="1" applyBorder="1" applyAlignment="1">
      <alignment horizontal="center"/>
    </xf>
    <xf numFmtId="38" fontId="100" fillId="0" borderId="93" xfId="0" applyNumberFormat="1" applyFont="1" applyBorder="1" applyAlignment="1">
      <alignment horizontal="center"/>
    </xf>
    <xf numFmtId="38" fontId="100" fillId="0" borderId="99" xfId="0" applyNumberFormat="1" applyFont="1" applyBorder="1" applyAlignment="1">
      <alignment horizontal="center"/>
    </xf>
    <xf numFmtId="38" fontId="52" fillId="0" borderId="111" xfId="0" applyNumberFormat="1" applyFont="1" applyBorder="1" applyAlignment="1">
      <alignment horizontal="center"/>
    </xf>
    <xf numFmtId="38" fontId="52" fillId="0" borderId="112" xfId="0" applyNumberFormat="1" applyFont="1" applyBorder="1" applyAlignment="1">
      <alignment horizontal="center"/>
    </xf>
    <xf numFmtId="38" fontId="52" fillId="0" borderId="113" xfId="0" applyNumberFormat="1" applyFont="1" applyBorder="1" applyAlignment="1">
      <alignment horizontal="center"/>
    </xf>
    <xf numFmtId="164" fontId="52" fillId="0" borderId="112" xfId="1" applyFont="1" applyFill="1" applyBorder="1" applyAlignment="1">
      <alignment horizontal="center"/>
    </xf>
    <xf numFmtId="38" fontId="52" fillId="0" borderId="148" xfId="0" applyNumberFormat="1" applyFont="1" applyBorder="1" applyAlignment="1">
      <alignment horizontal="center"/>
    </xf>
    <xf numFmtId="38" fontId="52" fillId="0" borderId="93" xfId="0" applyNumberFormat="1" applyFont="1" applyBorder="1" applyAlignment="1">
      <alignment horizontal="left" vertical="top" wrapText="1"/>
    </xf>
    <xf numFmtId="38" fontId="52" fillId="0" borderId="101" xfId="0" applyNumberFormat="1" applyFont="1" applyBorder="1" applyAlignment="1">
      <alignment horizontal="center"/>
    </xf>
    <xf numFmtId="38" fontId="52" fillId="0" borderId="12" xfId="0" applyNumberFormat="1" applyFont="1" applyBorder="1" applyAlignment="1">
      <alignment horizontal="center"/>
    </xf>
    <xf numFmtId="173" fontId="52" fillId="0" borderId="0" xfId="0" applyNumberFormat="1" applyFont="1" applyAlignment="1">
      <alignment horizontal="left"/>
    </xf>
    <xf numFmtId="173" fontId="53" fillId="39" borderId="0" xfId="0" applyNumberFormat="1" applyFont="1" applyFill="1" applyAlignment="1">
      <alignment horizontal="left"/>
    </xf>
    <xf numFmtId="173" fontId="52" fillId="31" borderId="0" xfId="0" applyNumberFormat="1" applyFont="1" applyFill="1" applyAlignment="1">
      <alignment horizontal="left"/>
    </xf>
    <xf numFmtId="173" fontId="53" fillId="11" borderId="0" xfId="0" applyNumberFormat="1" applyFont="1" applyFill="1" applyAlignment="1">
      <alignment horizontal="left"/>
    </xf>
    <xf numFmtId="173" fontId="53" fillId="31" borderId="0" xfId="0" applyNumberFormat="1" applyFont="1" applyFill="1" applyAlignment="1">
      <alignment horizontal="left"/>
    </xf>
    <xf numFmtId="38" fontId="52" fillId="31" borderId="0" xfId="0" applyNumberFormat="1" applyFont="1" applyFill="1"/>
    <xf numFmtId="38" fontId="53" fillId="0" borderId="0" xfId="0" applyNumberFormat="1" applyFont="1"/>
    <xf numFmtId="38" fontId="52" fillId="0" borderId="0" xfId="0" applyNumberFormat="1" applyFont="1"/>
    <xf numFmtId="40" fontId="53" fillId="0" borderId="0" xfId="0" applyNumberFormat="1" applyFont="1"/>
    <xf numFmtId="40" fontId="52" fillId="0" borderId="0" xfId="0" applyNumberFormat="1" applyFont="1"/>
    <xf numFmtId="0" fontId="86" fillId="16" borderId="0" xfId="0" applyFont="1" applyFill="1" applyAlignment="1">
      <alignment horizontal="left" vertical="center"/>
    </xf>
    <xf numFmtId="0" fontId="66" fillId="16" borderId="0" xfId="4" applyFont="1" applyFill="1" applyBorder="1" applyAlignment="1">
      <alignment horizontal="center" vertical="center"/>
    </xf>
    <xf numFmtId="0" fontId="36" fillId="16" borderId="0" xfId="4" applyFont="1" applyFill="1" applyBorder="1" applyAlignment="1">
      <alignment vertical="center"/>
    </xf>
    <xf numFmtId="0" fontId="35" fillId="16" borderId="0" xfId="4" applyFont="1" applyFill="1" applyBorder="1" applyAlignment="1">
      <alignment vertical="center"/>
    </xf>
    <xf numFmtId="0" fontId="42" fillId="0" borderId="0" xfId="0" applyFont="1" applyFill="1" applyAlignment="1">
      <alignment horizontal="left"/>
    </xf>
    <xf numFmtId="0" fontId="15" fillId="25" borderId="4" xfId="0" applyFont="1" applyFill="1" applyBorder="1" applyAlignment="1">
      <alignment horizontal="center"/>
    </xf>
    <xf numFmtId="0" fontId="31" fillId="16" borderId="34" xfId="0" applyFont="1" applyFill="1" applyBorder="1" applyAlignment="1">
      <alignment horizontal="left" vertical="center" indent="2"/>
    </xf>
    <xf numFmtId="0" fontId="31" fillId="16" borderId="0" xfId="0" applyFont="1" applyFill="1" applyBorder="1" applyAlignment="1">
      <alignment horizontal="left" vertical="center" indent="2"/>
    </xf>
    <xf numFmtId="0" fontId="31" fillId="16" borderId="35" xfId="0" applyFont="1" applyFill="1" applyBorder="1" applyAlignment="1">
      <alignment horizontal="left" vertical="center" indent="2"/>
    </xf>
    <xf numFmtId="14" fontId="31" fillId="16" borderId="34" xfId="0" applyNumberFormat="1" applyFont="1" applyFill="1" applyBorder="1" applyAlignment="1">
      <alignment horizontal="left" vertical="center" wrapText="1" indent="2"/>
    </xf>
    <xf numFmtId="14" fontId="31" fillId="16" borderId="0" xfId="0" applyNumberFormat="1" applyFont="1" applyFill="1" applyBorder="1" applyAlignment="1">
      <alignment horizontal="left" vertical="center" wrapText="1" indent="2"/>
    </xf>
    <xf numFmtId="14" fontId="31" fillId="16" borderId="35" xfId="0" applyNumberFormat="1" applyFont="1" applyFill="1" applyBorder="1" applyAlignment="1">
      <alignment horizontal="left" vertical="center" wrapText="1" indent="2"/>
    </xf>
    <xf numFmtId="0" fontId="72" fillId="0" borderId="0" xfId="0" applyFont="1" applyAlignment="1"/>
    <xf numFmtId="0" fontId="73" fillId="0" borderId="0" xfId="0" applyFont="1" applyAlignment="1"/>
    <xf numFmtId="3" fontId="73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811" t="s">
        <v>396</v>
      </c>
      <c r="B17" s="811"/>
      <c r="C17" s="811"/>
      <c r="D17" s="811"/>
      <c r="E17" s="811"/>
      <c r="F17" s="811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812" t="s">
        <v>398</v>
      </c>
      <c r="C20" s="812"/>
      <c r="D20" s="812"/>
      <c r="E20" s="812"/>
      <c r="F20" s="812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813" t="s">
        <v>531</v>
      </c>
      <c r="C21" s="813"/>
      <c r="D21" s="813"/>
      <c r="E21" s="813"/>
      <c r="F21" s="813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813" t="s">
        <v>401</v>
      </c>
      <c r="C22" s="813"/>
      <c r="D22" s="813"/>
      <c r="E22" s="813"/>
      <c r="F22" s="813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814" t="s">
        <v>491</v>
      </c>
      <c r="B24" s="814"/>
      <c r="C24" s="814"/>
      <c r="D24" s="814"/>
      <c r="E24" s="814"/>
      <c r="F24" s="814"/>
      <c r="G24" s="323"/>
      <c r="H24" s="323"/>
    </row>
    <row r="25" spans="1:14" ht="17.25" customHeight="1">
      <c r="A25" s="810" t="s">
        <v>490</v>
      </c>
      <c r="B25" s="810"/>
      <c r="C25" s="810"/>
      <c r="D25" s="810"/>
      <c r="E25" s="810"/>
      <c r="F25" s="810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sheetPr codeName="Sheet16"/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tabSelected="1" view="pageBreakPreview" zoomScale="80" zoomScaleNormal="65" zoomScaleSheetLayoutView="80" workbookViewId="0">
      <pane xSplit="2" ySplit="1" topLeftCell="C2" activePane="bottomRight" state="frozen"/>
      <selection activeCell="B21" sqref="B21"/>
      <selection pane="topRight" activeCell="B21" sqref="B21"/>
      <selection pane="bottomLeft" activeCell="B21" sqref="B21"/>
      <selection pane="bottomRight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32" t="s">
        <v>608</v>
      </c>
      <c r="B1" s="533" t="s">
        <v>609</v>
      </c>
      <c r="C1" s="534" t="s">
        <v>263</v>
      </c>
      <c r="D1" s="535" t="s">
        <v>264</v>
      </c>
      <c r="E1" s="536" t="s">
        <v>265</v>
      </c>
      <c r="F1" s="537" t="s">
        <v>266</v>
      </c>
      <c r="G1" s="537" t="s">
        <v>267</v>
      </c>
      <c r="H1" s="538" t="s">
        <v>268</v>
      </c>
      <c r="I1" s="535" t="s">
        <v>269</v>
      </c>
      <c r="J1" s="536" t="s">
        <v>270</v>
      </c>
      <c r="K1" s="536" t="s">
        <v>271</v>
      </c>
      <c r="L1" s="538" t="s">
        <v>272</v>
      </c>
      <c r="M1" s="535" t="s">
        <v>273</v>
      </c>
      <c r="N1" s="535" t="s">
        <v>610</v>
      </c>
      <c r="O1" s="536" t="s">
        <v>274</v>
      </c>
      <c r="P1" s="536" t="s">
        <v>275</v>
      </c>
      <c r="Q1" s="536" t="s">
        <v>276</v>
      </c>
      <c r="R1" s="536" t="s">
        <v>277</v>
      </c>
      <c r="S1" s="536" t="s">
        <v>278</v>
      </c>
      <c r="T1" s="536" t="s">
        <v>279</v>
      </c>
      <c r="U1" s="536" t="s">
        <v>280</v>
      </c>
      <c r="V1" s="536" t="s">
        <v>281</v>
      </c>
      <c r="W1" s="537" t="s">
        <v>282</v>
      </c>
      <c r="X1" s="537" t="s">
        <v>283</v>
      </c>
      <c r="Y1" s="537" t="s">
        <v>284</v>
      </c>
      <c r="Z1" s="536" t="s">
        <v>285</v>
      </c>
      <c r="AA1" s="538" t="s">
        <v>286</v>
      </c>
      <c r="AB1" s="539" t="s">
        <v>287</v>
      </c>
      <c r="AC1" s="540" t="s">
        <v>288</v>
      </c>
      <c r="AD1" s="536" t="s">
        <v>289</v>
      </c>
      <c r="AE1" s="536" t="s">
        <v>611</v>
      </c>
      <c r="AF1" s="536" t="s">
        <v>612</v>
      </c>
      <c r="AG1" s="536" t="s">
        <v>290</v>
      </c>
      <c r="AH1" s="536" t="s">
        <v>291</v>
      </c>
      <c r="AI1" s="536" t="s">
        <v>613</v>
      </c>
      <c r="AJ1" s="536" t="s">
        <v>614</v>
      </c>
      <c r="AK1" s="536" t="s">
        <v>615</v>
      </c>
      <c r="AL1" s="536" t="s">
        <v>616</v>
      </c>
      <c r="AM1" s="537" t="s">
        <v>617</v>
      </c>
      <c r="AN1" s="538" t="s">
        <v>292</v>
      </c>
      <c r="AO1" s="538" t="s">
        <v>293</v>
      </c>
      <c r="AP1" s="539" t="s">
        <v>294</v>
      </c>
      <c r="AQ1" s="541" t="s">
        <v>295</v>
      </c>
      <c r="AS1" s="229"/>
    </row>
    <row r="2" spans="1:45" s="230" customFormat="1" ht="12.75" customHeight="1">
      <c r="A2" s="542" t="s">
        <v>296</v>
      </c>
      <c r="B2" s="543"/>
      <c r="C2" s="544">
        <f>SUM(D2:G2)</f>
        <v>0</v>
      </c>
      <c r="D2" s="545">
        <v>0</v>
      </c>
      <c r="E2" s="546"/>
      <c r="F2" s="547"/>
      <c r="G2" s="547"/>
      <c r="H2" s="548">
        <f>SUM(I2:K2)</f>
        <v>815.92434898628403</v>
      </c>
      <c r="I2" s="549">
        <v>688.22034898628408</v>
      </c>
      <c r="J2" s="550">
        <v>127.70399999999999</v>
      </c>
      <c r="K2" s="550"/>
      <c r="L2" s="548">
        <f>SUM(M2:Z2)</f>
        <v>0</v>
      </c>
      <c r="M2" s="549"/>
      <c r="N2" s="551"/>
      <c r="O2" s="552"/>
      <c r="P2" s="552"/>
      <c r="Q2" s="552"/>
      <c r="R2" s="552"/>
      <c r="S2" s="552"/>
      <c r="T2" s="552"/>
      <c r="U2" s="552"/>
      <c r="V2" s="552"/>
      <c r="W2" s="547"/>
      <c r="X2" s="547"/>
      <c r="Y2" s="547"/>
      <c r="Z2" s="550"/>
      <c r="AA2" s="548">
        <v>2751.9191872187112</v>
      </c>
      <c r="AB2" s="553">
        <f>SUM(AC2:AM2)</f>
        <v>1331.2863828445347</v>
      </c>
      <c r="AC2" s="554">
        <v>59.691708987970003</v>
      </c>
      <c r="AD2" s="550">
        <v>743.01992281532614</v>
      </c>
      <c r="AE2" s="550">
        <v>249.68174480509879</v>
      </c>
      <c r="AF2" s="550">
        <v>139.99992739520798</v>
      </c>
      <c r="AG2" s="550">
        <v>33.531818868055431</v>
      </c>
      <c r="AH2" s="550">
        <v>16.813132576534866</v>
      </c>
      <c r="AI2" s="550">
        <v>27.095124147648001</v>
      </c>
      <c r="AJ2" s="550">
        <v>2.6691993220799999</v>
      </c>
      <c r="AK2" s="549">
        <v>1.4323955643044282</v>
      </c>
      <c r="AL2" s="549">
        <v>13.54608560366562</v>
      </c>
      <c r="AM2" s="547">
        <v>43.805322758643676</v>
      </c>
      <c r="AN2" s="555">
        <v>145.43710297949829</v>
      </c>
      <c r="AO2" s="555"/>
      <c r="AP2" s="553"/>
      <c r="AQ2" s="556">
        <f>C2+H2+L2+AA2+AB2+AN2+AO2+AP2</f>
        <v>5044.5670220290285</v>
      </c>
      <c r="AS2" s="235"/>
    </row>
    <row r="3" spans="1:45" s="230" customFormat="1" ht="12.75" customHeight="1">
      <c r="A3" s="557" t="s">
        <v>136</v>
      </c>
      <c r="B3" s="558"/>
      <c r="C3" s="559">
        <f>SUM(D3:G3)</f>
        <v>935.78934491090115</v>
      </c>
      <c r="D3" s="560">
        <v>802.24865041659757</v>
      </c>
      <c r="E3" s="561">
        <v>125.38500136039437</v>
      </c>
      <c r="F3" s="562"/>
      <c r="G3" s="562">
        <v>8.1556931339092724</v>
      </c>
      <c r="H3" s="563">
        <f>SUM(I3:K3)</f>
        <v>0</v>
      </c>
      <c r="I3" s="564"/>
      <c r="J3" s="565"/>
      <c r="K3" s="565"/>
      <c r="L3" s="563">
        <f>SUM(M3:Z3)</f>
        <v>9146.774069288922</v>
      </c>
      <c r="M3" s="564">
        <v>3053.4742963851995</v>
      </c>
      <c r="N3" s="564">
        <v>16.633377499200002</v>
      </c>
      <c r="O3" s="565">
        <v>0</v>
      </c>
      <c r="P3" s="565">
        <v>564.2282843555555</v>
      </c>
      <c r="Q3" s="565">
        <v>369.55541863968</v>
      </c>
      <c r="R3" s="565">
        <v>1543.1782335883197</v>
      </c>
      <c r="S3" s="565">
        <v>82.827948630790956</v>
      </c>
      <c r="T3" s="565">
        <v>157.5463640726893</v>
      </c>
      <c r="U3" s="565">
        <v>2941.4703035056637</v>
      </c>
      <c r="V3" s="565">
        <v>164.48328641762765</v>
      </c>
      <c r="W3" s="562">
        <v>7.5616539426795564</v>
      </c>
      <c r="X3" s="562">
        <v>200.83222211696253</v>
      </c>
      <c r="Y3" s="562">
        <v>1.2281470084248403</v>
      </c>
      <c r="Z3" s="565">
        <v>43.754533126130625</v>
      </c>
      <c r="AA3" s="563">
        <v>1728.338063506957</v>
      </c>
      <c r="AB3" s="566">
        <f>SUM(AC3:AM3)</f>
        <v>150.18873559012798</v>
      </c>
      <c r="AC3" s="567"/>
      <c r="AD3" s="565"/>
      <c r="AE3" s="565">
        <v>23.169037781663999</v>
      </c>
      <c r="AF3" s="565"/>
      <c r="AG3" s="565"/>
      <c r="AH3" s="565"/>
      <c r="AI3" s="565">
        <v>104.16969909062398</v>
      </c>
      <c r="AJ3" s="565">
        <v>22.849998717839998</v>
      </c>
      <c r="AK3" s="564"/>
      <c r="AL3" s="564"/>
      <c r="AM3" s="562"/>
      <c r="AN3" s="568"/>
      <c r="AO3" s="568">
        <v>139.45061680000001</v>
      </c>
      <c r="AP3" s="566"/>
      <c r="AQ3" s="569">
        <f t="shared" ref="AQ3:AQ20" si="0">C3+H3+L3+AA3+AB3+AN3+AO3+AP3</f>
        <v>12100.540830096908</v>
      </c>
      <c r="AS3" s="235"/>
    </row>
    <row r="4" spans="1:45" s="230" customFormat="1" ht="12.75" customHeight="1">
      <c r="A4" s="557" t="s">
        <v>137</v>
      </c>
      <c r="B4" s="558"/>
      <c r="C4" s="559">
        <f>SUM(D4:G4)</f>
        <v>15.186580890896002</v>
      </c>
      <c r="D4" s="560">
        <v>0</v>
      </c>
      <c r="E4" s="570">
        <v>14.097722162000002</v>
      </c>
      <c r="F4" s="562"/>
      <c r="G4" s="562">
        <v>1.0888587288959999</v>
      </c>
      <c r="H4" s="563">
        <f>SUM(I4:K4)</f>
        <v>7.0330680000000001</v>
      </c>
      <c r="I4" s="564"/>
      <c r="J4" s="565"/>
      <c r="K4" s="565">
        <v>7.0330680000000001</v>
      </c>
      <c r="L4" s="563">
        <f>SUM(M4:Z4)</f>
        <v>1717.0624747879344</v>
      </c>
      <c r="M4" s="564">
        <v>0</v>
      </c>
      <c r="N4" s="564">
        <v>0</v>
      </c>
      <c r="O4" s="565"/>
      <c r="P4" s="565">
        <v>364.52221864444448</v>
      </c>
      <c r="Q4" s="565">
        <v>21.672508399360005</v>
      </c>
      <c r="R4" s="565">
        <v>156.29379915984001</v>
      </c>
      <c r="S4" s="565">
        <v>986.60611760112999</v>
      </c>
      <c r="T4" s="565">
        <v>35.289733288720633</v>
      </c>
      <c r="U4" s="565">
        <v>102.14625414775992</v>
      </c>
      <c r="V4" s="565">
        <v>2.9088437938490893E-3</v>
      </c>
      <c r="W4" s="562">
        <v>36.297317128453038</v>
      </c>
      <c r="X4" s="562">
        <v>5.4694689952000006</v>
      </c>
      <c r="Y4" s="562">
        <v>1.8500297569930473E-2</v>
      </c>
      <c r="Z4" s="565">
        <v>8.7436482816626366</v>
      </c>
      <c r="AA4" s="563">
        <v>0</v>
      </c>
      <c r="AB4" s="566">
        <f>SUM(AC4:AM4)</f>
        <v>9.4476585178560004</v>
      </c>
      <c r="AC4" s="567"/>
      <c r="AD4" s="565"/>
      <c r="AE4" s="565">
        <v>0.41264639999999991</v>
      </c>
      <c r="AF4" s="565"/>
      <c r="AG4" s="565"/>
      <c r="AH4" s="565"/>
      <c r="AI4" s="565">
        <v>9.0350121178560006</v>
      </c>
      <c r="AJ4" s="565">
        <v>0</v>
      </c>
      <c r="AK4" s="564"/>
      <c r="AL4" s="564"/>
      <c r="AM4" s="562"/>
      <c r="AN4" s="568"/>
      <c r="AO4" s="568">
        <v>141.83539077999998</v>
      </c>
      <c r="AP4" s="566"/>
      <c r="AQ4" s="569">
        <f t="shared" si="0"/>
        <v>1890.5651729766864</v>
      </c>
      <c r="AS4" s="235"/>
    </row>
    <row r="5" spans="1:45" s="230" customFormat="1" ht="12.75" customHeight="1">
      <c r="A5" s="557" t="s">
        <v>297</v>
      </c>
      <c r="B5" s="558"/>
      <c r="C5" s="559">
        <f>SUM(D5:G5)</f>
        <v>0</v>
      </c>
      <c r="D5" s="560"/>
      <c r="E5" s="570"/>
      <c r="F5" s="562"/>
      <c r="G5" s="562"/>
      <c r="H5" s="563">
        <f>SUM(I5:K5)</f>
        <v>0</v>
      </c>
      <c r="I5" s="564"/>
      <c r="J5" s="565"/>
      <c r="K5" s="565"/>
      <c r="L5" s="563">
        <f>SUM(M5:Z5)</f>
        <v>162.14899063248015</v>
      </c>
      <c r="M5" s="564"/>
      <c r="N5" s="564"/>
      <c r="O5" s="565"/>
      <c r="P5" s="565"/>
      <c r="Q5" s="565"/>
      <c r="R5" s="565"/>
      <c r="S5" s="565">
        <v>15.730078096892656</v>
      </c>
      <c r="T5" s="565"/>
      <c r="U5" s="565">
        <v>146.41891253558748</v>
      </c>
      <c r="V5" s="565"/>
      <c r="W5" s="562"/>
      <c r="X5" s="562"/>
      <c r="Y5" s="562"/>
      <c r="Z5" s="565"/>
      <c r="AA5" s="563"/>
      <c r="AB5" s="566">
        <f>SUM(AC5:AM5)</f>
        <v>0</v>
      </c>
      <c r="AC5" s="567"/>
      <c r="AD5" s="565"/>
      <c r="AE5" s="565"/>
      <c r="AF5" s="565"/>
      <c r="AG5" s="565"/>
      <c r="AH5" s="565"/>
      <c r="AI5" s="565"/>
      <c r="AJ5" s="565"/>
      <c r="AK5" s="564"/>
      <c r="AL5" s="564"/>
      <c r="AM5" s="562"/>
      <c r="AN5" s="568"/>
      <c r="AO5" s="568"/>
      <c r="AP5" s="566"/>
      <c r="AQ5" s="569">
        <f t="shared" si="0"/>
        <v>162.14899063248015</v>
      </c>
      <c r="AS5" s="235"/>
    </row>
    <row r="6" spans="1:45" s="230" customFormat="1" ht="12.75" customHeight="1" thickBot="1">
      <c r="A6" s="571" t="s">
        <v>298</v>
      </c>
      <c r="B6" s="572"/>
      <c r="C6" s="559">
        <f>SUM(D6:G6)</f>
        <v>-105.50045932171129</v>
      </c>
      <c r="D6" s="573">
        <v>-106.11399866466098</v>
      </c>
      <c r="E6" s="562">
        <v>-0.8079766727235479</v>
      </c>
      <c r="F6" s="574"/>
      <c r="G6" s="574">
        <v>1.4215160156732278</v>
      </c>
      <c r="H6" s="575">
        <f>SUM(I6:K6)</f>
        <v>-122.93905189963694</v>
      </c>
      <c r="I6" s="576">
        <v>-136.53826589963694</v>
      </c>
      <c r="J6" s="576">
        <v>0</v>
      </c>
      <c r="K6" s="576">
        <v>13.599214000000003</v>
      </c>
      <c r="L6" s="575">
        <f>SUM(M6:Z6)</f>
        <v>151.33981188504902</v>
      </c>
      <c r="M6" s="564">
        <v>38.730964773999993</v>
      </c>
      <c r="N6" s="564">
        <v>-8.8751519999999999</v>
      </c>
      <c r="O6" s="565"/>
      <c r="P6" s="565">
        <v>-9.6980083333333713</v>
      </c>
      <c r="Q6" s="565">
        <v>12.883201938880001</v>
      </c>
      <c r="R6" s="565">
        <v>82.12024884504001</v>
      </c>
      <c r="S6" s="565">
        <v>23.637599999999999</v>
      </c>
      <c r="T6" s="565">
        <v>1.4659197380156652</v>
      </c>
      <c r="U6" s="565">
        <v>8.3874136006762399</v>
      </c>
      <c r="V6" s="565">
        <v>3.2040911090633046</v>
      </c>
      <c r="W6" s="574">
        <v>-0.51646778729281662</v>
      </c>
      <c r="X6" s="574">
        <v>0</v>
      </c>
      <c r="Y6" s="574">
        <v>0</v>
      </c>
      <c r="Z6" s="576">
        <v>0</v>
      </c>
      <c r="AA6" s="575">
        <v>0</v>
      </c>
      <c r="AB6" s="577">
        <f>SUM(AC6:AM6)</f>
        <v>4.4601014379600006</v>
      </c>
      <c r="AC6" s="578"/>
      <c r="AD6" s="579"/>
      <c r="AE6" s="579">
        <v>0.26707427819999968</v>
      </c>
      <c r="AF6" s="579"/>
      <c r="AG6" s="579"/>
      <c r="AH6" s="579"/>
      <c r="AI6" s="579">
        <v>1.7828522013120007</v>
      </c>
      <c r="AJ6" s="579">
        <v>2.4101749584479997</v>
      </c>
      <c r="AK6" s="576"/>
      <c r="AL6" s="576"/>
      <c r="AM6" s="574"/>
      <c r="AN6" s="580"/>
      <c r="AO6" s="580"/>
      <c r="AP6" s="577"/>
      <c r="AQ6" s="581">
        <f t="shared" si="0"/>
        <v>-72.639597898339204</v>
      </c>
      <c r="AS6" s="235"/>
    </row>
    <row r="7" spans="1:45" s="231" customFormat="1" ht="12.75" customHeight="1">
      <c r="A7" s="582" t="s">
        <v>299</v>
      </c>
      <c r="B7" s="583"/>
      <c r="C7" s="584">
        <f t="shared" ref="C7:AP7" si="1">C2+C3-C4-C5+C6</f>
        <v>815.10230469829378</v>
      </c>
      <c r="D7" s="585">
        <f t="shared" si="1"/>
        <v>696.13465175193664</v>
      </c>
      <c r="E7" s="586">
        <f t="shared" si="1"/>
        <v>110.47930252567083</v>
      </c>
      <c r="F7" s="586">
        <f t="shared" si="1"/>
        <v>0</v>
      </c>
      <c r="G7" s="586">
        <f t="shared" si="1"/>
        <v>8.4883504206865013</v>
      </c>
      <c r="H7" s="587">
        <f t="shared" si="1"/>
        <v>685.95222908664709</v>
      </c>
      <c r="I7" s="585">
        <f t="shared" si="1"/>
        <v>551.68208308664714</v>
      </c>
      <c r="J7" s="586">
        <f t="shared" si="1"/>
        <v>127.70399999999999</v>
      </c>
      <c r="K7" s="586">
        <f t="shared" si="1"/>
        <v>6.5661460000000034</v>
      </c>
      <c r="L7" s="587">
        <f t="shared" si="1"/>
        <v>7418.9024157535559</v>
      </c>
      <c r="M7" s="585">
        <f t="shared" si="1"/>
        <v>3092.2052611591994</v>
      </c>
      <c r="N7" s="585">
        <f t="shared" si="1"/>
        <v>7.7582254992000017</v>
      </c>
      <c r="O7" s="586">
        <f t="shared" si="1"/>
        <v>0</v>
      </c>
      <c r="P7" s="586">
        <f t="shared" si="1"/>
        <v>190.00805737777765</v>
      </c>
      <c r="Q7" s="586">
        <f t="shared" si="1"/>
        <v>360.76611217919998</v>
      </c>
      <c r="R7" s="586">
        <f t="shared" si="1"/>
        <v>1469.0046832735197</v>
      </c>
      <c r="S7" s="586">
        <f t="shared" si="1"/>
        <v>-895.87064706723163</v>
      </c>
      <c r="T7" s="586">
        <f t="shared" si="1"/>
        <v>123.72255052198433</v>
      </c>
      <c r="U7" s="586">
        <f t="shared" si="1"/>
        <v>2701.2925504229925</v>
      </c>
      <c r="V7" s="586">
        <f t="shared" si="1"/>
        <v>167.68446868289712</v>
      </c>
      <c r="W7" s="586">
        <f t="shared" si="1"/>
        <v>-29.252130973066301</v>
      </c>
      <c r="X7" s="586">
        <f t="shared" si="1"/>
        <v>195.36275312176252</v>
      </c>
      <c r="Y7" s="586">
        <f t="shared" si="1"/>
        <v>1.2096467108549098</v>
      </c>
      <c r="Z7" s="586">
        <f t="shared" si="1"/>
        <v>35.010884844467988</v>
      </c>
      <c r="AA7" s="587">
        <f t="shared" si="1"/>
        <v>4480.2572507256682</v>
      </c>
      <c r="AB7" s="587">
        <f t="shared" si="1"/>
        <v>1476.4875613547667</v>
      </c>
      <c r="AC7" s="585">
        <f t="shared" si="1"/>
        <v>59.691708987970003</v>
      </c>
      <c r="AD7" s="586">
        <f t="shared" si="1"/>
        <v>743.01992281532614</v>
      </c>
      <c r="AE7" s="586">
        <f t="shared" si="1"/>
        <v>272.70521046496276</v>
      </c>
      <c r="AF7" s="586">
        <f t="shared" si="1"/>
        <v>139.99992739520798</v>
      </c>
      <c r="AG7" s="586">
        <f t="shared" si="1"/>
        <v>33.531818868055431</v>
      </c>
      <c r="AH7" s="586">
        <f t="shared" si="1"/>
        <v>16.813132576534866</v>
      </c>
      <c r="AI7" s="586">
        <f t="shared" si="1"/>
        <v>124.01266332172798</v>
      </c>
      <c r="AJ7" s="586">
        <f t="shared" si="1"/>
        <v>27.929372998367999</v>
      </c>
      <c r="AK7" s="588">
        <f t="shared" si="1"/>
        <v>1.4323955643044282</v>
      </c>
      <c r="AL7" s="588">
        <f t="shared" si="1"/>
        <v>13.54608560366562</v>
      </c>
      <c r="AM7" s="585">
        <f t="shared" si="1"/>
        <v>43.805322758643676</v>
      </c>
      <c r="AN7" s="587">
        <f t="shared" si="1"/>
        <v>145.43710297949829</v>
      </c>
      <c r="AO7" s="587">
        <f t="shared" si="1"/>
        <v>-2.3847739799999772</v>
      </c>
      <c r="AP7" s="589">
        <f t="shared" si="1"/>
        <v>0</v>
      </c>
      <c r="AQ7" s="590">
        <f t="shared" si="0"/>
        <v>15019.754090618429</v>
      </c>
      <c r="AR7" s="230"/>
      <c r="AS7" s="236"/>
    </row>
    <row r="8" spans="1:45" s="231" customFormat="1" ht="12.75" customHeight="1" thickBot="1">
      <c r="A8" s="591" t="s">
        <v>300</v>
      </c>
      <c r="B8" s="592"/>
      <c r="C8" s="593">
        <f t="shared" ref="C8:AP8" si="2">C7-C27</f>
        <v>815.10230469829378</v>
      </c>
      <c r="D8" s="594">
        <f t="shared" si="2"/>
        <v>696.13465175193664</v>
      </c>
      <c r="E8" s="595">
        <f t="shared" si="2"/>
        <v>110.47930252567083</v>
      </c>
      <c r="F8" s="596">
        <f t="shared" si="2"/>
        <v>0</v>
      </c>
      <c r="G8" s="596">
        <f t="shared" si="2"/>
        <v>8.4883504206865013</v>
      </c>
      <c r="H8" s="597">
        <f t="shared" si="2"/>
        <v>685.95222908664709</v>
      </c>
      <c r="I8" s="594">
        <f t="shared" si="2"/>
        <v>551.68208308664714</v>
      </c>
      <c r="J8" s="595">
        <f t="shared" si="2"/>
        <v>127.70399999999999</v>
      </c>
      <c r="K8" s="595">
        <f t="shared" si="2"/>
        <v>6.5661460000000034</v>
      </c>
      <c r="L8" s="597">
        <f t="shared" si="2"/>
        <v>7187.3191310764705</v>
      </c>
      <c r="M8" s="594">
        <f t="shared" si="2"/>
        <v>3092.2052611591994</v>
      </c>
      <c r="N8" s="594">
        <f t="shared" si="2"/>
        <v>7.7582254992000017</v>
      </c>
      <c r="O8" s="595">
        <f t="shared" si="2"/>
        <v>0</v>
      </c>
      <c r="P8" s="595">
        <f t="shared" si="2"/>
        <v>190.00805737777765</v>
      </c>
      <c r="Q8" s="595">
        <f t="shared" si="2"/>
        <v>360.76611217919998</v>
      </c>
      <c r="R8" s="595">
        <f t="shared" si="2"/>
        <v>1469.0046832735197</v>
      </c>
      <c r="S8" s="595">
        <f t="shared" si="2"/>
        <v>-895.87064706723163</v>
      </c>
      <c r="T8" s="595">
        <f t="shared" si="2"/>
        <v>123.72255052198433</v>
      </c>
      <c r="U8" s="595">
        <f t="shared" si="2"/>
        <v>2701.2925504229925</v>
      </c>
      <c r="V8" s="595">
        <f t="shared" si="2"/>
        <v>167.68446868289712</v>
      </c>
      <c r="W8" s="596">
        <f t="shared" si="2"/>
        <v>-29.252130973066301</v>
      </c>
      <c r="X8" s="596">
        <f t="shared" si="2"/>
        <v>0</v>
      </c>
      <c r="Y8" s="596">
        <f t="shared" si="2"/>
        <v>0</v>
      </c>
      <c r="Z8" s="595">
        <f t="shared" si="2"/>
        <v>0</v>
      </c>
      <c r="AA8" s="597">
        <f t="shared" si="2"/>
        <v>4480.2572507256682</v>
      </c>
      <c r="AB8" s="598">
        <f t="shared" si="2"/>
        <v>1476.4875613547667</v>
      </c>
      <c r="AC8" s="594">
        <f t="shared" si="2"/>
        <v>59.691708987970003</v>
      </c>
      <c r="AD8" s="595">
        <f t="shared" si="2"/>
        <v>743.01992281532614</v>
      </c>
      <c r="AE8" s="595">
        <f t="shared" si="2"/>
        <v>272.70521046496276</v>
      </c>
      <c r="AF8" s="595">
        <f t="shared" si="2"/>
        <v>139.99992739520798</v>
      </c>
      <c r="AG8" s="595">
        <f t="shared" si="2"/>
        <v>33.531818868055431</v>
      </c>
      <c r="AH8" s="595">
        <f t="shared" si="2"/>
        <v>16.813132576534866</v>
      </c>
      <c r="AI8" s="595">
        <f t="shared" si="2"/>
        <v>124.01266332172798</v>
      </c>
      <c r="AJ8" s="595">
        <f t="shared" si="2"/>
        <v>27.929372998367999</v>
      </c>
      <c r="AK8" s="599">
        <f t="shared" si="2"/>
        <v>1.4323955643044282</v>
      </c>
      <c r="AL8" s="599">
        <f t="shared" si="2"/>
        <v>13.54608560366562</v>
      </c>
      <c r="AM8" s="594">
        <f t="shared" si="2"/>
        <v>43.805322758643676</v>
      </c>
      <c r="AN8" s="597">
        <f t="shared" si="2"/>
        <v>145.43710297949829</v>
      </c>
      <c r="AO8" s="597">
        <f t="shared" si="2"/>
        <v>-2.3847739799999772</v>
      </c>
      <c r="AP8" s="594">
        <f t="shared" si="2"/>
        <v>0</v>
      </c>
      <c r="AQ8" s="600">
        <f t="shared" si="0"/>
        <v>14788.170805941343</v>
      </c>
      <c r="AR8" s="230"/>
      <c r="AS8" s="236"/>
    </row>
    <row r="9" spans="1:45" s="231" customFormat="1" ht="12.75" customHeight="1">
      <c r="A9" s="582" t="s">
        <v>301</v>
      </c>
      <c r="B9" s="583"/>
      <c r="C9" s="584">
        <f t="shared" ref="C9:AP9" si="3">SUM(C10:C14)</f>
        <v>488.64939432989598</v>
      </c>
      <c r="D9" s="588">
        <f t="shared" si="3"/>
        <v>488.64939432989598</v>
      </c>
      <c r="E9" s="586">
        <f t="shared" si="3"/>
        <v>0</v>
      </c>
      <c r="F9" s="601">
        <f t="shared" si="3"/>
        <v>0</v>
      </c>
      <c r="G9" s="601">
        <f t="shared" si="3"/>
        <v>0</v>
      </c>
      <c r="H9" s="587">
        <f t="shared" si="3"/>
        <v>541.02658367795425</v>
      </c>
      <c r="I9" s="588">
        <f t="shared" si="3"/>
        <v>541.02658367795425</v>
      </c>
      <c r="J9" s="586">
        <f t="shared" si="3"/>
        <v>0</v>
      </c>
      <c r="K9" s="586">
        <f t="shared" si="3"/>
        <v>0</v>
      </c>
      <c r="L9" s="587">
        <f t="shared" si="3"/>
        <v>3165.7216476484605</v>
      </c>
      <c r="M9" s="586">
        <f t="shared" si="3"/>
        <v>3092.2052611591994</v>
      </c>
      <c r="N9" s="586">
        <f t="shared" ref="N9" si="4">SUM(N10:N14)</f>
        <v>38.786602361842682</v>
      </c>
      <c r="O9" s="586">
        <f t="shared" si="3"/>
        <v>0</v>
      </c>
      <c r="P9" s="586">
        <f t="shared" si="3"/>
        <v>0</v>
      </c>
      <c r="Q9" s="586">
        <f t="shared" si="3"/>
        <v>0</v>
      </c>
      <c r="R9" s="586">
        <f t="shared" si="3"/>
        <v>0</v>
      </c>
      <c r="S9" s="586">
        <f t="shared" si="3"/>
        <v>25.868327226603597</v>
      </c>
      <c r="T9" s="586">
        <f t="shared" si="3"/>
        <v>0.63499472294399995</v>
      </c>
      <c r="U9" s="586">
        <f t="shared" si="3"/>
        <v>8.2264621778709284</v>
      </c>
      <c r="V9" s="586">
        <f t="shared" si="3"/>
        <v>0</v>
      </c>
      <c r="W9" s="601">
        <f t="shared" si="3"/>
        <v>0</v>
      </c>
      <c r="X9" s="601">
        <f t="shared" si="3"/>
        <v>0</v>
      </c>
      <c r="Y9" s="601">
        <f t="shared" si="3"/>
        <v>0</v>
      </c>
      <c r="Z9" s="586">
        <f t="shared" si="3"/>
        <v>0</v>
      </c>
      <c r="AA9" s="587">
        <f t="shared" si="3"/>
        <v>2501.2994242635782</v>
      </c>
      <c r="AB9" s="585">
        <f t="shared" si="3"/>
        <v>215.90352917717644</v>
      </c>
      <c r="AC9" s="602">
        <f t="shared" si="3"/>
        <v>0</v>
      </c>
      <c r="AD9" s="586">
        <f t="shared" si="3"/>
        <v>0</v>
      </c>
      <c r="AE9" s="586">
        <f t="shared" si="3"/>
        <v>76.028615684916531</v>
      </c>
      <c r="AF9" s="586">
        <f t="shared" ref="AF9" si="5">SUM(AF10:AF14)</f>
        <v>99.30702317107577</v>
      </c>
      <c r="AG9" s="586">
        <f t="shared" si="3"/>
        <v>33.531818868055431</v>
      </c>
      <c r="AH9" s="586">
        <f t="shared" si="3"/>
        <v>7.0360714531287174</v>
      </c>
      <c r="AI9" s="586">
        <f t="shared" si="3"/>
        <v>0</v>
      </c>
      <c r="AJ9" s="586">
        <f t="shared" ref="AJ9" si="6">SUM(AJ10:AJ14)</f>
        <v>0</v>
      </c>
      <c r="AK9" s="588">
        <f t="shared" si="3"/>
        <v>0</v>
      </c>
      <c r="AL9" s="588">
        <f t="shared" ref="AL9" si="7">SUM(AL10:AL14)</f>
        <v>0</v>
      </c>
      <c r="AM9" s="601">
        <f t="shared" si="3"/>
        <v>0</v>
      </c>
      <c r="AN9" s="587">
        <f t="shared" si="3"/>
        <v>90.714163374524205</v>
      </c>
      <c r="AO9" s="587">
        <f t="shared" si="3"/>
        <v>54.38453208</v>
      </c>
      <c r="AP9" s="585">
        <f t="shared" si="3"/>
        <v>0</v>
      </c>
      <c r="AQ9" s="603">
        <f t="shared" si="0"/>
        <v>7057.699274551589</v>
      </c>
      <c r="AR9" s="230"/>
      <c r="AS9" s="236"/>
    </row>
    <row r="10" spans="1:45" s="230" customFormat="1" ht="12.75" customHeight="1">
      <c r="A10" s="604" t="s">
        <v>302</v>
      </c>
      <c r="B10" s="605"/>
      <c r="C10" s="606">
        <f>SUM(D10:G10)</f>
        <v>488.64939432989598</v>
      </c>
      <c r="D10" s="607">
        <v>488.64939432989598</v>
      </c>
      <c r="E10" s="608"/>
      <c r="F10" s="609"/>
      <c r="G10" s="609"/>
      <c r="H10" s="610">
        <f>SUM(I10:K10)</f>
        <v>467.10845991760607</v>
      </c>
      <c r="I10" s="607">
        <v>467.10845991760607</v>
      </c>
      <c r="J10" s="608">
        <v>0</v>
      </c>
      <c r="K10" s="608"/>
      <c r="L10" s="610">
        <f>SUM(M10:Z10)</f>
        <v>34.094789404474525</v>
      </c>
      <c r="M10" s="608"/>
      <c r="N10" s="608"/>
      <c r="O10" s="608"/>
      <c r="P10" s="608"/>
      <c r="Q10" s="608"/>
      <c r="R10" s="608"/>
      <c r="S10" s="608">
        <v>25.868327226603597</v>
      </c>
      <c r="T10" s="608"/>
      <c r="U10" s="608">
        <v>8.2264621778709284</v>
      </c>
      <c r="V10" s="608"/>
      <c r="W10" s="609"/>
      <c r="X10" s="609"/>
      <c r="Y10" s="609"/>
      <c r="Z10" s="608"/>
      <c r="AA10" s="610">
        <v>2187.6033883210698</v>
      </c>
      <c r="AB10" s="611">
        <f>SUM(AC10:AM10)</f>
        <v>205.30590173319058</v>
      </c>
      <c r="AC10" s="612"/>
      <c r="AD10" s="608"/>
      <c r="AE10" s="608">
        <v>72.467059694059387</v>
      </c>
      <c r="AF10" s="608">
        <v>99.30702317107577</v>
      </c>
      <c r="AG10" s="608">
        <v>33.531818868055431</v>
      </c>
      <c r="AH10" s="608"/>
      <c r="AI10" s="608"/>
      <c r="AJ10" s="608"/>
      <c r="AK10" s="607"/>
      <c r="AL10" s="607"/>
      <c r="AM10" s="609"/>
      <c r="AN10" s="613">
        <v>90.714163374524205</v>
      </c>
      <c r="AO10" s="610"/>
      <c r="AP10" s="611"/>
      <c r="AQ10" s="614">
        <f t="shared" si="0"/>
        <v>3473.4760970807611</v>
      </c>
      <c r="AS10" s="235"/>
    </row>
    <row r="11" spans="1:45" s="230" customFormat="1" ht="12.75" customHeight="1">
      <c r="A11" s="557" t="s">
        <v>303</v>
      </c>
      <c r="B11" s="558"/>
      <c r="C11" s="559">
        <f>SUM(D11:G11)</f>
        <v>0</v>
      </c>
      <c r="D11" s="564">
        <v>0</v>
      </c>
      <c r="E11" s="565"/>
      <c r="F11" s="562"/>
      <c r="G11" s="562"/>
      <c r="H11" s="563">
        <f>SUM(I11:K11)</f>
        <v>5.8425469182429177</v>
      </c>
      <c r="I11" s="564">
        <v>5.8425469182429177</v>
      </c>
      <c r="J11" s="565"/>
      <c r="K11" s="565"/>
      <c r="L11" s="563">
        <f>SUM(M11:Z11)</f>
        <v>0.63499472294399995</v>
      </c>
      <c r="M11" s="565"/>
      <c r="N11" s="615"/>
      <c r="O11" s="615">
        <v>0</v>
      </c>
      <c r="P11" s="565"/>
      <c r="Q11" s="565"/>
      <c r="R11" s="565"/>
      <c r="S11" s="565">
        <v>0</v>
      </c>
      <c r="T11" s="565">
        <v>0.63499472294399995</v>
      </c>
      <c r="U11" s="565">
        <v>0</v>
      </c>
      <c r="V11" s="565"/>
      <c r="W11" s="562"/>
      <c r="X11" s="562"/>
      <c r="Y11" s="562"/>
      <c r="Z11" s="565"/>
      <c r="AA11" s="563">
        <v>272.96145103491432</v>
      </c>
      <c r="AB11" s="566">
        <f>SUM(AC11:AM11)</f>
        <v>10.597627443985861</v>
      </c>
      <c r="AC11" s="567"/>
      <c r="AD11" s="565"/>
      <c r="AE11" s="565">
        <v>3.5615559908571428</v>
      </c>
      <c r="AF11" s="565"/>
      <c r="AG11" s="565"/>
      <c r="AH11" s="565">
        <v>7.0360714531287174</v>
      </c>
      <c r="AI11" s="565"/>
      <c r="AJ11" s="565"/>
      <c r="AK11" s="564"/>
      <c r="AL11" s="564"/>
      <c r="AM11" s="562"/>
      <c r="AN11" s="568"/>
      <c r="AO11" s="568"/>
      <c r="AP11" s="566"/>
      <c r="AQ11" s="569">
        <f t="shared" si="0"/>
        <v>290.03662012008709</v>
      </c>
      <c r="AS11" s="235"/>
    </row>
    <row r="12" spans="1:45" s="230" customFormat="1" ht="12.75" customHeight="1">
      <c r="A12" s="557" t="s">
        <v>304</v>
      </c>
      <c r="B12" s="558"/>
      <c r="C12" s="559"/>
      <c r="D12" s="564"/>
      <c r="E12" s="565"/>
      <c r="F12" s="562"/>
      <c r="G12" s="562"/>
      <c r="H12" s="563"/>
      <c r="I12" s="564"/>
      <c r="J12" s="565"/>
      <c r="K12" s="565"/>
      <c r="L12" s="563"/>
      <c r="M12" s="565"/>
      <c r="N12" s="615"/>
      <c r="O12" s="615"/>
      <c r="P12" s="565"/>
      <c r="Q12" s="565"/>
      <c r="R12" s="565"/>
      <c r="S12" s="565"/>
      <c r="T12" s="565"/>
      <c r="U12" s="565"/>
      <c r="V12" s="565"/>
      <c r="W12" s="562"/>
      <c r="X12" s="562"/>
      <c r="Y12" s="562"/>
      <c r="Z12" s="565"/>
      <c r="AA12" s="563"/>
      <c r="AB12" s="566"/>
      <c r="AC12" s="567"/>
      <c r="AD12" s="565"/>
      <c r="AE12" s="565"/>
      <c r="AF12" s="565"/>
      <c r="AG12" s="565"/>
      <c r="AH12" s="565"/>
      <c r="AI12" s="565"/>
      <c r="AJ12" s="565"/>
      <c r="AK12" s="564"/>
      <c r="AL12" s="564"/>
      <c r="AM12" s="562"/>
      <c r="AN12" s="568"/>
      <c r="AO12" s="568">
        <v>42.942060079999997</v>
      </c>
      <c r="AP12" s="566"/>
      <c r="AQ12" s="569">
        <f t="shared" si="0"/>
        <v>42.942060079999997</v>
      </c>
      <c r="AS12" s="235"/>
    </row>
    <row r="13" spans="1:45" s="230" customFormat="1" ht="12.75" customHeight="1">
      <c r="A13" s="557" t="s">
        <v>305</v>
      </c>
      <c r="B13" s="558"/>
      <c r="C13" s="559">
        <f>SUM(D13:G13)</f>
        <v>0</v>
      </c>
      <c r="D13" s="564"/>
      <c r="E13" s="562"/>
      <c r="F13" s="562"/>
      <c r="G13" s="562"/>
      <c r="H13" s="563">
        <f>SUM(I13:K13)</f>
        <v>68.075576842105264</v>
      </c>
      <c r="I13" s="564">
        <v>68.075576842105264</v>
      </c>
      <c r="J13" s="565"/>
      <c r="K13" s="565"/>
      <c r="L13" s="563">
        <f>SUM(M13:Z13)</f>
        <v>0</v>
      </c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2"/>
      <c r="X13" s="562"/>
      <c r="Y13" s="562"/>
      <c r="Z13" s="565"/>
      <c r="AA13" s="563"/>
      <c r="AB13" s="566">
        <f>SUM(AC13:AM13)</f>
        <v>0</v>
      </c>
      <c r="AC13" s="567"/>
      <c r="AD13" s="565"/>
      <c r="AE13" s="565"/>
      <c r="AF13" s="565"/>
      <c r="AG13" s="565"/>
      <c r="AH13" s="565"/>
      <c r="AI13" s="565"/>
      <c r="AJ13" s="565"/>
      <c r="AK13" s="564"/>
      <c r="AL13" s="564"/>
      <c r="AM13" s="562"/>
      <c r="AN13" s="568"/>
      <c r="AO13" s="568"/>
      <c r="AP13" s="566"/>
      <c r="AQ13" s="569">
        <f t="shared" si="0"/>
        <v>68.075576842105264</v>
      </c>
      <c r="AS13" s="235"/>
    </row>
    <row r="14" spans="1:45" s="230" customFormat="1" ht="12.75" customHeight="1">
      <c r="A14" s="616" t="s">
        <v>306</v>
      </c>
      <c r="B14" s="617"/>
      <c r="C14" s="618">
        <f>SUM(D14:G14)</f>
        <v>0</v>
      </c>
      <c r="D14" s="619"/>
      <c r="E14" s="620"/>
      <c r="F14" s="621"/>
      <c r="G14" s="621"/>
      <c r="H14" s="622">
        <f>SUM(I14:K14)</f>
        <v>0</v>
      </c>
      <c r="I14" s="619"/>
      <c r="J14" s="620"/>
      <c r="K14" s="620"/>
      <c r="L14" s="622">
        <f>SUM(M14:Z14)</f>
        <v>3130.991863521042</v>
      </c>
      <c r="M14" s="620">
        <v>3092.2052611591994</v>
      </c>
      <c r="N14" s="620">
        <v>38.786602361842682</v>
      </c>
      <c r="O14" s="620"/>
      <c r="P14" s="620"/>
      <c r="Q14" s="620"/>
      <c r="R14" s="620"/>
      <c r="S14" s="620"/>
      <c r="T14" s="620"/>
      <c r="U14" s="620"/>
      <c r="V14" s="620"/>
      <c r="W14" s="621"/>
      <c r="X14" s="621"/>
      <c r="Y14" s="621"/>
      <c r="Z14" s="620"/>
      <c r="AA14" s="622">
        <v>40.734584907594211</v>
      </c>
      <c r="AB14" s="623">
        <f>SUM(AC14:AM14)</f>
        <v>0</v>
      </c>
      <c r="AC14" s="624"/>
      <c r="AD14" s="620"/>
      <c r="AE14" s="620"/>
      <c r="AF14" s="620"/>
      <c r="AG14" s="620"/>
      <c r="AH14" s="620"/>
      <c r="AI14" s="620"/>
      <c r="AJ14" s="620"/>
      <c r="AK14" s="619"/>
      <c r="AL14" s="619"/>
      <c r="AM14" s="621"/>
      <c r="AN14" s="625"/>
      <c r="AO14" s="625">
        <v>11.442471999999999</v>
      </c>
      <c r="AP14" s="623"/>
      <c r="AQ14" s="626">
        <f t="shared" si="0"/>
        <v>3183.1689204286363</v>
      </c>
      <c r="AS14" s="235"/>
    </row>
    <row r="15" spans="1:45" s="231" customFormat="1" ht="12.75" customHeight="1">
      <c r="A15" s="627" t="s">
        <v>307</v>
      </c>
      <c r="B15" s="628"/>
      <c r="C15" s="629">
        <f t="shared" ref="C15:AP15" si="8">SUM(C16:C20)</f>
        <v>0</v>
      </c>
      <c r="D15" s="630">
        <f t="shared" si="8"/>
        <v>0</v>
      </c>
      <c r="E15" s="631">
        <f t="shared" si="8"/>
        <v>0</v>
      </c>
      <c r="F15" s="632">
        <f t="shared" si="8"/>
        <v>0</v>
      </c>
      <c r="G15" s="632">
        <f t="shared" si="8"/>
        <v>0</v>
      </c>
      <c r="H15" s="633">
        <f t="shared" si="8"/>
        <v>64.671797999999995</v>
      </c>
      <c r="I15" s="630">
        <f t="shared" si="8"/>
        <v>0</v>
      </c>
      <c r="J15" s="631">
        <f t="shared" si="8"/>
        <v>0</v>
      </c>
      <c r="K15" s="631">
        <f t="shared" si="8"/>
        <v>64.671797999999995</v>
      </c>
      <c r="L15" s="633">
        <f t="shared" si="8"/>
        <v>3166.7858692089685</v>
      </c>
      <c r="M15" s="631">
        <f t="shared" si="8"/>
        <v>0</v>
      </c>
      <c r="N15" s="631">
        <f t="shared" si="8"/>
        <v>0</v>
      </c>
      <c r="O15" s="631">
        <f t="shared" si="8"/>
        <v>90.017983923640699</v>
      </c>
      <c r="P15" s="631">
        <f t="shared" si="8"/>
        <v>640.53679657777786</v>
      </c>
      <c r="Q15" s="631">
        <f t="shared" si="8"/>
        <v>226.77459106847999</v>
      </c>
      <c r="R15" s="631">
        <f t="shared" si="8"/>
        <v>0</v>
      </c>
      <c r="S15" s="631">
        <f t="shared" si="8"/>
        <v>960.95017928079096</v>
      </c>
      <c r="T15" s="631">
        <f t="shared" si="8"/>
        <v>64.797462901984332</v>
      </c>
      <c r="U15" s="631">
        <f t="shared" si="8"/>
        <v>1146.9502117491124</v>
      </c>
      <c r="V15" s="631">
        <f t="shared" si="8"/>
        <v>0</v>
      </c>
      <c r="W15" s="632">
        <f t="shared" si="8"/>
        <v>36.758643707182323</v>
      </c>
      <c r="X15" s="632">
        <f t="shared" si="8"/>
        <v>0</v>
      </c>
      <c r="Y15" s="632">
        <f t="shared" si="8"/>
        <v>0</v>
      </c>
      <c r="Z15" s="631">
        <f t="shared" si="8"/>
        <v>0</v>
      </c>
      <c r="AA15" s="633">
        <f t="shared" si="8"/>
        <v>0</v>
      </c>
      <c r="AB15" s="634">
        <f t="shared" si="8"/>
        <v>0</v>
      </c>
      <c r="AC15" s="635">
        <f t="shared" si="8"/>
        <v>0</v>
      </c>
      <c r="AD15" s="631">
        <f t="shared" si="8"/>
        <v>0</v>
      </c>
      <c r="AE15" s="631">
        <f t="shared" si="8"/>
        <v>0</v>
      </c>
      <c r="AF15" s="631">
        <f t="shared" si="8"/>
        <v>0</v>
      </c>
      <c r="AG15" s="636">
        <f t="shared" si="8"/>
        <v>0</v>
      </c>
      <c r="AH15" s="636">
        <f t="shared" si="8"/>
        <v>0</v>
      </c>
      <c r="AI15" s="636">
        <f t="shared" si="8"/>
        <v>0</v>
      </c>
      <c r="AJ15" s="636">
        <f t="shared" si="8"/>
        <v>0</v>
      </c>
      <c r="AK15" s="630">
        <f t="shared" si="8"/>
        <v>0</v>
      </c>
      <c r="AL15" s="630">
        <f t="shared" si="8"/>
        <v>0</v>
      </c>
      <c r="AM15" s="632">
        <f t="shared" si="8"/>
        <v>0</v>
      </c>
      <c r="AN15" s="633">
        <f t="shared" si="8"/>
        <v>0</v>
      </c>
      <c r="AO15" s="633">
        <f t="shared" si="8"/>
        <v>1873.361490524092</v>
      </c>
      <c r="AP15" s="634">
        <f t="shared" si="8"/>
        <v>0</v>
      </c>
      <c r="AQ15" s="637">
        <f t="shared" si="0"/>
        <v>5104.8191577330599</v>
      </c>
      <c r="AR15" s="230"/>
      <c r="AS15" s="236"/>
    </row>
    <row r="16" spans="1:45" s="232" customFormat="1" ht="12.75" customHeight="1">
      <c r="A16" s="604" t="s">
        <v>302</v>
      </c>
      <c r="B16" s="605"/>
      <c r="C16" s="606">
        <f>SUM(D16:G16)</f>
        <v>0</v>
      </c>
      <c r="D16" s="607"/>
      <c r="E16" s="608"/>
      <c r="F16" s="609"/>
      <c r="G16" s="609"/>
      <c r="H16" s="610">
        <f>SUM(I16:K16)</f>
        <v>0</v>
      </c>
      <c r="I16" s="607"/>
      <c r="J16" s="608"/>
      <c r="K16" s="608"/>
      <c r="L16" s="610">
        <f>SUM(M16:Z16)</f>
        <v>0</v>
      </c>
      <c r="M16" s="608"/>
      <c r="N16" s="608"/>
      <c r="O16" s="608"/>
      <c r="P16" s="608"/>
      <c r="Q16" s="608"/>
      <c r="R16" s="608"/>
      <c r="S16" s="608"/>
      <c r="T16" s="608"/>
      <c r="U16" s="608"/>
      <c r="V16" s="608"/>
      <c r="W16" s="609"/>
      <c r="X16" s="609"/>
      <c r="Y16" s="609"/>
      <c r="Z16" s="608"/>
      <c r="AA16" s="610"/>
      <c r="AB16" s="611">
        <f>SUM(AC16:AL16)</f>
        <v>0</v>
      </c>
      <c r="AC16" s="612"/>
      <c r="AD16" s="608"/>
      <c r="AE16" s="608"/>
      <c r="AF16" s="608"/>
      <c r="AG16" s="615"/>
      <c r="AH16" s="615"/>
      <c r="AI16" s="615"/>
      <c r="AJ16" s="615"/>
      <c r="AK16" s="607"/>
      <c r="AL16" s="607"/>
      <c r="AM16" s="609"/>
      <c r="AN16" s="613"/>
      <c r="AO16" s="613">
        <v>1667.7865923774164</v>
      </c>
      <c r="AP16" s="611"/>
      <c r="AQ16" s="638">
        <f>C16+H16+L16+AA16+AO16+AP16</f>
        <v>1667.7865923774164</v>
      </c>
      <c r="AR16" s="230"/>
      <c r="AS16" s="248"/>
    </row>
    <row r="17" spans="1:45" s="232" customFormat="1" ht="12.75" customHeight="1">
      <c r="A17" s="557" t="s">
        <v>303</v>
      </c>
      <c r="B17" s="558"/>
      <c r="C17" s="559">
        <f>SUM(D17:G17)</f>
        <v>0</v>
      </c>
      <c r="D17" s="564"/>
      <c r="E17" s="565"/>
      <c r="F17" s="562"/>
      <c r="G17" s="562"/>
      <c r="H17" s="563">
        <f>SUM(I17:K17)</f>
        <v>0</v>
      </c>
      <c r="I17" s="564"/>
      <c r="J17" s="565"/>
      <c r="K17" s="565"/>
      <c r="L17" s="563">
        <f>SUM(M17:Z17)</f>
        <v>0</v>
      </c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2"/>
      <c r="X17" s="562"/>
      <c r="Y17" s="562"/>
      <c r="Z17" s="565"/>
      <c r="AA17" s="563"/>
      <c r="AB17" s="566">
        <f>SUM(AC17:AL17)</f>
        <v>0</v>
      </c>
      <c r="AC17" s="567"/>
      <c r="AD17" s="565"/>
      <c r="AE17" s="565"/>
      <c r="AF17" s="565"/>
      <c r="AG17" s="565"/>
      <c r="AH17" s="565"/>
      <c r="AI17" s="565"/>
      <c r="AJ17" s="565"/>
      <c r="AK17" s="564"/>
      <c r="AL17" s="564"/>
      <c r="AM17" s="562"/>
      <c r="AN17" s="568"/>
      <c r="AO17" s="639">
        <v>185.14395873624346</v>
      </c>
      <c r="AP17" s="566"/>
      <c r="AQ17" s="569">
        <f>C17+H17+L17+AA17+AO17+AP17</f>
        <v>185.14395873624346</v>
      </c>
      <c r="AR17" s="230"/>
      <c r="AS17" s="248"/>
    </row>
    <row r="18" spans="1:45" s="232" customFormat="1" ht="12.75" customHeight="1">
      <c r="A18" s="557" t="s">
        <v>308</v>
      </c>
      <c r="B18" s="558"/>
      <c r="C18" s="559"/>
      <c r="D18" s="564"/>
      <c r="E18" s="565"/>
      <c r="F18" s="562"/>
      <c r="G18" s="562"/>
      <c r="H18" s="563"/>
      <c r="I18" s="564"/>
      <c r="J18" s="565"/>
      <c r="K18" s="565"/>
      <c r="L18" s="563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2"/>
      <c r="X18" s="562"/>
      <c r="Y18" s="562"/>
      <c r="Z18" s="565"/>
      <c r="AA18" s="563"/>
      <c r="AB18" s="566"/>
      <c r="AC18" s="567"/>
      <c r="AD18" s="565"/>
      <c r="AE18" s="565"/>
      <c r="AF18" s="565"/>
      <c r="AG18" s="565"/>
      <c r="AH18" s="565"/>
      <c r="AI18" s="565"/>
      <c r="AJ18" s="565"/>
      <c r="AK18" s="564"/>
      <c r="AL18" s="564"/>
      <c r="AM18" s="562"/>
      <c r="AN18" s="568"/>
      <c r="AO18" s="568">
        <v>20.430939410432</v>
      </c>
      <c r="AP18" s="566"/>
      <c r="AQ18" s="569">
        <f t="shared" si="0"/>
        <v>20.430939410432</v>
      </c>
      <c r="AR18" s="230"/>
      <c r="AS18" s="248"/>
    </row>
    <row r="19" spans="1:45" s="232" customFormat="1" ht="12.75" customHeight="1">
      <c r="A19" s="557" t="s">
        <v>305</v>
      </c>
      <c r="B19" s="558"/>
      <c r="C19" s="559"/>
      <c r="D19" s="234"/>
      <c r="E19" s="565"/>
      <c r="F19" s="562"/>
      <c r="G19" s="562"/>
      <c r="H19" s="563">
        <f>SUM(I19:K19)</f>
        <v>64.671797999999995</v>
      </c>
      <c r="I19" s="564"/>
      <c r="J19" s="565"/>
      <c r="K19" s="565">
        <v>64.671797999999995</v>
      </c>
      <c r="L19" s="563">
        <f>SUM(M19:Z19)</f>
        <v>0</v>
      </c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2"/>
      <c r="X19" s="562"/>
      <c r="Y19" s="562"/>
      <c r="Z19" s="565"/>
      <c r="AA19" s="563"/>
      <c r="AB19" s="566">
        <f>SUM(AC19:AL19)</f>
        <v>0</v>
      </c>
      <c r="AC19" s="567"/>
      <c r="AD19" s="565"/>
      <c r="AE19" s="565"/>
      <c r="AF19" s="565"/>
      <c r="AG19" s="565"/>
      <c r="AH19" s="565"/>
      <c r="AI19" s="565"/>
      <c r="AJ19" s="565"/>
      <c r="AK19" s="564"/>
      <c r="AL19" s="564"/>
      <c r="AM19" s="562"/>
      <c r="AN19" s="568"/>
      <c r="AO19" s="568"/>
      <c r="AP19" s="566"/>
      <c r="AQ19" s="569">
        <f t="shared" si="0"/>
        <v>64.671797999999995</v>
      </c>
      <c r="AR19" s="230"/>
      <c r="AS19" s="248"/>
    </row>
    <row r="20" spans="1:45" s="232" customFormat="1" ht="12.75" customHeight="1">
      <c r="A20" s="616" t="s">
        <v>309</v>
      </c>
      <c r="B20" s="617"/>
      <c r="C20" s="618"/>
      <c r="D20" s="619"/>
      <c r="E20" s="620"/>
      <c r="F20" s="621"/>
      <c r="G20" s="621"/>
      <c r="H20" s="622">
        <f>SUM(I20:K20)</f>
        <v>0</v>
      </c>
      <c r="I20" s="619"/>
      <c r="J20" s="620"/>
      <c r="K20" s="620"/>
      <c r="L20" s="622">
        <f>SUM(M20:Z20)</f>
        <v>3166.7858692089685</v>
      </c>
      <c r="M20" s="620"/>
      <c r="N20" s="620"/>
      <c r="O20" s="620">
        <v>90.017983923640699</v>
      </c>
      <c r="P20" s="620">
        <v>640.53679657777786</v>
      </c>
      <c r="Q20" s="620">
        <v>226.77459106847999</v>
      </c>
      <c r="R20" s="620">
        <v>0</v>
      </c>
      <c r="S20" s="620">
        <v>960.95017928079096</v>
      </c>
      <c r="T20" s="620">
        <v>64.797462901984332</v>
      </c>
      <c r="U20" s="620">
        <v>1146.9502117491124</v>
      </c>
      <c r="V20" s="620"/>
      <c r="W20" s="621">
        <v>36.758643707182323</v>
      </c>
      <c r="X20" s="621"/>
      <c r="Y20" s="621"/>
      <c r="Z20" s="620"/>
      <c r="AA20" s="622"/>
      <c r="AB20" s="623">
        <f>SUM(AC20:AL20)</f>
        <v>0</v>
      </c>
      <c r="AC20" s="624"/>
      <c r="AD20" s="620"/>
      <c r="AE20" s="620"/>
      <c r="AF20" s="620"/>
      <c r="AG20" s="620"/>
      <c r="AH20" s="620"/>
      <c r="AI20" s="620"/>
      <c r="AJ20" s="620"/>
      <c r="AK20" s="619"/>
      <c r="AL20" s="619"/>
      <c r="AM20" s="621"/>
      <c r="AN20" s="625"/>
      <c r="AO20" s="625"/>
      <c r="AP20" s="623"/>
      <c r="AQ20" s="626">
        <f t="shared" si="0"/>
        <v>3166.7858692089685</v>
      </c>
      <c r="AR20" s="230"/>
      <c r="AS20" s="248"/>
    </row>
    <row r="21" spans="1:45" s="232" customFormat="1" ht="12.75" customHeight="1">
      <c r="A21" s="640" t="s">
        <v>310</v>
      </c>
      <c r="B21" s="641"/>
      <c r="C21" s="642">
        <f>SUM(C22:C24)</f>
        <v>22.240061570656763</v>
      </c>
      <c r="D21" s="643">
        <f>SUM(D22:D24)</f>
        <v>-17.141361188350004</v>
      </c>
      <c r="E21" s="644">
        <f>SUM(E22:E24)</f>
        <v>39.381422759006767</v>
      </c>
      <c r="F21" s="645">
        <f>SUM(F22:F24)</f>
        <v>0</v>
      </c>
      <c r="G21" s="645">
        <f>SUM(G22:G24)</f>
        <v>0</v>
      </c>
      <c r="H21" s="646">
        <f>SUM(I21:K21)</f>
        <v>0</v>
      </c>
      <c r="I21" s="643">
        <f>SUM(I22:I24)</f>
        <v>0</v>
      </c>
      <c r="J21" s="644">
        <f>SUM(J22:J24)</f>
        <v>0</v>
      </c>
      <c r="K21" s="644">
        <f>SUM(K22:K24)</f>
        <v>0</v>
      </c>
      <c r="L21" s="646">
        <f>SUM(M21:Z21)</f>
        <v>-24.953759699422424</v>
      </c>
      <c r="M21" s="644">
        <f t="shared" ref="M21:AQ21" si="9">SUM(M22:M24)</f>
        <v>0</v>
      </c>
      <c r="N21" s="644">
        <f t="shared" si="9"/>
        <v>30.880435114089789</v>
      </c>
      <c r="O21" s="644">
        <f t="shared" si="9"/>
        <v>0</v>
      </c>
      <c r="P21" s="644">
        <f t="shared" si="9"/>
        <v>-31.080771455555681</v>
      </c>
      <c r="Q21" s="644">
        <f t="shared" si="9"/>
        <v>374.46366644960005</v>
      </c>
      <c r="R21" s="644">
        <f t="shared" si="9"/>
        <v>-373.64776418279996</v>
      </c>
      <c r="S21" s="644">
        <f t="shared" si="9"/>
        <v>0</v>
      </c>
      <c r="T21" s="644">
        <f t="shared" si="9"/>
        <v>0</v>
      </c>
      <c r="U21" s="644">
        <f t="shared" si="9"/>
        <v>-3.3292640540998377</v>
      </c>
      <c r="V21" s="644">
        <f t="shared" si="9"/>
        <v>-22.240061570656767</v>
      </c>
      <c r="W21" s="645">
        <f t="shared" si="9"/>
        <v>0</v>
      </c>
      <c r="X21" s="645">
        <f t="shared" si="9"/>
        <v>0</v>
      </c>
      <c r="Y21" s="645">
        <f t="shared" si="9"/>
        <v>0</v>
      </c>
      <c r="Z21" s="644">
        <f t="shared" si="9"/>
        <v>0</v>
      </c>
      <c r="AA21" s="646">
        <f t="shared" si="9"/>
        <v>0</v>
      </c>
      <c r="AB21" s="647">
        <f t="shared" si="9"/>
        <v>-804.14402736760053</v>
      </c>
      <c r="AC21" s="648">
        <f t="shared" si="9"/>
        <v>-59.691708987970003</v>
      </c>
      <c r="AD21" s="644">
        <f t="shared" si="9"/>
        <v>-743.01992281532614</v>
      </c>
      <c r="AE21" s="644">
        <f t="shared" si="9"/>
        <v>0</v>
      </c>
      <c r="AF21" s="644">
        <f t="shared" si="9"/>
        <v>0</v>
      </c>
      <c r="AG21" s="649">
        <f t="shared" si="9"/>
        <v>0</v>
      </c>
      <c r="AH21" s="649">
        <f t="shared" si="9"/>
        <v>0</v>
      </c>
      <c r="AI21" s="649">
        <f t="shared" si="9"/>
        <v>0</v>
      </c>
      <c r="AJ21" s="649">
        <f t="shared" si="9"/>
        <v>0</v>
      </c>
      <c r="AK21" s="643">
        <f t="shared" si="9"/>
        <v>-1.4323955643044282</v>
      </c>
      <c r="AL21" s="649">
        <f t="shared" si="9"/>
        <v>0</v>
      </c>
      <c r="AM21" s="645">
        <f t="shared" si="9"/>
        <v>0</v>
      </c>
      <c r="AN21" s="650">
        <f t="shared" si="9"/>
        <v>0</v>
      </c>
      <c r="AO21" s="646">
        <f t="shared" si="9"/>
        <v>804.14402736760053</v>
      </c>
      <c r="AP21" s="647">
        <f t="shared" si="9"/>
        <v>0</v>
      </c>
      <c r="AQ21" s="651">
        <f t="shared" si="9"/>
        <v>-2.7136981287656603</v>
      </c>
      <c r="AR21" s="230"/>
      <c r="AS21" s="248"/>
    </row>
    <row r="22" spans="1:45" s="232" customFormat="1" ht="12.75" customHeight="1">
      <c r="A22" s="604" t="s">
        <v>1</v>
      </c>
      <c r="B22" s="605"/>
      <c r="C22" s="652"/>
      <c r="D22" s="653"/>
      <c r="E22" s="654"/>
      <c r="F22" s="609"/>
      <c r="G22" s="609"/>
      <c r="H22" s="610"/>
      <c r="I22" s="655"/>
      <c r="J22" s="608"/>
      <c r="K22" s="608"/>
      <c r="L22" s="610"/>
      <c r="M22" s="608"/>
      <c r="N22" s="608"/>
      <c r="O22" s="608"/>
      <c r="P22" s="608"/>
      <c r="Q22" s="608"/>
      <c r="R22" s="608"/>
      <c r="S22" s="608"/>
      <c r="T22" s="608"/>
      <c r="U22" s="608"/>
      <c r="V22" s="608"/>
      <c r="W22" s="609"/>
      <c r="X22" s="609"/>
      <c r="Y22" s="609"/>
      <c r="Z22" s="608"/>
      <c r="AA22" s="610"/>
      <c r="AB22" s="611">
        <f>SUM(AC22:AM22)</f>
        <v>-804.14402736760053</v>
      </c>
      <c r="AC22" s="612">
        <f>-AC2</f>
        <v>-59.691708987970003</v>
      </c>
      <c r="AD22" s="608">
        <f>-AD2</f>
        <v>-743.01992281532614</v>
      </c>
      <c r="AE22" s="608"/>
      <c r="AF22" s="608"/>
      <c r="AG22" s="615"/>
      <c r="AH22" s="615"/>
      <c r="AI22" s="615"/>
      <c r="AJ22" s="615"/>
      <c r="AK22" s="607">
        <v>-1.4323955643044282</v>
      </c>
      <c r="AL22" s="615"/>
      <c r="AM22" s="609"/>
      <c r="AN22" s="613"/>
      <c r="AO22" s="610">
        <f>-(C22+H22+L22+AA22+AB22)</f>
        <v>804.14402736760053</v>
      </c>
      <c r="AP22" s="611"/>
      <c r="AQ22" s="638">
        <f>C22+H22+L22+AA22+AB22+AN22+AO22+AP22</f>
        <v>0</v>
      </c>
      <c r="AR22" s="230"/>
      <c r="AS22" s="248"/>
    </row>
    <row r="23" spans="1:45" s="232" customFormat="1" ht="12.75" customHeight="1">
      <c r="A23" s="656" t="s">
        <v>311</v>
      </c>
      <c r="B23" s="628"/>
      <c r="C23" s="657"/>
      <c r="D23" s="658"/>
      <c r="E23" s="631"/>
      <c r="F23" s="659"/>
      <c r="G23" s="659"/>
      <c r="H23" s="633"/>
      <c r="I23" s="660"/>
      <c r="J23" s="661"/>
      <c r="K23" s="661"/>
      <c r="L23" s="633"/>
      <c r="M23" s="661"/>
      <c r="N23" s="661"/>
      <c r="O23" s="661"/>
      <c r="P23" s="661"/>
      <c r="Q23" s="661"/>
      <c r="R23" s="661"/>
      <c r="S23" s="661"/>
      <c r="T23" s="661"/>
      <c r="U23" s="661"/>
      <c r="V23" s="661"/>
      <c r="W23" s="659"/>
      <c r="X23" s="659"/>
      <c r="Y23" s="659"/>
      <c r="Z23" s="661"/>
      <c r="AA23" s="633"/>
      <c r="AB23" s="634"/>
      <c r="AC23" s="662"/>
      <c r="AD23" s="661"/>
      <c r="AE23" s="661"/>
      <c r="AF23" s="661"/>
      <c r="AG23" s="661"/>
      <c r="AH23" s="661"/>
      <c r="AI23" s="661"/>
      <c r="AJ23" s="661"/>
      <c r="AK23" s="663"/>
      <c r="AL23" s="663"/>
      <c r="AM23" s="659"/>
      <c r="AN23" s="664"/>
      <c r="AO23" s="633"/>
      <c r="AP23" s="634"/>
      <c r="AQ23" s="665">
        <f>C23+H23+L23+AA23+AB23+AN23+AO23+AP23</f>
        <v>0</v>
      </c>
      <c r="AR23" s="230"/>
      <c r="AS23" s="248"/>
    </row>
    <row r="24" spans="1:45" s="232" customFormat="1" ht="12.75" customHeight="1" thickBot="1">
      <c r="A24" s="571" t="s">
        <v>312</v>
      </c>
      <c r="B24" s="572"/>
      <c r="C24" s="666">
        <f>SUM(D24:G24)</f>
        <v>22.240061570656763</v>
      </c>
      <c r="D24" s="667">
        <v>-17.141361188350004</v>
      </c>
      <c r="E24" s="579">
        <f>-D24-V24</f>
        <v>39.381422759006767</v>
      </c>
      <c r="F24" s="574"/>
      <c r="G24" s="574"/>
      <c r="H24" s="575"/>
      <c r="I24" s="668"/>
      <c r="J24" s="579"/>
      <c r="K24" s="579"/>
      <c r="L24" s="575">
        <f>SUM(N24:Z24)</f>
        <v>-24.953759699422424</v>
      </c>
      <c r="M24" s="579"/>
      <c r="N24" s="579">
        <v>30.880435114089789</v>
      </c>
      <c r="O24" s="579"/>
      <c r="P24" s="579">
        <v>-31.080771455555681</v>
      </c>
      <c r="Q24" s="579">
        <v>374.46366644960005</v>
      </c>
      <c r="R24" s="579">
        <v>-373.64776418279996</v>
      </c>
      <c r="S24" s="579">
        <v>0</v>
      </c>
      <c r="T24" s="579"/>
      <c r="U24" s="579">
        <v>-3.3292640540998377</v>
      </c>
      <c r="V24" s="574">
        <v>-22.240061570656767</v>
      </c>
      <c r="W24" s="574">
        <v>0</v>
      </c>
      <c r="X24" s="574"/>
      <c r="Y24" s="574"/>
      <c r="Z24" s="579"/>
      <c r="AA24" s="575"/>
      <c r="AB24" s="575">
        <f>SUM(AC24:AM24)</f>
        <v>0</v>
      </c>
      <c r="AC24" s="578"/>
      <c r="AD24" s="579"/>
      <c r="AE24" s="579"/>
      <c r="AF24" s="579"/>
      <c r="AG24" s="579"/>
      <c r="AH24" s="579"/>
      <c r="AI24" s="579"/>
      <c r="AJ24" s="579"/>
      <c r="AK24" s="576"/>
      <c r="AL24" s="576"/>
      <c r="AM24" s="574"/>
      <c r="AN24" s="580"/>
      <c r="AO24" s="575"/>
      <c r="AP24" s="577"/>
      <c r="AQ24" s="581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27" t="s">
        <v>313</v>
      </c>
      <c r="B25" s="628"/>
      <c r="C25" s="629">
        <f>SUM(D25:G25)</f>
        <v>0</v>
      </c>
      <c r="D25" s="630"/>
      <c r="E25" s="631"/>
      <c r="F25" s="659"/>
      <c r="G25" s="659"/>
      <c r="H25" s="633">
        <f>SUM(I25:K25)</f>
        <v>10.28324833984202</v>
      </c>
      <c r="I25" s="659">
        <v>10.28324833984202</v>
      </c>
      <c r="J25" s="661"/>
      <c r="K25" s="661"/>
      <c r="L25" s="633">
        <f>SUM(O25:Z25)</f>
        <v>98.284657617035819</v>
      </c>
      <c r="M25" s="661"/>
      <c r="N25" s="661"/>
      <c r="O25" s="661">
        <v>95.274692021714102</v>
      </c>
      <c r="P25" s="661"/>
      <c r="Q25" s="661"/>
      <c r="R25" s="661"/>
      <c r="S25" s="661">
        <v>0</v>
      </c>
      <c r="T25" s="661">
        <v>4.1693256233877908E-3</v>
      </c>
      <c r="U25" s="661">
        <v>3.0057962696983291</v>
      </c>
      <c r="V25" s="661"/>
      <c r="W25" s="659"/>
      <c r="X25" s="659"/>
      <c r="Y25" s="659"/>
      <c r="Z25" s="661"/>
      <c r="AA25" s="633">
        <v>57.528599543766255</v>
      </c>
      <c r="AB25" s="634">
        <f>SUM(AC25:AI25)</f>
        <v>0</v>
      </c>
      <c r="AC25" s="635"/>
      <c r="AD25" s="661"/>
      <c r="AE25" s="661"/>
      <c r="AF25" s="661"/>
      <c r="AG25" s="661"/>
      <c r="AH25" s="661"/>
      <c r="AI25" s="661"/>
      <c r="AJ25" s="661"/>
      <c r="AK25" s="663"/>
      <c r="AL25" s="663"/>
      <c r="AM25" s="659"/>
      <c r="AN25" s="664"/>
      <c r="AO25" s="633">
        <v>259.46681438260055</v>
      </c>
      <c r="AP25" s="634"/>
      <c r="AQ25" s="665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69" t="s">
        <v>314</v>
      </c>
      <c r="B26" s="670"/>
      <c r="C26" s="671">
        <f t="shared" ref="C26:AP26" si="10">C7-C9+C15+C21-C25</f>
        <v>348.69297193905459</v>
      </c>
      <c r="D26" s="672">
        <f t="shared" si="10"/>
        <v>190.34389623369066</v>
      </c>
      <c r="E26" s="673">
        <f t="shared" si="10"/>
        <v>149.86072528467759</v>
      </c>
      <c r="F26" s="673">
        <f t="shared" si="10"/>
        <v>0</v>
      </c>
      <c r="G26" s="673">
        <f t="shared" si="10"/>
        <v>8.4883504206865013</v>
      </c>
      <c r="H26" s="674">
        <f t="shared" si="10"/>
        <v>199.31419506885081</v>
      </c>
      <c r="I26" s="672">
        <f t="shared" si="10"/>
        <v>0.37225106885087023</v>
      </c>
      <c r="J26" s="673">
        <f t="shared" si="10"/>
        <v>127.70399999999999</v>
      </c>
      <c r="K26" s="673">
        <f t="shared" si="10"/>
        <v>71.237943999999999</v>
      </c>
      <c r="L26" s="674">
        <f t="shared" si="10"/>
        <v>7296.7282199976062</v>
      </c>
      <c r="M26" s="673">
        <f t="shared" si="10"/>
        <v>0</v>
      </c>
      <c r="N26" s="673">
        <f t="shared" si="10"/>
        <v>-0.14794174855289199</v>
      </c>
      <c r="O26" s="673">
        <f t="shared" si="10"/>
        <v>-5.2567080980734033</v>
      </c>
      <c r="P26" s="673">
        <f t="shared" si="10"/>
        <v>799.46408249999979</v>
      </c>
      <c r="Q26" s="673">
        <f t="shared" si="10"/>
        <v>962.00436969728003</v>
      </c>
      <c r="R26" s="673">
        <f t="shared" si="10"/>
        <v>1095.3569190907197</v>
      </c>
      <c r="S26" s="673">
        <f t="shared" si="10"/>
        <v>39.21120498695575</v>
      </c>
      <c r="T26" s="673">
        <f t="shared" si="10"/>
        <v>187.88084937540125</v>
      </c>
      <c r="U26" s="673">
        <f t="shared" si="10"/>
        <v>3833.6812396704358</v>
      </c>
      <c r="V26" s="673">
        <f t="shared" si="10"/>
        <v>145.44440711224036</v>
      </c>
      <c r="W26" s="673">
        <f t="shared" si="10"/>
        <v>7.506512734116022</v>
      </c>
      <c r="X26" s="673">
        <f t="shared" si="10"/>
        <v>195.36275312176252</v>
      </c>
      <c r="Y26" s="673">
        <f t="shared" si="10"/>
        <v>1.2096467108549098</v>
      </c>
      <c r="Z26" s="673">
        <f t="shared" si="10"/>
        <v>35.010884844467988</v>
      </c>
      <c r="AA26" s="674">
        <f t="shared" si="10"/>
        <v>1921.4292269183238</v>
      </c>
      <c r="AB26" s="675">
        <f t="shared" si="10"/>
        <v>456.44000480998989</v>
      </c>
      <c r="AC26" s="602">
        <f t="shared" si="10"/>
        <v>0</v>
      </c>
      <c r="AD26" s="586">
        <f t="shared" si="10"/>
        <v>0</v>
      </c>
      <c r="AE26" s="586">
        <f t="shared" si="10"/>
        <v>196.67659478004623</v>
      </c>
      <c r="AF26" s="586">
        <f t="shared" si="10"/>
        <v>40.692904224132207</v>
      </c>
      <c r="AG26" s="586">
        <f t="shared" si="10"/>
        <v>0</v>
      </c>
      <c r="AH26" s="586">
        <f t="shared" si="10"/>
        <v>9.7770611234061491</v>
      </c>
      <c r="AI26" s="586">
        <f t="shared" si="10"/>
        <v>124.01266332172798</v>
      </c>
      <c r="AJ26" s="586">
        <f t="shared" si="10"/>
        <v>27.929372998367999</v>
      </c>
      <c r="AK26" s="588">
        <f t="shared" si="10"/>
        <v>0</v>
      </c>
      <c r="AL26" s="588">
        <f t="shared" si="10"/>
        <v>13.54608560366562</v>
      </c>
      <c r="AM26" s="676">
        <f t="shared" si="10"/>
        <v>43.805322758643676</v>
      </c>
      <c r="AN26" s="674">
        <f t="shared" si="10"/>
        <v>54.722939604974087</v>
      </c>
      <c r="AO26" s="674">
        <f t="shared" si="10"/>
        <v>2361.2693974490917</v>
      </c>
      <c r="AP26" s="675">
        <f t="shared" si="10"/>
        <v>0</v>
      </c>
      <c r="AQ26" s="677">
        <f>C26+H26+L26+AA26+AB26+AN26+AO26+AP26</f>
        <v>12638.596955787891</v>
      </c>
      <c r="AR26" s="230"/>
      <c r="AS26" s="236"/>
    </row>
    <row r="27" spans="1:45" s="231" customFormat="1" ht="12.75" customHeight="1">
      <c r="A27" s="582" t="s">
        <v>315</v>
      </c>
      <c r="B27" s="583"/>
      <c r="C27" s="584">
        <f t="shared" ref="C27:V27" si="11">C28</f>
        <v>0</v>
      </c>
      <c r="D27" s="588">
        <f t="shared" si="11"/>
        <v>0</v>
      </c>
      <c r="E27" s="586">
        <f t="shared" si="11"/>
        <v>0</v>
      </c>
      <c r="F27" s="601">
        <f t="shared" si="11"/>
        <v>0</v>
      </c>
      <c r="G27" s="601">
        <f t="shared" si="11"/>
        <v>0</v>
      </c>
      <c r="H27" s="587">
        <f t="shared" si="11"/>
        <v>0</v>
      </c>
      <c r="I27" s="588">
        <f t="shared" si="11"/>
        <v>0</v>
      </c>
      <c r="J27" s="586">
        <f t="shared" si="11"/>
        <v>0</v>
      </c>
      <c r="K27" s="586">
        <f t="shared" si="11"/>
        <v>0</v>
      </c>
      <c r="L27" s="587">
        <f t="shared" si="11"/>
        <v>231.58328467708543</v>
      </c>
      <c r="M27" s="586">
        <f t="shared" si="11"/>
        <v>0</v>
      </c>
      <c r="N27" s="586">
        <f t="shared" si="11"/>
        <v>0</v>
      </c>
      <c r="O27" s="586">
        <f t="shared" si="11"/>
        <v>0</v>
      </c>
      <c r="P27" s="586">
        <f t="shared" si="11"/>
        <v>0</v>
      </c>
      <c r="Q27" s="586">
        <f t="shared" si="11"/>
        <v>0</v>
      </c>
      <c r="R27" s="586">
        <f t="shared" si="11"/>
        <v>0</v>
      </c>
      <c r="S27" s="586">
        <f t="shared" si="11"/>
        <v>0</v>
      </c>
      <c r="T27" s="586">
        <f t="shared" si="11"/>
        <v>0</v>
      </c>
      <c r="U27" s="586">
        <f t="shared" si="11"/>
        <v>0</v>
      </c>
      <c r="V27" s="586">
        <f t="shared" si="11"/>
        <v>0</v>
      </c>
      <c r="W27" s="601"/>
      <c r="X27" s="601">
        <f t="shared" ref="X27:AQ27" si="12">X28</f>
        <v>195.36275312176252</v>
      </c>
      <c r="Y27" s="601">
        <f t="shared" si="12"/>
        <v>1.2096467108549098</v>
      </c>
      <c r="Z27" s="586">
        <f t="shared" si="12"/>
        <v>35.010884844467988</v>
      </c>
      <c r="AA27" s="587">
        <f t="shared" si="12"/>
        <v>0</v>
      </c>
      <c r="AB27" s="585">
        <f t="shared" si="12"/>
        <v>0</v>
      </c>
      <c r="AC27" s="602">
        <f t="shared" si="12"/>
        <v>0</v>
      </c>
      <c r="AD27" s="586">
        <f t="shared" si="12"/>
        <v>0</v>
      </c>
      <c r="AE27" s="586">
        <f t="shared" si="12"/>
        <v>0</v>
      </c>
      <c r="AF27" s="586">
        <f t="shared" si="12"/>
        <v>0</v>
      </c>
      <c r="AG27" s="586">
        <f t="shared" si="12"/>
        <v>0</v>
      </c>
      <c r="AH27" s="586">
        <f t="shared" si="12"/>
        <v>0</v>
      </c>
      <c r="AI27" s="586">
        <f t="shared" si="12"/>
        <v>0</v>
      </c>
      <c r="AJ27" s="586">
        <f t="shared" si="12"/>
        <v>0</v>
      </c>
      <c r="AK27" s="588">
        <f t="shared" si="12"/>
        <v>0</v>
      </c>
      <c r="AL27" s="588">
        <f t="shared" si="12"/>
        <v>0</v>
      </c>
      <c r="AM27" s="601">
        <f t="shared" si="12"/>
        <v>0</v>
      </c>
      <c r="AN27" s="587">
        <f t="shared" si="12"/>
        <v>0</v>
      </c>
      <c r="AO27" s="587">
        <f t="shared" si="12"/>
        <v>0</v>
      </c>
      <c r="AP27" s="585">
        <f t="shared" si="12"/>
        <v>0</v>
      </c>
      <c r="AQ27" s="590">
        <f t="shared" si="12"/>
        <v>231.58328467708543</v>
      </c>
      <c r="AR27" s="230"/>
      <c r="AS27" s="236"/>
    </row>
    <row r="28" spans="1:45" s="230" customFormat="1" ht="12.75" customHeight="1" thickBot="1">
      <c r="A28" s="678" t="s">
        <v>316</v>
      </c>
      <c r="B28" s="679"/>
      <c r="C28" s="680">
        <f>SUM(D28:G28)</f>
        <v>0</v>
      </c>
      <c r="D28" s="643"/>
      <c r="E28" s="644"/>
      <c r="F28" s="645"/>
      <c r="G28" s="645"/>
      <c r="H28" s="650">
        <f>SUM(I28:K28)</f>
        <v>0</v>
      </c>
      <c r="I28" s="643"/>
      <c r="J28" s="644"/>
      <c r="K28" s="644"/>
      <c r="L28" s="650">
        <f>SUM(M28:Z28)</f>
        <v>231.58328467708543</v>
      </c>
      <c r="M28" s="644"/>
      <c r="N28" s="644"/>
      <c r="O28" s="644"/>
      <c r="P28" s="644"/>
      <c r="Q28" s="644"/>
      <c r="R28" s="644"/>
      <c r="S28" s="644"/>
      <c r="T28" s="644"/>
      <c r="U28" s="644"/>
      <c r="V28" s="644"/>
      <c r="W28" s="645"/>
      <c r="X28" s="645">
        <f>X26</f>
        <v>195.36275312176252</v>
      </c>
      <c r="Y28" s="645">
        <f>Y26</f>
        <v>1.2096467108549098</v>
      </c>
      <c r="Z28" s="644">
        <f>Z26</f>
        <v>35.010884844467988</v>
      </c>
      <c r="AA28" s="650">
        <v>0</v>
      </c>
      <c r="AB28" s="681">
        <f>SUM(AC28:AI28)</f>
        <v>0</v>
      </c>
      <c r="AC28" s="648"/>
      <c r="AD28" s="644"/>
      <c r="AE28" s="644"/>
      <c r="AF28" s="644"/>
      <c r="AG28" s="644"/>
      <c r="AH28" s="644"/>
      <c r="AI28" s="644"/>
      <c r="AJ28" s="644"/>
      <c r="AK28" s="643"/>
      <c r="AL28" s="643"/>
      <c r="AM28" s="645"/>
      <c r="AN28" s="650"/>
      <c r="AO28" s="650"/>
      <c r="AP28" s="681"/>
      <c r="AQ28" s="651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82" t="s">
        <v>317</v>
      </c>
      <c r="B29" s="583"/>
      <c r="C29" s="584">
        <f t="shared" ref="C29:AQ29" si="14">C30+C45+C56+C58+C65+C70+C71</f>
        <v>351.41289633822032</v>
      </c>
      <c r="D29" s="588">
        <f t="shared" si="14"/>
        <v>190.16205136582681</v>
      </c>
      <c r="E29" s="586">
        <f t="shared" si="14"/>
        <v>153.30941368399715</v>
      </c>
      <c r="F29" s="601">
        <f t="shared" si="14"/>
        <v>0</v>
      </c>
      <c r="G29" s="601">
        <f t="shared" si="14"/>
        <v>7.795884678396293</v>
      </c>
      <c r="H29" s="587">
        <f t="shared" si="14"/>
        <v>197.36847005356</v>
      </c>
      <c r="I29" s="588">
        <f t="shared" si="14"/>
        <v>0.82966372355999995</v>
      </c>
      <c r="J29" s="588">
        <f t="shared" si="14"/>
        <v>127.70399999999999</v>
      </c>
      <c r="K29" s="588">
        <f t="shared" si="14"/>
        <v>68.834806329999992</v>
      </c>
      <c r="L29" s="587">
        <f t="shared" si="14"/>
        <v>7065.3194555859664</v>
      </c>
      <c r="M29" s="586">
        <f t="shared" si="14"/>
        <v>0</v>
      </c>
      <c r="N29" s="586">
        <f t="shared" si="14"/>
        <v>0</v>
      </c>
      <c r="O29" s="586">
        <f t="shared" si="14"/>
        <v>0</v>
      </c>
      <c r="P29" s="586">
        <f t="shared" si="14"/>
        <v>821.48002832197096</v>
      </c>
      <c r="Q29" s="586">
        <f t="shared" si="14"/>
        <v>946.63395628255989</v>
      </c>
      <c r="R29" s="586">
        <f t="shared" si="14"/>
        <v>1102.0673096951998</v>
      </c>
      <c r="S29" s="586">
        <f t="shared" si="14"/>
        <v>31.039400915077643</v>
      </c>
      <c r="T29" s="586">
        <f t="shared" si="14"/>
        <v>181.32381570558749</v>
      </c>
      <c r="U29" s="586">
        <f t="shared" si="14"/>
        <v>3838.1558666328419</v>
      </c>
      <c r="V29" s="586">
        <f t="shared" si="14"/>
        <v>144.61907803272823</v>
      </c>
      <c r="W29" s="601">
        <f t="shared" si="14"/>
        <v>0</v>
      </c>
      <c r="X29" s="601">
        <f t="shared" si="14"/>
        <v>0</v>
      </c>
      <c r="Y29" s="601">
        <f t="shared" si="14"/>
        <v>0</v>
      </c>
      <c r="Z29" s="588">
        <f t="shared" si="14"/>
        <v>0</v>
      </c>
      <c r="AA29" s="674">
        <f t="shared" si="14"/>
        <v>1961.7039372255224</v>
      </c>
      <c r="AB29" s="585">
        <f t="shared" si="14"/>
        <v>464.57031831216926</v>
      </c>
      <c r="AC29" s="602">
        <f t="shared" si="14"/>
        <v>0</v>
      </c>
      <c r="AD29" s="586">
        <f t="shared" si="14"/>
        <v>0</v>
      </c>
      <c r="AE29" s="586">
        <f t="shared" si="14"/>
        <v>202.50934255862566</v>
      </c>
      <c r="AF29" s="586">
        <f t="shared" si="14"/>
        <v>40.692904224132199</v>
      </c>
      <c r="AG29" s="586">
        <f t="shared" si="14"/>
        <v>0</v>
      </c>
      <c r="AH29" s="586">
        <f t="shared" si="14"/>
        <v>9.7770611234061491</v>
      </c>
      <c r="AI29" s="586">
        <f t="shared" si="14"/>
        <v>126.968349188928</v>
      </c>
      <c r="AJ29" s="586">
        <f t="shared" si="14"/>
        <v>27.271252854767997</v>
      </c>
      <c r="AK29" s="585">
        <f t="shared" si="14"/>
        <v>0</v>
      </c>
      <c r="AL29" s="585">
        <f t="shared" si="14"/>
        <v>13.546085603665619</v>
      </c>
      <c r="AM29" s="585">
        <f t="shared" si="14"/>
        <v>43.805322758643683</v>
      </c>
      <c r="AN29" s="585">
        <f t="shared" si="14"/>
        <v>54.722939604974094</v>
      </c>
      <c r="AO29" s="587">
        <f t="shared" si="14"/>
        <v>2397.4208343089181</v>
      </c>
      <c r="AP29" s="585">
        <f t="shared" si="14"/>
        <v>0</v>
      </c>
      <c r="AQ29" s="677">
        <f t="shared" si="14"/>
        <v>12492.518851429331</v>
      </c>
      <c r="AR29" s="230"/>
      <c r="AS29" s="236"/>
    </row>
    <row r="30" spans="1:45" s="233" customFormat="1" ht="12.75" customHeight="1">
      <c r="A30" s="682" t="s">
        <v>318</v>
      </c>
      <c r="B30" s="683"/>
      <c r="C30" s="684">
        <f>SUM(C31:C44)</f>
        <v>105.57009591000003</v>
      </c>
      <c r="D30" s="685">
        <v>105.4245493</v>
      </c>
      <c r="E30" s="685">
        <v>0</v>
      </c>
      <c r="F30" s="686"/>
      <c r="G30" s="686"/>
      <c r="H30" s="687">
        <f>SUM(H31:H44)</f>
        <v>0.82966372355999995</v>
      </c>
      <c r="I30" s="688">
        <f t="shared" ref="I30:K30" si="15">SUM(I31:I44)</f>
        <v>0.82966372355999995</v>
      </c>
      <c r="J30" s="685">
        <f t="shared" si="15"/>
        <v>0</v>
      </c>
      <c r="K30" s="685">
        <f t="shared" si="15"/>
        <v>0</v>
      </c>
      <c r="L30" s="687">
        <f>SUM(L31:L44)</f>
        <v>374.2907898235643</v>
      </c>
      <c r="M30" s="685">
        <f>SUM(M31:M44)</f>
        <v>0</v>
      </c>
      <c r="N30" s="685">
        <f>SUM(N31:N44)</f>
        <v>0</v>
      </c>
      <c r="O30" s="685">
        <f>SUM(O31:O44)</f>
        <v>0</v>
      </c>
      <c r="P30" s="685">
        <f>SUM(P31:P44)</f>
        <v>0</v>
      </c>
      <c r="Q30" s="685">
        <v>9.5497368091127406</v>
      </c>
      <c r="R30" s="685">
        <f>SUM(R31:R44)</f>
        <v>0</v>
      </c>
      <c r="S30" s="685">
        <v>30.396553446461994</v>
      </c>
      <c r="T30" s="685">
        <v>55.909311724159259</v>
      </c>
      <c r="U30" s="685">
        <v>137.32678867057862</v>
      </c>
      <c r="V30" s="685">
        <v>141.10839917325163</v>
      </c>
      <c r="W30" s="685">
        <f>SUM(W31:W44)</f>
        <v>0</v>
      </c>
      <c r="X30" s="685">
        <f>SUM(X31:X44)</f>
        <v>0</v>
      </c>
      <c r="Y30" s="685">
        <f>SUM(Y31:Y44)</f>
        <v>0</v>
      </c>
      <c r="Z30" s="685">
        <f>SUM(Z31:Z44)</f>
        <v>0</v>
      </c>
      <c r="AA30" s="687">
        <v>937.35749564856553</v>
      </c>
      <c r="AB30" s="689">
        <f t="shared" ref="AB30:AN30" si="16">SUM(AB31:AB44)</f>
        <v>196.85576511692614</v>
      </c>
      <c r="AC30" s="690">
        <f t="shared" si="16"/>
        <v>0</v>
      </c>
      <c r="AD30" s="685">
        <f t="shared" si="16"/>
        <v>0</v>
      </c>
      <c r="AE30" s="685">
        <f t="shared" si="16"/>
        <v>153.9273551380638</v>
      </c>
      <c r="AF30" s="685">
        <f t="shared" si="16"/>
        <v>40.692904224132199</v>
      </c>
      <c r="AG30" s="685">
        <f t="shared" si="16"/>
        <v>0</v>
      </c>
      <c r="AH30" s="685">
        <f t="shared" si="16"/>
        <v>2.2355057547301662</v>
      </c>
      <c r="AI30" s="685">
        <f t="shared" si="16"/>
        <v>0</v>
      </c>
      <c r="AJ30" s="685">
        <f t="shared" si="16"/>
        <v>0</v>
      </c>
      <c r="AK30" s="685">
        <f t="shared" si="16"/>
        <v>0</v>
      </c>
      <c r="AL30" s="685">
        <f t="shared" si="16"/>
        <v>0</v>
      </c>
      <c r="AM30" s="691">
        <f t="shared" si="16"/>
        <v>0</v>
      </c>
      <c r="AN30" s="688">
        <f t="shared" si="16"/>
        <v>54.722939604974094</v>
      </c>
      <c r="AO30" s="687">
        <v>621.72214114590861</v>
      </c>
      <c r="AP30" s="689">
        <f>SUM(AP31:AP44)</f>
        <v>0</v>
      </c>
      <c r="AQ30" s="603">
        <f t="shared" ref="AQ30" si="17">C30+H30+L30+AA30+AB30+AN30+AO30+AP30</f>
        <v>2291.3488909734988</v>
      </c>
      <c r="AR30" s="230"/>
      <c r="AS30" s="249"/>
    </row>
    <row r="31" spans="1:45" ht="12.75" customHeight="1">
      <c r="A31" s="692" t="s">
        <v>319</v>
      </c>
      <c r="B31" s="693" t="s">
        <v>320</v>
      </c>
      <c r="C31" s="694">
        <f t="shared" ref="C31:C43" si="18">SUM(D31:G31)</f>
        <v>0</v>
      </c>
      <c r="D31" s="612">
        <v>0</v>
      </c>
      <c r="E31" s="695"/>
      <c r="F31" s="695"/>
      <c r="G31" s="696"/>
      <c r="H31" s="697">
        <f t="shared" ref="H31:H43" si="19">SUM(I31:K31)</f>
        <v>0</v>
      </c>
      <c r="I31" s="698"/>
      <c r="J31" s="615"/>
      <c r="K31" s="615"/>
      <c r="L31" s="697">
        <f t="shared" ref="L31:L43" si="20">SUM(M31:Z31)</f>
        <v>22.334930091304539</v>
      </c>
      <c r="M31" s="615"/>
      <c r="N31" s="615"/>
      <c r="O31" s="615"/>
      <c r="P31" s="699"/>
      <c r="Q31" s="655">
        <v>0.34591578903338577</v>
      </c>
      <c r="R31" s="695"/>
      <c r="S31" s="655">
        <v>0</v>
      </c>
      <c r="T31" s="655">
        <v>1.3603740574248424</v>
      </c>
      <c r="U31" s="655">
        <v>20.628640244846309</v>
      </c>
      <c r="V31" s="655">
        <v>0</v>
      </c>
      <c r="W31" s="695"/>
      <c r="X31" s="698"/>
      <c r="Y31" s="699"/>
      <c r="Z31" s="615"/>
      <c r="AA31" s="613">
        <v>8.7861347374034651</v>
      </c>
      <c r="AB31" s="700">
        <f t="shared" ref="AB31:AB43" si="21">SUM(AC31:AM31)</f>
        <v>0</v>
      </c>
      <c r="AC31" s="701"/>
      <c r="AD31" s="615"/>
      <c r="AE31" s="615"/>
      <c r="AF31" s="615"/>
      <c r="AG31" s="615"/>
      <c r="AH31" s="615"/>
      <c r="AI31" s="615"/>
      <c r="AJ31" s="615"/>
      <c r="AK31" s="607"/>
      <c r="AL31" s="609"/>
      <c r="AM31" s="615"/>
      <c r="AN31" s="613"/>
      <c r="AO31" s="613">
        <v>18.350912208427118</v>
      </c>
      <c r="AP31" s="700"/>
      <c r="AQ31" s="614">
        <f t="shared" si="13"/>
        <v>49.471977037135119</v>
      </c>
    </row>
    <row r="32" spans="1:45" ht="12.75" customHeight="1">
      <c r="A32" s="702" t="s">
        <v>321</v>
      </c>
      <c r="B32" s="703" t="s">
        <v>322</v>
      </c>
      <c r="C32" s="559">
        <f t="shared" si="18"/>
        <v>18.505815952000003</v>
      </c>
      <c r="D32" s="567">
        <v>18.505815952000003</v>
      </c>
      <c r="E32" s="704"/>
      <c r="F32" s="704"/>
      <c r="G32" s="705"/>
      <c r="H32" s="563">
        <f t="shared" si="19"/>
        <v>0.82966372355999995</v>
      </c>
      <c r="I32" s="564">
        <v>0.82966372355999995</v>
      </c>
      <c r="J32" s="565"/>
      <c r="K32" s="565"/>
      <c r="L32" s="563">
        <f t="shared" si="20"/>
        <v>71.784094369696632</v>
      </c>
      <c r="M32" s="565"/>
      <c r="N32" s="565"/>
      <c r="O32" s="565"/>
      <c r="P32" s="699"/>
      <c r="Q32" s="704">
        <v>2.0660606672266768</v>
      </c>
      <c r="R32" s="704"/>
      <c r="S32" s="704">
        <v>22.968462416696998</v>
      </c>
      <c r="T32" s="704">
        <v>30.662877604409012</v>
      </c>
      <c r="U32" s="704">
        <v>16.086693681363943</v>
      </c>
      <c r="V32" s="704">
        <v>0</v>
      </c>
      <c r="W32" s="704"/>
      <c r="X32" s="564"/>
      <c r="Y32" s="562"/>
      <c r="Z32" s="565"/>
      <c r="AA32" s="568">
        <v>265.46537885977392</v>
      </c>
      <c r="AB32" s="566">
        <f t="shared" si="21"/>
        <v>26.063524749810167</v>
      </c>
      <c r="AC32" s="567"/>
      <c r="AD32" s="565"/>
      <c r="AE32" s="565">
        <v>23.828018995080001</v>
      </c>
      <c r="AF32" s="565"/>
      <c r="AG32" s="615"/>
      <c r="AH32" s="615">
        <v>2.2355057547301662</v>
      </c>
      <c r="AI32" s="615"/>
      <c r="AJ32" s="615"/>
      <c r="AK32" s="564"/>
      <c r="AL32" s="562"/>
      <c r="AM32" s="565"/>
      <c r="AN32" s="568"/>
      <c r="AO32" s="568">
        <v>148.76072128018708</v>
      </c>
      <c r="AP32" s="566"/>
      <c r="AQ32" s="569">
        <f t="shared" si="13"/>
        <v>531.4091989350278</v>
      </c>
    </row>
    <row r="33" spans="1:45" ht="12.75" customHeight="1">
      <c r="A33" s="702" t="s">
        <v>323</v>
      </c>
      <c r="B33" s="706" t="s">
        <v>324</v>
      </c>
      <c r="C33" s="559">
        <f t="shared" si="18"/>
        <v>0</v>
      </c>
      <c r="D33" s="567">
        <v>0</v>
      </c>
      <c r="E33" s="704"/>
      <c r="F33" s="704"/>
      <c r="G33" s="705"/>
      <c r="H33" s="563">
        <f t="shared" si="19"/>
        <v>0</v>
      </c>
      <c r="I33" s="564"/>
      <c r="J33" s="565"/>
      <c r="K33" s="565"/>
      <c r="L33" s="563">
        <f t="shared" si="20"/>
        <v>3.9848369673637745</v>
      </c>
      <c r="M33" s="565"/>
      <c r="N33" s="565"/>
      <c r="O33" s="565"/>
      <c r="P33" s="699"/>
      <c r="Q33" s="704">
        <v>6.1845550160514413E-2</v>
      </c>
      <c r="R33" s="704"/>
      <c r="S33" s="704">
        <v>0</v>
      </c>
      <c r="T33" s="704">
        <v>3.2282811958991577</v>
      </c>
      <c r="U33" s="704">
        <v>0.69471022130410232</v>
      </c>
      <c r="V33" s="704">
        <v>0</v>
      </c>
      <c r="W33" s="704"/>
      <c r="X33" s="564"/>
      <c r="Y33" s="562"/>
      <c r="Z33" s="565"/>
      <c r="AA33" s="568">
        <v>19.827078866680154</v>
      </c>
      <c r="AB33" s="566">
        <f t="shared" si="21"/>
        <v>0</v>
      </c>
      <c r="AC33" s="567"/>
      <c r="AD33" s="565"/>
      <c r="AE33" s="565"/>
      <c r="AF33" s="565"/>
      <c r="AG33" s="615"/>
      <c r="AH33" s="615"/>
      <c r="AI33" s="615"/>
      <c r="AJ33" s="615"/>
      <c r="AK33" s="564"/>
      <c r="AL33" s="562"/>
      <c r="AM33" s="565"/>
      <c r="AN33" s="568"/>
      <c r="AO33" s="568">
        <v>4.8844128009868593</v>
      </c>
      <c r="AP33" s="566"/>
      <c r="AQ33" s="569">
        <f t="shared" si="13"/>
        <v>28.696328635030788</v>
      </c>
    </row>
    <row r="34" spans="1:45" ht="12.75" customHeight="1">
      <c r="A34" s="702" t="s">
        <v>325</v>
      </c>
      <c r="B34" s="706" t="s">
        <v>326</v>
      </c>
      <c r="C34" s="559">
        <f t="shared" si="18"/>
        <v>0</v>
      </c>
      <c r="D34" s="567">
        <v>0</v>
      </c>
      <c r="E34" s="704"/>
      <c r="F34" s="704"/>
      <c r="G34" s="705"/>
      <c r="H34" s="563">
        <f t="shared" si="19"/>
        <v>0</v>
      </c>
      <c r="I34" s="564"/>
      <c r="J34" s="565"/>
      <c r="K34" s="565"/>
      <c r="L34" s="563">
        <f t="shared" si="20"/>
        <v>2.6182891559382289</v>
      </c>
      <c r="M34" s="565"/>
      <c r="N34" s="565"/>
      <c r="O34" s="565"/>
      <c r="P34" s="699"/>
      <c r="Q34" s="704">
        <v>8.9099521417690272E-2</v>
      </c>
      <c r="R34" s="704"/>
      <c r="S34" s="704">
        <v>0</v>
      </c>
      <c r="T34" s="704">
        <v>0.28505282634285456</v>
      </c>
      <c r="U34" s="704">
        <v>2.244136808177684</v>
      </c>
      <c r="V34" s="704">
        <v>0</v>
      </c>
      <c r="W34" s="704"/>
      <c r="X34" s="564"/>
      <c r="Y34" s="562"/>
      <c r="Z34" s="565"/>
      <c r="AA34" s="568">
        <v>3.0214445851101197</v>
      </c>
      <c r="AB34" s="566">
        <f t="shared" si="21"/>
        <v>127.87356205415999</v>
      </c>
      <c r="AC34" s="567"/>
      <c r="AD34" s="565"/>
      <c r="AE34" s="565">
        <v>127.87356205415999</v>
      </c>
      <c r="AF34" s="565"/>
      <c r="AG34" s="615"/>
      <c r="AH34" s="615"/>
      <c r="AI34" s="615"/>
      <c r="AJ34" s="615"/>
      <c r="AK34" s="564"/>
      <c r="AL34" s="562"/>
      <c r="AM34" s="565"/>
      <c r="AN34" s="568"/>
      <c r="AO34" s="568">
        <v>26.251691103783244</v>
      </c>
      <c r="AP34" s="566"/>
      <c r="AQ34" s="569">
        <f t="shared" si="13"/>
        <v>159.76498689899159</v>
      </c>
    </row>
    <row r="35" spans="1:45" ht="12.75" customHeight="1">
      <c r="A35" s="702" t="s">
        <v>327</v>
      </c>
      <c r="B35" s="706" t="s">
        <v>328</v>
      </c>
      <c r="C35" s="559">
        <f t="shared" si="18"/>
        <v>0</v>
      </c>
      <c r="D35" s="567">
        <v>0</v>
      </c>
      <c r="E35" s="704"/>
      <c r="F35" s="704"/>
      <c r="G35" s="705"/>
      <c r="H35" s="563">
        <f t="shared" si="19"/>
        <v>0</v>
      </c>
      <c r="I35" s="564"/>
      <c r="J35" s="565"/>
      <c r="K35" s="565"/>
      <c r="L35" s="563">
        <f t="shared" si="20"/>
        <v>0.83838358845358163</v>
      </c>
      <c r="M35" s="565"/>
      <c r="N35" s="565"/>
      <c r="O35" s="565"/>
      <c r="P35" s="699"/>
      <c r="Q35" s="704">
        <v>0.19497071745518102</v>
      </c>
      <c r="R35" s="704"/>
      <c r="S35" s="704">
        <v>0</v>
      </c>
      <c r="T35" s="704">
        <v>5.0985058370266664E-2</v>
      </c>
      <c r="U35" s="704">
        <v>0.59242781262813393</v>
      </c>
      <c r="V35" s="704">
        <v>0</v>
      </c>
      <c r="W35" s="704"/>
      <c r="X35" s="564"/>
      <c r="Y35" s="562"/>
      <c r="Z35" s="565"/>
      <c r="AA35" s="568">
        <v>4.5940947412447954</v>
      </c>
      <c r="AB35" s="566">
        <f t="shared" si="21"/>
        <v>0</v>
      </c>
      <c r="AC35" s="567"/>
      <c r="AD35" s="565"/>
      <c r="AE35" s="565"/>
      <c r="AF35" s="565"/>
      <c r="AG35" s="615"/>
      <c r="AH35" s="615"/>
      <c r="AI35" s="615"/>
      <c r="AJ35" s="615"/>
      <c r="AK35" s="564"/>
      <c r="AL35" s="562"/>
      <c r="AM35" s="565"/>
      <c r="AN35" s="568"/>
      <c r="AO35" s="568">
        <v>10.638816275668107</v>
      </c>
      <c r="AP35" s="566"/>
      <c r="AQ35" s="569">
        <f t="shared" si="13"/>
        <v>16.071294605366482</v>
      </c>
    </row>
    <row r="36" spans="1:45" ht="12.75" customHeight="1">
      <c r="A36" s="702" t="s">
        <v>329</v>
      </c>
      <c r="B36" s="706" t="s">
        <v>330</v>
      </c>
      <c r="C36" s="559">
        <f t="shared" si="18"/>
        <v>0</v>
      </c>
      <c r="D36" s="701">
        <v>0</v>
      </c>
      <c r="E36" s="704"/>
      <c r="F36" s="704"/>
      <c r="G36" s="705"/>
      <c r="H36" s="563">
        <f t="shared" si="19"/>
        <v>0</v>
      </c>
      <c r="I36" s="564"/>
      <c r="J36" s="565"/>
      <c r="K36" s="565"/>
      <c r="L36" s="563">
        <f t="shared" si="20"/>
        <v>20.491702651385793</v>
      </c>
      <c r="M36" s="565"/>
      <c r="N36" s="565"/>
      <c r="O36" s="565"/>
      <c r="P36" s="699"/>
      <c r="Q36" s="695">
        <v>0.29140784651903406</v>
      </c>
      <c r="R36" s="704"/>
      <c r="S36" s="695">
        <v>2.7458233928999998</v>
      </c>
      <c r="T36" s="695">
        <v>2.7311768767890574</v>
      </c>
      <c r="U36" s="695">
        <v>4.9055048279840703</v>
      </c>
      <c r="V36" s="695">
        <v>9.8177897071936346</v>
      </c>
      <c r="W36" s="704"/>
      <c r="X36" s="564"/>
      <c r="Y36" s="562"/>
      <c r="Z36" s="565"/>
      <c r="AA36" s="707">
        <v>128.0014006524043</v>
      </c>
      <c r="AB36" s="566">
        <f t="shared" si="21"/>
        <v>0</v>
      </c>
      <c r="AC36" s="567"/>
      <c r="AD36" s="565"/>
      <c r="AE36" s="565">
        <v>0</v>
      </c>
      <c r="AF36" s="565"/>
      <c r="AG36" s="615"/>
      <c r="AH36" s="615"/>
      <c r="AI36" s="615"/>
      <c r="AJ36" s="615"/>
      <c r="AK36" s="698"/>
      <c r="AL36" s="699"/>
      <c r="AM36" s="565"/>
      <c r="AN36" s="707"/>
      <c r="AO36" s="707">
        <v>104.62854472087723</v>
      </c>
      <c r="AP36" s="566"/>
      <c r="AQ36" s="569">
        <f t="shared" si="13"/>
        <v>253.12164802466731</v>
      </c>
    </row>
    <row r="37" spans="1:45" ht="12.75" customHeight="1">
      <c r="A37" s="702" t="s">
        <v>331</v>
      </c>
      <c r="B37" s="706" t="s">
        <v>332</v>
      </c>
      <c r="C37" s="559">
        <f t="shared" si="18"/>
        <v>0</v>
      </c>
      <c r="D37" s="567">
        <v>0</v>
      </c>
      <c r="E37" s="704"/>
      <c r="F37" s="704"/>
      <c r="G37" s="705"/>
      <c r="H37" s="563">
        <f t="shared" si="19"/>
        <v>0</v>
      </c>
      <c r="I37" s="564"/>
      <c r="J37" s="565"/>
      <c r="K37" s="565"/>
      <c r="L37" s="563">
        <f t="shared" si="20"/>
        <v>4.5221622064203446</v>
      </c>
      <c r="M37" s="565"/>
      <c r="N37" s="565"/>
      <c r="O37" s="565"/>
      <c r="P37" s="699"/>
      <c r="Q37" s="704">
        <v>1.8396430598593692</v>
      </c>
      <c r="R37" s="704"/>
      <c r="S37" s="704">
        <v>0</v>
      </c>
      <c r="T37" s="704">
        <v>1.2363876654789667</v>
      </c>
      <c r="U37" s="704">
        <v>1.446131481082009</v>
      </c>
      <c r="V37" s="704">
        <v>0</v>
      </c>
      <c r="W37" s="704"/>
      <c r="X37" s="564"/>
      <c r="Y37" s="562"/>
      <c r="Z37" s="565"/>
      <c r="AA37" s="568">
        <v>2.284026640331299</v>
      </c>
      <c r="AB37" s="566">
        <f t="shared" si="21"/>
        <v>0</v>
      </c>
      <c r="AC37" s="567"/>
      <c r="AD37" s="565"/>
      <c r="AE37" s="565"/>
      <c r="AF37" s="565"/>
      <c r="AG37" s="615"/>
      <c r="AH37" s="615"/>
      <c r="AI37" s="615"/>
      <c r="AJ37" s="615"/>
      <c r="AK37" s="564"/>
      <c r="AL37" s="562"/>
      <c r="AM37" s="565"/>
      <c r="AN37" s="568"/>
      <c r="AO37" s="568">
        <v>20.435816256672165</v>
      </c>
      <c r="AP37" s="566"/>
      <c r="AQ37" s="569">
        <f t="shared" si="13"/>
        <v>27.242005103423807</v>
      </c>
    </row>
    <row r="38" spans="1:45" ht="12.75" customHeight="1">
      <c r="A38" s="702" t="s">
        <v>333</v>
      </c>
      <c r="B38" s="706" t="s">
        <v>334</v>
      </c>
      <c r="C38" s="559">
        <f t="shared" si="18"/>
        <v>86.919212076000022</v>
      </c>
      <c r="D38" s="567">
        <v>86.919212076000022</v>
      </c>
      <c r="E38" s="704"/>
      <c r="F38" s="704"/>
      <c r="G38" s="705"/>
      <c r="H38" s="563">
        <f t="shared" si="19"/>
        <v>0</v>
      </c>
      <c r="I38" s="564"/>
      <c r="J38" s="565"/>
      <c r="K38" s="565"/>
      <c r="L38" s="563">
        <f t="shared" si="20"/>
        <v>165.25524621751634</v>
      </c>
      <c r="M38" s="565"/>
      <c r="N38" s="565"/>
      <c r="O38" s="565"/>
      <c r="P38" s="699"/>
      <c r="Q38" s="704">
        <v>1.7086143518921777</v>
      </c>
      <c r="R38" s="704"/>
      <c r="S38" s="704">
        <v>0</v>
      </c>
      <c r="T38" s="704">
        <v>2.4472828017727997</v>
      </c>
      <c r="U38" s="704">
        <v>29.80873959779337</v>
      </c>
      <c r="V38" s="704">
        <v>131.29060946605799</v>
      </c>
      <c r="W38" s="704"/>
      <c r="X38" s="564"/>
      <c r="Y38" s="562"/>
      <c r="Z38" s="565"/>
      <c r="AA38" s="568">
        <v>20.60514689627021</v>
      </c>
      <c r="AB38" s="566">
        <f t="shared" si="21"/>
        <v>42.918678312955997</v>
      </c>
      <c r="AC38" s="567"/>
      <c r="AD38" s="565"/>
      <c r="AE38" s="565">
        <v>2.2257740888237998</v>
      </c>
      <c r="AF38" s="565">
        <v>40.692904224132199</v>
      </c>
      <c r="AG38" s="615"/>
      <c r="AH38" s="615"/>
      <c r="AI38" s="615"/>
      <c r="AJ38" s="615"/>
      <c r="AK38" s="564"/>
      <c r="AL38" s="562"/>
      <c r="AM38" s="565"/>
      <c r="AN38" s="568">
        <v>54.722939604974094</v>
      </c>
      <c r="AO38" s="568">
        <v>54.010284601158837</v>
      </c>
      <c r="AP38" s="566"/>
      <c r="AQ38" s="569">
        <f t="shared" si="13"/>
        <v>424.43150770887547</v>
      </c>
    </row>
    <row r="39" spans="1:45" ht="12.75" customHeight="1">
      <c r="A39" s="702" t="s">
        <v>335</v>
      </c>
      <c r="B39" s="706" t="s">
        <v>336</v>
      </c>
      <c r="C39" s="559">
        <f t="shared" si="18"/>
        <v>0.14506788200000253</v>
      </c>
      <c r="D39" s="567">
        <v>0.14506788200000253</v>
      </c>
      <c r="E39" s="704"/>
      <c r="F39" s="704"/>
      <c r="G39" s="705"/>
      <c r="H39" s="563">
        <f t="shared" si="19"/>
        <v>0</v>
      </c>
      <c r="I39" s="564"/>
      <c r="J39" s="565"/>
      <c r="K39" s="565"/>
      <c r="L39" s="563">
        <f t="shared" si="20"/>
        <v>8.534515108025424</v>
      </c>
      <c r="M39" s="565"/>
      <c r="N39" s="565"/>
      <c r="O39" s="565"/>
      <c r="P39" s="699"/>
      <c r="Q39" s="704">
        <v>0.75262889856354831</v>
      </c>
      <c r="R39" s="704"/>
      <c r="S39" s="704">
        <v>1.0397614907400001</v>
      </c>
      <c r="T39" s="704">
        <v>3.4113639055014784</v>
      </c>
      <c r="U39" s="704">
        <v>3.3307608132203974</v>
      </c>
      <c r="V39" s="704">
        <v>0</v>
      </c>
      <c r="W39" s="704"/>
      <c r="X39" s="564"/>
      <c r="Y39" s="562"/>
      <c r="Z39" s="565"/>
      <c r="AA39" s="568">
        <v>408.68833080126041</v>
      </c>
      <c r="AB39" s="566">
        <f t="shared" si="21"/>
        <v>0</v>
      </c>
      <c r="AC39" s="567"/>
      <c r="AD39" s="565"/>
      <c r="AE39" s="565"/>
      <c r="AF39" s="565"/>
      <c r="AG39" s="615"/>
      <c r="AH39" s="615"/>
      <c r="AI39" s="615"/>
      <c r="AJ39" s="615"/>
      <c r="AK39" s="564"/>
      <c r="AL39" s="562"/>
      <c r="AM39" s="565"/>
      <c r="AN39" s="568"/>
      <c r="AO39" s="568">
        <v>49.329922605876547</v>
      </c>
      <c r="AP39" s="566"/>
      <c r="AQ39" s="569">
        <f t="shared" si="13"/>
        <v>466.6978363971624</v>
      </c>
    </row>
    <row r="40" spans="1:45" ht="12.75" customHeight="1">
      <c r="A40" s="702" t="s">
        <v>337</v>
      </c>
      <c r="B40" s="706" t="s">
        <v>338</v>
      </c>
      <c r="C40" s="559">
        <f t="shared" si="18"/>
        <v>0</v>
      </c>
      <c r="D40" s="567">
        <v>0</v>
      </c>
      <c r="E40" s="704"/>
      <c r="F40" s="704"/>
      <c r="G40" s="705"/>
      <c r="H40" s="563">
        <f t="shared" si="19"/>
        <v>0</v>
      </c>
      <c r="I40" s="564"/>
      <c r="J40" s="565"/>
      <c r="K40" s="565"/>
      <c r="L40" s="563">
        <f t="shared" si="20"/>
        <v>4.4175991624811015</v>
      </c>
      <c r="M40" s="565"/>
      <c r="N40" s="565"/>
      <c r="O40" s="565"/>
      <c r="P40" s="699"/>
      <c r="Q40" s="704">
        <v>0.21069416241124406</v>
      </c>
      <c r="R40" s="704"/>
      <c r="S40" s="704">
        <v>0</v>
      </c>
      <c r="T40" s="704">
        <v>2.0741648746085759</v>
      </c>
      <c r="U40" s="704">
        <v>2.1327401254612819</v>
      </c>
      <c r="V40" s="704">
        <v>0</v>
      </c>
      <c r="W40" s="704"/>
      <c r="X40" s="564"/>
      <c r="Y40" s="562"/>
      <c r="Z40" s="565"/>
      <c r="AA40" s="568">
        <v>7.9737681987539286</v>
      </c>
      <c r="AB40" s="566">
        <f t="shared" si="21"/>
        <v>0</v>
      </c>
      <c r="AC40" s="567"/>
      <c r="AD40" s="565"/>
      <c r="AE40" s="565"/>
      <c r="AF40" s="565"/>
      <c r="AG40" s="615"/>
      <c r="AH40" s="615"/>
      <c r="AI40" s="615"/>
      <c r="AJ40" s="615"/>
      <c r="AK40" s="564"/>
      <c r="AL40" s="562"/>
      <c r="AM40" s="565"/>
      <c r="AN40" s="568"/>
      <c r="AO40" s="568">
        <v>18.411529811795422</v>
      </c>
      <c r="AP40" s="566"/>
      <c r="AQ40" s="569">
        <f t="shared" si="13"/>
        <v>30.802897173030452</v>
      </c>
    </row>
    <row r="41" spans="1:45" ht="12.75" customHeight="1">
      <c r="A41" s="702" t="s">
        <v>339</v>
      </c>
      <c r="B41" s="706" t="s">
        <v>340</v>
      </c>
      <c r="C41" s="559">
        <f t="shared" si="18"/>
        <v>0</v>
      </c>
      <c r="D41" s="701">
        <v>0</v>
      </c>
      <c r="E41" s="704"/>
      <c r="F41" s="704"/>
      <c r="G41" s="705"/>
      <c r="H41" s="563">
        <f t="shared" si="19"/>
        <v>0</v>
      </c>
      <c r="I41" s="564"/>
      <c r="J41" s="565"/>
      <c r="K41" s="565"/>
      <c r="L41" s="563">
        <f t="shared" si="20"/>
        <v>3.5291908924471116</v>
      </c>
      <c r="M41" s="565"/>
      <c r="N41" s="565"/>
      <c r="O41" s="565"/>
      <c r="P41" s="699"/>
      <c r="Q41" s="695">
        <v>0.4496905257434014</v>
      </c>
      <c r="R41" s="704"/>
      <c r="S41" s="695">
        <v>0</v>
      </c>
      <c r="T41" s="695">
        <v>2.0880698905277391</v>
      </c>
      <c r="U41" s="695">
        <v>0.99143047617597102</v>
      </c>
      <c r="V41" s="695">
        <v>0</v>
      </c>
      <c r="W41" s="704"/>
      <c r="X41" s="564"/>
      <c r="Y41" s="562"/>
      <c r="Z41" s="565"/>
      <c r="AA41" s="707">
        <v>18.389717274057872</v>
      </c>
      <c r="AB41" s="566">
        <f t="shared" si="21"/>
        <v>0</v>
      </c>
      <c r="AC41" s="567"/>
      <c r="AD41" s="565"/>
      <c r="AE41" s="565"/>
      <c r="AF41" s="565"/>
      <c r="AG41" s="615"/>
      <c r="AH41" s="615"/>
      <c r="AI41" s="615"/>
      <c r="AJ41" s="615"/>
      <c r="AK41" s="698"/>
      <c r="AL41" s="699"/>
      <c r="AM41" s="565"/>
      <c r="AN41" s="707"/>
      <c r="AO41" s="707">
        <v>80.043410825191572</v>
      </c>
      <c r="AP41" s="566"/>
      <c r="AQ41" s="569">
        <f t="shared" si="13"/>
        <v>101.96231899169655</v>
      </c>
    </row>
    <row r="42" spans="1:45" ht="12.75" customHeight="1">
      <c r="A42" s="702" t="s">
        <v>341</v>
      </c>
      <c r="B42" s="706" t="s">
        <v>342</v>
      </c>
      <c r="C42" s="559">
        <f t="shared" si="18"/>
        <v>0</v>
      </c>
      <c r="D42" s="567">
        <v>0</v>
      </c>
      <c r="E42" s="704"/>
      <c r="F42" s="704"/>
      <c r="G42" s="705"/>
      <c r="H42" s="563">
        <f t="shared" si="19"/>
        <v>0</v>
      </c>
      <c r="I42" s="564"/>
      <c r="J42" s="565"/>
      <c r="K42" s="565"/>
      <c r="L42" s="563">
        <f t="shared" si="20"/>
        <v>1.41139605019423</v>
      </c>
      <c r="M42" s="565"/>
      <c r="N42" s="565"/>
      <c r="O42" s="565"/>
      <c r="P42" s="699"/>
      <c r="Q42" s="704">
        <v>5.2411483186876627E-2</v>
      </c>
      <c r="R42" s="704"/>
      <c r="S42" s="704">
        <v>0</v>
      </c>
      <c r="T42" s="704">
        <v>0.92352480729778486</v>
      </c>
      <c r="U42" s="704">
        <v>0.43545975970956852</v>
      </c>
      <c r="V42" s="704">
        <v>0</v>
      </c>
      <c r="W42" s="704"/>
      <c r="X42" s="564"/>
      <c r="Y42" s="562"/>
      <c r="Z42" s="565"/>
      <c r="AA42" s="568">
        <v>0.27057712702478681</v>
      </c>
      <c r="AB42" s="566">
        <f t="shared" si="21"/>
        <v>0</v>
      </c>
      <c r="AC42" s="567"/>
      <c r="AD42" s="565"/>
      <c r="AE42" s="565"/>
      <c r="AF42" s="565"/>
      <c r="AG42" s="615"/>
      <c r="AH42" s="615"/>
      <c r="AI42" s="615"/>
      <c r="AJ42" s="615"/>
      <c r="AK42" s="663"/>
      <c r="AL42" s="659"/>
      <c r="AM42" s="565"/>
      <c r="AN42" s="664"/>
      <c r="AO42" s="568">
        <v>2.2633417821038564</v>
      </c>
      <c r="AP42" s="566"/>
      <c r="AQ42" s="569">
        <f t="shared" si="13"/>
        <v>3.9453149593228733</v>
      </c>
    </row>
    <row r="43" spans="1:45" ht="12.75" customHeight="1">
      <c r="A43" s="702" t="s">
        <v>343</v>
      </c>
      <c r="B43" s="706" t="s">
        <v>344</v>
      </c>
      <c r="C43" s="559">
        <f t="shared" si="18"/>
        <v>0</v>
      </c>
      <c r="D43" s="567">
        <v>0</v>
      </c>
      <c r="E43" s="704"/>
      <c r="F43" s="704"/>
      <c r="G43" s="705"/>
      <c r="H43" s="563">
        <f t="shared" si="19"/>
        <v>0</v>
      </c>
      <c r="I43" s="564"/>
      <c r="J43" s="565"/>
      <c r="K43" s="565">
        <v>0</v>
      </c>
      <c r="L43" s="563">
        <f t="shared" si="20"/>
        <v>12.511675497016565</v>
      </c>
      <c r="M43" s="565"/>
      <c r="N43" s="565"/>
      <c r="O43" s="565"/>
      <c r="P43" s="562"/>
      <c r="Q43" s="704">
        <v>0.76415942486466115</v>
      </c>
      <c r="R43" s="704"/>
      <c r="S43" s="704">
        <v>3.6425061461249997</v>
      </c>
      <c r="T43" s="704">
        <v>4.9362806513030915</v>
      </c>
      <c r="U43" s="704">
        <v>3.1687292747238134</v>
      </c>
      <c r="V43" s="704">
        <v>0</v>
      </c>
      <c r="W43" s="704"/>
      <c r="X43" s="564"/>
      <c r="Y43" s="562"/>
      <c r="Z43" s="565"/>
      <c r="AA43" s="568">
        <v>30.013736057345717</v>
      </c>
      <c r="AB43" s="566">
        <f t="shared" si="21"/>
        <v>0</v>
      </c>
      <c r="AC43" s="567"/>
      <c r="AD43" s="565"/>
      <c r="AE43" s="565"/>
      <c r="AF43" s="565"/>
      <c r="AG43" s="565"/>
      <c r="AH43" s="565"/>
      <c r="AI43" s="565"/>
      <c r="AJ43" s="565"/>
      <c r="AK43" s="564"/>
      <c r="AL43" s="562"/>
      <c r="AM43" s="565"/>
      <c r="AN43" s="568"/>
      <c r="AO43" s="568">
        <v>59.095333131604164</v>
      </c>
      <c r="AP43" s="566"/>
      <c r="AQ43" s="569">
        <f t="shared" si="13"/>
        <v>101.62074468596644</v>
      </c>
    </row>
    <row r="44" spans="1:45" ht="12.75" customHeight="1">
      <c r="A44" s="708" t="s">
        <v>618</v>
      </c>
      <c r="B44" s="709" t="s">
        <v>619</v>
      </c>
      <c r="C44" s="618">
        <f>SUM(D44:G44)</f>
        <v>0</v>
      </c>
      <c r="D44" s="624">
        <v>0</v>
      </c>
      <c r="E44" s="710"/>
      <c r="F44" s="710"/>
      <c r="G44" s="711"/>
      <c r="H44" s="622">
        <f>SUM(I44:K44)</f>
        <v>0</v>
      </c>
      <c r="I44" s="619"/>
      <c r="J44" s="620"/>
      <c r="K44" s="620"/>
      <c r="L44" s="622">
        <f>SUM(M44:Z44)</f>
        <v>52.05676786532063</v>
      </c>
      <c r="M44" s="620"/>
      <c r="N44" s="620"/>
      <c r="O44" s="620"/>
      <c r="P44" s="621"/>
      <c r="Q44" s="710">
        <v>0.72259481077897947</v>
      </c>
      <c r="R44" s="710"/>
      <c r="S44" s="710">
        <v>0</v>
      </c>
      <c r="T44" s="710">
        <v>0.47348950843364052</v>
      </c>
      <c r="U44" s="710">
        <v>50.860683546108007</v>
      </c>
      <c r="V44" s="710">
        <v>0</v>
      </c>
      <c r="W44" s="710"/>
      <c r="X44" s="619"/>
      <c r="Y44" s="621"/>
      <c r="Z44" s="620"/>
      <c r="AA44" s="625">
        <v>19.436660210904712</v>
      </c>
      <c r="AB44" s="623">
        <f>SUM(AC44:AM44)</f>
        <v>0</v>
      </c>
      <c r="AC44" s="624"/>
      <c r="AD44" s="620"/>
      <c r="AE44" s="620"/>
      <c r="AF44" s="620"/>
      <c r="AG44" s="620"/>
      <c r="AH44" s="620"/>
      <c r="AI44" s="620"/>
      <c r="AJ44" s="620"/>
      <c r="AK44" s="619"/>
      <c r="AL44" s="621"/>
      <c r="AM44" s="620"/>
      <c r="AN44" s="625"/>
      <c r="AO44" s="625">
        <v>24.617403741576357</v>
      </c>
      <c r="AP44" s="623"/>
      <c r="AQ44" s="626">
        <f>C44+H44+L44+AA44+AB44+AN44+AO44+AP44</f>
        <v>96.110831817801696</v>
      </c>
    </row>
    <row r="45" spans="1:45" s="231" customFormat="1" ht="12.75" customHeight="1">
      <c r="A45" s="627" t="s">
        <v>138</v>
      </c>
      <c r="B45" s="628"/>
      <c r="C45" s="712">
        <f t="shared" ref="C45:AP45" si="22">SUM(C46:C55)</f>
        <v>0</v>
      </c>
      <c r="D45" s="713">
        <f t="shared" si="22"/>
        <v>0</v>
      </c>
      <c r="E45" s="713">
        <f t="shared" si="22"/>
        <v>0</v>
      </c>
      <c r="F45" s="714">
        <f t="shared" si="22"/>
        <v>0</v>
      </c>
      <c r="G45" s="714">
        <f t="shared" si="22"/>
        <v>0</v>
      </c>
      <c r="H45" s="715">
        <f t="shared" si="22"/>
        <v>0</v>
      </c>
      <c r="I45" s="716">
        <f t="shared" si="22"/>
        <v>0</v>
      </c>
      <c r="J45" s="713">
        <f t="shared" si="22"/>
        <v>0</v>
      </c>
      <c r="K45" s="713">
        <f t="shared" si="22"/>
        <v>0</v>
      </c>
      <c r="L45" s="715">
        <f t="shared" si="22"/>
        <v>5019.9247759387081</v>
      </c>
      <c r="M45" s="713">
        <f t="shared" si="22"/>
        <v>0</v>
      </c>
      <c r="N45" s="713">
        <f t="shared" ref="N45" si="23">SUM(N46:N55)</f>
        <v>0</v>
      </c>
      <c r="O45" s="713">
        <f t="shared" si="22"/>
        <v>0</v>
      </c>
      <c r="P45" s="713">
        <f t="shared" si="22"/>
        <v>821.48002832197096</v>
      </c>
      <c r="Q45" s="713">
        <f t="shared" si="22"/>
        <v>0</v>
      </c>
      <c r="R45" s="713">
        <f t="shared" si="22"/>
        <v>1102.0673096951998</v>
      </c>
      <c r="S45" s="713">
        <f t="shared" si="22"/>
        <v>0</v>
      </c>
      <c r="T45" s="713">
        <f t="shared" si="22"/>
        <v>1.8520724281984335</v>
      </c>
      <c r="U45" s="713">
        <f>SUM(U46:U55)</f>
        <v>3094.5253654933395</v>
      </c>
      <c r="V45" s="713">
        <f t="shared" si="22"/>
        <v>0</v>
      </c>
      <c r="W45" s="714">
        <f t="shared" si="22"/>
        <v>0</v>
      </c>
      <c r="X45" s="714">
        <f t="shared" si="22"/>
        <v>0</v>
      </c>
      <c r="Y45" s="714">
        <f t="shared" si="22"/>
        <v>0</v>
      </c>
      <c r="Z45" s="713">
        <f t="shared" si="22"/>
        <v>0</v>
      </c>
      <c r="AA45" s="715">
        <f t="shared" si="22"/>
        <v>22.560835415583806</v>
      </c>
      <c r="AB45" s="717">
        <f t="shared" si="22"/>
        <v>154.23960204369601</v>
      </c>
      <c r="AC45" s="718">
        <f t="shared" si="22"/>
        <v>0</v>
      </c>
      <c r="AD45" s="713">
        <f t="shared" si="22"/>
        <v>0</v>
      </c>
      <c r="AE45" s="713">
        <f t="shared" si="22"/>
        <v>0</v>
      </c>
      <c r="AF45" s="713">
        <f t="shared" ref="AF45" si="24">SUM(AF46:AF55)</f>
        <v>0</v>
      </c>
      <c r="AG45" s="713">
        <f t="shared" si="22"/>
        <v>0</v>
      </c>
      <c r="AH45" s="713">
        <f t="shared" si="22"/>
        <v>0</v>
      </c>
      <c r="AI45" s="713">
        <f t="shared" si="22"/>
        <v>126.968349188928</v>
      </c>
      <c r="AJ45" s="713">
        <f t="shared" ref="AJ45" si="25">SUM(AJ46:AJ55)</f>
        <v>27.271252854767997</v>
      </c>
      <c r="AK45" s="716">
        <f t="shared" si="22"/>
        <v>0</v>
      </c>
      <c r="AL45" s="714">
        <f t="shared" ref="AL45" si="26">SUM(AL46:AL55)</f>
        <v>0</v>
      </c>
      <c r="AM45" s="713">
        <f t="shared" si="22"/>
        <v>0</v>
      </c>
      <c r="AN45" s="715">
        <f t="shared" si="22"/>
        <v>0</v>
      </c>
      <c r="AO45" s="715">
        <f t="shared" si="22"/>
        <v>5.3733816232262495</v>
      </c>
      <c r="AP45" s="717">
        <f t="shared" si="22"/>
        <v>0</v>
      </c>
      <c r="AQ45" s="719">
        <f t="shared" si="13"/>
        <v>5202.0985950212144</v>
      </c>
      <c r="AR45" s="230"/>
      <c r="AS45" s="236"/>
    </row>
    <row r="46" spans="1:45" s="230" customFormat="1" ht="12.75" customHeight="1">
      <c r="A46" s="720" t="s">
        <v>345</v>
      </c>
      <c r="B46" s="605"/>
      <c r="C46" s="606">
        <f t="shared" ref="C46:C64" si="27">SUM(D46:G46)</f>
        <v>0</v>
      </c>
      <c r="D46" s="721"/>
      <c r="E46" s="654"/>
      <c r="F46" s="609"/>
      <c r="G46" s="609"/>
      <c r="H46" s="610">
        <f t="shared" ref="H46:H64" si="28">SUM(I46:K46)</f>
        <v>0</v>
      </c>
      <c r="I46" s="607"/>
      <c r="J46" s="608"/>
      <c r="K46" s="608"/>
      <c r="L46" s="610">
        <f t="shared" ref="L46:L64" si="29">SUM(M46:Z46)</f>
        <v>702.41214426261672</v>
      </c>
      <c r="M46" s="608"/>
      <c r="N46" s="608"/>
      <c r="O46" s="608"/>
      <c r="P46" s="608"/>
      <c r="Q46" s="608"/>
      <c r="R46" s="608"/>
      <c r="S46" s="608"/>
      <c r="T46" s="608"/>
      <c r="U46" s="608">
        <v>702.41214426261672</v>
      </c>
      <c r="V46" s="608"/>
      <c r="W46" s="609"/>
      <c r="X46" s="609"/>
      <c r="Y46" s="609"/>
      <c r="Z46" s="608"/>
      <c r="AA46" s="613">
        <v>2.9723185667999998E-2</v>
      </c>
      <c r="AB46" s="611">
        <f t="shared" ref="AB46:AB64" si="30">SUM(AC46:AM46)</f>
        <v>30.002374318707627</v>
      </c>
      <c r="AC46" s="612"/>
      <c r="AD46" s="608"/>
      <c r="AE46" s="608"/>
      <c r="AF46" s="608"/>
      <c r="AG46" s="608"/>
      <c r="AH46" s="608"/>
      <c r="AI46" s="608">
        <v>30.002374318707627</v>
      </c>
      <c r="AJ46" s="608">
        <v>0</v>
      </c>
      <c r="AK46" s="607"/>
      <c r="AL46" s="609"/>
      <c r="AM46" s="608"/>
      <c r="AN46" s="610"/>
      <c r="AO46" s="613"/>
      <c r="AP46" s="611"/>
      <c r="AQ46" s="638">
        <f t="shared" si="13"/>
        <v>732.44424176699238</v>
      </c>
      <c r="AS46" s="235"/>
    </row>
    <row r="47" spans="1:45" s="230" customFormat="1" ht="12.75" customHeight="1">
      <c r="A47" s="692" t="s">
        <v>346</v>
      </c>
      <c r="B47" s="722"/>
      <c r="C47" s="559">
        <f t="shared" si="27"/>
        <v>0</v>
      </c>
      <c r="D47" s="723"/>
      <c r="E47" s="724"/>
      <c r="F47" s="699"/>
      <c r="G47" s="699"/>
      <c r="H47" s="563">
        <f t="shared" si="28"/>
        <v>0</v>
      </c>
      <c r="I47" s="698"/>
      <c r="J47" s="615"/>
      <c r="K47" s="615"/>
      <c r="L47" s="697">
        <f t="shared" si="29"/>
        <v>319.57486919365164</v>
      </c>
      <c r="M47" s="615"/>
      <c r="N47" s="615"/>
      <c r="O47" s="615"/>
      <c r="P47" s="615"/>
      <c r="Q47" s="615"/>
      <c r="R47" s="615"/>
      <c r="S47" s="615"/>
      <c r="T47" s="615"/>
      <c r="U47" s="615">
        <v>319.57486919365164</v>
      </c>
      <c r="V47" s="615"/>
      <c r="W47" s="699"/>
      <c r="X47" s="699"/>
      <c r="Y47" s="699"/>
      <c r="Z47" s="615"/>
      <c r="AA47" s="707"/>
      <c r="AB47" s="700">
        <f t="shared" si="30"/>
        <v>13.65011258235765</v>
      </c>
      <c r="AC47" s="701"/>
      <c r="AD47" s="615"/>
      <c r="AE47" s="615"/>
      <c r="AF47" s="615"/>
      <c r="AG47" s="615"/>
      <c r="AH47" s="615"/>
      <c r="AI47" s="615">
        <v>13.65011258235765</v>
      </c>
      <c r="AJ47" s="615">
        <v>0</v>
      </c>
      <c r="AK47" s="698"/>
      <c r="AL47" s="699"/>
      <c r="AM47" s="615"/>
      <c r="AN47" s="697"/>
      <c r="AO47" s="707"/>
      <c r="AP47" s="700"/>
      <c r="AQ47" s="614">
        <f t="shared" si="13"/>
        <v>333.22498177600926</v>
      </c>
      <c r="AS47" s="235"/>
    </row>
    <row r="48" spans="1:45" s="230" customFormat="1" ht="12.75" customHeight="1">
      <c r="A48" s="702" t="s">
        <v>347</v>
      </c>
      <c r="B48" s="558"/>
      <c r="C48" s="559">
        <f t="shared" si="27"/>
        <v>0</v>
      </c>
      <c r="D48" s="560"/>
      <c r="E48" s="570"/>
      <c r="F48" s="562"/>
      <c r="G48" s="562"/>
      <c r="H48" s="563">
        <f t="shared" si="28"/>
        <v>0</v>
      </c>
      <c r="I48" s="564"/>
      <c r="J48" s="565"/>
      <c r="K48" s="565"/>
      <c r="L48" s="563">
        <f t="shared" si="29"/>
        <v>1985.7767970742025</v>
      </c>
      <c r="M48" s="565"/>
      <c r="N48" s="565"/>
      <c r="O48" s="565"/>
      <c r="P48" s="565">
        <v>673.74419325959013</v>
      </c>
      <c r="Q48" s="565"/>
      <c r="R48" s="565"/>
      <c r="S48" s="565"/>
      <c r="T48" s="565">
        <v>1.8520724281984335</v>
      </c>
      <c r="U48" s="565">
        <v>1310.180531386414</v>
      </c>
      <c r="V48" s="565"/>
      <c r="W48" s="562"/>
      <c r="X48" s="562"/>
      <c r="Y48" s="562"/>
      <c r="Z48" s="565"/>
      <c r="AA48" s="568"/>
      <c r="AB48" s="566">
        <f t="shared" si="30"/>
        <v>78.347166728170066</v>
      </c>
      <c r="AC48" s="567"/>
      <c r="AD48" s="565"/>
      <c r="AE48" s="565"/>
      <c r="AF48" s="565"/>
      <c r="AG48" s="565"/>
      <c r="AH48" s="565"/>
      <c r="AI48" s="565">
        <v>55.96219690791942</v>
      </c>
      <c r="AJ48" s="565">
        <v>22.384969820250642</v>
      </c>
      <c r="AK48" s="564"/>
      <c r="AL48" s="562"/>
      <c r="AM48" s="565"/>
      <c r="AN48" s="563"/>
      <c r="AO48" s="568">
        <v>1.0652907432262495</v>
      </c>
      <c r="AP48" s="566"/>
      <c r="AQ48" s="569">
        <f t="shared" si="13"/>
        <v>2065.1892545455989</v>
      </c>
      <c r="AS48" s="235"/>
    </row>
    <row r="49" spans="1:45" s="230" customFormat="1" ht="12.75" customHeight="1">
      <c r="A49" s="702" t="s">
        <v>348</v>
      </c>
      <c r="B49" s="558"/>
      <c r="C49" s="559">
        <f t="shared" si="27"/>
        <v>0</v>
      </c>
      <c r="D49" s="560"/>
      <c r="E49" s="570"/>
      <c r="F49" s="562"/>
      <c r="G49" s="562"/>
      <c r="H49" s="563">
        <f t="shared" si="28"/>
        <v>0</v>
      </c>
      <c r="I49" s="564"/>
      <c r="J49" s="565"/>
      <c r="K49" s="565"/>
      <c r="L49" s="563">
        <f t="shared" si="29"/>
        <v>131.85233821544426</v>
      </c>
      <c r="M49" s="565"/>
      <c r="N49" s="565"/>
      <c r="O49" s="565"/>
      <c r="P49" s="565">
        <v>6.3769522656162847</v>
      </c>
      <c r="Q49" s="565"/>
      <c r="R49" s="565"/>
      <c r="S49" s="565"/>
      <c r="T49" s="565"/>
      <c r="U49" s="565">
        <v>125.47538594982798</v>
      </c>
      <c r="V49" s="565"/>
      <c r="W49" s="562"/>
      <c r="X49" s="562"/>
      <c r="Y49" s="562"/>
      <c r="Z49" s="565"/>
      <c r="AA49" s="568"/>
      <c r="AB49" s="566">
        <f t="shared" si="30"/>
        <v>5.5713463444749705</v>
      </c>
      <c r="AC49" s="567"/>
      <c r="AD49" s="565"/>
      <c r="AE49" s="565"/>
      <c r="AF49" s="565"/>
      <c r="AG49" s="565"/>
      <c r="AH49" s="565"/>
      <c r="AI49" s="565">
        <v>5.3594738186126225</v>
      </c>
      <c r="AJ49" s="565">
        <v>0.21187252586234828</v>
      </c>
      <c r="AK49" s="564"/>
      <c r="AL49" s="562"/>
      <c r="AM49" s="565"/>
      <c r="AN49" s="563"/>
      <c r="AO49" s="568"/>
      <c r="AP49" s="566"/>
      <c r="AQ49" s="569">
        <f t="shared" si="13"/>
        <v>137.42368455991922</v>
      </c>
      <c r="AS49" s="235"/>
    </row>
    <row r="50" spans="1:45" s="230" customFormat="1" ht="12.75" customHeight="1">
      <c r="A50" s="702" t="s">
        <v>139</v>
      </c>
      <c r="B50" s="558"/>
      <c r="C50" s="559">
        <f t="shared" si="27"/>
        <v>0</v>
      </c>
      <c r="D50" s="560"/>
      <c r="E50" s="570"/>
      <c r="F50" s="562"/>
      <c r="G50" s="562"/>
      <c r="H50" s="563">
        <f t="shared" si="28"/>
        <v>0</v>
      </c>
      <c r="I50" s="564"/>
      <c r="J50" s="565"/>
      <c r="K50" s="565"/>
      <c r="L50" s="563">
        <f t="shared" si="29"/>
        <v>38.043221783939138</v>
      </c>
      <c r="M50" s="565"/>
      <c r="N50" s="565"/>
      <c r="O50" s="565"/>
      <c r="P50" s="565"/>
      <c r="Q50" s="565"/>
      <c r="R50" s="725"/>
      <c r="S50" s="565"/>
      <c r="T50" s="565"/>
      <c r="U50" s="565">
        <v>38.043221783939138</v>
      </c>
      <c r="V50" s="565"/>
      <c r="W50" s="562"/>
      <c r="X50" s="562"/>
      <c r="Y50" s="562"/>
      <c r="Z50" s="565"/>
      <c r="AA50" s="568"/>
      <c r="AB50" s="566">
        <f t="shared" si="30"/>
        <v>0</v>
      </c>
      <c r="AC50" s="567"/>
      <c r="AD50" s="565"/>
      <c r="AE50" s="565"/>
      <c r="AF50" s="565"/>
      <c r="AG50" s="565"/>
      <c r="AH50" s="565"/>
      <c r="AI50" s="565">
        <v>0</v>
      </c>
      <c r="AJ50" s="565"/>
      <c r="AK50" s="564"/>
      <c r="AL50" s="562"/>
      <c r="AM50" s="565"/>
      <c r="AN50" s="563"/>
      <c r="AO50" s="568">
        <v>4.30809088</v>
      </c>
      <c r="AP50" s="566"/>
      <c r="AQ50" s="569">
        <f t="shared" si="13"/>
        <v>42.35131266393914</v>
      </c>
      <c r="AS50" s="235"/>
    </row>
    <row r="51" spans="1:45" s="230" customFormat="1" ht="12.75" customHeight="1">
      <c r="A51" s="702" t="s">
        <v>349</v>
      </c>
      <c r="B51" s="558"/>
      <c r="C51" s="559">
        <f t="shared" si="27"/>
        <v>0</v>
      </c>
      <c r="D51" s="560"/>
      <c r="E51" s="570"/>
      <c r="F51" s="562"/>
      <c r="G51" s="562"/>
      <c r="H51" s="563">
        <f t="shared" si="28"/>
        <v>0</v>
      </c>
      <c r="I51" s="564"/>
      <c r="J51" s="565"/>
      <c r="K51" s="565"/>
      <c r="L51" s="563">
        <f t="shared" si="29"/>
        <v>5.5768892778871404</v>
      </c>
      <c r="M51" s="565"/>
      <c r="N51" s="565"/>
      <c r="O51" s="565"/>
      <c r="P51" s="565">
        <v>0.66818888888888883</v>
      </c>
      <c r="Q51" s="565"/>
      <c r="R51" s="565">
        <v>4.9087003889982519</v>
      </c>
      <c r="S51" s="565"/>
      <c r="T51" s="565"/>
      <c r="U51" s="565"/>
      <c r="V51" s="565"/>
      <c r="W51" s="562"/>
      <c r="X51" s="562"/>
      <c r="Y51" s="562"/>
      <c r="Z51" s="565"/>
      <c r="AA51" s="568"/>
      <c r="AB51" s="566">
        <f t="shared" si="30"/>
        <v>0</v>
      </c>
      <c r="AC51" s="567"/>
      <c r="AD51" s="565"/>
      <c r="AE51" s="565"/>
      <c r="AF51" s="565"/>
      <c r="AG51" s="565"/>
      <c r="AH51" s="565"/>
      <c r="AI51" s="565"/>
      <c r="AJ51" s="565"/>
      <c r="AK51" s="564"/>
      <c r="AL51" s="562"/>
      <c r="AM51" s="565"/>
      <c r="AN51" s="563"/>
      <c r="AO51" s="568"/>
      <c r="AP51" s="566"/>
      <c r="AQ51" s="569">
        <f t="shared" si="13"/>
        <v>5.5768892778871404</v>
      </c>
      <c r="AS51" s="235"/>
    </row>
    <row r="52" spans="1:45" s="230" customFormat="1" ht="12.75" customHeight="1">
      <c r="A52" s="702" t="s">
        <v>350</v>
      </c>
      <c r="B52" s="706"/>
      <c r="C52" s="726">
        <f t="shared" si="27"/>
        <v>0</v>
      </c>
      <c r="D52" s="725"/>
      <c r="E52" s="725"/>
      <c r="F52" s="727"/>
      <c r="G52" s="727"/>
      <c r="H52" s="728">
        <f t="shared" si="28"/>
        <v>0</v>
      </c>
      <c r="I52" s="729"/>
      <c r="J52" s="725"/>
      <c r="K52" s="725"/>
      <c r="L52" s="728">
        <f t="shared" si="29"/>
        <v>1097.1586093062015</v>
      </c>
      <c r="M52" s="725"/>
      <c r="N52" s="725"/>
      <c r="O52" s="725"/>
      <c r="P52" s="615"/>
      <c r="Q52" s="725"/>
      <c r="R52" s="725">
        <v>1097.1586093062015</v>
      </c>
      <c r="S52" s="725"/>
      <c r="T52" s="725"/>
      <c r="U52" s="725"/>
      <c r="V52" s="725"/>
      <c r="W52" s="727"/>
      <c r="X52" s="727"/>
      <c r="Y52" s="727"/>
      <c r="Z52" s="725"/>
      <c r="AA52" s="707"/>
      <c r="AB52" s="730">
        <f t="shared" si="30"/>
        <v>0</v>
      </c>
      <c r="AC52" s="731"/>
      <c r="AD52" s="725"/>
      <c r="AE52" s="725"/>
      <c r="AF52" s="725"/>
      <c r="AG52" s="725"/>
      <c r="AH52" s="725"/>
      <c r="AI52" s="725"/>
      <c r="AJ52" s="725"/>
      <c r="AK52" s="698"/>
      <c r="AL52" s="699"/>
      <c r="AM52" s="725"/>
      <c r="AN52" s="707"/>
      <c r="AO52" s="707"/>
      <c r="AP52" s="730"/>
      <c r="AQ52" s="732">
        <f t="shared" si="13"/>
        <v>1097.1586093062015</v>
      </c>
      <c r="AS52" s="235"/>
    </row>
    <row r="53" spans="1:45" s="230" customFormat="1" ht="12.75" customHeight="1">
      <c r="A53" s="702" t="s">
        <v>351</v>
      </c>
      <c r="B53" s="706"/>
      <c r="C53" s="726">
        <f t="shared" si="27"/>
        <v>0</v>
      </c>
      <c r="D53" s="729"/>
      <c r="E53" s="725"/>
      <c r="F53" s="727"/>
      <c r="G53" s="727"/>
      <c r="H53" s="728">
        <f t="shared" si="28"/>
        <v>0</v>
      </c>
      <c r="I53" s="729"/>
      <c r="J53" s="725"/>
      <c r="K53" s="725"/>
      <c r="L53" s="728">
        <f t="shared" si="29"/>
        <v>176.94052908505745</v>
      </c>
      <c r="M53" s="725"/>
      <c r="N53" s="725"/>
      <c r="O53" s="725"/>
      <c r="P53" s="725">
        <v>0</v>
      </c>
      <c r="Q53" s="725"/>
      <c r="R53" s="725"/>
      <c r="S53" s="725"/>
      <c r="T53" s="725"/>
      <c r="U53" s="725">
        <v>176.94052908505745</v>
      </c>
      <c r="V53" s="725"/>
      <c r="W53" s="727"/>
      <c r="X53" s="727"/>
      <c r="Y53" s="727"/>
      <c r="Z53" s="725"/>
      <c r="AA53" s="707"/>
      <c r="AB53" s="730">
        <f t="shared" si="30"/>
        <v>7.5577223843887342</v>
      </c>
      <c r="AC53" s="731"/>
      <c r="AD53" s="725"/>
      <c r="AE53" s="725"/>
      <c r="AF53" s="725"/>
      <c r="AG53" s="725"/>
      <c r="AH53" s="725"/>
      <c r="AI53" s="565">
        <v>7.5577223843887342</v>
      </c>
      <c r="AJ53" s="565">
        <v>0</v>
      </c>
      <c r="AK53" s="725"/>
      <c r="AL53" s="725"/>
      <c r="AM53" s="725"/>
      <c r="AN53" s="707"/>
      <c r="AO53" s="568"/>
      <c r="AP53" s="730"/>
      <c r="AQ53" s="732">
        <f t="shared" si="13"/>
        <v>184.49825146944619</v>
      </c>
      <c r="AS53" s="235"/>
    </row>
    <row r="54" spans="1:45" s="230" customFormat="1" ht="12.75" customHeight="1">
      <c r="A54" s="557" t="s">
        <v>352</v>
      </c>
      <c r="B54" s="558"/>
      <c r="C54" s="726">
        <f t="shared" si="27"/>
        <v>0</v>
      </c>
      <c r="D54" s="729"/>
      <c r="E54" s="725"/>
      <c r="F54" s="727"/>
      <c r="G54" s="727"/>
      <c r="H54" s="728">
        <f t="shared" si="28"/>
        <v>0</v>
      </c>
      <c r="I54" s="729"/>
      <c r="J54" s="725"/>
      <c r="K54" s="725"/>
      <c r="L54" s="728">
        <f t="shared" si="29"/>
        <v>83.913724293678101</v>
      </c>
      <c r="M54" s="725"/>
      <c r="N54" s="725"/>
      <c r="O54" s="725"/>
      <c r="P54" s="725"/>
      <c r="Q54" s="725"/>
      <c r="R54" s="725"/>
      <c r="S54" s="725"/>
      <c r="T54" s="725"/>
      <c r="U54" s="725">
        <v>83.913724293678101</v>
      </c>
      <c r="V54" s="725"/>
      <c r="W54" s="727"/>
      <c r="X54" s="727"/>
      <c r="Y54" s="727"/>
      <c r="Z54" s="725"/>
      <c r="AA54" s="664"/>
      <c r="AB54" s="730">
        <f t="shared" si="30"/>
        <v>0</v>
      </c>
      <c r="AC54" s="731"/>
      <c r="AD54" s="725"/>
      <c r="AE54" s="725"/>
      <c r="AF54" s="725"/>
      <c r="AG54" s="725"/>
      <c r="AH54" s="725"/>
      <c r="AI54" s="725"/>
      <c r="AJ54" s="725"/>
      <c r="AK54" s="725"/>
      <c r="AL54" s="725"/>
      <c r="AM54" s="725"/>
      <c r="AN54" s="664"/>
      <c r="AO54" s="707"/>
      <c r="AP54" s="730"/>
      <c r="AQ54" s="732">
        <f t="shared" si="13"/>
        <v>83.913724293678101</v>
      </c>
      <c r="AS54" s="235"/>
    </row>
    <row r="55" spans="1:45" s="230" customFormat="1" ht="12.75" customHeight="1">
      <c r="A55" s="616" t="s">
        <v>353</v>
      </c>
      <c r="B55" s="617"/>
      <c r="C55" s="618">
        <f t="shared" si="27"/>
        <v>0</v>
      </c>
      <c r="D55" s="733"/>
      <c r="E55" s="734"/>
      <c r="F55" s="621"/>
      <c r="G55" s="621"/>
      <c r="H55" s="622">
        <f t="shared" si="28"/>
        <v>0</v>
      </c>
      <c r="I55" s="619"/>
      <c r="J55" s="620"/>
      <c r="K55" s="620"/>
      <c r="L55" s="622">
        <f t="shared" si="29"/>
        <v>478.67565344603031</v>
      </c>
      <c r="M55" s="620"/>
      <c r="N55" s="620"/>
      <c r="O55" s="620"/>
      <c r="P55" s="620">
        <v>140.69069390787573</v>
      </c>
      <c r="Q55" s="620"/>
      <c r="R55" s="620"/>
      <c r="S55" s="620">
        <v>0</v>
      </c>
      <c r="T55" s="620"/>
      <c r="U55" s="620">
        <v>337.98495953815461</v>
      </c>
      <c r="V55" s="620"/>
      <c r="W55" s="621"/>
      <c r="X55" s="621"/>
      <c r="Y55" s="621"/>
      <c r="Z55" s="620"/>
      <c r="AA55" s="625">
        <v>22.531112229915806</v>
      </c>
      <c r="AB55" s="623">
        <f t="shared" si="30"/>
        <v>19.110879685596952</v>
      </c>
      <c r="AC55" s="624"/>
      <c r="AD55" s="620"/>
      <c r="AE55" s="620"/>
      <c r="AF55" s="620"/>
      <c r="AG55" s="620"/>
      <c r="AH55" s="620"/>
      <c r="AI55" s="620">
        <v>14.436469176941943</v>
      </c>
      <c r="AJ55" s="620">
        <v>4.6744105086550087</v>
      </c>
      <c r="AK55" s="619"/>
      <c r="AL55" s="621"/>
      <c r="AM55" s="620"/>
      <c r="AN55" s="622"/>
      <c r="AO55" s="625"/>
      <c r="AP55" s="623"/>
      <c r="AQ55" s="626">
        <f t="shared" si="13"/>
        <v>520.3176453615431</v>
      </c>
      <c r="AS55" s="235"/>
    </row>
    <row r="56" spans="1:45" s="231" customFormat="1" ht="12.75" customHeight="1">
      <c r="A56" s="735" t="s">
        <v>140</v>
      </c>
      <c r="B56" s="736"/>
      <c r="C56" s="737">
        <f t="shared" si="27"/>
        <v>245.30288163122782</v>
      </c>
      <c r="D56" s="738">
        <v>84.19758326883435</v>
      </c>
      <c r="E56" s="561">
        <v>153.30941368399715</v>
      </c>
      <c r="F56" s="739"/>
      <c r="G56" s="739">
        <v>7.795884678396293</v>
      </c>
      <c r="H56" s="740">
        <f t="shared" si="28"/>
        <v>196.53880633</v>
      </c>
      <c r="I56" s="738"/>
      <c r="J56" s="636">
        <v>127.70399999999999</v>
      </c>
      <c r="K56" s="636">
        <v>68.834806329999992</v>
      </c>
      <c r="L56" s="740">
        <f t="shared" si="29"/>
        <v>1204.833103126648</v>
      </c>
      <c r="M56" s="636"/>
      <c r="N56" s="636"/>
      <c r="O56" s="636"/>
      <c r="P56" s="636">
        <v>0</v>
      </c>
      <c r="Q56" s="636">
        <v>863.40024232349867</v>
      </c>
      <c r="R56" s="636"/>
      <c r="S56" s="636">
        <v>0</v>
      </c>
      <c r="T56" s="636">
        <v>53.841522983216713</v>
      </c>
      <c r="U56" s="636">
        <v>284.08105108362315</v>
      </c>
      <c r="V56" s="636">
        <v>3.5102867363093639</v>
      </c>
      <c r="W56" s="739"/>
      <c r="X56" s="739"/>
      <c r="Y56" s="739"/>
      <c r="Z56" s="636"/>
      <c r="AA56" s="740">
        <v>604.09375845912712</v>
      </c>
      <c r="AB56" s="741">
        <f t="shared" si="30"/>
        <v>72.095627568998594</v>
      </c>
      <c r="AC56" s="742"/>
      <c r="AD56" s="636"/>
      <c r="AE56" s="636">
        <v>30.588864173321877</v>
      </c>
      <c r="AF56" s="636"/>
      <c r="AG56" s="636"/>
      <c r="AH56" s="636"/>
      <c r="AI56" s="636"/>
      <c r="AJ56" s="636"/>
      <c r="AK56" s="738"/>
      <c r="AL56" s="739">
        <v>13.379590942008413</v>
      </c>
      <c r="AM56" s="636">
        <v>28.127172453668308</v>
      </c>
      <c r="AN56" s="740"/>
      <c r="AO56" s="740">
        <v>702.94473599999992</v>
      </c>
      <c r="AP56" s="741"/>
      <c r="AQ56" s="637">
        <f t="shared" si="13"/>
        <v>3025.8089131160013</v>
      </c>
      <c r="AR56" s="230"/>
      <c r="AS56" s="236"/>
    </row>
    <row r="57" spans="1:45" s="231" customFormat="1" ht="12.75" customHeight="1">
      <c r="A57" s="735" t="s">
        <v>620</v>
      </c>
      <c r="B57" s="736"/>
      <c r="C57" s="737">
        <f>C58+C65</f>
        <v>0.53991879699248124</v>
      </c>
      <c r="D57" s="636">
        <f t="shared" ref="D57:AP57" si="31">D58+D65</f>
        <v>0.53991879699248124</v>
      </c>
      <c r="E57" s="636">
        <f t="shared" si="31"/>
        <v>0</v>
      </c>
      <c r="F57" s="739">
        <f t="shared" si="31"/>
        <v>0</v>
      </c>
      <c r="G57" s="739">
        <f t="shared" si="31"/>
        <v>0</v>
      </c>
      <c r="H57" s="740">
        <f t="shared" si="31"/>
        <v>0</v>
      </c>
      <c r="I57" s="738">
        <f t="shared" si="31"/>
        <v>0</v>
      </c>
      <c r="J57" s="738">
        <f t="shared" si="31"/>
        <v>0</v>
      </c>
      <c r="K57" s="738">
        <f t="shared" si="31"/>
        <v>0</v>
      </c>
      <c r="L57" s="740">
        <f t="shared" si="31"/>
        <v>263.55542937744985</v>
      </c>
      <c r="M57" s="636">
        <f t="shared" si="31"/>
        <v>0</v>
      </c>
      <c r="N57" s="636">
        <f t="shared" si="31"/>
        <v>0</v>
      </c>
      <c r="O57" s="636">
        <f t="shared" si="31"/>
        <v>0</v>
      </c>
      <c r="P57" s="636">
        <f t="shared" si="31"/>
        <v>0</v>
      </c>
      <c r="Q57" s="636">
        <f t="shared" si="31"/>
        <v>73.683977149948603</v>
      </c>
      <c r="R57" s="636">
        <f t="shared" si="31"/>
        <v>0</v>
      </c>
      <c r="S57" s="636">
        <f t="shared" si="31"/>
        <v>0.64284746861564912</v>
      </c>
      <c r="T57" s="636">
        <f t="shared" si="31"/>
        <v>69.72090857001308</v>
      </c>
      <c r="U57" s="636">
        <f t="shared" si="31"/>
        <v>119.50730406570531</v>
      </c>
      <c r="V57" s="636">
        <f t="shared" si="31"/>
        <v>3.9212316723240829E-4</v>
      </c>
      <c r="W57" s="739">
        <f t="shared" si="31"/>
        <v>0</v>
      </c>
      <c r="X57" s="739">
        <f t="shared" si="31"/>
        <v>0</v>
      </c>
      <c r="Y57" s="739">
        <f t="shared" si="31"/>
        <v>0</v>
      </c>
      <c r="Z57" s="738">
        <f t="shared" si="31"/>
        <v>0</v>
      </c>
      <c r="AA57" s="740">
        <f t="shared" si="31"/>
        <v>397.69184770224592</v>
      </c>
      <c r="AB57" s="741">
        <f t="shared" si="31"/>
        <v>41.379323582548558</v>
      </c>
      <c r="AC57" s="742">
        <f t="shared" si="31"/>
        <v>0</v>
      </c>
      <c r="AD57" s="636">
        <f t="shared" si="31"/>
        <v>0</v>
      </c>
      <c r="AE57" s="636">
        <f t="shared" si="31"/>
        <v>17.99312324724</v>
      </c>
      <c r="AF57" s="636">
        <f t="shared" si="31"/>
        <v>0</v>
      </c>
      <c r="AG57" s="636">
        <f t="shared" si="31"/>
        <v>0</v>
      </c>
      <c r="AH57" s="636">
        <f t="shared" si="31"/>
        <v>7.541555368675982</v>
      </c>
      <c r="AI57" s="636">
        <f t="shared" si="31"/>
        <v>0</v>
      </c>
      <c r="AJ57" s="636">
        <f t="shared" si="31"/>
        <v>0</v>
      </c>
      <c r="AK57" s="636">
        <f t="shared" si="31"/>
        <v>0</v>
      </c>
      <c r="AL57" s="636">
        <f t="shared" si="31"/>
        <v>0.16649466165720572</v>
      </c>
      <c r="AM57" s="738">
        <f t="shared" si="31"/>
        <v>15.678150304975372</v>
      </c>
      <c r="AN57" s="740">
        <f t="shared" si="31"/>
        <v>0</v>
      </c>
      <c r="AO57" s="740">
        <f t="shared" si="31"/>
        <v>1019.3925755397834</v>
      </c>
      <c r="AP57" s="741">
        <f t="shared" si="31"/>
        <v>0</v>
      </c>
      <c r="AQ57" s="743">
        <f t="shared" si="13"/>
        <v>1722.5590949990201</v>
      </c>
      <c r="AR57" s="230"/>
      <c r="AS57" s="236"/>
    </row>
    <row r="58" spans="1:45" s="230" customFormat="1" ht="12.75" customHeight="1">
      <c r="A58" s="735" t="s">
        <v>621</v>
      </c>
      <c r="B58" s="736"/>
      <c r="C58" s="737">
        <f t="shared" si="27"/>
        <v>0.53991879699248124</v>
      </c>
      <c r="D58" s="742">
        <v>0.53991879699248124</v>
      </c>
      <c r="E58" s="741">
        <v>0</v>
      </c>
      <c r="F58" s="741">
        <f>SUM(F59:F64)</f>
        <v>0</v>
      </c>
      <c r="G58" s="744">
        <v>0</v>
      </c>
      <c r="H58" s="740">
        <f t="shared" si="28"/>
        <v>0</v>
      </c>
      <c r="I58" s="738">
        <f>SUM(I59:I64)</f>
        <v>0</v>
      </c>
      <c r="J58" s="738">
        <f>SUM(J59:J64)</f>
        <v>0</v>
      </c>
      <c r="K58" s="738">
        <f>SUM(K59:K64)</f>
        <v>0</v>
      </c>
      <c r="L58" s="740">
        <f t="shared" si="29"/>
        <v>123.39297948584372</v>
      </c>
      <c r="M58" s="636">
        <f t="shared" ref="M58:AN58" si="32">SUM(M59:M64)</f>
        <v>0</v>
      </c>
      <c r="N58" s="739">
        <f t="shared" si="32"/>
        <v>0</v>
      </c>
      <c r="O58" s="739">
        <f t="shared" si="32"/>
        <v>0</v>
      </c>
      <c r="P58" s="741">
        <f t="shared" si="32"/>
        <v>0</v>
      </c>
      <c r="Q58" s="741">
        <v>25.817592108194308</v>
      </c>
      <c r="R58" s="741">
        <f t="shared" si="32"/>
        <v>0</v>
      </c>
      <c r="S58" s="741">
        <v>0</v>
      </c>
      <c r="T58" s="741">
        <v>53.639757659500326</v>
      </c>
      <c r="U58" s="741">
        <v>43.935237594981864</v>
      </c>
      <c r="V58" s="741">
        <f t="shared" si="32"/>
        <v>3.9212316723240829E-4</v>
      </c>
      <c r="W58" s="741">
        <f t="shared" si="32"/>
        <v>0</v>
      </c>
      <c r="X58" s="741">
        <f t="shared" si="32"/>
        <v>0</v>
      </c>
      <c r="Y58" s="739">
        <f t="shared" si="32"/>
        <v>0</v>
      </c>
      <c r="Z58" s="738">
        <f t="shared" si="32"/>
        <v>0</v>
      </c>
      <c r="AA58" s="740">
        <v>205.61511570855646</v>
      </c>
      <c r="AB58" s="741">
        <f t="shared" si="30"/>
        <v>23.586836774290585</v>
      </c>
      <c r="AC58" s="742">
        <f t="shared" si="32"/>
        <v>0</v>
      </c>
      <c r="AD58" s="636">
        <f t="shared" si="32"/>
        <v>0</v>
      </c>
      <c r="AE58" s="636">
        <f t="shared" si="32"/>
        <v>5.0179504193776099</v>
      </c>
      <c r="AF58" s="636"/>
      <c r="AG58" s="636">
        <f t="shared" si="32"/>
        <v>0</v>
      </c>
      <c r="AH58" s="636">
        <f t="shared" si="32"/>
        <v>2.7242413882803982</v>
      </c>
      <c r="AI58" s="636">
        <f t="shared" si="32"/>
        <v>0</v>
      </c>
      <c r="AJ58" s="636">
        <f t="shared" si="32"/>
        <v>0</v>
      </c>
      <c r="AK58" s="636"/>
      <c r="AL58" s="636">
        <v>0.16649466165720572</v>
      </c>
      <c r="AM58" s="739">
        <v>15.678150304975372</v>
      </c>
      <c r="AN58" s="740">
        <f t="shared" si="32"/>
        <v>0</v>
      </c>
      <c r="AO58" s="740">
        <v>684.51532146142654</v>
      </c>
      <c r="AP58" s="741">
        <f t="shared" ref="AP58" si="33">SUM(AP59:AP64)</f>
        <v>0</v>
      </c>
      <c r="AQ58" s="743">
        <f t="shared" si="13"/>
        <v>1037.6501722271098</v>
      </c>
      <c r="AS58" s="235"/>
    </row>
    <row r="59" spans="1:45" s="241" customFormat="1" ht="12.75" customHeight="1">
      <c r="A59" s="745" t="s">
        <v>622</v>
      </c>
      <c r="B59" s="746" t="s">
        <v>623</v>
      </c>
      <c r="C59" s="606">
        <f t="shared" si="27"/>
        <v>9.9984962406015031E-3</v>
      </c>
      <c r="D59" s="747">
        <v>9.9984962406015031E-3</v>
      </c>
      <c r="E59" s="611"/>
      <c r="F59" s="611"/>
      <c r="G59" s="652"/>
      <c r="H59" s="610">
        <f t="shared" si="28"/>
        <v>0</v>
      </c>
      <c r="I59" s="721"/>
      <c r="J59" s="721"/>
      <c r="K59" s="721"/>
      <c r="L59" s="610">
        <f t="shared" si="29"/>
        <v>32.327049654868127</v>
      </c>
      <c r="M59" s="654"/>
      <c r="N59" s="748"/>
      <c r="O59" s="748"/>
      <c r="P59" s="611"/>
      <c r="Q59" s="749">
        <v>8.0278057943609493</v>
      </c>
      <c r="R59" s="611"/>
      <c r="S59" s="749">
        <v>0</v>
      </c>
      <c r="T59" s="749">
        <v>15.105482293518097</v>
      </c>
      <c r="U59" s="749">
        <v>9.19376156698908</v>
      </c>
      <c r="V59" s="749">
        <v>0</v>
      </c>
      <c r="W59" s="611"/>
      <c r="X59" s="611"/>
      <c r="Y59" s="748"/>
      <c r="Z59" s="721"/>
      <c r="AA59" s="750">
        <v>57.532573159401849</v>
      </c>
      <c r="AB59" s="611">
        <f t="shared" si="30"/>
        <v>1.2773333532141125</v>
      </c>
      <c r="AC59" s="751"/>
      <c r="AD59" s="654"/>
      <c r="AE59" s="752">
        <v>1.2773333532141125</v>
      </c>
      <c r="AF59" s="752"/>
      <c r="AG59" s="752"/>
      <c r="AH59" s="752">
        <v>0</v>
      </c>
      <c r="AI59" s="752"/>
      <c r="AJ59" s="752"/>
      <c r="AK59" s="752"/>
      <c r="AL59" s="752">
        <v>0</v>
      </c>
      <c r="AM59" s="753">
        <v>0</v>
      </c>
      <c r="AN59" s="610"/>
      <c r="AO59" s="750">
        <v>227.43297899256885</v>
      </c>
      <c r="AP59" s="611"/>
      <c r="AQ59" s="754">
        <f t="shared" si="13"/>
        <v>318.57993365629352</v>
      </c>
      <c r="AS59" s="235"/>
    </row>
    <row r="60" spans="1:45" s="241" customFormat="1" ht="12.75" customHeight="1">
      <c r="A60" s="745" t="s">
        <v>624</v>
      </c>
      <c r="B60" s="746" t="s">
        <v>625</v>
      </c>
      <c r="C60" s="559">
        <f t="shared" si="27"/>
        <v>1.0998345864661654E-2</v>
      </c>
      <c r="D60" s="747">
        <v>1.0998345864661654E-2</v>
      </c>
      <c r="E60" s="566"/>
      <c r="F60" s="566"/>
      <c r="G60" s="755"/>
      <c r="H60" s="563">
        <f t="shared" si="28"/>
        <v>0</v>
      </c>
      <c r="I60" s="560"/>
      <c r="J60" s="560"/>
      <c r="K60" s="560"/>
      <c r="L60" s="563">
        <f t="shared" si="29"/>
        <v>24.137833390343388</v>
      </c>
      <c r="M60" s="570"/>
      <c r="N60" s="561"/>
      <c r="O60" s="561"/>
      <c r="P60" s="566"/>
      <c r="Q60" s="749">
        <v>5.3543303518790886</v>
      </c>
      <c r="R60" s="566"/>
      <c r="S60" s="749">
        <v>0</v>
      </c>
      <c r="T60" s="749">
        <v>5.393987425308894</v>
      </c>
      <c r="U60" s="749">
        <v>13.389515613155407</v>
      </c>
      <c r="V60" s="749">
        <v>0</v>
      </c>
      <c r="W60" s="566"/>
      <c r="X60" s="566"/>
      <c r="Y60" s="561"/>
      <c r="Z60" s="560"/>
      <c r="AA60" s="750">
        <v>17.076846566169994</v>
      </c>
      <c r="AB60" s="566">
        <f t="shared" si="30"/>
        <v>6.7770858417357749E-2</v>
      </c>
      <c r="AC60" s="756"/>
      <c r="AD60" s="570"/>
      <c r="AE60" s="757">
        <v>6.7770858417357749E-2</v>
      </c>
      <c r="AF60" s="757"/>
      <c r="AG60" s="757"/>
      <c r="AH60" s="757">
        <v>0</v>
      </c>
      <c r="AI60" s="757"/>
      <c r="AJ60" s="757"/>
      <c r="AK60" s="757"/>
      <c r="AL60" s="757">
        <v>0</v>
      </c>
      <c r="AM60" s="758">
        <v>0</v>
      </c>
      <c r="AN60" s="563"/>
      <c r="AO60" s="750">
        <v>69.841724309024471</v>
      </c>
      <c r="AP60" s="566"/>
      <c r="AQ60" s="759">
        <f t="shared" si="13"/>
        <v>111.13517346981988</v>
      </c>
      <c r="AS60" s="235"/>
    </row>
    <row r="61" spans="1:45" s="241" customFormat="1" ht="12.75" customHeight="1">
      <c r="A61" s="745" t="s">
        <v>626</v>
      </c>
      <c r="B61" s="746" t="s">
        <v>627</v>
      </c>
      <c r="C61" s="559">
        <f t="shared" si="27"/>
        <v>0.48392721804511274</v>
      </c>
      <c r="D61" s="747">
        <v>0.48392721804511274</v>
      </c>
      <c r="E61" s="566"/>
      <c r="F61" s="566"/>
      <c r="G61" s="755"/>
      <c r="H61" s="563">
        <f t="shared" si="28"/>
        <v>0</v>
      </c>
      <c r="I61" s="560"/>
      <c r="J61" s="560"/>
      <c r="K61" s="560"/>
      <c r="L61" s="563">
        <f t="shared" si="29"/>
        <v>31.333616383670492</v>
      </c>
      <c r="M61" s="570"/>
      <c r="N61" s="561"/>
      <c r="O61" s="561"/>
      <c r="P61" s="566"/>
      <c r="Q61" s="749">
        <v>4.9790317487546645</v>
      </c>
      <c r="R61" s="566"/>
      <c r="S61" s="749">
        <v>0</v>
      </c>
      <c r="T61" s="749">
        <v>19.202826984364982</v>
      </c>
      <c r="U61" s="749">
        <v>7.1517576505508451</v>
      </c>
      <c r="V61" s="749">
        <v>0</v>
      </c>
      <c r="W61" s="566"/>
      <c r="X61" s="566"/>
      <c r="Y61" s="561"/>
      <c r="Z61" s="560"/>
      <c r="AA61" s="750">
        <v>37.147190784142389</v>
      </c>
      <c r="AB61" s="566">
        <f t="shared" si="30"/>
        <v>2.1318354810851448</v>
      </c>
      <c r="AC61" s="756"/>
      <c r="AD61" s="570"/>
      <c r="AE61" s="757">
        <v>2.1318354810851448</v>
      </c>
      <c r="AF61" s="757"/>
      <c r="AG61" s="757"/>
      <c r="AH61" s="757">
        <v>0</v>
      </c>
      <c r="AI61" s="757"/>
      <c r="AJ61" s="757"/>
      <c r="AK61" s="757"/>
      <c r="AL61" s="757">
        <v>0</v>
      </c>
      <c r="AM61" s="758">
        <v>0</v>
      </c>
      <c r="AN61" s="563"/>
      <c r="AO61" s="750">
        <v>87.896378653102275</v>
      </c>
      <c r="AP61" s="566"/>
      <c r="AQ61" s="759">
        <f t="shared" si="13"/>
        <v>158.99294852004542</v>
      </c>
      <c r="AS61" s="235"/>
    </row>
    <row r="62" spans="1:45" s="241" customFormat="1" ht="12.75" customHeight="1">
      <c r="A62" s="745" t="s">
        <v>628</v>
      </c>
      <c r="B62" s="746" t="s">
        <v>629</v>
      </c>
      <c r="C62" s="559">
        <f t="shared" si="27"/>
        <v>0</v>
      </c>
      <c r="D62" s="747">
        <v>0</v>
      </c>
      <c r="E62" s="566"/>
      <c r="F62" s="566"/>
      <c r="G62" s="755"/>
      <c r="H62" s="563">
        <f t="shared" si="28"/>
        <v>0</v>
      </c>
      <c r="I62" s="560"/>
      <c r="J62" s="560"/>
      <c r="K62" s="560"/>
      <c r="L62" s="563">
        <f t="shared" si="29"/>
        <v>5.4379501694305112</v>
      </c>
      <c r="M62" s="570"/>
      <c r="N62" s="561"/>
      <c r="O62" s="561"/>
      <c r="P62" s="566"/>
      <c r="Q62" s="749">
        <v>1.5602301478206442</v>
      </c>
      <c r="R62" s="566"/>
      <c r="S62" s="749">
        <v>0</v>
      </c>
      <c r="T62" s="749">
        <v>1.6396331271347122</v>
      </c>
      <c r="U62" s="749">
        <v>2.2380868944751544</v>
      </c>
      <c r="V62" s="749">
        <v>0</v>
      </c>
      <c r="W62" s="566"/>
      <c r="X62" s="566"/>
      <c r="Y62" s="561"/>
      <c r="Z62" s="560"/>
      <c r="AA62" s="750">
        <v>9.7954001243574229</v>
      </c>
      <c r="AB62" s="566">
        <f t="shared" si="30"/>
        <v>3.8305267801115254E-2</v>
      </c>
      <c r="AC62" s="756"/>
      <c r="AD62" s="570"/>
      <c r="AE62" s="757">
        <v>3.8305267801115254E-2</v>
      </c>
      <c r="AF62" s="757"/>
      <c r="AG62" s="757"/>
      <c r="AH62" s="757">
        <v>0</v>
      </c>
      <c r="AI62" s="757"/>
      <c r="AJ62" s="757"/>
      <c r="AK62" s="757"/>
      <c r="AL62" s="757">
        <v>0</v>
      </c>
      <c r="AM62" s="758">
        <v>0</v>
      </c>
      <c r="AN62" s="563"/>
      <c r="AO62" s="750">
        <v>168.21982573047418</v>
      </c>
      <c r="AP62" s="566"/>
      <c r="AQ62" s="759">
        <f t="shared" si="13"/>
        <v>183.49148129206324</v>
      </c>
      <c r="AS62" s="235"/>
    </row>
    <row r="63" spans="1:45" s="241" customFormat="1" ht="12.75" customHeight="1">
      <c r="A63" s="745" t="s">
        <v>630</v>
      </c>
      <c r="B63" s="746" t="s">
        <v>631</v>
      </c>
      <c r="C63" s="559">
        <f t="shared" si="27"/>
        <v>3.4994736842105266E-2</v>
      </c>
      <c r="D63" s="760">
        <v>3.4994736842105266E-2</v>
      </c>
      <c r="E63" s="566"/>
      <c r="F63" s="566"/>
      <c r="G63" s="755"/>
      <c r="H63" s="563">
        <f t="shared" si="28"/>
        <v>0</v>
      </c>
      <c r="I63" s="560"/>
      <c r="J63" s="560"/>
      <c r="K63" s="560"/>
      <c r="L63" s="563">
        <f t="shared" si="29"/>
        <v>2.5994355613729017</v>
      </c>
      <c r="M63" s="570"/>
      <c r="N63" s="561"/>
      <c r="O63" s="561"/>
      <c r="P63" s="566"/>
      <c r="Q63" s="761">
        <v>0.92243336442098911</v>
      </c>
      <c r="R63" s="566"/>
      <c r="S63" s="761">
        <v>0</v>
      </c>
      <c r="T63" s="761">
        <v>0.18424146092891816</v>
      </c>
      <c r="U63" s="761">
        <v>1.4927607360229946</v>
      </c>
      <c r="V63" s="761">
        <v>0</v>
      </c>
      <c r="W63" s="566"/>
      <c r="X63" s="566"/>
      <c r="Y63" s="561"/>
      <c r="Z63" s="560"/>
      <c r="AA63" s="762">
        <v>15.333339022313094</v>
      </c>
      <c r="AB63" s="566">
        <f t="shared" si="30"/>
        <v>0</v>
      </c>
      <c r="AC63" s="756"/>
      <c r="AD63" s="570"/>
      <c r="AE63" s="757">
        <v>0</v>
      </c>
      <c r="AF63" s="757"/>
      <c r="AG63" s="757"/>
      <c r="AH63" s="757">
        <v>0</v>
      </c>
      <c r="AI63" s="757"/>
      <c r="AJ63" s="757"/>
      <c r="AK63" s="757"/>
      <c r="AL63" s="757">
        <v>0</v>
      </c>
      <c r="AM63" s="758">
        <v>0</v>
      </c>
      <c r="AN63" s="563"/>
      <c r="AO63" s="762">
        <v>37.594013086148287</v>
      </c>
      <c r="AP63" s="566"/>
      <c r="AQ63" s="759">
        <f t="shared" si="13"/>
        <v>55.561782406676386</v>
      </c>
      <c r="AS63" s="235"/>
    </row>
    <row r="64" spans="1:45" s="241" customFormat="1" ht="12.75" customHeight="1">
      <c r="A64" s="763" t="s">
        <v>632</v>
      </c>
      <c r="B64" s="764"/>
      <c r="C64" s="618">
        <f t="shared" si="27"/>
        <v>0</v>
      </c>
      <c r="D64" s="760">
        <v>0</v>
      </c>
      <c r="E64" s="623"/>
      <c r="F64" s="623"/>
      <c r="G64" s="765"/>
      <c r="H64" s="622">
        <f t="shared" si="28"/>
        <v>0</v>
      </c>
      <c r="I64" s="733"/>
      <c r="J64" s="733"/>
      <c r="K64" s="733"/>
      <c r="L64" s="622">
        <f t="shared" si="29"/>
        <v>27.557094326158314</v>
      </c>
      <c r="M64" s="734"/>
      <c r="N64" s="766"/>
      <c r="O64" s="766"/>
      <c r="P64" s="623"/>
      <c r="Q64" s="761">
        <v>4.9737607009579721</v>
      </c>
      <c r="R64" s="623"/>
      <c r="S64" s="761">
        <v>0</v>
      </c>
      <c r="T64" s="761">
        <v>12.11358636824472</v>
      </c>
      <c r="U64" s="761">
        <v>10.469355133788389</v>
      </c>
      <c r="V64" s="761">
        <v>3.9212316723240829E-4</v>
      </c>
      <c r="W64" s="623"/>
      <c r="X64" s="623"/>
      <c r="Y64" s="766"/>
      <c r="Z64" s="733"/>
      <c r="AA64" s="762">
        <v>68.729766052171726</v>
      </c>
      <c r="AB64" s="623">
        <f t="shared" si="30"/>
        <v>20.071591813772855</v>
      </c>
      <c r="AC64" s="767"/>
      <c r="AD64" s="734"/>
      <c r="AE64" s="768">
        <v>1.5027054588598796</v>
      </c>
      <c r="AF64" s="768"/>
      <c r="AG64" s="768"/>
      <c r="AH64" s="768">
        <v>2.7242413882803982</v>
      </c>
      <c r="AI64" s="768"/>
      <c r="AJ64" s="768"/>
      <c r="AK64" s="768"/>
      <c r="AL64" s="768">
        <v>0.16649466165720572</v>
      </c>
      <c r="AM64" s="769">
        <v>15.678150304975372</v>
      </c>
      <c r="AN64" s="622"/>
      <c r="AO64" s="762">
        <v>93.530400690108436</v>
      </c>
      <c r="AP64" s="623"/>
      <c r="AQ64" s="770">
        <f t="shared" si="13"/>
        <v>209.88885288221132</v>
      </c>
      <c r="AS64" s="235"/>
    </row>
    <row r="65" spans="1:45" s="230" customFormat="1" ht="12.75" customHeight="1">
      <c r="A65" s="735" t="s">
        <v>633</v>
      </c>
      <c r="B65" s="736"/>
      <c r="C65" s="618">
        <f>SUM(D65:G65)</f>
        <v>0</v>
      </c>
      <c r="D65" s="742">
        <f>SUM(D66:D69)</f>
        <v>0</v>
      </c>
      <c r="E65" s="710"/>
      <c r="F65" s="710"/>
      <c r="G65" s="711"/>
      <c r="H65" s="622">
        <f>SUM(I65:K65)</f>
        <v>0</v>
      </c>
      <c r="I65" s="619"/>
      <c r="J65" s="620">
        <v>0</v>
      </c>
      <c r="K65" s="620">
        <v>0</v>
      </c>
      <c r="L65" s="622">
        <f>SUM(M65:Z65)</f>
        <v>140.16244989160612</v>
      </c>
      <c r="M65" s="620"/>
      <c r="N65" s="621"/>
      <c r="O65" s="621"/>
      <c r="P65" s="710"/>
      <c r="Q65" s="741">
        <v>47.866385041754299</v>
      </c>
      <c r="R65" s="710"/>
      <c r="S65" s="741">
        <v>0.64284746861564912</v>
      </c>
      <c r="T65" s="741">
        <v>16.081150910512747</v>
      </c>
      <c r="U65" s="741">
        <v>75.572066470723442</v>
      </c>
      <c r="V65" s="741">
        <f>SUM(V66:V69)</f>
        <v>0</v>
      </c>
      <c r="W65" s="710"/>
      <c r="X65" s="710"/>
      <c r="Y65" s="621"/>
      <c r="Z65" s="620"/>
      <c r="AA65" s="740">
        <v>192.07673199368949</v>
      </c>
      <c r="AB65" s="623">
        <f>SUM(AC65:AM65)</f>
        <v>17.792486808257973</v>
      </c>
      <c r="AC65" s="624"/>
      <c r="AD65" s="620"/>
      <c r="AE65" s="620">
        <f>SUM(AE66:AE69)</f>
        <v>12.975172827862389</v>
      </c>
      <c r="AF65" s="620"/>
      <c r="AG65" s="620"/>
      <c r="AH65" s="620">
        <v>4.8173139803955838</v>
      </c>
      <c r="AI65" s="620"/>
      <c r="AJ65" s="620"/>
      <c r="AK65" s="620"/>
      <c r="AL65" s="620"/>
      <c r="AM65" s="621"/>
      <c r="AN65" s="622"/>
      <c r="AO65" s="740">
        <v>334.87725407835688</v>
      </c>
      <c r="AP65" s="623"/>
      <c r="AQ65" s="771">
        <f t="shared" si="13"/>
        <v>684.90892277191051</v>
      </c>
      <c r="AS65" s="235"/>
    </row>
    <row r="66" spans="1:45" s="241" customFormat="1" ht="12.75" customHeight="1">
      <c r="A66" s="772" t="s">
        <v>634</v>
      </c>
      <c r="B66" s="773" t="s">
        <v>635</v>
      </c>
      <c r="C66" s="606">
        <f t="shared" ref="C66:C69" si="34">SUM(D66:G66)</f>
        <v>0</v>
      </c>
      <c r="D66" s="774">
        <v>0</v>
      </c>
      <c r="E66" s="655"/>
      <c r="F66" s="655"/>
      <c r="G66" s="775"/>
      <c r="H66" s="610">
        <f t="shared" ref="H66:H69" si="35">SUM(I66:K66)</f>
        <v>0</v>
      </c>
      <c r="I66" s="776"/>
      <c r="J66" s="608"/>
      <c r="K66" s="777"/>
      <c r="L66" s="610">
        <f t="shared" ref="L66:L69" si="36">SUM(M66:Z66)</f>
        <v>11.083842216367572</v>
      </c>
      <c r="M66" s="776"/>
      <c r="N66" s="655"/>
      <c r="O66" s="609"/>
      <c r="P66" s="655"/>
      <c r="Q66" s="778">
        <v>0.2530102942411856</v>
      </c>
      <c r="R66" s="655"/>
      <c r="S66" s="778">
        <v>0.3129380842779857</v>
      </c>
      <c r="T66" s="778">
        <v>1.0521462045500485</v>
      </c>
      <c r="U66" s="778">
        <v>9.4657476332983528</v>
      </c>
      <c r="V66" s="778">
        <v>0</v>
      </c>
      <c r="W66" s="655"/>
      <c r="X66" s="655"/>
      <c r="Y66" s="609"/>
      <c r="Z66" s="608"/>
      <c r="AA66" s="779">
        <v>8.4437848043838404</v>
      </c>
      <c r="AB66" s="611">
        <f t="shared" ref="AB66:AB69" si="37">SUM(AC66:AM66)</f>
        <v>5.4773432101994155</v>
      </c>
      <c r="AC66" s="612"/>
      <c r="AD66" s="608"/>
      <c r="AE66" s="608">
        <v>0.66002922980383205</v>
      </c>
      <c r="AF66" s="608"/>
      <c r="AG66" s="608"/>
      <c r="AH66" s="608">
        <v>4.8173139803955838</v>
      </c>
      <c r="AI66" s="608"/>
      <c r="AJ66" s="608"/>
      <c r="AK66" s="608"/>
      <c r="AL66" s="608"/>
      <c r="AM66" s="609"/>
      <c r="AN66" s="610"/>
      <c r="AO66" s="779">
        <v>55.850156928746095</v>
      </c>
      <c r="AP66" s="611"/>
      <c r="AQ66" s="638">
        <f t="shared" si="13"/>
        <v>80.85512715969692</v>
      </c>
      <c r="AS66" s="235"/>
    </row>
    <row r="67" spans="1:45" s="241" customFormat="1" ht="12.75" customHeight="1">
      <c r="A67" s="780" t="s">
        <v>636</v>
      </c>
      <c r="B67" s="781">
        <v>84</v>
      </c>
      <c r="C67" s="559">
        <f t="shared" si="34"/>
        <v>0</v>
      </c>
      <c r="D67" s="782">
        <v>0</v>
      </c>
      <c r="E67" s="704"/>
      <c r="F67" s="704"/>
      <c r="G67" s="705"/>
      <c r="H67" s="563">
        <f t="shared" si="35"/>
        <v>0</v>
      </c>
      <c r="I67" s="783"/>
      <c r="J67" s="565"/>
      <c r="K67" s="784"/>
      <c r="L67" s="563">
        <f t="shared" si="36"/>
        <v>59.95397707725251</v>
      </c>
      <c r="M67" s="783"/>
      <c r="N67" s="704"/>
      <c r="O67" s="562"/>
      <c r="P67" s="704"/>
      <c r="Q67" s="785">
        <v>11.981091641879475</v>
      </c>
      <c r="R67" s="704"/>
      <c r="S67" s="785">
        <v>0.20048339509750321</v>
      </c>
      <c r="T67" s="785">
        <v>7.85054023769447</v>
      </c>
      <c r="U67" s="785">
        <v>39.921861802581063</v>
      </c>
      <c r="V67" s="785">
        <v>0</v>
      </c>
      <c r="W67" s="704"/>
      <c r="X67" s="704"/>
      <c r="Y67" s="562"/>
      <c r="Z67" s="565"/>
      <c r="AA67" s="786">
        <v>66.187230278743982</v>
      </c>
      <c r="AB67" s="566">
        <f t="shared" si="37"/>
        <v>9.4672942649987188</v>
      </c>
      <c r="AC67" s="567"/>
      <c r="AD67" s="565"/>
      <c r="AE67" s="565">
        <v>9.4672942649987188</v>
      </c>
      <c r="AF67" s="565"/>
      <c r="AG67" s="565"/>
      <c r="AH67" s="565">
        <v>0</v>
      </c>
      <c r="AI67" s="565"/>
      <c r="AJ67" s="565"/>
      <c r="AK67" s="565"/>
      <c r="AL67" s="565"/>
      <c r="AM67" s="562"/>
      <c r="AN67" s="563"/>
      <c r="AO67" s="786">
        <v>154.30936641104071</v>
      </c>
      <c r="AP67" s="566"/>
      <c r="AQ67" s="569">
        <f t="shared" si="13"/>
        <v>289.91786803203593</v>
      </c>
      <c r="AS67" s="235"/>
    </row>
    <row r="68" spans="1:45" s="241" customFormat="1" ht="12.75" customHeight="1">
      <c r="A68" s="745" t="s">
        <v>637</v>
      </c>
      <c r="B68" s="746">
        <v>85</v>
      </c>
      <c r="C68" s="559">
        <f t="shared" si="34"/>
        <v>0</v>
      </c>
      <c r="D68" s="782">
        <v>0</v>
      </c>
      <c r="E68" s="704"/>
      <c r="F68" s="704"/>
      <c r="G68" s="705"/>
      <c r="H68" s="563">
        <f t="shared" si="35"/>
        <v>0</v>
      </c>
      <c r="I68" s="783"/>
      <c r="J68" s="565"/>
      <c r="K68" s="784"/>
      <c r="L68" s="563">
        <f t="shared" si="36"/>
        <v>42.831123161298109</v>
      </c>
      <c r="M68" s="783"/>
      <c r="N68" s="704"/>
      <c r="O68" s="562"/>
      <c r="P68" s="704"/>
      <c r="Q68" s="785">
        <v>21.281328374361724</v>
      </c>
      <c r="R68" s="704"/>
      <c r="S68" s="785">
        <v>3.2197887029108509E-2</v>
      </c>
      <c r="T68" s="785">
        <v>4.5585277188324795</v>
      </c>
      <c r="U68" s="785">
        <v>16.959069181074796</v>
      </c>
      <c r="V68" s="785">
        <v>0</v>
      </c>
      <c r="W68" s="704"/>
      <c r="X68" s="704"/>
      <c r="Y68" s="562"/>
      <c r="Z68" s="565"/>
      <c r="AA68" s="786">
        <v>53.929324235430926</v>
      </c>
      <c r="AB68" s="566">
        <f t="shared" si="37"/>
        <v>1.3804629203709615</v>
      </c>
      <c r="AC68" s="567"/>
      <c r="AD68" s="565"/>
      <c r="AE68" s="565">
        <v>1.3804629203709615</v>
      </c>
      <c r="AF68" s="565"/>
      <c r="AG68" s="565"/>
      <c r="AH68" s="565">
        <v>0</v>
      </c>
      <c r="AI68" s="565"/>
      <c r="AJ68" s="565"/>
      <c r="AK68" s="565"/>
      <c r="AL68" s="565"/>
      <c r="AM68" s="562"/>
      <c r="AN68" s="563"/>
      <c r="AO68" s="786">
        <v>74.178871141573552</v>
      </c>
      <c r="AP68" s="566"/>
      <c r="AQ68" s="569">
        <f t="shared" si="13"/>
        <v>172.31978145867356</v>
      </c>
      <c r="AS68" s="235"/>
    </row>
    <row r="69" spans="1:45" s="241" customFormat="1" ht="12.75" customHeight="1">
      <c r="A69" s="763" t="s">
        <v>638</v>
      </c>
      <c r="B69" s="764" t="s">
        <v>639</v>
      </c>
      <c r="C69" s="726">
        <f t="shared" si="34"/>
        <v>0</v>
      </c>
      <c r="D69" s="787">
        <v>0</v>
      </c>
      <c r="E69" s="710"/>
      <c r="F69" s="710"/>
      <c r="G69" s="711"/>
      <c r="H69" s="728">
        <f t="shared" si="35"/>
        <v>0</v>
      </c>
      <c r="I69" s="788"/>
      <c r="J69" s="620"/>
      <c r="K69" s="789"/>
      <c r="L69" s="728">
        <f t="shared" si="36"/>
        <v>26.293507436687939</v>
      </c>
      <c r="M69" s="788"/>
      <c r="N69" s="710"/>
      <c r="O69" s="621"/>
      <c r="P69" s="710"/>
      <c r="Q69" s="790">
        <v>14.35095473127191</v>
      </c>
      <c r="R69" s="710"/>
      <c r="S69" s="790">
        <v>9.7228102211051784E-2</v>
      </c>
      <c r="T69" s="790">
        <v>2.6199367494357482</v>
      </c>
      <c r="U69" s="790">
        <v>9.2253878537692273</v>
      </c>
      <c r="V69" s="790">
        <v>0</v>
      </c>
      <c r="W69" s="710"/>
      <c r="X69" s="710"/>
      <c r="Y69" s="621"/>
      <c r="Z69" s="620"/>
      <c r="AA69" s="791">
        <v>63.51639267513076</v>
      </c>
      <c r="AB69" s="730">
        <f t="shared" si="37"/>
        <v>1.4673864126888767</v>
      </c>
      <c r="AC69" s="731"/>
      <c r="AD69" s="725"/>
      <c r="AE69" s="725">
        <v>1.4673864126888767</v>
      </c>
      <c r="AF69" s="725"/>
      <c r="AG69" s="725"/>
      <c r="AH69" s="725">
        <v>0</v>
      </c>
      <c r="AI69" s="725"/>
      <c r="AJ69" s="725"/>
      <c r="AK69" s="725"/>
      <c r="AL69" s="725"/>
      <c r="AM69" s="727"/>
      <c r="AN69" s="728"/>
      <c r="AO69" s="791">
        <v>50.538859596996531</v>
      </c>
      <c r="AP69" s="730"/>
      <c r="AQ69" s="732">
        <f t="shared" si="13"/>
        <v>141.81614612150412</v>
      </c>
      <c r="AS69" s="235"/>
    </row>
    <row r="70" spans="1:45" s="231" customFormat="1" ht="12.75" customHeight="1">
      <c r="A70" s="640" t="s">
        <v>357</v>
      </c>
      <c r="B70" s="641"/>
      <c r="C70" s="642">
        <f>SUM(D70:G70)</f>
        <v>0</v>
      </c>
      <c r="D70" s="792">
        <v>0</v>
      </c>
      <c r="E70" s="793"/>
      <c r="F70" s="794"/>
      <c r="G70" s="794"/>
      <c r="H70" s="646">
        <f>SUM(I70:K70)</f>
        <v>0</v>
      </c>
      <c r="I70" s="792"/>
      <c r="J70" s="793"/>
      <c r="K70" s="793"/>
      <c r="L70" s="646">
        <f>SUM(M70:Z70)</f>
        <v>175.46549158593075</v>
      </c>
      <c r="M70" s="793"/>
      <c r="N70" s="793"/>
      <c r="O70" s="793"/>
      <c r="P70" s="793">
        <v>0</v>
      </c>
      <c r="Q70" s="793">
        <v>0</v>
      </c>
      <c r="R70" s="793"/>
      <c r="S70" s="793"/>
      <c r="T70" s="795">
        <v>0</v>
      </c>
      <c r="U70" s="793">
        <v>175.46549158593075</v>
      </c>
      <c r="V70" s="608"/>
      <c r="W70" s="794"/>
      <c r="X70" s="794"/>
      <c r="Y70" s="794"/>
      <c r="Z70" s="793"/>
      <c r="AA70" s="646">
        <v>0</v>
      </c>
      <c r="AB70" s="647">
        <f>SUM(AC70:AM70)</f>
        <v>0</v>
      </c>
      <c r="AC70" s="796"/>
      <c r="AD70" s="793"/>
      <c r="AE70" s="793"/>
      <c r="AF70" s="793"/>
      <c r="AG70" s="793"/>
      <c r="AH70" s="793"/>
      <c r="AI70" s="793"/>
      <c r="AJ70" s="793"/>
      <c r="AK70" s="792"/>
      <c r="AL70" s="794"/>
      <c r="AM70" s="793"/>
      <c r="AN70" s="646"/>
      <c r="AO70" s="646">
        <v>47.988</v>
      </c>
      <c r="AP70" s="647"/>
      <c r="AQ70" s="637">
        <f t="shared" si="13"/>
        <v>223.45349158593075</v>
      </c>
      <c r="AR70" s="230"/>
      <c r="AS70" s="236"/>
    </row>
    <row r="71" spans="1:45" s="231" customFormat="1" ht="12.75" customHeight="1" thickBot="1">
      <c r="A71" s="797" t="s">
        <v>358</v>
      </c>
      <c r="B71" s="617"/>
      <c r="C71" s="618">
        <f>SUM(D71:G71)</f>
        <v>0</v>
      </c>
      <c r="D71" s="619"/>
      <c r="E71" s="620"/>
      <c r="F71" s="621"/>
      <c r="G71" s="621"/>
      <c r="H71" s="622">
        <f>SUM(I71:K71)</f>
        <v>0</v>
      </c>
      <c r="I71" s="619"/>
      <c r="J71" s="620"/>
      <c r="K71" s="620"/>
      <c r="L71" s="622">
        <f>SUM(M71:Z71)</f>
        <v>27.249865733664667</v>
      </c>
      <c r="M71" s="620"/>
      <c r="N71" s="620"/>
      <c r="O71" s="620"/>
      <c r="P71" s="620"/>
      <c r="Q71" s="620"/>
      <c r="R71" s="620"/>
      <c r="S71" s="620"/>
      <c r="T71" s="620"/>
      <c r="U71" s="734">
        <v>27.249865733664667</v>
      </c>
      <c r="V71" s="620"/>
      <c r="W71" s="621"/>
      <c r="X71" s="621"/>
      <c r="Y71" s="621"/>
      <c r="Z71" s="620"/>
      <c r="AA71" s="622"/>
      <c r="AB71" s="623">
        <f>SUM(AC71:AM71)</f>
        <v>0</v>
      </c>
      <c r="AC71" s="624"/>
      <c r="AD71" s="620"/>
      <c r="AE71" s="620"/>
      <c r="AF71" s="620"/>
      <c r="AG71" s="620"/>
      <c r="AH71" s="620"/>
      <c r="AI71" s="620"/>
      <c r="AJ71" s="620"/>
      <c r="AK71" s="619"/>
      <c r="AL71" s="621"/>
      <c r="AM71" s="620"/>
      <c r="AN71" s="622"/>
      <c r="AO71" s="625"/>
      <c r="AP71" s="623"/>
      <c r="AQ71" s="798">
        <f t="shared" si="13"/>
        <v>27.249865733664667</v>
      </c>
      <c r="AR71" s="230"/>
      <c r="AS71" s="236"/>
    </row>
    <row r="72" spans="1:45" s="231" customFormat="1" ht="12.75" customHeight="1" thickBot="1">
      <c r="A72" s="669" t="s">
        <v>359</v>
      </c>
      <c r="B72" s="670"/>
      <c r="C72" s="671">
        <f t="shared" ref="C72:AP72" si="38">C26-C27-C29</f>
        <v>-2.719924399165734</v>
      </c>
      <c r="D72" s="672">
        <f t="shared" si="38"/>
        <v>0.18184486786384468</v>
      </c>
      <c r="E72" s="673">
        <f t="shared" si="38"/>
        <v>-3.4486883993195647</v>
      </c>
      <c r="F72" s="676">
        <f t="shared" si="38"/>
        <v>0</v>
      </c>
      <c r="G72" s="676">
        <f t="shared" si="38"/>
        <v>0.6924657422902083</v>
      </c>
      <c r="H72" s="674">
        <f t="shared" si="38"/>
        <v>1.9457250152908045</v>
      </c>
      <c r="I72" s="672">
        <f t="shared" si="38"/>
        <v>-0.45741265470912973</v>
      </c>
      <c r="J72" s="673">
        <f t="shared" si="38"/>
        <v>0</v>
      </c>
      <c r="K72" s="673">
        <f t="shared" si="38"/>
        <v>2.4031376700000067</v>
      </c>
      <c r="L72" s="674">
        <f t="shared" si="38"/>
        <v>-0.17452026544560795</v>
      </c>
      <c r="M72" s="673">
        <f t="shared" si="38"/>
        <v>0</v>
      </c>
      <c r="N72" s="673">
        <f t="shared" si="38"/>
        <v>-0.14794174855289199</v>
      </c>
      <c r="O72" s="673">
        <f t="shared" si="38"/>
        <v>-5.2567080980734033</v>
      </c>
      <c r="P72" s="673">
        <f t="shared" si="38"/>
        <v>-22.015945821971172</v>
      </c>
      <c r="Q72" s="673">
        <f t="shared" si="38"/>
        <v>15.370413414720133</v>
      </c>
      <c r="R72" s="673">
        <f t="shared" si="38"/>
        <v>-6.7103906044801533</v>
      </c>
      <c r="S72" s="673">
        <f t="shared" si="38"/>
        <v>8.1718040718781069</v>
      </c>
      <c r="T72" s="673">
        <f t="shared" si="38"/>
        <v>6.5570336698137623</v>
      </c>
      <c r="U72" s="673">
        <f t="shared" si="38"/>
        <v>-4.4746269624060915</v>
      </c>
      <c r="V72" s="673">
        <f t="shared" si="38"/>
        <v>0.82532907951213019</v>
      </c>
      <c r="W72" s="676">
        <f t="shared" si="38"/>
        <v>7.506512734116022</v>
      </c>
      <c r="X72" s="676">
        <f t="shared" si="38"/>
        <v>0</v>
      </c>
      <c r="Y72" s="676">
        <f t="shared" si="38"/>
        <v>0</v>
      </c>
      <c r="Z72" s="673">
        <f t="shared" si="38"/>
        <v>0</v>
      </c>
      <c r="AA72" s="674">
        <f t="shared" si="38"/>
        <v>-40.274710307198575</v>
      </c>
      <c r="AB72" s="675">
        <f t="shared" si="38"/>
        <v>-8.1303135021793764</v>
      </c>
      <c r="AC72" s="799">
        <f t="shared" si="38"/>
        <v>0</v>
      </c>
      <c r="AD72" s="673">
        <f t="shared" si="38"/>
        <v>0</v>
      </c>
      <c r="AE72" s="673">
        <f t="shared" si="38"/>
        <v>-5.8327477785794315</v>
      </c>
      <c r="AF72" s="673">
        <f t="shared" si="38"/>
        <v>0</v>
      </c>
      <c r="AG72" s="673">
        <f t="shared" si="38"/>
        <v>0</v>
      </c>
      <c r="AH72" s="673">
        <f t="shared" si="38"/>
        <v>0</v>
      </c>
      <c r="AI72" s="673">
        <f t="shared" si="38"/>
        <v>-2.9556858672000175</v>
      </c>
      <c r="AJ72" s="673">
        <f t="shared" si="38"/>
        <v>0.65812014360000148</v>
      </c>
      <c r="AK72" s="672">
        <f t="shared" si="38"/>
        <v>0</v>
      </c>
      <c r="AL72" s="676">
        <f t="shared" si="38"/>
        <v>0</v>
      </c>
      <c r="AM72" s="673">
        <f t="shared" si="38"/>
        <v>0</v>
      </c>
      <c r="AN72" s="674">
        <f t="shared" si="38"/>
        <v>0</v>
      </c>
      <c r="AO72" s="674">
        <f t="shared" si="38"/>
        <v>-36.15143685982639</v>
      </c>
      <c r="AP72" s="675">
        <f t="shared" si="38"/>
        <v>0</v>
      </c>
      <c r="AQ72" s="677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56" t="s">
        <v>640</v>
      </c>
      <c r="B74" s="634"/>
      <c r="C74" s="634"/>
      <c r="D74" s="634"/>
      <c r="E74" s="634"/>
      <c r="F74" s="634"/>
      <c r="G74" s="634"/>
      <c r="H74" s="634"/>
      <c r="I74" s="634"/>
      <c r="J74" s="634"/>
      <c r="K74" s="634"/>
      <c r="L74" s="238"/>
      <c r="M74" s="634"/>
      <c r="N74" s="634"/>
      <c r="Q74" s="634"/>
      <c r="R74" s="634"/>
      <c r="S74" s="634"/>
      <c r="T74" s="634"/>
      <c r="U74" s="634"/>
      <c r="V74" s="634"/>
      <c r="W74" s="627"/>
      <c r="Y74" s="634"/>
      <c r="Z74" s="634"/>
      <c r="AA74" s="634"/>
      <c r="AB74" s="634"/>
      <c r="AC74" s="634"/>
      <c r="AD74" s="634"/>
      <c r="AE74" s="634"/>
      <c r="AF74" s="634"/>
      <c r="AG74" s="634"/>
      <c r="AH74" s="634"/>
      <c r="AI74" s="634"/>
      <c r="AJ74" s="634"/>
      <c r="AK74" s="634"/>
      <c r="AL74" s="634"/>
      <c r="AM74" s="634"/>
      <c r="AN74" s="634"/>
      <c r="AO74" s="634"/>
      <c r="AP74" s="634"/>
      <c r="AQ74" s="634"/>
      <c r="AS74" s="236"/>
    </row>
    <row r="75" spans="1:45" ht="12.75" customHeight="1">
      <c r="A75" s="800" t="s">
        <v>641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01" t="s">
        <v>544</v>
      </c>
      <c r="B76" s="802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03" t="s">
        <v>545</v>
      </c>
      <c r="B77" s="800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00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04" t="s">
        <v>360</v>
      </c>
      <c r="B79" s="240"/>
      <c r="C79" s="240"/>
      <c r="D79" s="240"/>
      <c r="E79" s="805"/>
      <c r="F79" s="806"/>
      <c r="G79" s="806"/>
      <c r="H79" s="807"/>
      <c r="I79" s="806"/>
      <c r="J79" s="806"/>
      <c r="K79" s="806"/>
      <c r="L79" s="807"/>
      <c r="M79" s="806"/>
      <c r="N79" s="806"/>
      <c r="O79" s="806"/>
      <c r="P79" s="806"/>
      <c r="Q79" s="806"/>
      <c r="R79" s="806"/>
      <c r="S79" s="808"/>
      <c r="T79" s="378"/>
      <c r="U79" s="808"/>
      <c r="V79" s="808"/>
      <c r="W79" s="806"/>
      <c r="X79" s="806"/>
      <c r="Y79" s="806"/>
      <c r="Z79" s="806"/>
      <c r="AA79" s="807"/>
      <c r="AB79" s="809"/>
      <c r="AC79" s="806"/>
      <c r="AD79" s="806"/>
      <c r="AE79" s="806"/>
      <c r="AF79" s="806"/>
      <c r="AG79" s="806"/>
      <c r="AH79" s="806"/>
      <c r="AI79" s="806"/>
      <c r="AJ79" s="806"/>
      <c r="AK79" s="806"/>
      <c r="AL79" s="806"/>
      <c r="AM79" s="806"/>
      <c r="AN79" s="806"/>
      <c r="AO79" s="807"/>
      <c r="AP79" s="809"/>
      <c r="AQ79" s="806"/>
    </row>
    <row r="80" spans="1:45" ht="12.75" customHeight="1">
      <c r="A80" s="804" t="s">
        <v>361</v>
      </c>
      <c r="B80" s="240"/>
      <c r="C80" s="240"/>
      <c r="D80" s="240"/>
      <c r="E80" s="805"/>
      <c r="F80" s="806"/>
      <c r="G80" s="806"/>
      <c r="H80" s="807"/>
      <c r="I80" s="806"/>
      <c r="J80" s="806"/>
      <c r="K80" s="806"/>
      <c r="L80" s="807"/>
      <c r="M80" s="806"/>
      <c r="N80" s="806"/>
      <c r="O80" s="806"/>
      <c r="P80" s="806"/>
      <c r="Q80" s="806"/>
      <c r="R80" s="806"/>
      <c r="S80" s="808"/>
      <c r="T80" s="378"/>
      <c r="U80" s="808"/>
      <c r="V80" s="808"/>
      <c r="W80" s="806"/>
      <c r="X80" s="806"/>
      <c r="Y80" s="806"/>
      <c r="Z80" s="806"/>
      <c r="AA80" s="807"/>
      <c r="AB80" s="809"/>
      <c r="AC80" s="806"/>
      <c r="AD80" s="806"/>
      <c r="AE80" s="806"/>
      <c r="AF80" s="806"/>
      <c r="AG80" s="806"/>
      <c r="AH80" s="806"/>
      <c r="AI80" s="806"/>
      <c r="AJ80" s="806"/>
      <c r="AK80" s="806"/>
      <c r="AL80" s="806"/>
      <c r="AM80" s="806"/>
      <c r="AN80" s="806"/>
      <c r="AO80" s="807"/>
      <c r="AP80" s="809"/>
      <c r="AQ80" s="806"/>
    </row>
    <row r="81" spans="1:43">
      <c r="A81" s="485"/>
      <c r="C81" s="634"/>
      <c r="D81" s="634"/>
      <c r="E81" s="634"/>
      <c r="F81" s="660"/>
      <c r="G81" s="660"/>
      <c r="H81" s="634"/>
      <c r="I81" s="660"/>
      <c r="J81" s="660"/>
      <c r="K81" s="660"/>
      <c r="L81" s="807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660"/>
      <c r="AA81" s="807"/>
      <c r="AB81" s="807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7"/>
      <c r="AP81" s="807"/>
      <c r="AQ81" s="806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zoomScale="75" zoomScaleNormal="75" workbookViewId="0">
      <selection activeCell="G45" sqref="G45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 t="shared" si="0"/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</f>
        <v>15.911170581631776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34.696483261115439</v>
      </c>
      <c r="M48" s="272">
        <f t="shared" si="15"/>
        <v>0</v>
      </c>
      <c r="N48" s="250">
        <f t="shared" si="15"/>
        <v>0</v>
      </c>
      <c r="O48" s="135">
        <f>SUM(D48:N48)</f>
        <v>35.537194895151437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72.097498869226484</v>
      </c>
      <c r="P49" s="257">
        <f>O49/3.6</f>
        <v>20.027083019229579</v>
      </c>
      <c r="Q49" s="376">
        <f>O49/S5</f>
        <v>1722.0191762020274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39"/>
  <sheetViews>
    <sheetView topLeftCell="A2" zoomScale="75" zoomScaleNormal="75" workbookViewId="0">
      <selection activeCell="F44" sqref="F44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378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605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0"/>
  <sheetViews>
    <sheetView zoomScaleNormal="100" workbookViewId="0">
      <pane ySplit="5" topLeftCell="A77" activePane="bottomLeft" state="frozen"/>
      <selection activeCell="O44" sqref="O44"/>
      <selection pane="bottomLeft" activeCell="H94" sqref="H94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63" t="s">
        <v>260</v>
      </c>
      <c r="C87" s="526" t="str">
        <f>_xlfn.TEXTJOIN(",",TRUE,IF(LEFT(Regions!$C$3,1)&lt;&gt;"*",Regions!$C$3,""),IF(LEFT(Regions!$D$3,1)&lt;&gt;"*",Regions!$D$3,""))</f>
        <v>IE,National</v>
      </c>
      <c r="D87" s="59" t="str">
        <f>COM_PV!C9</f>
        <v>COMPVELC_00</v>
      </c>
      <c r="E87" s="59" t="str">
        <f>COM_PV!D9</f>
        <v>Existing commercial - Solar PV</v>
      </c>
      <c r="F87" s="59" t="s">
        <v>10</v>
      </c>
      <c r="G87" s="59" t="s">
        <v>113</v>
      </c>
      <c r="H87" s="59" t="s">
        <v>75</v>
      </c>
      <c r="I87" s="59"/>
      <c r="J87" s="59"/>
    </row>
    <row r="88" spans="2:10">
      <c r="B88" s="56" t="s">
        <v>261</v>
      </c>
      <c r="C88" s="23" t="str">
        <f>_xlfn.TEXTJOIN(",",TRUE,IF(LEFT(Regions!$C$3,1)&lt;&gt;"*",Regions!$C$3,""),IF(LEFT(Regions!$D$3,1)&lt;&gt;"*",Regions!$D$3,""))</f>
        <v>IE,National</v>
      </c>
      <c r="D88" s="23" t="str">
        <f>COM_FuelTechs!C21</f>
        <v>COMELC_INF</v>
      </c>
      <c r="E88" s="23" t="str">
        <f>COM_FuelTechs!D21</f>
        <v>Fuel Tech - Electricity (COM)</v>
      </c>
      <c r="F88" s="23" t="s">
        <v>10</v>
      </c>
      <c r="G88" s="23" t="s">
        <v>113</v>
      </c>
      <c r="H88" s="23" t="s">
        <v>75</v>
      </c>
      <c r="I88" s="53"/>
      <c r="J88" s="53"/>
    </row>
    <row r="89" spans="2:10">
      <c r="B89" s="56"/>
      <c r="C89" s="23" t="str">
        <f>_xlfn.TEXTJOIN(",",TRUE,IF(LEFT(Regions!$C$3,1)&lt;&gt;"*",Regions!$C$3,""),IF(LEFT(Regions!$D$3,1)&lt;&gt;"*",Regions!$D$3,""))</f>
        <v>IE,National</v>
      </c>
      <c r="D89" s="23" t="str">
        <f>COM_FuelTechs!C28</f>
        <v>COMHET_INF</v>
      </c>
      <c r="E89" s="23" t="str">
        <f>COM_FuelTechs!D28</f>
        <v>Fuel Tech - Heat (COM)</v>
      </c>
      <c r="F89" s="23" t="s">
        <v>10</v>
      </c>
      <c r="G89" s="23" t="s">
        <v>113</v>
      </c>
      <c r="H89" s="23" t="s">
        <v>378</v>
      </c>
      <c r="I89" s="53"/>
      <c r="J89" s="53"/>
    </row>
    <row r="90" spans="2:10">
      <c r="B90" s="54"/>
      <c r="C90" s="54" t="str">
        <f>_xlfn.TEXTJOIN(",",TRUE,IF(LEFT(Regions!$C$3,1)&lt;&gt;"*",Regions!$C$3,""),IF(LEFT(Regions!$D$3,1)&lt;&gt;"*",Regions!$D$3,""))</f>
        <v>IE,National</v>
      </c>
      <c r="D90" s="54" t="str">
        <f>COM_FuelTechs!C6</f>
        <v>COMCOA_INF</v>
      </c>
      <c r="E90" s="54" t="str">
        <f>COM_FuelTechs!D6</f>
        <v>Fuel Tech - Coal (COM)</v>
      </c>
      <c r="F90" s="57" t="s">
        <v>10</v>
      </c>
      <c r="G90" s="57" t="s">
        <v>381</v>
      </c>
      <c r="H90" s="54"/>
      <c r="I90" s="54"/>
      <c r="J90" s="54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COM_FuelTechs!C8</f>
        <v>COMLPG_INF</v>
      </c>
      <c r="E91" s="54" t="str">
        <f>COM_FuelTechs!D8</f>
        <v>Fuel Tech - Liquified Petroleum Gas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COM_FuelTechs!C9</f>
        <v>COMOIL_INF</v>
      </c>
      <c r="E92" s="54" t="str">
        <f>COM_FuelTechs!D9</f>
        <v>Fuel Tech - Oil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COM_FuelTechs!C11</f>
        <v>COMGAS_INF</v>
      </c>
      <c r="E93" s="54" t="str">
        <f>COM_FuelTechs!D11</f>
        <v>Fuel Tech - Natural Gas (COM)</v>
      </c>
      <c r="F93" s="57" t="s">
        <v>10</v>
      </c>
      <c r="G93" s="57" t="s">
        <v>381</v>
      </c>
      <c r="H93" s="54" t="s">
        <v>378</v>
      </c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COM_FuelTechs!C12</f>
        <v>COMBIO_INF</v>
      </c>
      <c r="E94" s="54" t="str">
        <f>COM_FuelTechs!D12</f>
        <v>Fuel Tech - Biomass (COM)</v>
      </c>
      <c r="F94" s="57" t="s">
        <v>10</v>
      </c>
      <c r="G94" s="57" t="s">
        <v>381</v>
      </c>
      <c r="H94" s="54"/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COM_FuelTechs!C13</f>
        <v>COMBGS_INF</v>
      </c>
      <c r="E95" s="54" t="str">
        <f>COM_FuelTechs!D13</f>
        <v>Fuel Tech - Biogas (COM)</v>
      </c>
      <c r="F95" s="57" t="s">
        <v>10</v>
      </c>
      <c r="G95" s="57" t="s">
        <v>381</v>
      </c>
      <c r="H95" s="54" t="s">
        <v>378</v>
      </c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COM_FuelTechs!C14</f>
        <v>COMSOL_INF</v>
      </c>
      <c r="E96" s="54" t="str">
        <f>COM_FuelTechs!D14</f>
        <v>Fuel Tech - Solar (COM)</v>
      </c>
      <c r="F96" s="57" t="s">
        <v>10</v>
      </c>
      <c r="G96" s="57" t="s">
        <v>381</v>
      </c>
      <c r="H96" s="54"/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COM_FuelTechs!C15</f>
        <v>COMGEO_INF</v>
      </c>
      <c r="E97" s="54" t="str">
        <f>COM_FuelTechs!D15</f>
        <v>Fuel Tech - Geothermal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COM_FuelTechs!C16</f>
        <v>COMAMB_INF</v>
      </c>
      <c r="E98" s="54" t="str">
        <f>COM_FuelTechs!D16</f>
        <v>Fuel Tech - Ambient Heat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COM_FuelTechs!C44</f>
        <v>COMH2G_INF</v>
      </c>
      <c r="E99" s="54" t="str">
        <f>COM_FuelTechs!D44</f>
        <v>Fuel Tech - Hydrogen gaseous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COM_FuelTechs!C45</f>
        <v>COMH2L_INF</v>
      </c>
      <c r="E100" s="54" t="str">
        <f>COM_FuelTechs!D45</f>
        <v>Fuel Tech - Hydrogen liquid (COM)</v>
      </c>
      <c r="F100" s="57" t="s">
        <v>10</v>
      </c>
      <c r="G100" s="57" t="s">
        <v>381</v>
      </c>
      <c r="H100" s="54"/>
      <c r="I100" s="54"/>
      <c r="J100" s="54"/>
    </row>
  </sheetData>
  <phoneticPr fontId="26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zoomScaleNormal="100" workbookViewId="0">
      <selection activeCell="F16" sqref="F16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415" t="str">
        <f>CONCATENATE(F6,"_INF")</f>
        <v>COMCOA_INF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415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419" t="str">
        <f>CONCATENATE(F8,"_INF")</f>
        <v>COMLPG_INF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423" t="str">
        <f>CONCATENATE(F9,"_INF")</f>
        <v>COMOIL_INF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422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430" t="str">
        <f t="shared" ref="C11:C16" si="0">CONCATENATE(F11,"_INF")</f>
        <v>COMGAS_INF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430" t="str">
        <f t="shared" si="0"/>
        <v>COMBIO_INF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430" t="str">
        <f t="shared" si="0"/>
        <v>COMBGS_INF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430" t="str">
        <f t="shared" si="0"/>
        <v>COMSOL_INF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430" t="str">
        <f t="shared" si="0"/>
        <v>COMGEO_INF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 ht="30">
      <c r="B16" s="430" t="str">
        <f>_xlfn.TEXTJOIN(",",TRUE,IF(LEFT(Regions!$C$3,1)&lt;&gt;"*",Regions!$C$3,""),IF(LEFT(Regions!$D$3,1)&lt;&gt;"*",Regions!$D$3,""))</f>
        <v>IE,National</v>
      </c>
      <c r="C16" s="430" t="str">
        <f t="shared" si="0"/>
        <v>COMAMB_INF</v>
      </c>
      <c r="D16" s="531" t="s">
        <v>606</v>
      </c>
      <c r="E16" s="59" t="s">
        <v>607</v>
      </c>
      <c r="F16" s="59" t="s">
        <v>605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409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413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416" t="str">
        <f>CONCATENATE(F21,"_INF")</f>
        <v>COMELC_INF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416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427"/>
      <c r="D23" s="433"/>
      <c r="E23" s="427"/>
      <c r="F23" s="427"/>
      <c r="G23" s="427"/>
    </row>
    <row r="24" spans="2:12">
      <c r="B24" s="403"/>
      <c r="F24" s="404"/>
      <c r="G24" s="404"/>
      <c r="H24" s="437"/>
    </row>
    <row r="25" spans="2:12" ht="18.75">
      <c r="B25" s="406" t="s">
        <v>209</v>
      </c>
      <c r="C25" s="406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409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413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417" t="str">
        <f>CONCATENATE(F28,"_INF")</f>
        <v>COMHET_INF</v>
      </c>
      <c r="D28" s="482" t="s">
        <v>543</v>
      </c>
      <c r="E28" s="529" t="s">
        <v>604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43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</row>
    <row r="31" spans="2:12">
      <c r="B31" s="403"/>
    </row>
    <row r="32" spans="2:12">
      <c r="B32" s="403"/>
      <c r="D32" s="441"/>
      <c r="F32" s="404"/>
    </row>
    <row r="33" spans="2:19" ht="18.75">
      <c r="B33" s="406" t="s">
        <v>209</v>
      </c>
      <c r="C33" s="406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409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413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443" t="str">
        <f>CONCATENATE(F38,"_INF")</f>
        <v>COMCOO_INF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443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443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</row>
    <row r="40" spans="2:19">
      <c r="B40" s="403"/>
    </row>
    <row r="41" spans="2:19" ht="18.75">
      <c r="B41" s="406" t="s">
        <v>209</v>
      </c>
      <c r="C41" s="406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409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413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417" t="str">
        <f>CONCATENATE(F44,"_INF")</f>
        <v>COMH2G_INF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417" t="str">
        <f>CONCATENATE(F45,"_INF")</f>
        <v>COMH2L_INF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I39" sqref="I39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zoomScale="80" zoomScaleNormal="80" workbookViewId="0">
      <selection activeCell="AA14" sqref="AA14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zoomScaleNormal="100" workbookViewId="0">
      <selection activeCell="E72" sqref="E72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zoomScale="80" zoomScaleNormal="80" workbookViewId="0">
      <selection activeCell="F28" sqref="F28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40" zoomScale="80" zoomScaleNormal="80" workbookViewId="0">
      <selection activeCell="F47" sqref="F47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15.911170581631776</v>
      </c>
      <c r="E11" s="179">
        <f t="shared" si="0"/>
        <v>15.911170581631776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0.21907780602535418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15.911170581631776</v>
      </c>
      <c r="P60" s="139">
        <f>COM_Balance!L46</f>
        <v>15.911170581631776</v>
      </c>
      <c r="Q60" s="203">
        <f>I60</f>
        <v>1</v>
      </c>
      <c r="R60" s="73">
        <f>IF(S62=0,0,SUMPRODUCT(Q60,P60)/S62)</f>
        <v>0.21907780602535418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15.911170581631776</v>
      </c>
      <c r="P62" s="76">
        <f>SUM(P60)</f>
        <v>15.911170581631776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15" t="s">
        <v>237</v>
      </c>
      <c r="P7" s="815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 ht="30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816" t="s">
        <v>484</v>
      </c>
      <c r="D53" s="817"/>
      <c r="E53" s="817"/>
      <c r="F53" s="818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819">
        <v>42703</v>
      </c>
      <c r="D56" s="820"/>
      <c r="E56" s="820"/>
      <c r="F56" s="821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822" t="s">
        <v>549</v>
      </c>
      <c r="B1" s="822"/>
      <c r="C1" s="822"/>
      <c r="D1" s="822"/>
      <c r="E1" s="822"/>
      <c r="F1" s="822"/>
      <c r="G1" s="822"/>
      <c r="H1" s="822"/>
      <c r="I1" s="822"/>
      <c r="J1" s="822"/>
      <c r="K1" s="822"/>
      <c r="L1" s="823"/>
      <c r="M1" s="823"/>
      <c r="N1" s="823"/>
      <c r="O1" s="823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824" t="s">
        <v>481</v>
      </c>
      <c r="B37" s="824"/>
      <c r="C37" s="824"/>
      <c r="D37" s="824"/>
      <c r="E37" s="824"/>
      <c r="F37" s="824"/>
      <c r="G37" s="824"/>
      <c r="H37" s="824"/>
      <c r="I37" s="824"/>
      <c r="J37" s="824"/>
      <c r="K37" s="824"/>
      <c r="L37" s="824"/>
      <c r="M37" s="824"/>
      <c r="N37" s="824"/>
      <c r="O37" s="824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2021-02-10T22:03:28Z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62950253486633</vt:r8>
  </property>
</Properties>
</file>