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B626DC79-6082-473E-8B46-D507BD580B9D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4" r:id="rId1"/>
    <sheet name="Regions" sheetId="2" r:id="rId2"/>
    <sheet name="EB2018" sheetId="3" r:id="rId3"/>
    <sheet name="Commodities" sheetId="6" r:id="rId4"/>
    <sheet name="Processes" sheetId="5" r:id="rId5"/>
    <sheet name="FT" sheetId="7" r:id="rId6"/>
    <sheet name="DMD" sheetId="10" r:id="rId7"/>
    <sheet name="Demands" sheetId="8" r:id="rId8"/>
    <sheet name="Conversions" sheetId="9" r:id="rId9"/>
  </sheets>
  <definedNames>
    <definedName name="__123Graph_AEUMILKPN" hidden="1">#REF!</definedName>
    <definedName name="_Regression_Y" hidden="1">#REF!</definedName>
    <definedName name="aa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8" l="1"/>
  <c r="C17" i="8"/>
  <c r="B17" i="8"/>
  <c r="I67" i="10"/>
  <c r="E67" i="10"/>
  <c r="I66" i="10"/>
  <c r="E66" i="10"/>
  <c r="I63" i="10"/>
  <c r="E63" i="10"/>
  <c r="I46" i="10"/>
  <c r="E46" i="10"/>
  <c r="F17" i="7"/>
  <c r="B17" i="7"/>
  <c r="C17" i="7"/>
  <c r="D17" i="7"/>
  <c r="C31" i="5"/>
  <c r="D31" i="5"/>
  <c r="E31" i="5"/>
  <c r="C16" i="6"/>
  <c r="I103" i="10"/>
  <c r="I102" i="10"/>
  <c r="I101" i="10"/>
  <c r="I100" i="10"/>
  <c r="I99" i="10"/>
  <c r="F98" i="10"/>
  <c r="E103" i="10"/>
  <c r="E102" i="10"/>
  <c r="E101" i="10"/>
  <c r="E100" i="10"/>
  <c r="E99" i="10"/>
  <c r="B98" i="10"/>
  <c r="C18" i="5"/>
  <c r="D18" i="5"/>
  <c r="C98" i="10" s="1"/>
  <c r="C32" i="6"/>
  <c r="E32" i="6"/>
  <c r="E18" i="5" s="1"/>
  <c r="D98" i="10" s="1"/>
  <c r="AB71" i="3"/>
  <c r="L71" i="3"/>
  <c r="H71" i="3"/>
  <c r="C71" i="3"/>
  <c r="AQ71" i="3" s="1"/>
  <c r="AB70" i="3"/>
  <c r="AQ70" i="3" s="1"/>
  <c r="L70" i="3"/>
  <c r="H70" i="3"/>
  <c r="C70" i="3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AQ63" i="3" s="1"/>
  <c r="C63" i="3"/>
  <c r="AB62" i="3"/>
  <c r="L62" i="3"/>
  <c r="H62" i="3"/>
  <c r="C62" i="3"/>
  <c r="AQ62" i="3" s="1"/>
  <c r="AB61" i="3"/>
  <c r="AQ61" i="3" s="1"/>
  <c r="L61" i="3"/>
  <c r="H61" i="3"/>
  <c r="C61" i="3"/>
  <c r="AB60" i="3"/>
  <c r="L60" i="3"/>
  <c r="H60" i="3"/>
  <c r="C60" i="3"/>
  <c r="AQ60" i="3" s="1"/>
  <c r="AB59" i="3"/>
  <c r="L59" i="3"/>
  <c r="H59" i="3"/>
  <c r="C59" i="3"/>
  <c r="AQ59" i="3" s="1"/>
  <c r="AP58" i="3"/>
  <c r="AP57" i="3" s="1"/>
  <c r="AN58" i="3"/>
  <c r="AN57" i="3" s="1"/>
  <c r="AJ58" i="3"/>
  <c r="AI58" i="3"/>
  <c r="AH58" i="3"/>
  <c r="AG58" i="3"/>
  <c r="AE58" i="3"/>
  <c r="AE29" i="3" s="1"/>
  <c r="AD58" i="3"/>
  <c r="AD57" i="3" s="1"/>
  <c r="AC58" i="3"/>
  <c r="AB58" i="3"/>
  <c r="Z58" i="3"/>
  <c r="Y58" i="3"/>
  <c r="X58" i="3"/>
  <c r="W58" i="3"/>
  <c r="V58" i="3"/>
  <c r="V29" i="3" s="1"/>
  <c r="R58" i="3"/>
  <c r="R57" i="3" s="1"/>
  <c r="P58" i="3"/>
  <c r="O58" i="3"/>
  <c r="O57" i="3" s="1"/>
  <c r="N58" i="3"/>
  <c r="L58" i="3" s="1"/>
  <c r="L57" i="3" s="1"/>
  <c r="M58" i="3"/>
  <c r="K58" i="3"/>
  <c r="J58" i="3"/>
  <c r="J57" i="3" s="1"/>
  <c r="I58" i="3"/>
  <c r="I57" i="3" s="1"/>
  <c r="F58" i="3"/>
  <c r="C58" i="3" s="1"/>
  <c r="AO57" i="3"/>
  <c r="AM57" i="3"/>
  <c r="AL57" i="3"/>
  <c r="AK57" i="3"/>
  <c r="AJ57" i="3"/>
  <c r="AI57" i="3"/>
  <c r="AH57" i="3"/>
  <c r="AG57" i="3"/>
  <c r="AF57" i="3"/>
  <c r="AC57" i="3"/>
  <c r="AA57" i="3"/>
  <c r="Z57" i="3"/>
  <c r="Y57" i="3"/>
  <c r="X57" i="3"/>
  <c r="W57" i="3"/>
  <c r="U57" i="3"/>
  <c r="T57" i="3"/>
  <c r="S57" i="3"/>
  <c r="Q57" i="3"/>
  <c r="P57" i="3"/>
  <c r="N57" i="3"/>
  <c r="M57" i="3"/>
  <c r="K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AQ54" i="3" s="1"/>
  <c r="C54" i="3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AQ51" i="3" s="1"/>
  <c r="AB50" i="3"/>
  <c r="L50" i="3"/>
  <c r="H50" i="3"/>
  <c r="C50" i="3"/>
  <c r="AQ50" i="3" s="1"/>
  <c r="AB49" i="3"/>
  <c r="L49" i="3"/>
  <c r="AQ49" i="3" s="1"/>
  <c r="H49" i="3"/>
  <c r="C49" i="3"/>
  <c r="AB48" i="3"/>
  <c r="L48" i="3"/>
  <c r="L45" i="3" s="1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AQ46" i="3" s="1"/>
  <c r="C46" i="3"/>
  <c r="AP45" i="3"/>
  <c r="AO45" i="3"/>
  <c r="AN45" i="3"/>
  <c r="AN29" i="3" s="1"/>
  <c r="AM45" i="3"/>
  <c r="AL45" i="3"/>
  <c r="AK45" i="3"/>
  <c r="AK29" i="3" s="1"/>
  <c r="AJ45" i="3"/>
  <c r="AI45" i="3"/>
  <c r="AH45" i="3"/>
  <c r="AG45" i="3"/>
  <c r="AF45" i="3"/>
  <c r="AF29" i="3" s="1"/>
  <c r="AE45" i="3"/>
  <c r="AD45" i="3"/>
  <c r="AC45" i="3"/>
  <c r="AC29" i="3" s="1"/>
  <c r="AA45" i="3"/>
  <c r="Z45" i="3"/>
  <c r="Y45" i="3"/>
  <c r="X45" i="3"/>
  <c r="X29" i="3" s="1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AQ42" i="3" s="1"/>
  <c r="C42" i="3"/>
  <c r="AB41" i="3"/>
  <c r="L41" i="3"/>
  <c r="H41" i="3"/>
  <c r="C41" i="3"/>
  <c r="AQ41" i="3" s="1"/>
  <c r="AB40" i="3"/>
  <c r="L40" i="3"/>
  <c r="H40" i="3"/>
  <c r="C40" i="3"/>
  <c r="AQ40" i="3" s="1"/>
  <c r="AB39" i="3"/>
  <c r="L39" i="3"/>
  <c r="H39" i="3"/>
  <c r="C39" i="3"/>
  <c r="AQ39" i="3" s="1"/>
  <c r="AB38" i="3"/>
  <c r="L38" i="3"/>
  <c r="H38" i="3"/>
  <c r="C38" i="3"/>
  <c r="AQ38" i="3" s="1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AQ34" i="3" s="1"/>
  <c r="C34" i="3"/>
  <c r="AB33" i="3"/>
  <c r="L33" i="3"/>
  <c r="H33" i="3"/>
  <c r="C33" i="3"/>
  <c r="AQ33" i="3" s="1"/>
  <c r="AB32" i="3"/>
  <c r="L32" i="3"/>
  <c r="H32" i="3"/>
  <c r="C32" i="3"/>
  <c r="AQ32" i="3" s="1"/>
  <c r="AB31" i="3"/>
  <c r="AB30" i="3" s="1"/>
  <c r="AB29" i="3" s="1"/>
  <c r="L31" i="3"/>
  <c r="L30" i="3" s="1"/>
  <c r="L29" i="3" s="1"/>
  <c r="H31" i="3"/>
  <c r="C31" i="3"/>
  <c r="AQ31" i="3" s="1"/>
  <c r="AP30" i="3"/>
  <c r="AN30" i="3"/>
  <c r="AM30" i="3"/>
  <c r="AL30" i="3"/>
  <c r="AL29" i="3" s="1"/>
  <c r="AK30" i="3"/>
  <c r="AJ30" i="3"/>
  <c r="AI30" i="3"/>
  <c r="AI29" i="3" s="1"/>
  <c r="AH30" i="3"/>
  <c r="AG30" i="3"/>
  <c r="AF30" i="3"/>
  <c r="AE30" i="3"/>
  <c r="AD30" i="3"/>
  <c r="AD29" i="3" s="1"/>
  <c r="AC30" i="3"/>
  <c r="Z30" i="3"/>
  <c r="Y30" i="3"/>
  <c r="X30" i="3"/>
  <c r="W30" i="3"/>
  <c r="R30" i="3"/>
  <c r="P30" i="3"/>
  <c r="P29" i="3" s="1"/>
  <c r="O30" i="3"/>
  <c r="O29" i="3" s="1"/>
  <c r="N30" i="3"/>
  <c r="M30" i="3"/>
  <c r="M29" i="3" s="1"/>
  <c r="K30" i="3"/>
  <c r="J30" i="3"/>
  <c r="I30" i="3"/>
  <c r="AP29" i="3"/>
  <c r="AO29" i="3"/>
  <c r="AM29" i="3"/>
  <c r="AJ29" i="3"/>
  <c r="AH29" i="3"/>
  <c r="AG29" i="3"/>
  <c r="AA29" i="3"/>
  <c r="Z29" i="3"/>
  <c r="Y29" i="3"/>
  <c r="W29" i="3"/>
  <c r="T29" i="3"/>
  <c r="S29" i="3"/>
  <c r="R29" i="3"/>
  <c r="Q29" i="3"/>
  <c r="N29" i="3"/>
  <c r="K29" i="3"/>
  <c r="J29" i="3"/>
  <c r="I29" i="3"/>
  <c r="G29" i="3"/>
  <c r="D29" i="3"/>
  <c r="AB28" i="3"/>
  <c r="AB27" i="3" s="1"/>
  <c r="H28" i="3"/>
  <c r="H27" i="3" s="1"/>
  <c r="C28" i="3"/>
  <c r="AP27" i="3"/>
  <c r="AO27" i="3"/>
  <c r="AN27" i="3"/>
  <c r="AM27" i="3"/>
  <c r="AL27" i="3"/>
  <c r="AL8" i="3" s="1"/>
  <c r="AK27" i="3"/>
  <c r="AJ27" i="3"/>
  <c r="AI27" i="3"/>
  <c r="AH27" i="3"/>
  <c r="AG27" i="3"/>
  <c r="AF27" i="3"/>
  <c r="AE27" i="3"/>
  <c r="AD27" i="3"/>
  <c r="AD8" i="3" s="1"/>
  <c r="AC27" i="3"/>
  <c r="AA27" i="3"/>
  <c r="V27" i="3"/>
  <c r="U27" i="3"/>
  <c r="T27" i="3"/>
  <c r="S27" i="3"/>
  <c r="R27" i="3"/>
  <c r="R8" i="3" s="1"/>
  <c r="Q27" i="3"/>
  <c r="P27" i="3"/>
  <c r="O27" i="3"/>
  <c r="N27" i="3"/>
  <c r="M27" i="3"/>
  <c r="K27" i="3"/>
  <c r="J27" i="3"/>
  <c r="J8" i="3" s="1"/>
  <c r="I27" i="3"/>
  <c r="G27" i="3"/>
  <c r="F27" i="3"/>
  <c r="E27" i="3"/>
  <c r="D27" i="3"/>
  <c r="C27" i="3"/>
  <c r="AI26" i="3"/>
  <c r="AA26" i="3"/>
  <c r="AA72" i="3" s="1"/>
  <c r="S26" i="3"/>
  <c r="S72" i="3" s="1"/>
  <c r="K26" i="3"/>
  <c r="K72" i="3" s="1"/>
  <c r="AB25" i="3"/>
  <c r="L25" i="3"/>
  <c r="H25" i="3"/>
  <c r="C25" i="3"/>
  <c r="AQ25" i="3" s="1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D21" i="3"/>
  <c r="AB20" i="3"/>
  <c r="L20" i="3"/>
  <c r="H20" i="3"/>
  <c r="AQ20" i="3" s="1"/>
  <c r="AB19" i="3"/>
  <c r="L19" i="3"/>
  <c r="AQ19" i="3" s="1"/>
  <c r="H19" i="3"/>
  <c r="AQ18" i="3"/>
  <c r="AB17" i="3"/>
  <c r="L17" i="3"/>
  <c r="L15" i="3" s="1"/>
  <c r="H17" i="3"/>
  <c r="C17" i="3"/>
  <c r="AQ17" i="3" s="1"/>
  <c r="AQ16" i="3"/>
  <c r="AB16" i="3"/>
  <c r="AB15" i="3" s="1"/>
  <c r="L16" i="3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C15" i="3"/>
  <c r="AB14" i="3"/>
  <c r="L14" i="3"/>
  <c r="AQ14" i="3" s="1"/>
  <c r="H14" i="3"/>
  <c r="C14" i="3"/>
  <c r="AB13" i="3"/>
  <c r="L13" i="3"/>
  <c r="H13" i="3"/>
  <c r="C13" i="3"/>
  <c r="AQ13" i="3" s="1"/>
  <c r="AQ12" i="3"/>
  <c r="AB11" i="3"/>
  <c r="L11" i="3"/>
  <c r="H11" i="3"/>
  <c r="C11" i="3"/>
  <c r="AQ11" i="3" s="1"/>
  <c r="AB10" i="3"/>
  <c r="L10" i="3"/>
  <c r="L9" i="3" s="1"/>
  <c r="H10" i="3"/>
  <c r="C10" i="3"/>
  <c r="AP9" i="3"/>
  <c r="AO9" i="3"/>
  <c r="AN9" i="3"/>
  <c r="AM9" i="3"/>
  <c r="AL9" i="3"/>
  <c r="AL26" i="3" s="1"/>
  <c r="AL72" i="3" s="1"/>
  <c r="AK9" i="3"/>
  <c r="AJ9" i="3"/>
  <c r="AI9" i="3"/>
  <c r="AH9" i="3"/>
  <c r="AG9" i="3"/>
  <c r="AF9" i="3"/>
  <c r="AE9" i="3"/>
  <c r="AD9" i="3"/>
  <c r="AD26" i="3" s="1"/>
  <c r="AD72" i="3" s="1"/>
  <c r="AC9" i="3"/>
  <c r="AB9" i="3"/>
  <c r="AA9" i="3"/>
  <c r="Z9" i="3"/>
  <c r="Y9" i="3"/>
  <c r="X9" i="3"/>
  <c r="W9" i="3"/>
  <c r="V9" i="3"/>
  <c r="V26" i="3" s="1"/>
  <c r="V72" i="3" s="1"/>
  <c r="U9" i="3"/>
  <c r="T9" i="3"/>
  <c r="S9" i="3"/>
  <c r="R9" i="3"/>
  <c r="Q9" i="3"/>
  <c r="P9" i="3"/>
  <c r="O9" i="3"/>
  <c r="N9" i="3"/>
  <c r="N26" i="3" s="1"/>
  <c r="N72" i="3" s="1"/>
  <c r="M9" i="3"/>
  <c r="K9" i="3"/>
  <c r="J9" i="3"/>
  <c r="I9" i="3"/>
  <c r="H9" i="3"/>
  <c r="G9" i="3"/>
  <c r="F9" i="3"/>
  <c r="F26" i="3" s="1"/>
  <c r="E9" i="3"/>
  <c r="D9" i="3"/>
  <c r="AP8" i="3"/>
  <c r="AO8" i="3"/>
  <c r="AM8" i="3"/>
  <c r="AH8" i="3"/>
  <c r="AG8" i="3"/>
  <c r="AE8" i="3"/>
  <c r="W8" i="3"/>
  <c r="Q8" i="3"/>
  <c r="O8" i="3"/>
  <c r="I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C7" i="3"/>
  <c r="C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B2" i="3"/>
  <c r="AB7" i="3" s="1"/>
  <c r="L2" i="3"/>
  <c r="L7" i="3" s="1"/>
  <c r="H2" i="3"/>
  <c r="C2" i="3"/>
  <c r="AQ2" i="3" s="1"/>
  <c r="X28" i="3" l="1"/>
  <c r="AO26" i="3"/>
  <c r="AO72" i="3" s="1"/>
  <c r="AB57" i="3"/>
  <c r="C21" i="3"/>
  <c r="AQ24" i="3"/>
  <c r="L26" i="3"/>
  <c r="AB8" i="3"/>
  <c r="AB26" i="3"/>
  <c r="AB72" i="3" s="1"/>
  <c r="AI72" i="3"/>
  <c r="Y28" i="3"/>
  <c r="Y27" i="3" s="1"/>
  <c r="Y8" i="3" s="1"/>
  <c r="AQ15" i="3"/>
  <c r="Z28" i="3"/>
  <c r="Z27" i="3" s="1"/>
  <c r="Z8" i="3" s="1"/>
  <c r="H26" i="3"/>
  <c r="H8" i="3"/>
  <c r="P8" i="3"/>
  <c r="AF8" i="3"/>
  <c r="AN8" i="3"/>
  <c r="E21" i="3"/>
  <c r="D26" i="3"/>
  <c r="D72" i="3" s="1"/>
  <c r="T26" i="3"/>
  <c r="T72" i="3" s="1"/>
  <c r="AJ26" i="3"/>
  <c r="AJ72" i="3" s="1"/>
  <c r="F57" i="3"/>
  <c r="V57" i="3"/>
  <c r="H58" i="3"/>
  <c r="H57" i="3" s="1"/>
  <c r="C65" i="3"/>
  <c r="AQ65" i="3" s="1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E57" i="3"/>
  <c r="AQ3" i="3"/>
  <c r="AQ7" i="3"/>
  <c r="AO22" i="3"/>
  <c r="AO21" i="3" s="1"/>
  <c r="H30" i="3"/>
  <c r="H45" i="3"/>
  <c r="F29" i="3"/>
  <c r="F72" i="3" s="1"/>
  <c r="C9" i="3"/>
  <c r="C45" i="3"/>
  <c r="AQ45" i="3" s="1"/>
  <c r="AQ9" i="3" l="1"/>
  <c r="C26" i="3"/>
  <c r="AQ58" i="3"/>
  <c r="H29" i="3"/>
  <c r="H72" i="3" s="1"/>
  <c r="AQ22" i="3"/>
  <c r="AQ21" i="3" s="1"/>
  <c r="Y72" i="3"/>
  <c r="C57" i="3"/>
  <c r="AQ57" i="3" s="1"/>
  <c r="AQ30" i="3"/>
  <c r="AQ29" i="3" s="1"/>
  <c r="C29" i="3"/>
  <c r="Z72" i="3"/>
  <c r="L28" i="3"/>
  <c r="X27" i="3"/>
  <c r="C72" i="3" l="1"/>
  <c r="AQ26" i="3"/>
  <c r="X72" i="3"/>
  <c r="X8" i="3"/>
  <c r="L27" i="3"/>
  <c r="AQ28" i="3"/>
  <c r="AQ27" i="3" s="1"/>
  <c r="AQ72" i="3" l="1"/>
  <c r="L8" i="3"/>
  <c r="AQ8" i="3" s="1"/>
  <c r="L72" i="3"/>
  <c r="D5" i="5" l="1"/>
  <c r="C6" i="10" s="1"/>
  <c r="E32" i="5"/>
  <c r="E30" i="5"/>
  <c r="E29" i="5"/>
  <c r="E28" i="5"/>
  <c r="E27" i="5"/>
  <c r="E26" i="5"/>
  <c r="E25" i="5"/>
  <c r="E24" i="5"/>
  <c r="E23" i="5"/>
  <c r="E22" i="5"/>
  <c r="E21" i="5"/>
  <c r="E20" i="5"/>
  <c r="D32" i="5"/>
  <c r="D30" i="5"/>
  <c r="D29" i="5"/>
  <c r="D28" i="5"/>
  <c r="D27" i="5"/>
  <c r="D26" i="5"/>
  <c r="C12" i="7" s="1"/>
  <c r="D25" i="5"/>
  <c r="C11" i="7" s="1"/>
  <c r="D24" i="5"/>
  <c r="D23" i="5"/>
  <c r="C9" i="7" s="1"/>
  <c r="D22" i="5"/>
  <c r="D21" i="5"/>
  <c r="D20" i="5"/>
  <c r="D6" i="5"/>
  <c r="C12" i="10" s="1"/>
  <c r="D7" i="5"/>
  <c r="C22" i="10" s="1"/>
  <c r="D8" i="5"/>
  <c r="C28" i="10" s="1"/>
  <c r="D9" i="5"/>
  <c r="D10" i="5"/>
  <c r="C41" i="10" s="1"/>
  <c r="D11" i="5"/>
  <c r="D12" i="5"/>
  <c r="D13" i="5"/>
  <c r="C65" i="10" s="1"/>
  <c r="D14" i="5"/>
  <c r="C73" i="10" s="1"/>
  <c r="D15" i="5"/>
  <c r="C79" i="10" s="1"/>
  <c r="D16" i="5"/>
  <c r="C85" i="10" s="1"/>
  <c r="D17" i="5"/>
  <c r="C91" i="10" s="1"/>
  <c r="C35" i="10"/>
  <c r="E12" i="10"/>
  <c r="E97" i="10"/>
  <c r="E96" i="10"/>
  <c r="E95" i="10"/>
  <c r="E94" i="10"/>
  <c r="E93" i="10"/>
  <c r="E92" i="10"/>
  <c r="E90" i="10"/>
  <c r="E89" i="10"/>
  <c r="E88" i="10"/>
  <c r="E87" i="10"/>
  <c r="E86" i="10"/>
  <c r="E84" i="10"/>
  <c r="E83" i="10"/>
  <c r="E82" i="10"/>
  <c r="E81" i="10"/>
  <c r="E80" i="10"/>
  <c r="E78" i="10"/>
  <c r="E77" i="10"/>
  <c r="E76" i="10"/>
  <c r="E75" i="10"/>
  <c r="E74" i="10"/>
  <c r="E72" i="10"/>
  <c r="E71" i="10"/>
  <c r="E70" i="10"/>
  <c r="E69" i="10"/>
  <c r="E68" i="10"/>
  <c r="E64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8" i="10"/>
  <c r="E47" i="10"/>
  <c r="E45" i="10"/>
  <c r="E44" i="10"/>
  <c r="E43" i="10"/>
  <c r="E42" i="10"/>
  <c r="E40" i="10"/>
  <c r="E39" i="10"/>
  <c r="E38" i="10"/>
  <c r="E37" i="10"/>
  <c r="E36" i="10"/>
  <c r="E34" i="10"/>
  <c r="E33" i="10"/>
  <c r="E32" i="10"/>
  <c r="E31" i="10"/>
  <c r="E30" i="10"/>
  <c r="E29" i="10"/>
  <c r="E27" i="10"/>
  <c r="E26" i="10"/>
  <c r="E25" i="10"/>
  <c r="E24" i="10"/>
  <c r="E23" i="10"/>
  <c r="E21" i="10"/>
  <c r="E20" i="10"/>
  <c r="E19" i="10"/>
  <c r="E18" i="10"/>
  <c r="E17" i="10"/>
  <c r="E16" i="10"/>
  <c r="E15" i="10"/>
  <c r="E14" i="10"/>
  <c r="E13" i="10"/>
  <c r="E11" i="10"/>
  <c r="E10" i="10"/>
  <c r="E9" i="10"/>
  <c r="E8" i="10"/>
  <c r="E7" i="10"/>
  <c r="B12" i="10"/>
  <c r="F12" i="10"/>
  <c r="B22" i="10"/>
  <c r="F22" i="10"/>
  <c r="B28" i="10"/>
  <c r="F28" i="10"/>
  <c r="B35" i="10"/>
  <c r="F35" i="10"/>
  <c r="B41" i="10"/>
  <c r="F41" i="10"/>
  <c r="B49" i="10"/>
  <c r="C49" i="10"/>
  <c r="F49" i="10"/>
  <c r="B55" i="10"/>
  <c r="C55" i="10"/>
  <c r="F55" i="10"/>
  <c r="B65" i="10"/>
  <c r="F65" i="10"/>
  <c r="B73" i="10"/>
  <c r="F73" i="10"/>
  <c r="B79" i="10"/>
  <c r="F79" i="10"/>
  <c r="B85" i="10"/>
  <c r="F85" i="10"/>
  <c r="B91" i="10"/>
  <c r="F91" i="10"/>
  <c r="F6" i="10"/>
  <c r="B6" i="10"/>
  <c r="B9" i="7"/>
  <c r="D9" i="7"/>
  <c r="F9" i="7"/>
  <c r="B10" i="7"/>
  <c r="C10" i="7"/>
  <c r="D10" i="7"/>
  <c r="F10" i="7"/>
  <c r="B11" i="7"/>
  <c r="D11" i="7"/>
  <c r="F11" i="7"/>
  <c r="B12" i="7"/>
  <c r="D12" i="7"/>
  <c r="F12" i="7"/>
  <c r="C23" i="5"/>
  <c r="C24" i="5"/>
  <c r="C25" i="5"/>
  <c r="C26" i="5"/>
  <c r="C8" i="6"/>
  <c r="C9" i="6"/>
  <c r="C10" i="6"/>
  <c r="C11" i="6"/>
  <c r="B8" i="7"/>
  <c r="B13" i="7"/>
  <c r="B14" i="7"/>
  <c r="B15" i="7"/>
  <c r="B16" i="7"/>
  <c r="B18" i="7"/>
  <c r="B7" i="7"/>
  <c r="B6" i="7"/>
  <c r="F7" i="7"/>
  <c r="F8" i="7"/>
  <c r="F13" i="7"/>
  <c r="F14" i="7"/>
  <c r="F15" i="7"/>
  <c r="F16" i="7"/>
  <c r="F18" i="7"/>
  <c r="F6" i="7"/>
  <c r="B5" i="8"/>
  <c r="B6" i="8"/>
  <c r="B7" i="8"/>
  <c r="B8" i="8"/>
  <c r="B9" i="8"/>
  <c r="B10" i="8"/>
  <c r="B11" i="8"/>
  <c r="B12" i="8"/>
  <c r="B13" i="8"/>
  <c r="B14" i="8"/>
  <c r="B15" i="8"/>
  <c r="B16" i="8"/>
  <c r="B4" i="8"/>
  <c r="D3" i="8"/>
  <c r="C3" i="8"/>
  <c r="C21" i="5" l="1"/>
  <c r="C22" i="5"/>
  <c r="C27" i="5"/>
  <c r="C28" i="5"/>
  <c r="C29" i="5"/>
  <c r="C30" i="5"/>
  <c r="C32" i="5"/>
  <c r="C20" i="5"/>
  <c r="C17" i="5"/>
  <c r="C6" i="5"/>
  <c r="C7" i="5"/>
  <c r="C8" i="5"/>
  <c r="C9" i="5"/>
  <c r="C10" i="5"/>
  <c r="C11" i="5"/>
  <c r="C12" i="5"/>
  <c r="C13" i="5"/>
  <c r="C14" i="5"/>
  <c r="C15" i="5"/>
  <c r="C16" i="5"/>
  <c r="C5" i="5"/>
  <c r="D7" i="7"/>
  <c r="D8" i="7"/>
  <c r="D13" i="7"/>
  <c r="D14" i="7"/>
  <c r="D15" i="7"/>
  <c r="D16" i="7"/>
  <c r="D18" i="7"/>
  <c r="D6" i="7"/>
  <c r="C18" i="7"/>
  <c r="C7" i="7"/>
  <c r="C8" i="7"/>
  <c r="C13" i="7"/>
  <c r="C14" i="7"/>
  <c r="C15" i="7"/>
  <c r="C16" i="7"/>
  <c r="C6" i="7"/>
  <c r="E20" i="6"/>
  <c r="E6" i="5" s="1"/>
  <c r="D12" i="10" s="1"/>
  <c r="E21" i="6"/>
  <c r="E7" i="5" s="1"/>
  <c r="D22" i="10" s="1"/>
  <c r="E22" i="6"/>
  <c r="E8" i="5" s="1"/>
  <c r="D28" i="10" s="1"/>
  <c r="E23" i="6"/>
  <c r="E9" i="5" s="1"/>
  <c r="D35" i="10" s="1"/>
  <c r="E24" i="6"/>
  <c r="E10" i="5" s="1"/>
  <c r="D41" i="10" s="1"/>
  <c r="E25" i="6"/>
  <c r="E11" i="5" s="1"/>
  <c r="D49" i="10" s="1"/>
  <c r="E26" i="6"/>
  <c r="E12" i="5" s="1"/>
  <c r="D55" i="10" s="1"/>
  <c r="E27" i="6"/>
  <c r="E13" i="5" s="1"/>
  <c r="D65" i="10" s="1"/>
  <c r="E28" i="6"/>
  <c r="E14" i="5" s="1"/>
  <c r="D73" i="10" s="1"/>
  <c r="E29" i="6"/>
  <c r="E15" i="5" s="1"/>
  <c r="D79" i="10" s="1"/>
  <c r="E30" i="6"/>
  <c r="E16" i="5" s="1"/>
  <c r="D85" i="10" s="1"/>
  <c r="E31" i="6"/>
  <c r="E17" i="5" s="1"/>
  <c r="D91" i="10" s="1"/>
  <c r="E19" i="6"/>
  <c r="E5" i="5" s="1"/>
  <c r="D6" i="10" s="1"/>
  <c r="C27" i="6"/>
  <c r="C28" i="6"/>
  <c r="C29" i="6"/>
  <c r="C30" i="6"/>
  <c r="C31" i="6"/>
  <c r="C26" i="6"/>
  <c r="C25" i="6"/>
  <c r="C24" i="6"/>
  <c r="C23" i="6"/>
  <c r="C22" i="6"/>
  <c r="C21" i="6"/>
  <c r="C20" i="6"/>
  <c r="C19" i="6"/>
  <c r="C35" i="6"/>
  <c r="C36" i="6"/>
  <c r="C37" i="6"/>
  <c r="C38" i="6"/>
  <c r="C39" i="6"/>
  <c r="C40" i="6"/>
  <c r="C41" i="6"/>
  <c r="C42" i="6"/>
  <c r="C43" i="6"/>
  <c r="C34" i="6"/>
  <c r="C13" i="6"/>
  <c r="C14" i="6"/>
  <c r="C15" i="6"/>
  <c r="C17" i="6"/>
  <c r="C6" i="6"/>
  <c r="C7" i="6"/>
  <c r="C12" i="6"/>
  <c r="C5" i="6"/>
  <c r="D7" i="2" l="1"/>
  <c r="C7" i="2"/>
  <c r="AD6" i="2"/>
  <c r="AC6" i="2"/>
  <c r="V6" i="2"/>
  <c r="U6" i="2"/>
  <c r="N6" i="2"/>
  <c r="M6" i="2"/>
  <c r="F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I20" i="10" l="1"/>
  <c r="C13" i="8"/>
  <c r="D13" i="8" s="1"/>
  <c r="I92" i="10"/>
  <c r="I90" i="10"/>
  <c r="I76" i="10"/>
  <c r="I77" i="10"/>
  <c r="I78" i="10"/>
  <c r="I75" i="10"/>
  <c r="I74" i="10"/>
  <c r="I17" i="10"/>
  <c r="I14" i="10"/>
  <c r="I89" i="10"/>
  <c r="C15" i="8"/>
  <c r="D15" i="8" s="1"/>
  <c r="I87" i="10"/>
  <c r="I93" i="10"/>
  <c r="I13" i="10"/>
  <c r="I55" i="10"/>
  <c r="I6" i="2"/>
  <c r="Q6" i="2"/>
  <c r="Y6" i="2"/>
  <c r="J6" i="2"/>
  <c r="R6" i="2"/>
  <c r="Z6" i="2"/>
  <c r="K6" i="2"/>
  <c r="S6" i="2"/>
  <c r="AA6" i="2"/>
  <c r="G7" i="2"/>
  <c r="O7" i="2"/>
  <c r="W7" i="2"/>
  <c r="L6" i="2"/>
  <c r="T6" i="2"/>
  <c r="AB6" i="2"/>
  <c r="H7" i="2"/>
  <c r="P7" i="2"/>
  <c r="X7" i="2"/>
  <c r="C5" i="8" l="1"/>
  <c r="D5" i="8" s="1"/>
  <c r="I21" i="10"/>
  <c r="I16" i="10"/>
  <c r="I19" i="10"/>
  <c r="I15" i="10"/>
  <c r="I18" i="10"/>
  <c r="I12" i="10"/>
  <c r="I10" i="10"/>
  <c r="C4" i="8"/>
  <c r="D4" i="8" s="1"/>
  <c r="I96" i="10"/>
  <c r="I95" i="10"/>
  <c r="I94" i="10"/>
  <c r="I97" i="10"/>
  <c r="C16" i="8"/>
  <c r="D16" i="8" s="1"/>
  <c r="I88" i="10"/>
  <c r="I86" i="10"/>
  <c r="I9" i="10"/>
  <c r="I7" i="10"/>
  <c r="I8" i="10"/>
  <c r="I11" i="10"/>
  <c r="I26" i="10"/>
  <c r="I27" i="10"/>
  <c r="I24" i="10"/>
  <c r="I23" i="10"/>
  <c r="I25" i="10"/>
  <c r="C6" i="8"/>
  <c r="D6" i="8" s="1"/>
  <c r="I32" i="10"/>
  <c r="C7" i="8"/>
  <c r="D7" i="8" s="1"/>
  <c r="I33" i="10"/>
  <c r="I30" i="10"/>
  <c r="I29" i="10"/>
  <c r="I31" i="10"/>
  <c r="I34" i="10"/>
  <c r="I54" i="10"/>
  <c r="I51" i="10"/>
  <c r="I50" i="10"/>
  <c r="I52" i="10"/>
  <c r="C10" i="8"/>
  <c r="D10" i="8" s="1"/>
  <c r="I53" i="10"/>
  <c r="I56" i="10"/>
  <c r="I58" i="10"/>
  <c r="I60" i="10"/>
  <c r="I59" i="10"/>
  <c r="C11" i="8"/>
  <c r="D11" i="8" s="1"/>
  <c r="I64" i="10"/>
  <c r="I62" i="10"/>
  <c r="I61" i="10"/>
  <c r="I57" i="10"/>
  <c r="I48" i="10"/>
  <c r="I44" i="10"/>
  <c r="I42" i="10"/>
  <c r="C9" i="8"/>
  <c r="D9" i="8" s="1"/>
  <c r="I45" i="10"/>
  <c r="I47" i="10"/>
  <c r="I43" i="10"/>
  <c r="I83" i="10"/>
  <c r="I84" i="10"/>
  <c r="I81" i="10"/>
  <c r="I80" i="10"/>
  <c r="I82" i="10"/>
  <c r="C14" i="8"/>
  <c r="D14" i="8" s="1"/>
  <c r="C8" i="8"/>
  <c r="D8" i="8" s="1"/>
  <c r="I40" i="10"/>
  <c r="I37" i="10"/>
  <c r="I36" i="10"/>
  <c r="I38" i="10"/>
  <c r="I39" i="10"/>
  <c r="C12" i="8"/>
  <c r="D12" i="8" s="1"/>
  <c r="I70" i="10"/>
  <c r="I71" i="10"/>
  <c r="I68" i="10"/>
  <c r="I72" i="10"/>
  <c r="I69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<sst xmlns="http://schemas.openxmlformats.org/spreadsheetml/2006/main" count="501" uniqueCount="327">
  <si>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</si>
  <si>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</si>
  <si>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</si>
  <si>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</si>
  <si>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</si>
  <si>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</si>
  <si>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</si>
  <si>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</si>
  <si>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</si>
  <si>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</si>
  <si>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</si>
  <si>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</si>
  <si>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</si>
  <si>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</si>
  <si>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</si>
  <si>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</si>
  <si>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</si>
  <si>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</si>
  <si>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</si>
  <si>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</si>
  <si>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</si>
  <si>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</si>
  <si>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</si>
  <si>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</si>
  <si>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</si>
  <si>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</si>
  <si>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</si>
  <si>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</si>
  <si>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</si>
  <si>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</si>
  <si>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</si>
  <si>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</si>
  <si>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</si>
  <si>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</si>
  <si>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</si>
  <si>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</si>
  <si>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</si>
  <si>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</si>
  <si>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</si>
  <si>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</si>
  <si>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</si>
  <si>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</si>
  <si>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</si>
  <si>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</si>
  <si>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</si>
  <si>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</si>
  <si>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</si>
  <si>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</si>
  <si>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</si>
  <si>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</si>
  <si>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</si>
  <si>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</si>
  <si>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</si>
  <si>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</si>
  <si>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</si>
  <si>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</si>
  <si>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</si>
  <si>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</si>
  <si>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</si>
  <si>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</si>
  <si>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</si>
  <si>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</si>
  <si>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</si>
  <si>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</si>
  <si>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</si>
  <si>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</si>
  <si>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</si>
  <si>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</si>
  <si>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</si>
  <si>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</si>
  <si>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</si>
  <si>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</si>
  <si>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</si>
  <si>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</si>
  <si>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</si>
  <si>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</si>
  <si>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</si>
  <si>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</si>
  <si>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</si>
  <si>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</si>
  <si>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</si>
  <si>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</si>
  <si>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</si>
  <si>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</si>
  <si>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</si>
  <si>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</si>
  <si>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</si>
  <si>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</si>
  <si>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</si>
  <si>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</si>
  <si>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</si>
  <si>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</si>
  <si>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</si>
  <si>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</si>
  <si>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</si>
  <si>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</si>
  <si>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</si>
  <si>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</si>
  <si>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</si>
  <si>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</si>
  <si>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</si>
  <si>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</si>
  <si>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</si>
  <si>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</si>
  <si>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</si>
  <si>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</si>
  <si>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</si>
  <si>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</si>
  <si>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</si>
  <si>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</si>
  <si>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</si>
  <si>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</si>
  <si>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</si>
  <si>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</si>
  <si>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</si>
  <si>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</si>
  <si>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</si>
  <si>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</si>
  <si>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</si>
  <si>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</si>
  <si>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</si>
  <si>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</si>
  <si>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</si>
  <si>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</si>
  <si>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</si>
  <si>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</si>
  <si>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</si>
  <si>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</si>
  <si>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</si>
  <si>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</si>
  <si>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</si>
  <si>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</si>
  <si>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</si>
  <si>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</si>
  <si>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</si>
  <si>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</si>
  <si>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</si>
  <si>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</si>
  <si>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</si>
  <si>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</si>
  <si>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</si>
  <si>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</si>
  <si>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</si>
  <si>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</si>
  <si>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</si>
  <si>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</si>
  <si>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</si>
  <si>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</si>
  <si>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</si>
  <si>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</si>
  <si>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</si>
  <si>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</si>
  <si>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</si>
  <si>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</si>
  <si>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</si>
  <si>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</si>
  <si>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</si>
  <si>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</si>
  <si>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</si>
  <si>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</si>
  <si>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</si>
  <si>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</si>
  <si>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</si>
  <si>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</si>
  <si>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</si>
  <si>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</si>
  <si>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</si>
  <si>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</si>
  <si>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</si>
  <si>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</si>
  <si>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</si>
  <si>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</si>
  <si>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</si>
  <si>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</si>
  <si>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</si>
  <si>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</si>
  <si>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PJ</t>
  </si>
  <si>
    <t>PEAT</t>
  </si>
  <si>
    <t>OILKER</t>
  </si>
  <si>
    <t>OILHFO</t>
  </si>
  <si>
    <t>OILDST</t>
  </si>
  <si>
    <t>OILLPG</t>
  </si>
  <si>
    <t>OILCOK</t>
  </si>
  <si>
    <t>GASNAT</t>
  </si>
  <si>
    <t>BIOMSW2</t>
  </si>
  <si>
    <t>\I: Emissions commodities</t>
  </si>
  <si>
    <t>ENV</t>
  </si>
  <si>
    <t>kt</t>
  </si>
  <si>
    <t>INDCH4N</t>
  </si>
  <si>
    <t>Methane - eNergy Emissions (IND)</t>
  </si>
  <si>
    <t>INDCH4P</t>
  </si>
  <si>
    <t>Methane Emissions - Process Emissions (IND)</t>
  </si>
  <si>
    <t>INDN2ON</t>
  </si>
  <si>
    <t>N2O Emissions - eNergy Emissions (IND)</t>
  </si>
  <si>
    <t>INDSO2N</t>
  </si>
  <si>
    <t>Sulfur dioxide - eNergy Emissions (IND)</t>
  </si>
  <si>
    <t>INDCO2N</t>
  </si>
  <si>
    <t>Carbon Dioxide - eNergy Emissions (IND)</t>
  </si>
  <si>
    <t>INDCO2P</t>
  </si>
  <si>
    <t>Carbon Dioxide - Process Emissions (IND)</t>
  </si>
  <si>
    <t>INDCO2S</t>
  </si>
  <si>
    <t>Carbon Dioxide - Sequestered (IND)</t>
  </si>
  <si>
    <t>INDNOXN</t>
  </si>
  <si>
    <t>Nitrogen Oxide  - eNergy Emissions (IND)</t>
  </si>
  <si>
    <t>INDPM10</t>
  </si>
  <si>
    <t>Particulate Matter &lt;10 µm (IND)</t>
  </si>
  <si>
    <t>INDPM25</t>
  </si>
  <si>
    <t>Particulate Matter &lt;2.5 µm (IND)</t>
  </si>
  <si>
    <t>INDPEA</t>
  </si>
  <si>
    <t xml:space="preserve">Peat (IND) </t>
  </si>
  <si>
    <t>INDCOA</t>
  </si>
  <si>
    <t>Coal (IND)</t>
  </si>
  <si>
    <t>Natural Gas (IND)</t>
  </si>
  <si>
    <t>INDGAS</t>
  </si>
  <si>
    <t>Region</t>
  </si>
  <si>
    <t>Electricity (IND)</t>
  </si>
  <si>
    <t>INDELC</t>
  </si>
  <si>
    <t>Non-renewable waste (IND)</t>
  </si>
  <si>
    <t>INDBGS</t>
  </si>
  <si>
    <t>Biogas (IND)</t>
  </si>
  <si>
    <t>\I: Energy commodities</t>
  </si>
  <si>
    <t>\I: Demand commodities</t>
  </si>
  <si>
    <t>DEM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</si>
  <si>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</si>
  <si>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</si>
  <si>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</si>
  <si>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</si>
  <si>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</si>
  <si>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</si>
  <si>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</si>
  <si>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</si>
  <si>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</si>
  <si>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</si>
  <si>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</si>
  <si>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</si>
  <si>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</si>
  <si>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</si>
  <si>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</si>
  <si>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</si>
  <si>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</si>
  <si>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</si>
  <si>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</si>
  <si>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</si>
  <si>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</si>
  <si>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</si>
  <si>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DAYNITE</t>
  </si>
  <si>
    <t>PRE</t>
  </si>
  <si>
    <t>\I: Fuel Technologies</t>
  </si>
  <si>
    <t>PJa</t>
  </si>
  <si>
    <t>\I: Demand Processes</t>
  </si>
  <si>
    <t>DMD</t>
  </si>
  <si>
    <t>~FI_T:COM_PROJ~2018</t>
  </si>
  <si>
    <t>Conversion factors</t>
  </si>
  <si>
    <t>1 ktoe</t>
  </si>
  <si>
    <t>~FI_T</t>
  </si>
  <si>
    <t>Comm-IN</t>
  </si>
  <si>
    <t>Comm-OUT</t>
  </si>
  <si>
    <t>EFF</t>
  </si>
  <si>
    <t>Input Commodity</t>
  </si>
  <si>
    <t>Output Commodity</t>
  </si>
  <si>
    <t>Efficiency</t>
  </si>
  <si>
    <t>Lifetime</t>
  </si>
  <si>
    <t>*Units</t>
  </si>
  <si>
    <t>Years</t>
  </si>
  <si>
    <t>BIOGAS1G,BIOGAS2G</t>
  </si>
  <si>
    <t>NCAP_TLIFE</t>
  </si>
  <si>
    <t>*Region Name</t>
  </si>
  <si>
    <t>ELCD</t>
  </si>
  <si>
    <t>*TechDesc</t>
  </si>
  <si>
    <t>Technology Description</t>
  </si>
  <si>
    <t>Technology Name</t>
  </si>
  <si>
    <t>INDKER</t>
  </si>
  <si>
    <t>INDHFO</t>
  </si>
  <si>
    <t>INDLPG</t>
  </si>
  <si>
    <t>INDCOK</t>
  </si>
  <si>
    <t>Petroleum Coke (IND)</t>
  </si>
  <si>
    <t>INDDST</t>
  </si>
  <si>
    <t>Diesel (IND)</t>
  </si>
  <si>
    <t>Liquified Petroleum Gas (IND)</t>
  </si>
  <si>
    <t>Heavy Fuel Oil (IND)</t>
  </si>
  <si>
    <t>Kerosene (IND)</t>
  </si>
  <si>
    <t>Input Share</t>
  </si>
  <si>
    <t>I/E rule</t>
  </si>
  <si>
    <t>SHARE-I~UP~2018</t>
  </si>
  <si>
    <t>SHARE-I~UP~0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</si>
  <si>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</si>
  <si>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</si>
  <si>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</si>
  <si>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</si>
  <si>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</si>
  <si>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</si>
  <si>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</si>
  <si>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</si>
  <si>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</si>
  <si>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</si>
  <si>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</si>
  <si>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</si>
  <si>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</si>
  <si>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</si>
  <si>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</si>
  <si>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</si>
  <si>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</si>
  <si>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</si>
  <si>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</si>
  <si>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</si>
  <si>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</si>
  <si>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</si>
  <si>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</si>
  <si>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</si>
  <si>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</si>
  <si>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</si>
  <si>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</si>
  <si>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</si>
  <si>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</si>
  <si>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</si>
  <si>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</si>
  <si>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</si>
  <si>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*Industry &amp; Services sub-sectoral breakdown is based on the BEUS 2017</t>
  </si>
  <si>
    <t>Last Updated : 21st October 2020</t>
  </si>
  <si>
    <t>ICON</t>
  </si>
  <si>
    <t>BIOMSW1</t>
  </si>
  <si>
    <t>BIOWOO</t>
  </si>
  <si>
    <t>Biomass (IND)</t>
  </si>
  <si>
    <t>Renewable waste (IND)</t>
  </si>
  <si>
    <t>INDBIO</t>
  </si>
  <si>
    <t>INDRWS</t>
  </si>
  <si>
    <t>INDNWS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</si>
</sst>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;[Red]\-#,##0.0"/>
    <numFmt numFmtId="165" formatCode="0.0%"/>
    <numFmt numFmtId="166" formatCode="dd/mm/yyyy;@"/>
    <numFmt numFmtId="167" formatCode="\Te\x\t"/>
    <numFmt numFmtId="168" formatCode="0.00000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Myriad Pro"/>
    </font>
    <font>
      <b/>
      <sz val="10"/>
      <name val="Myriad Pro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F2F2F2"/>
        <bgColor rgb="FF000000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8" fillId="0" borderId="0" applyFont="0" applyFill="0" applyBorder="0" applyAlignment="0" applyProtection="0"/>
  </cellStyleXfs>
  <cellXfs count="33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4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5" fontId="4" fillId="0" borderId="0" xfId="0" applyNumberFormat="1" applyFont="1" applyFill="1" applyBorder="1" applyAlignment="1">
      <alignment horizontal="center"/>
    </xf>
    <xf numFmtId="0" fontId="9" fillId="9" borderId="0" xfId="0" applyFont="1" applyFill="1" applyAlignment="1">
      <alignment horizontal="left" vertical="center"/>
    </xf>
    <xf numFmtId="167" fontId="10" fillId="0" borderId="0" xfId="0" applyNumberFormat="1" applyFont="1" applyAlignment="1">
      <alignment horizontal="left" vertical="center"/>
    </xf>
    <xf numFmtId="0" fontId="11" fillId="10" borderId="140" xfId="0" applyFont="1" applyFill="1" applyBorder="1" applyAlignment="1">
      <alignment horizontal="left" vertical="center"/>
    </xf>
    <xf numFmtId="0" fontId="12" fillId="11" borderId="135" xfId="0" applyFont="1" applyFill="1" applyBorder="1" applyAlignment="1">
      <alignment horizontal="left" vertical="center" wrapText="1"/>
    </xf>
    <xf numFmtId="0" fontId="12" fillId="11" borderId="135" xfId="0" applyFont="1" applyFill="1" applyBorder="1" applyAlignment="1">
      <alignment horizontal="left" vertical="center"/>
    </xf>
    <xf numFmtId="0" fontId="13" fillId="9" borderId="0" xfId="0" applyFont="1" applyFill="1"/>
    <xf numFmtId="0" fontId="14" fillId="9" borderId="0" xfId="0" applyFont="1" applyFill="1"/>
    <xf numFmtId="2" fontId="12" fillId="11" borderId="135" xfId="0" applyNumberFormat="1" applyFont="1" applyFill="1" applyBorder="1" applyAlignment="1">
      <alignment horizontal="left" vertical="center"/>
    </xf>
    <xf numFmtId="38" fontId="14" fillId="9" borderId="0" xfId="0" applyNumberFormat="1" applyFont="1" applyFill="1"/>
    <xf numFmtId="0" fontId="10" fillId="9" borderId="0" xfId="0" applyFont="1" applyFill="1" applyAlignment="1">
      <alignment vertical="center"/>
    </xf>
    <xf numFmtId="0" fontId="15" fillId="9" borderId="0" xfId="0" applyFont="1" applyFill="1"/>
    <xf numFmtId="167" fontId="15" fillId="9" borderId="0" xfId="0" applyNumberFormat="1" applyFont="1" applyFill="1" applyAlignment="1">
      <alignment vertical="center"/>
    </xf>
    <xf numFmtId="0" fontId="15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167" fontId="15" fillId="0" borderId="0" xfId="0" applyNumberFormat="1" applyFont="1"/>
    <xf numFmtId="167" fontId="15" fillId="9" borderId="0" xfId="0" applyNumberFormat="1" applyFont="1" applyFill="1"/>
    <xf numFmtId="0" fontId="12" fillId="9" borderId="0" xfId="0" applyFont="1" applyFill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7" fontId="2" fillId="0" borderId="0" xfId="0" applyNumberFormat="1" applyFont="1"/>
    <xf numFmtId="0" fontId="2" fillId="0" borderId="0" xfId="0" applyFont="1"/>
    <xf numFmtId="167" fontId="2" fillId="0" borderId="1" xfId="0" applyNumberFormat="1" applyFont="1" applyBorder="1"/>
    <xf numFmtId="0" fontId="2" fillId="0" borderId="1" xfId="0" applyFont="1" applyBorder="1"/>
    <xf numFmtId="0" fontId="15" fillId="0" borderId="0" xfId="0" applyFont="1"/>
    <xf numFmtId="0" fontId="16" fillId="0" borderId="0" xfId="0" applyFont="1"/>
    <xf numFmtId="0" fontId="16" fillId="0" borderId="1" xfId="0" applyFont="1" applyBorder="1"/>
    <xf numFmtId="0" fontId="17" fillId="0" borderId="0" xfId="0" applyFont="1"/>
    <xf numFmtId="168" fontId="0" fillId="0" borderId="0" xfId="0" applyNumberFormat="1"/>
    <xf numFmtId="0" fontId="0" fillId="0" borderId="1" xfId="0" applyBorder="1"/>
    <xf numFmtId="38" fontId="3" fillId="0" borderId="0" xfId="0" applyNumberFormat="1" applyFont="1" applyAlignment="1">
      <alignment horizontal="left" wrapText="1"/>
    </xf>
    <xf numFmtId="38" fontId="4" fillId="0" borderId="6" xfId="0" applyNumberFormat="1" applyFont="1" applyBorder="1" applyAlignment="1">
      <alignment horizontal="center" wrapText="1"/>
    </xf>
    <xf numFmtId="38" fontId="4" fillId="0" borderId="7" xfId="0" applyNumberFormat="1" applyFont="1" applyBorder="1" applyAlignment="1">
      <alignment horizontal="center" textRotation="90" wrapText="1"/>
    </xf>
    <xf numFmtId="38" fontId="4" fillId="0" borderId="8" xfId="0" applyNumberFormat="1" applyFont="1" applyBorder="1" applyAlignment="1">
      <alignment horizontal="center" textRotation="90" wrapText="1"/>
    </xf>
    <xf numFmtId="38" fontId="4" fillId="0" borderId="9" xfId="0" applyNumberFormat="1" applyFont="1" applyBorder="1" applyAlignment="1">
      <alignment horizontal="center" textRotation="90" wrapText="1"/>
    </xf>
    <xf numFmtId="38" fontId="4" fillId="0" borderId="10" xfId="0" applyNumberFormat="1" applyFont="1" applyBorder="1" applyAlignment="1">
      <alignment horizontal="center" textRotation="90" wrapText="1"/>
    </xf>
    <xf numFmtId="38" fontId="4" fillId="0" borderId="11" xfId="0" applyNumberFormat="1" applyFont="1" applyBorder="1" applyAlignment="1">
      <alignment horizontal="center" textRotation="90" wrapText="1"/>
    </xf>
    <xf numFmtId="38" fontId="4" fillId="0" borderId="12" xfId="0" applyNumberFormat="1" applyFont="1" applyBorder="1" applyAlignment="1">
      <alignment horizontal="center" textRotation="90" wrapText="1"/>
    </xf>
    <xf numFmtId="38" fontId="4" fillId="0" borderId="13" xfId="0" applyNumberFormat="1" applyFont="1" applyBorder="1" applyAlignment="1">
      <alignment horizontal="center" textRotation="90" wrapText="1"/>
    </xf>
    <xf numFmtId="38" fontId="4" fillId="0" borderId="14" xfId="0" applyNumberFormat="1" applyFont="1" applyBorder="1" applyAlignment="1">
      <alignment horizontal="center" textRotation="90" wrapText="1"/>
    </xf>
    <xf numFmtId="38" fontId="5" fillId="0" borderId="15" xfId="0" applyNumberFormat="1" applyFont="1" applyBorder="1" applyAlignment="1">
      <alignment horizontal="left"/>
    </xf>
    <xf numFmtId="38" fontId="4" fillId="0" borderId="16" xfId="0" applyNumberFormat="1" applyFont="1" applyBorder="1" applyAlignment="1">
      <alignment horizontal="center"/>
    </xf>
    <xf numFmtId="38" fontId="4" fillId="0" borderId="17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horizontal="center"/>
    </xf>
    <xf numFmtId="38" fontId="5" fillId="0" borderId="20" xfId="0" applyNumberFormat="1" applyFont="1" applyBorder="1" applyAlignment="1">
      <alignment horizontal="center"/>
    </xf>
    <xf numFmtId="38" fontId="4" fillId="0" borderId="21" xfId="0" applyNumberFormat="1" applyFont="1" applyBorder="1" applyAlignment="1">
      <alignment horizontal="center"/>
    </xf>
    <xf numFmtId="38" fontId="5" fillId="0" borderId="18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horizontal="center"/>
    </xf>
    <xf numFmtId="38" fontId="5" fillId="0" borderId="46" xfId="0" applyNumberFormat="1" applyFont="1" applyBorder="1" applyAlignment="1">
      <alignment horizontal="center"/>
    </xf>
    <xf numFmtId="38" fontId="5" fillId="0" borderId="22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5" fillId="0" borderId="23" xfId="0" applyNumberFormat="1" applyFont="1" applyBorder="1" applyAlignment="1">
      <alignment horizontal="center"/>
    </xf>
    <xf numFmtId="38" fontId="5" fillId="0" borderId="21" xfId="0" applyNumberFormat="1" applyFont="1" applyBorder="1" applyAlignment="1">
      <alignment horizontal="center"/>
    </xf>
    <xf numFmtId="38" fontId="5" fillId="0" borderId="24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/>
    </xf>
    <xf numFmtId="38" fontId="4" fillId="0" borderId="26" xfId="0" applyNumberFormat="1" applyFont="1" applyBorder="1" applyAlignment="1">
      <alignment horizontal="center"/>
    </xf>
    <xf numFmtId="38" fontId="4" fillId="0" borderId="27" xfId="0" applyNumberFormat="1" applyFont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5" fillId="0" borderId="29" xfId="0" applyNumberFormat="1" applyFont="1" applyBorder="1" applyAlignment="1">
      <alignment horizontal="center"/>
    </xf>
    <xf numFmtId="38" fontId="4" fillId="0" borderId="30" xfId="0" applyNumberFormat="1" applyFont="1" applyBorder="1" applyAlignment="1">
      <alignment horizontal="center"/>
    </xf>
    <xf numFmtId="38" fontId="5" fillId="0" borderId="2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4" fillId="0" borderId="25" xfId="0" applyNumberFormat="1" applyFont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0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4" fillId="0" borderId="31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left"/>
    </xf>
    <xf numFmtId="38" fontId="4" fillId="0" borderId="35" xfId="0" applyNumberFormat="1" applyFont="1" applyBorder="1" applyAlignment="1">
      <alignment horizontal="center"/>
    </xf>
    <xf numFmtId="38" fontId="4" fillId="0" borderId="36" xfId="0" applyNumberFormat="1" applyFont="1" applyBorder="1" applyAlignment="1">
      <alignment horizontal="center"/>
    </xf>
    <xf numFmtId="38" fontId="5" fillId="0" borderId="37" xfId="0" applyNumberFormat="1" applyFont="1" applyBorder="1" applyAlignment="1">
      <alignment horizontal="center"/>
    </xf>
    <xf numFmtId="38" fontId="4" fillId="0" borderId="38" xfId="0" applyNumberFormat="1" applyFont="1" applyBorder="1" applyAlignment="1">
      <alignment horizontal="center"/>
    </xf>
    <xf numFmtId="38" fontId="5" fillId="0" borderId="36" xfId="0" applyNumberFormat="1" applyFont="1" applyBorder="1" applyAlignment="1">
      <alignment horizontal="center"/>
    </xf>
    <xf numFmtId="38" fontId="4" fillId="0" borderId="34" xfId="0" applyNumberFormat="1" applyFont="1" applyBorder="1" applyAlignment="1">
      <alignment horizontal="center"/>
    </xf>
    <xf numFmtId="38" fontId="5" fillId="0" borderId="39" xfId="0" applyNumberFormat="1" applyFont="1" applyBorder="1" applyAlignment="1">
      <alignment horizontal="center"/>
    </xf>
    <xf numFmtId="38" fontId="5" fillId="0" borderId="40" xfId="0" applyNumberFormat="1" applyFont="1" applyBorder="1" applyAlignment="1">
      <alignment horizontal="center"/>
    </xf>
    <xf numFmtId="38" fontId="5" fillId="0" borderId="38" xfId="0" applyNumberFormat="1" applyFont="1" applyBorder="1" applyAlignment="1">
      <alignment horizontal="center"/>
    </xf>
    <xf numFmtId="38" fontId="5" fillId="0" borderId="41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left"/>
    </xf>
    <xf numFmtId="38" fontId="4" fillId="0" borderId="43" xfId="0" applyNumberFormat="1" applyFont="1" applyBorder="1" applyAlignment="1">
      <alignment horizontal="center"/>
    </xf>
    <xf numFmtId="38" fontId="4" fillId="0" borderId="44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center"/>
    </xf>
    <xf numFmtId="38" fontId="4" fillId="0" borderId="22" xfId="0" applyNumberFormat="1" applyFont="1" applyBorder="1" applyAlignment="1">
      <alignment horizontal="center"/>
    </xf>
    <xf numFmtId="38" fontId="4" fillId="0" borderId="45" xfId="0" applyNumberFormat="1" applyFont="1" applyBorder="1" applyAlignment="1">
      <alignment horizontal="center"/>
    </xf>
    <xf numFmtId="38" fontId="4" fillId="0" borderId="46" xfId="0" applyNumberFormat="1" applyFont="1" applyBorder="1" applyAlignment="1">
      <alignment horizontal="center"/>
    </xf>
    <xf numFmtId="38" fontId="4" fillId="0" borderId="47" xfId="0" applyNumberFormat="1" applyFont="1" applyBorder="1" applyAlignment="1">
      <alignment horizontal="center"/>
    </xf>
    <xf numFmtId="38" fontId="4" fillId="0" borderId="48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left"/>
    </xf>
    <xf numFmtId="38" fontId="4" fillId="0" borderId="49" xfId="0" applyNumberFormat="1" applyFont="1" applyBorder="1" applyAlignment="1">
      <alignment horizontal="center"/>
    </xf>
    <xf numFmtId="38" fontId="4" fillId="0" borderId="50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51" xfId="0" applyNumberFormat="1" applyFont="1" applyBorder="1" applyAlignment="1">
      <alignment horizontal="center"/>
    </xf>
    <xf numFmtId="38" fontId="4" fillId="0" borderId="52" xfId="0" applyNumberFormat="1" applyFont="1" applyBorder="1" applyAlignment="1">
      <alignment horizontal="center"/>
    </xf>
    <xf numFmtId="38" fontId="4" fillId="0" borderId="53" xfId="0" applyNumberFormat="1" applyFont="1" applyBorder="1" applyAlignment="1">
      <alignment horizontal="center"/>
    </xf>
    <xf numFmtId="38" fontId="5" fillId="0" borderId="53" xfId="0" applyNumberFormat="1" applyFont="1" applyBorder="1" applyAlignment="1">
      <alignment horizontal="center"/>
    </xf>
    <xf numFmtId="38" fontId="4" fillId="0" borderId="54" xfId="0" applyNumberFormat="1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38" fontId="4" fillId="0" borderId="57" xfId="0" applyNumberFormat="1" applyFont="1" applyBorder="1" applyAlignment="1">
      <alignment horizontal="center"/>
    </xf>
    <xf numFmtId="38" fontId="4" fillId="0" borderId="58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/>
    </xf>
    <xf numFmtId="38" fontId="4" fillId="0" borderId="60" xfId="0" applyNumberFormat="1" applyFont="1" applyBorder="1" applyAlignment="1">
      <alignment horizontal="center"/>
    </xf>
    <xf numFmtId="38" fontId="4" fillId="0" borderId="61" xfId="0" applyNumberFormat="1" applyFont="1" applyBorder="1" applyAlignment="1">
      <alignment horizontal="center"/>
    </xf>
    <xf numFmtId="38" fontId="5" fillId="0" borderId="62" xfId="0" applyNumberFormat="1" applyFont="1" applyBorder="1" applyAlignment="1">
      <alignment horizontal="center"/>
    </xf>
    <xf numFmtId="38" fontId="5" fillId="0" borderId="63" xfId="0" applyNumberFormat="1" applyFont="1" applyBorder="1" applyAlignment="1">
      <alignment horizontal="center"/>
    </xf>
    <xf numFmtId="38" fontId="5" fillId="0" borderId="64" xfId="0" applyNumberFormat="1" applyFont="1" applyBorder="1" applyAlignment="1">
      <alignment horizontal="center"/>
    </xf>
    <xf numFmtId="38" fontId="4" fillId="0" borderId="65" xfId="0" applyNumberFormat="1" applyFont="1" applyBorder="1" applyAlignment="1">
      <alignment horizontal="center"/>
    </xf>
    <xf numFmtId="38" fontId="4" fillId="0" borderId="59" xfId="0" applyNumberFormat="1" applyFont="1" applyBorder="1" applyAlignment="1">
      <alignment horizontal="center"/>
    </xf>
    <xf numFmtId="38" fontId="5" fillId="0" borderId="66" xfId="0" applyNumberFormat="1" applyFont="1" applyBorder="1" applyAlignment="1">
      <alignment horizontal="center"/>
    </xf>
    <xf numFmtId="38" fontId="5" fillId="0" borderId="65" xfId="0" applyNumberFormat="1" applyFont="1" applyBorder="1" applyAlignment="1">
      <alignment horizontal="center"/>
    </xf>
    <xf numFmtId="38" fontId="5" fillId="0" borderId="67" xfId="0" applyNumberFormat="1" applyFont="1" applyBorder="1" applyAlignment="1">
      <alignment horizontal="center"/>
    </xf>
    <xf numFmtId="38" fontId="5" fillId="0" borderId="68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/>
    </xf>
    <xf numFmtId="38" fontId="4" fillId="0" borderId="70" xfId="0" applyNumberFormat="1" applyFont="1" applyBorder="1" applyAlignment="1">
      <alignment horizontal="center"/>
    </xf>
    <xf numFmtId="38" fontId="4" fillId="0" borderId="71" xfId="0" applyNumberFormat="1" applyFont="1" applyBorder="1" applyAlignment="1">
      <alignment horizontal="center"/>
    </xf>
    <xf numFmtId="38" fontId="5" fillId="0" borderId="72" xfId="0" applyNumberFormat="1" applyFont="1" applyBorder="1" applyAlignment="1">
      <alignment horizontal="center"/>
    </xf>
    <xf numFmtId="38" fontId="5" fillId="0" borderId="73" xfId="0" applyNumberFormat="1" applyFont="1" applyBorder="1" applyAlignment="1">
      <alignment horizontal="center"/>
    </xf>
    <xf numFmtId="38" fontId="5" fillId="0" borderId="74" xfId="0" applyNumberFormat="1" applyFont="1" applyBorder="1" applyAlignment="1">
      <alignment horizontal="center"/>
    </xf>
    <xf numFmtId="38" fontId="4" fillId="0" borderId="75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center"/>
    </xf>
    <xf numFmtId="38" fontId="5" fillId="0" borderId="76" xfId="0" applyNumberFormat="1" applyFont="1" applyBorder="1" applyAlignment="1">
      <alignment horizontal="center"/>
    </xf>
    <xf numFmtId="38" fontId="5" fillId="0" borderId="75" xfId="0" applyNumberFormat="1" applyFont="1" applyBorder="1" applyAlignment="1">
      <alignment horizontal="center"/>
    </xf>
    <xf numFmtId="38" fontId="5" fillId="0" borderId="77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left"/>
    </xf>
    <xf numFmtId="38" fontId="4" fillId="0" borderId="6" xfId="0" applyNumberFormat="1" applyFont="1" applyBorder="1" applyAlignment="1">
      <alignment horizontal="center"/>
    </xf>
    <xf numFmtId="38" fontId="4" fillId="0" borderId="78" xfId="0" applyNumberFormat="1" applyFont="1" applyBorder="1" applyAlignment="1">
      <alignment horizontal="center"/>
    </xf>
    <xf numFmtId="38" fontId="4" fillId="0" borderId="79" xfId="0" applyNumberFormat="1" applyFont="1" applyBorder="1" applyAlignment="1">
      <alignment horizontal="center"/>
    </xf>
    <xf numFmtId="38" fontId="4" fillId="0" borderId="80" xfId="0" applyNumberFormat="1" applyFont="1" applyBorder="1" applyAlignment="1">
      <alignment horizontal="center"/>
    </xf>
    <xf numFmtId="38" fontId="4" fillId="0" borderId="81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0" borderId="82" xfId="0" applyNumberFormat="1" applyFont="1" applyBorder="1" applyAlignment="1">
      <alignment horizontal="center"/>
    </xf>
    <xf numFmtId="38" fontId="4" fillId="0" borderId="83" xfId="0" applyNumberFormat="1" applyFont="1" applyBorder="1" applyAlignment="1">
      <alignment horizontal="center"/>
    </xf>
    <xf numFmtId="38" fontId="4" fillId="0" borderId="84" xfId="0" applyNumberFormat="1" applyFont="1" applyBorder="1" applyAlignment="1">
      <alignment horizontal="center"/>
    </xf>
    <xf numFmtId="38" fontId="5" fillId="0" borderId="85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38" fontId="5" fillId="0" borderId="0" xfId="0" applyNumberFormat="1" applyFont="1"/>
    <xf numFmtId="38" fontId="4" fillId="0" borderId="86" xfId="0" applyNumberFormat="1" applyFont="1" applyBorder="1" applyAlignment="1">
      <alignment horizontal="left"/>
    </xf>
    <xf numFmtId="38" fontId="4" fillId="0" borderId="87" xfId="0" applyNumberFormat="1" applyFont="1" applyBorder="1" applyAlignment="1">
      <alignment horizontal="center"/>
    </xf>
    <xf numFmtId="38" fontId="4" fillId="0" borderId="88" xfId="0" applyNumberFormat="1" applyFont="1" applyBorder="1" applyAlignment="1">
      <alignment horizontal="center"/>
    </xf>
    <xf numFmtId="38" fontId="5" fillId="0" borderId="89" xfId="0" applyNumberFormat="1" applyFont="1" applyBorder="1" applyAlignment="1">
      <alignment horizontal="center"/>
    </xf>
    <xf numFmtId="38" fontId="5" fillId="0" borderId="90" xfId="0" applyNumberFormat="1" applyFont="1" applyBorder="1" applyAlignment="1">
      <alignment horizontal="center"/>
    </xf>
    <xf numFmtId="38" fontId="5" fillId="0" borderId="91" xfId="0" applyNumberFormat="1" applyFont="1" applyBorder="1" applyAlignment="1">
      <alignment horizontal="center"/>
    </xf>
    <xf numFmtId="38" fontId="4" fillId="0" borderId="92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center"/>
    </xf>
    <xf numFmtId="38" fontId="5" fillId="0" borderId="93" xfId="0" applyNumberFormat="1" applyFont="1" applyBorder="1" applyAlignment="1">
      <alignment horizontal="center"/>
    </xf>
    <xf numFmtId="38" fontId="5" fillId="0" borderId="83" xfId="0" applyNumberFormat="1" applyFont="1" applyBorder="1" applyAlignment="1">
      <alignment horizontal="center"/>
    </xf>
    <xf numFmtId="38" fontId="5" fillId="0" borderId="92" xfId="0" applyNumberFormat="1" applyFont="1" applyBorder="1" applyAlignment="1">
      <alignment horizontal="center"/>
    </xf>
    <xf numFmtId="38" fontId="5" fillId="0" borderId="94" xfId="0" applyNumberFormat="1" applyFont="1" applyBorder="1" applyAlignment="1">
      <alignment horizontal="center"/>
    </xf>
    <xf numFmtId="38" fontId="4" fillId="0" borderId="95" xfId="0" applyNumberFormat="1" applyFont="1" applyBorder="1" applyAlignment="1">
      <alignment horizontal="center"/>
    </xf>
    <xf numFmtId="38" fontId="19" fillId="0" borderId="96" xfId="0" applyNumberFormat="1" applyFont="1" applyBorder="1" applyAlignment="1">
      <alignment horizontal="center"/>
    </xf>
    <xf numFmtId="38" fontId="4" fillId="0" borderId="63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left"/>
    </xf>
    <xf numFmtId="38" fontId="4" fillId="0" borderId="97" xfId="0" applyNumberFormat="1" applyFont="1" applyBorder="1" applyAlignment="1">
      <alignment horizontal="center"/>
    </xf>
    <xf numFmtId="38" fontId="4" fillId="0" borderId="98" xfId="0" applyNumberFormat="1" applyFont="1" applyBorder="1" applyAlignment="1">
      <alignment horizontal="center"/>
    </xf>
    <xf numFmtId="38" fontId="5" fillId="0" borderId="81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center"/>
    </xf>
    <xf numFmtId="38" fontId="5" fillId="0" borderId="80" xfId="0" applyNumberFormat="1" applyFont="1" applyBorder="1" applyAlignment="1">
      <alignment horizontal="center"/>
    </xf>
    <xf numFmtId="38" fontId="5" fillId="0" borderId="82" xfId="0" applyNumberFormat="1" applyFont="1" applyBorder="1" applyAlignment="1">
      <alignment horizontal="center"/>
    </xf>
    <xf numFmtId="38" fontId="5" fillId="0" borderId="79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84" xfId="0" applyNumberFormat="1" applyFont="1" applyBorder="1" applyAlignment="1">
      <alignment horizontal="center"/>
    </xf>
    <xf numFmtId="38" fontId="4" fillId="0" borderId="99" xfId="0" applyNumberFormat="1" applyFont="1" applyBorder="1" applyAlignment="1">
      <alignment horizontal="center"/>
    </xf>
    <xf numFmtId="38" fontId="5" fillId="0" borderId="100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left"/>
    </xf>
    <xf numFmtId="38" fontId="4" fillId="0" borderId="102" xfId="0" applyNumberFormat="1" applyFont="1" applyBorder="1" applyAlignment="1">
      <alignment horizontal="center"/>
    </xf>
    <xf numFmtId="38" fontId="4" fillId="0" borderId="103" xfId="0" applyNumberFormat="1" applyFont="1" applyBorder="1" applyAlignment="1">
      <alignment horizontal="center"/>
    </xf>
    <xf numFmtId="38" fontId="4" fillId="0" borderId="104" xfId="0" applyNumberFormat="1" applyFont="1" applyBorder="1" applyAlignment="1">
      <alignment horizontal="center"/>
    </xf>
    <xf numFmtId="38" fontId="4" fillId="0" borderId="105" xfId="0" applyNumberFormat="1" applyFont="1" applyBorder="1" applyAlignment="1">
      <alignment horizontal="center"/>
    </xf>
    <xf numFmtId="38" fontId="4" fillId="0" borderId="106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center"/>
    </xf>
    <xf numFmtId="38" fontId="4" fillId="0" borderId="107" xfId="0" applyNumberFormat="1" applyFont="1" applyBorder="1" applyAlignment="1">
      <alignment horizontal="center"/>
    </xf>
    <xf numFmtId="38" fontId="4" fillId="0" borderId="10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left"/>
    </xf>
    <xf numFmtId="38" fontId="5" fillId="0" borderId="87" xfId="0" applyNumberFormat="1" applyFont="1" applyBorder="1" applyAlignment="1">
      <alignment horizontal="center"/>
    </xf>
    <xf numFmtId="38" fontId="5" fillId="0" borderId="8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left"/>
    </xf>
    <xf numFmtId="38" fontId="4" fillId="0" borderId="110" xfId="0" applyNumberFormat="1" applyFont="1" applyBorder="1" applyAlignment="1">
      <alignment horizontal="center"/>
    </xf>
    <xf numFmtId="38" fontId="4" fillId="0" borderId="111" xfId="0" applyNumberFormat="1" applyFont="1" applyBorder="1" applyAlignment="1">
      <alignment horizontal="center"/>
    </xf>
    <xf numFmtId="38" fontId="4" fillId="0" borderId="112" xfId="0" applyNumberFormat="1" applyFont="1" applyBorder="1" applyAlignment="1">
      <alignment horizontal="center"/>
    </xf>
    <xf numFmtId="38" fontId="4" fillId="0" borderId="113" xfId="0" applyNumberFormat="1" applyFont="1" applyBorder="1" applyAlignment="1">
      <alignment horizontal="center"/>
    </xf>
    <xf numFmtId="38" fontId="4" fillId="0" borderId="114" xfId="0" applyNumberFormat="1" applyFont="1" applyBorder="1" applyAlignment="1">
      <alignment horizontal="center"/>
    </xf>
    <xf numFmtId="38" fontId="4" fillId="0" borderId="115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center"/>
    </xf>
    <xf numFmtId="38" fontId="4" fillId="0" borderId="116" xfId="0" applyNumberFormat="1" applyFont="1" applyBorder="1" applyAlignment="1">
      <alignment horizontal="center"/>
    </xf>
    <xf numFmtId="38" fontId="4" fillId="0" borderId="141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left" vertical="top" wrapText="1"/>
    </xf>
    <xf numFmtId="38" fontId="5" fillId="0" borderId="118" xfId="0" applyNumberFormat="1" applyFont="1" applyBorder="1" applyAlignment="1">
      <alignment vertical="top"/>
    </xf>
    <xf numFmtId="38" fontId="4" fillId="0" borderId="119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center"/>
    </xf>
    <xf numFmtId="38" fontId="5" fillId="0" borderId="142" xfId="0" applyNumberFormat="1" applyFont="1" applyBorder="1" applyAlignment="1">
      <alignment horizontal="center"/>
    </xf>
    <xf numFmtId="38" fontId="4" fillId="0" borderId="121" xfId="0" applyNumberFormat="1" applyFont="1" applyBorder="1" applyAlignment="1">
      <alignment horizontal="center"/>
    </xf>
    <xf numFmtId="38" fontId="5" fillId="0" borderId="122" xfId="0" applyNumberFormat="1" applyFont="1" applyBorder="1" applyAlignment="1">
      <alignment horizontal="center"/>
    </xf>
    <xf numFmtId="38" fontId="5" fillId="0" borderId="120" xfId="0" applyNumberFormat="1" applyFont="1" applyBorder="1" applyAlignment="1">
      <alignment horizontal="center"/>
    </xf>
    <xf numFmtId="38" fontId="4" fillId="0" borderId="117" xfId="0" applyNumberFormat="1" applyFont="1" applyBorder="1" applyAlignment="1">
      <alignment horizontal="center"/>
    </xf>
    <xf numFmtId="38" fontId="5" fillId="0" borderId="123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 vertical="top" wrapText="1"/>
    </xf>
    <xf numFmtId="38" fontId="5" fillId="0" borderId="26" xfId="0" applyNumberFormat="1" applyFont="1" applyBorder="1" applyAlignment="1">
      <alignment horizontal="left" vertical="top"/>
    </xf>
    <xf numFmtId="38" fontId="5" fillId="0" borderId="25" xfId="0" applyNumberFormat="1" applyFont="1" applyBorder="1" applyAlignment="1">
      <alignment horizontal="center"/>
    </xf>
    <xf numFmtId="38" fontId="5" fillId="0" borderId="143" xfId="0" applyNumberFormat="1" applyFont="1" applyBorder="1" applyAlignment="1">
      <alignment horizontal="center"/>
    </xf>
    <xf numFmtId="38" fontId="5" fillId="0" borderId="26" xfId="0" applyNumberFormat="1" applyFont="1" applyBorder="1" applyAlignment="1">
      <alignment vertical="top"/>
    </xf>
    <xf numFmtId="38" fontId="5" fillId="0" borderId="121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 vertical="top" wrapText="1"/>
    </xf>
    <xf numFmtId="38" fontId="5" fillId="0" borderId="70" xfId="0" applyNumberFormat="1" applyFont="1" applyBorder="1" applyAlignment="1">
      <alignment vertical="top"/>
    </xf>
    <xf numFmtId="38" fontId="5" fillId="0" borderId="69" xfId="0" applyNumberFormat="1" applyFont="1" applyBorder="1" applyAlignment="1">
      <alignment horizontal="center"/>
    </xf>
    <xf numFmtId="38" fontId="5" fillId="0" borderId="144" xfId="0" applyNumberFormat="1" applyFont="1" applyBorder="1" applyAlignment="1">
      <alignment horizontal="center"/>
    </xf>
    <xf numFmtId="38" fontId="4" fillId="0" borderId="145" xfId="0" applyNumberFormat="1" applyFont="1" applyBorder="1" applyAlignment="1">
      <alignment horizontal="center"/>
    </xf>
    <xf numFmtId="38" fontId="4" fillId="0" borderId="146" xfId="0" applyNumberFormat="1" applyFont="1" applyBorder="1" applyAlignment="1">
      <alignment horizontal="center"/>
    </xf>
    <xf numFmtId="38" fontId="4" fillId="0" borderId="147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148" xfId="0" applyNumberFormat="1" applyFont="1" applyBorder="1" applyAlignment="1">
      <alignment horizontal="center"/>
    </xf>
    <xf numFmtId="38" fontId="4" fillId="0" borderId="1" xfId="0" applyNumberFormat="1" applyFont="1" applyBorder="1" applyAlignment="1">
      <alignment horizontal="center"/>
    </xf>
    <xf numFmtId="38" fontId="4" fillId="0" borderId="149" xfId="0" applyNumberFormat="1" applyFont="1" applyBorder="1" applyAlignment="1">
      <alignment horizontal="center"/>
    </xf>
    <xf numFmtId="38" fontId="4" fillId="0" borderId="150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 vertical="top" wrapText="1"/>
    </xf>
    <xf numFmtId="38" fontId="4" fillId="0" borderId="62" xfId="0" applyNumberFormat="1" applyFont="1" applyBorder="1" applyAlignment="1">
      <alignment horizontal="center"/>
    </xf>
    <xf numFmtId="38" fontId="4" fillId="0" borderId="118" xfId="0" applyNumberFormat="1" applyFont="1" applyBorder="1" applyAlignment="1">
      <alignment horizontal="center"/>
    </xf>
    <xf numFmtId="38" fontId="4" fillId="0" borderId="122" xfId="0" applyNumberFormat="1" applyFont="1" applyBorder="1" applyAlignment="1">
      <alignment horizontal="center"/>
    </xf>
    <xf numFmtId="38" fontId="4" fillId="0" borderId="68" xfId="0" applyNumberFormat="1" applyFont="1" applyBorder="1" applyAlignment="1">
      <alignment horizontal="center"/>
    </xf>
    <xf numFmtId="38" fontId="5" fillId="0" borderId="125" xfId="0" applyNumberFormat="1" applyFont="1" applyBorder="1" applyAlignment="1">
      <alignment horizontal="center"/>
    </xf>
    <xf numFmtId="38" fontId="4" fillId="0" borderId="124" xfId="0" applyNumberFormat="1" applyFont="1" applyBorder="1" applyAlignment="1">
      <alignment horizontal="center"/>
    </xf>
    <xf numFmtId="38" fontId="5" fillId="0" borderId="126" xfId="0" applyNumberFormat="1" applyFont="1" applyBorder="1" applyAlignment="1">
      <alignment horizontal="center"/>
    </xf>
    <xf numFmtId="38" fontId="4" fillId="0" borderId="127" xfId="0" applyNumberFormat="1" applyFont="1" applyBorder="1" applyAlignment="1">
      <alignment horizontal="center"/>
    </xf>
    <xf numFmtId="38" fontId="5" fillId="0" borderId="128" xfId="0" applyNumberFormat="1" applyFont="1" applyBorder="1" applyAlignment="1">
      <alignment horizontal="center"/>
    </xf>
    <xf numFmtId="38" fontId="4" fillId="0" borderId="129" xfId="0" applyNumberFormat="1" applyFont="1" applyBorder="1" applyAlignment="1">
      <alignment horizontal="center"/>
    </xf>
    <xf numFmtId="38" fontId="5" fillId="0" borderId="130" xfId="0" applyNumberFormat="1" applyFont="1" applyBorder="1" applyAlignment="1">
      <alignment horizontal="center"/>
    </xf>
    <xf numFmtId="38" fontId="5" fillId="0" borderId="131" xfId="0" applyNumberFormat="1" applyFont="1" applyBorder="1" applyAlignment="1">
      <alignment horizontal="center"/>
    </xf>
    <xf numFmtId="38" fontId="4" fillId="0" borderId="72" xfId="0" applyNumberFormat="1" applyFont="1" applyBorder="1" applyAlignment="1">
      <alignment horizontal="center"/>
    </xf>
    <xf numFmtId="38" fontId="4" fillId="0" borderId="73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left"/>
    </xf>
    <xf numFmtId="38" fontId="4" fillId="0" borderId="138" xfId="0" applyNumberFormat="1" applyFont="1" applyBorder="1" applyAlignment="1">
      <alignment horizontal="center"/>
    </xf>
    <xf numFmtId="38" fontId="4" fillId="0" borderId="132" xfId="0" applyNumberFormat="1" applyFont="1" applyBorder="1" applyAlignment="1">
      <alignment horizontal="center"/>
    </xf>
    <xf numFmtId="38" fontId="4" fillId="0" borderId="134" xfId="0" applyNumberFormat="1" applyFont="1" applyBorder="1" applyAlignment="1">
      <alignment horizontal="center"/>
    </xf>
    <xf numFmtId="38" fontId="4" fillId="0" borderId="13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center"/>
    </xf>
    <xf numFmtId="38" fontId="4" fillId="0" borderId="136" xfId="0" applyNumberFormat="1" applyFont="1" applyBorder="1" applyAlignment="1">
      <alignment horizontal="center"/>
    </xf>
    <xf numFmtId="38" fontId="4" fillId="0" borderId="137" xfId="0" applyNumberFormat="1" applyFont="1" applyBorder="1" applyAlignment="1">
      <alignment horizontal="center"/>
    </xf>
    <xf numFmtId="38" fontId="4" fillId="0" borderId="151" xfId="0" applyNumberFormat="1" applyFont="1" applyBorder="1" applyAlignment="1">
      <alignment horizontal="center"/>
    </xf>
    <xf numFmtId="38" fontId="19" fillId="0" borderId="25" xfId="0" applyNumberFormat="1" applyFont="1" applyBorder="1" applyAlignment="1">
      <alignment horizontal="left"/>
    </xf>
    <xf numFmtId="38" fontId="19" fillId="0" borderId="26" xfId="0" applyNumberFormat="1" applyFont="1" applyBorder="1" applyAlignment="1">
      <alignment horizontal="left" vertical="top"/>
    </xf>
    <xf numFmtId="38" fontId="19" fillId="0" borderId="32" xfId="0" applyNumberFormat="1" applyFont="1" applyBorder="1" applyAlignment="1">
      <alignment horizontal="center"/>
    </xf>
    <xf numFmtId="38" fontId="4" fillId="0" borderId="64" xfId="0" applyNumberFormat="1" applyFont="1" applyBorder="1" applyAlignment="1">
      <alignment horizontal="center"/>
    </xf>
    <xf numFmtId="38" fontId="19" fillId="0" borderId="25" xfId="0" applyNumberFormat="1" applyFont="1" applyBorder="1" applyAlignment="1">
      <alignment horizontal="center"/>
    </xf>
    <xf numFmtId="38" fontId="19" fillId="0" borderId="30" xfId="0" applyNumberFormat="1" applyFont="1" applyBorder="1" applyAlignment="1">
      <alignment horizontal="center"/>
    </xf>
    <xf numFmtId="38" fontId="4" fillId="0" borderId="66" xfId="0" applyNumberFormat="1" applyFont="1" applyBorder="1" applyAlignment="1">
      <alignment horizontal="center"/>
    </xf>
    <xf numFmtId="38" fontId="19" fillId="0" borderId="63" xfId="0" applyNumberFormat="1" applyFont="1" applyBorder="1" applyAlignment="1">
      <alignment horizontal="center"/>
    </xf>
    <xf numFmtId="38" fontId="19" fillId="0" borderId="64" xfId="0" applyNumberFormat="1" applyFont="1" applyBorder="1" applyAlignment="1">
      <alignment horizontal="center"/>
    </xf>
    <xf numFmtId="38" fontId="19" fillId="0" borderId="85" xfId="0" applyNumberFormat="1" applyFont="1" applyBorder="1" applyAlignment="1">
      <alignment horizontal="center"/>
    </xf>
    <xf numFmtId="38" fontId="4" fillId="0" borderId="143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38" fontId="19" fillId="0" borderId="31" xfId="0" applyNumberFormat="1" applyFont="1" applyBorder="1" applyAlignment="1">
      <alignment horizontal="center"/>
    </xf>
    <xf numFmtId="38" fontId="19" fillId="0" borderId="29" xfId="0" applyNumberFormat="1" applyFont="1" applyBorder="1" applyAlignment="1">
      <alignment horizontal="center"/>
    </xf>
    <xf numFmtId="38" fontId="19" fillId="0" borderId="33" xfId="0" applyNumberFormat="1" applyFont="1" applyBorder="1" applyAlignment="1">
      <alignment horizontal="center"/>
    </xf>
    <xf numFmtId="38" fontId="19" fillId="0" borderId="130" xfId="0" applyNumberFormat="1" applyFont="1" applyBorder="1" applyAlignment="1">
      <alignment horizontal="center"/>
    </xf>
    <xf numFmtId="38" fontId="19" fillId="0" borderId="129" xfId="0" applyNumberFormat="1" applyFont="1" applyBorder="1" applyAlignment="1">
      <alignment horizontal="center"/>
    </xf>
    <xf numFmtId="38" fontId="19" fillId="0" borderId="127" xfId="0" applyNumberFormat="1" applyFont="1" applyBorder="1" applyAlignment="1">
      <alignment horizontal="center"/>
    </xf>
    <xf numFmtId="38" fontId="19" fillId="0" borderId="69" xfId="0" applyNumberFormat="1" applyFont="1" applyBorder="1" applyAlignment="1">
      <alignment horizontal="left"/>
    </xf>
    <xf numFmtId="38" fontId="19" fillId="0" borderId="70" xfId="0" applyNumberFormat="1" applyFont="1" applyBorder="1" applyAlignment="1">
      <alignment horizontal="left" vertical="top"/>
    </xf>
    <xf numFmtId="38" fontId="4" fillId="0" borderId="144" xfId="0" applyNumberFormat="1" applyFont="1" applyBorder="1" applyAlignment="1">
      <alignment horizontal="center"/>
    </xf>
    <xf numFmtId="38" fontId="4" fillId="0" borderId="74" xfId="0" applyNumberFormat="1" applyFont="1" applyBorder="1" applyAlignment="1">
      <alignment horizontal="center"/>
    </xf>
    <xf numFmtId="38" fontId="4" fillId="0" borderId="76" xfId="0" applyNumberFormat="1" applyFont="1" applyBorder="1" applyAlignment="1">
      <alignment horizontal="center"/>
    </xf>
    <xf numFmtId="38" fontId="19" fillId="0" borderId="73" xfId="0" applyNumberFormat="1" applyFont="1" applyBorder="1" applyAlignment="1">
      <alignment horizontal="center"/>
    </xf>
    <xf numFmtId="38" fontId="19" fillId="0" borderId="74" xfId="0" applyNumberFormat="1" applyFont="1" applyBorder="1" applyAlignment="1">
      <alignment horizontal="center"/>
    </xf>
    <xf numFmtId="38" fontId="19" fillId="0" borderId="77" xfId="0" applyNumberFormat="1" applyFont="1" applyBorder="1" applyAlignment="1">
      <alignment horizontal="center"/>
    </xf>
    <xf numFmtId="38" fontId="20" fillId="0" borderId="77" xfId="0" applyNumberFormat="1" applyFont="1" applyBorder="1" applyAlignment="1">
      <alignment horizontal="center"/>
    </xf>
    <xf numFmtId="38" fontId="19" fillId="0" borderId="59" xfId="0" applyNumberFormat="1" applyFont="1" applyBorder="1" applyAlignment="1">
      <alignment horizontal="left"/>
    </xf>
    <xf numFmtId="38" fontId="19" fillId="0" borderId="60" xfId="0" applyNumberFormat="1" applyFont="1" applyBorder="1" applyAlignment="1">
      <alignment horizontal="left" vertical="top"/>
    </xf>
    <xf numFmtId="38" fontId="19" fillId="0" borderId="66" xfId="0" applyNumberFormat="1" applyFont="1" applyBorder="1" applyAlignment="1">
      <alignment horizontal="center"/>
    </xf>
    <xf numFmtId="38" fontId="5" fillId="0" borderId="95" xfId="0" applyNumberFormat="1" applyFont="1" applyBorder="1" applyAlignment="1">
      <alignment horizontal="center"/>
    </xf>
    <xf numFmtId="38" fontId="5" fillId="0" borderId="96" xfId="0" applyNumberFormat="1" applyFont="1" applyBorder="1" applyAlignment="1">
      <alignment horizontal="center"/>
    </xf>
    <xf numFmtId="38" fontId="5" fillId="0" borderId="152" xfId="0" applyNumberFormat="1" applyFont="1" applyBorder="1" applyAlignment="1">
      <alignment horizontal="center"/>
    </xf>
    <xf numFmtId="38" fontId="19" fillId="0" borderId="59" xfId="0" applyNumberFormat="1" applyFont="1" applyBorder="1" applyAlignment="1">
      <alignment horizontal="center"/>
    </xf>
    <xf numFmtId="38" fontId="19" fillId="0" borderId="65" xfId="0" applyNumberFormat="1" applyFont="1" applyBorder="1" applyAlignment="1">
      <alignment horizontal="center"/>
    </xf>
    <xf numFmtId="38" fontId="19" fillId="0" borderId="117" xfId="0" applyNumberFormat="1" applyFont="1" applyBorder="1" applyAlignment="1">
      <alignment horizontal="left"/>
    </xf>
    <xf numFmtId="38" fontId="19" fillId="0" borderId="118" xfId="0" applyNumberFormat="1" applyFont="1" applyBorder="1" applyAlignment="1">
      <alignment horizontal="left" vertical="top"/>
    </xf>
    <xf numFmtId="38" fontId="19" fillId="0" borderId="123" xfId="0" applyNumberFormat="1" applyFont="1" applyBorder="1" applyAlignment="1">
      <alignment horizontal="center"/>
    </xf>
    <xf numFmtId="38" fontId="5" fillId="0" borderId="153" xfId="0" applyNumberFormat="1" applyFont="1" applyBorder="1" applyAlignment="1">
      <alignment horizontal="center"/>
    </xf>
    <xf numFmtId="38" fontId="5" fillId="0" borderId="154" xfId="0" applyNumberFormat="1" applyFont="1" applyBorder="1" applyAlignment="1">
      <alignment horizontal="center"/>
    </xf>
    <xf numFmtId="38" fontId="19" fillId="0" borderId="117" xfId="0" applyNumberFormat="1" applyFont="1" applyBorder="1" applyAlignment="1">
      <alignment horizontal="center"/>
    </xf>
    <xf numFmtId="38" fontId="19" fillId="0" borderId="121" xfId="0" applyNumberFormat="1" applyFont="1" applyBorder="1" applyAlignment="1">
      <alignment horizontal="center"/>
    </xf>
    <xf numFmtId="38" fontId="19" fillId="0" borderId="76" xfId="0" applyNumberFormat="1" applyFont="1" applyBorder="1" applyAlignment="1">
      <alignment horizontal="center"/>
    </xf>
    <xf numFmtId="38" fontId="5" fillId="0" borderId="155" xfId="0" applyNumberFormat="1" applyFont="1" applyBorder="1" applyAlignment="1">
      <alignment horizontal="center"/>
    </xf>
    <xf numFmtId="38" fontId="5" fillId="0" borderId="156" xfId="0" applyNumberFormat="1" applyFont="1" applyBorder="1" applyAlignment="1">
      <alignment horizontal="center"/>
    </xf>
    <xf numFmtId="38" fontId="19" fillId="0" borderId="69" xfId="0" applyNumberFormat="1" applyFont="1" applyBorder="1" applyAlignment="1">
      <alignment horizontal="center"/>
    </xf>
    <xf numFmtId="38" fontId="19" fillId="0" borderId="75" xfId="0" applyNumberFormat="1" applyFont="1" applyBorder="1" applyAlignment="1">
      <alignment horizontal="center"/>
    </xf>
    <xf numFmtId="38" fontId="4" fillId="0" borderId="89" xfId="0" applyNumberFormat="1" applyFont="1" applyBorder="1" applyAlignment="1">
      <alignment horizontal="center"/>
    </xf>
    <xf numFmtId="38" fontId="4" fillId="0" borderId="90" xfId="0" applyNumberFormat="1" applyFont="1" applyBorder="1" applyAlignment="1">
      <alignment horizontal="center"/>
    </xf>
    <xf numFmtId="38" fontId="4" fillId="0" borderId="91" xfId="0" applyNumberFormat="1" applyFont="1" applyBorder="1" applyAlignment="1">
      <alignment horizontal="center"/>
    </xf>
    <xf numFmtId="43" fontId="4" fillId="0" borderId="90" xfId="1" applyFont="1" applyFill="1" applyBorder="1" applyAlignment="1">
      <alignment horizontal="center"/>
    </xf>
    <xf numFmtId="38" fontId="4" fillId="0" borderId="93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left" vertical="top" wrapText="1"/>
    </xf>
    <xf numFmtId="38" fontId="4" fillId="0" borderId="77" xfId="0" applyNumberFormat="1" applyFont="1" applyBorder="1" applyAlignment="1">
      <alignment horizontal="center"/>
    </xf>
    <xf numFmtId="38" fontId="4" fillId="0" borderId="139" xfId="0" applyNumberFormat="1" applyFont="1" applyBorder="1" applyAlignment="1">
      <alignment horizontal="center"/>
    </xf>
    <xf numFmtId="38" fontId="0" fillId="0" borderId="0" xfId="0" applyNumberFormat="1"/>
    <xf numFmtId="38" fontId="4" fillId="0" borderId="0" xfId="0" applyNumberFormat="1" applyFont="1"/>
    <xf numFmtId="166" fontId="4" fillId="0" borderId="0" xfId="0" applyNumberFormat="1" applyFont="1" applyAlignment="1">
      <alignment horizontal="left"/>
    </xf>
    <xf numFmtId="166" fontId="5" fillId="7" borderId="0" xfId="0" applyNumberFormat="1" applyFont="1" applyFill="1" applyAlignment="1">
      <alignment horizontal="left"/>
    </xf>
    <xf numFmtId="166" fontId="4" fillId="8" borderId="0" xfId="0" applyNumberFormat="1" applyFont="1" applyFill="1" applyAlignment="1">
      <alignment horizontal="left"/>
    </xf>
    <xf numFmtId="166" fontId="5" fillId="6" borderId="0" xfId="0" applyNumberFormat="1" applyFont="1" applyFill="1" applyAlignment="1">
      <alignment horizontal="left"/>
    </xf>
    <xf numFmtId="38" fontId="5" fillId="5" borderId="0" xfId="0" applyNumberFormat="1" applyFont="1" applyFill="1" applyAlignment="1">
      <alignment horizontal="left"/>
    </xf>
    <xf numFmtId="166" fontId="5" fillId="8" borderId="0" xfId="0" applyNumberFormat="1" applyFont="1" applyFill="1" applyAlignment="1">
      <alignment horizontal="left"/>
    </xf>
    <xf numFmtId="38" fontId="0" fillId="8" borderId="0" xfId="0" applyNumberFormat="1" applyFill="1"/>
    <xf numFmtId="38" fontId="4" fillId="8" borderId="0" xfId="0" applyNumberFormat="1" applyFont="1" applyFill="1"/>
    <xf numFmtId="38" fontId="5" fillId="0" borderId="0" xfId="0" applyNumberFormat="1" applyFont="1"/>
    <xf numFmtId="38" fontId="4" fillId="0" borderId="0" xfId="0" applyNumberFormat="1" applyFont="1"/>
    <xf numFmtId="40" fontId="5" fillId="0" borderId="0" xfId="0" applyNumberFormat="1" applyFont="1"/>
    <xf numFmtId="40" fontId="4" fillId="0" borderId="0" xfId="0" applyNumberFormat="1" applyFont="1"/>
    <xf numFmtId="38" fontId="5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3FAE-9396-4BDD-9414-7E1233A8EF20}">
  <sheetPr codeName="Sheet1"/>
  <dimension ref="A1"/>
  <sheetViews>
    <sheetView workbookViewId="0">
      <selection activeCell="K26" sqref="K26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tabSelected="1" zoomScaleNormal="100" workbookViewId="0">
      <selection activeCell="J29" sqref="J29"/>
    </sheetView>
  </sheetViews>
  <sheetFormatPr defaultColWidth="9" defaultRowHeight="1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>
      <c r="A4" s="1">
        <v>1</v>
      </c>
    </row>
    <row r="5" spans="1:30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>
      <c r="A10" s="4" t="s">
        <v>5</v>
      </c>
      <c r="B10" s="4" t="s">
        <v>6</v>
      </c>
    </row>
    <row r="11" spans="1:30">
      <c r="A11" s="5" t="s">
        <v>7</v>
      </c>
      <c r="B11" s="5" t="s">
        <v>8</v>
      </c>
    </row>
    <row r="12" spans="1:30">
      <c r="A12" s="6" t="s">
        <v>9</v>
      </c>
      <c r="B12" s="6" t="s">
        <v>10</v>
      </c>
    </row>
    <row r="13" spans="1:30">
      <c r="A13" s="6" t="s">
        <v>11</v>
      </c>
      <c r="B13" s="6" t="s">
        <v>12</v>
      </c>
    </row>
    <row r="14" spans="1:30">
      <c r="A14" s="6" t="s">
        <v>13</v>
      </c>
      <c r="B14" s="6" t="s">
        <v>14</v>
      </c>
    </row>
    <row r="15" spans="1:30">
      <c r="A15" s="6" t="s">
        <v>15</v>
      </c>
      <c r="B15" s="6" t="s">
        <v>16</v>
      </c>
    </row>
    <row r="16" spans="1:30">
      <c r="A16" s="6" t="s">
        <v>17</v>
      </c>
      <c r="B16" s="6" t="s">
        <v>18</v>
      </c>
    </row>
    <row r="17" spans="1:2">
      <c r="A17" s="6" t="s">
        <v>19</v>
      </c>
      <c r="B17" s="6" t="s">
        <v>20</v>
      </c>
    </row>
    <row r="18" spans="1:2">
      <c r="A18" s="6" t="s">
        <v>21</v>
      </c>
      <c r="B18" s="6" t="s">
        <v>22</v>
      </c>
    </row>
    <row r="19" spans="1:2">
      <c r="A19" s="6" t="s">
        <v>23</v>
      </c>
      <c r="B19" s="6" t="s">
        <v>24</v>
      </c>
    </row>
    <row r="20" spans="1:2">
      <c r="A20" s="6" t="s">
        <v>25</v>
      </c>
      <c r="B20" s="6" t="s">
        <v>26</v>
      </c>
    </row>
    <row r="21" spans="1:2">
      <c r="A21" s="6" t="s">
        <v>27</v>
      </c>
      <c r="B21" s="6" t="s">
        <v>28</v>
      </c>
    </row>
    <row r="22" spans="1:2">
      <c r="A22" s="6" t="s">
        <v>29</v>
      </c>
      <c r="B22" s="6" t="s">
        <v>30</v>
      </c>
    </row>
    <row r="23" spans="1:2">
      <c r="A23" s="6" t="s">
        <v>31</v>
      </c>
      <c r="B23" s="6" t="s">
        <v>32</v>
      </c>
    </row>
    <row r="24" spans="1:2">
      <c r="A24" s="6" t="s">
        <v>33</v>
      </c>
      <c r="B24" s="6" t="s">
        <v>34</v>
      </c>
    </row>
    <row r="25" spans="1:2">
      <c r="A25" s="6" t="s">
        <v>35</v>
      </c>
      <c r="B25" s="6" t="s">
        <v>36</v>
      </c>
    </row>
    <row r="26" spans="1:2">
      <c r="A26" s="6" t="s">
        <v>37</v>
      </c>
      <c r="B26" s="6" t="s">
        <v>38</v>
      </c>
    </row>
    <row r="27" spans="1:2">
      <c r="A27" s="6" t="s">
        <v>39</v>
      </c>
      <c r="B27" s="6" t="s">
        <v>40</v>
      </c>
    </row>
    <row r="28" spans="1:2">
      <c r="A28" s="6" t="s">
        <v>41</v>
      </c>
      <c r="B28" s="6" t="s">
        <v>42</v>
      </c>
    </row>
    <row r="29" spans="1:2">
      <c r="A29" s="6" t="s">
        <v>43</v>
      </c>
      <c r="B29" s="6" t="s">
        <v>44</v>
      </c>
    </row>
    <row r="30" spans="1:2">
      <c r="A30" s="6" t="s">
        <v>45</v>
      </c>
      <c r="B30" s="6" t="s">
        <v>46</v>
      </c>
    </row>
    <row r="31" spans="1:2">
      <c r="A31" s="6" t="s">
        <v>47</v>
      </c>
      <c r="B31" s="6" t="s">
        <v>48</v>
      </c>
    </row>
    <row r="32" spans="1:2">
      <c r="A32" s="6" t="s">
        <v>49</v>
      </c>
      <c r="B32" s="6" t="s">
        <v>50</v>
      </c>
    </row>
    <row r="33" spans="1:2">
      <c r="A33" s="6" t="s">
        <v>51</v>
      </c>
      <c r="B33" s="6" t="s">
        <v>52</v>
      </c>
    </row>
    <row r="34" spans="1:2">
      <c r="A34" s="6" t="s">
        <v>53</v>
      </c>
      <c r="B34" s="6" t="s">
        <v>54</v>
      </c>
    </row>
    <row r="35" spans="1:2">
      <c r="A35" s="6" t="s">
        <v>55</v>
      </c>
      <c r="B35" s="6" t="s">
        <v>56</v>
      </c>
    </row>
    <row r="36" spans="1:2">
      <c r="A36" s="6" t="s">
        <v>57</v>
      </c>
      <c r="B36" s="6" t="s">
        <v>58</v>
      </c>
    </row>
    <row r="37" spans="1:2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1"/>
  <sheetViews>
    <sheetView view="pageBreakPreview" zoomScale="70" zoomScaleNormal="65" zoomScaleSheetLayoutView="70" workbookViewId="0">
      <pane xSplit="2" ySplit="1" topLeftCell="C25" activePane="bottomRight" state="frozen"/>
      <selection activeCell="C3" sqref="C3"/>
      <selection pane="topRight" activeCell="C3" sqref="C3"/>
      <selection pane="bottomLeft" activeCell="C3" sqref="C3"/>
      <selection pane="bottomRight" activeCell="AQ44" sqref="AQ44"/>
    </sheetView>
  </sheetViews>
  <sheetFormatPr defaultColWidth="9.140625" defaultRowHeight="12.75"/>
  <cols>
    <col min="1" max="1" width="38.140625" style="14" customWidth="1"/>
    <col min="2" max="2" width="13" style="8" bestFit="1" customWidth="1"/>
    <col min="3" max="4" width="7.5703125" style="13" bestFit="1" customWidth="1"/>
    <col min="5" max="5" width="9.140625" style="13"/>
    <col min="6" max="6" width="6.140625" style="15" customWidth="1"/>
    <col min="7" max="7" width="5.85546875" style="15" bestFit="1" customWidth="1"/>
    <col min="8" max="8" width="6.42578125" style="13" bestFit="1" customWidth="1"/>
    <col min="9" max="9" width="6.140625" style="15" bestFit="1" customWidth="1"/>
    <col min="10" max="10" width="6" style="15" bestFit="1" customWidth="1"/>
    <col min="11" max="11" width="6.85546875" style="15" bestFit="1" customWidth="1"/>
    <col min="12" max="12" width="8.7109375" style="12" bestFit="1" customWidth="1"/>
    <col min="13" max="13" width="8.140625" style="8" bestFit="1" customWidth="1"/>
    <col min="14" max="14" width="8.140625" style="8" customWidth="1"/>
    <col min="15" max="15" width="5.28515625" style="8" customWidth="1"/>
    <col min="16" max="16" width="7.42578125" style="8" customWidth="1"/>
    <col min="17" max="17" width="7.42578125" style="8" bestFit="1" customWidth="1"/>
    <col min="18" max="18" width="8.140625" style="8" bestFit="1" customWidth="1"/>
    <col min="19" max="19" width="7.28515625" style="8" bestFit="1" customWidth="1"/>
    <col min="20" max="20" width="7.42578125" style="8" bestFit="1" customWidth="1"/>
    <col min="21" max="21" width="8.42578125" style="8" bestFit="1" customWidth="1"/>
    <col min="22" max="22" width="6.85546875" style="8" bestFit="1" customWidth="1"/>
    <col min="23" max="25" width="5.42578125" style="8" customWidth="1"/>
    <col min="26" max="26" width="5.42578125" style="15" customWidth="1"/>
    <col min="27" max="27" width="8.140625" style="12" bestFit="1" customWidth="1"/>
    <col min="28" max="28" width="6.7109375" style="12" bestFit="1" customWidth="1"/>
    <col min="29" max="30" width="5.5703125" style="8" customWidth="1"/>
    <col min="31" max="31" width="8.7109375" style="8" bestFit="1" customWidth="1"/>
    <col min="32" max="32" width="8.7109375" style="8" customWidth="1"/>
    <col min="33" max="33" width="5.5703125" style="8" customWidth="1"/>
    <col min="34" max="34" width="5.85546875" style="8" bestFit="1" customWidth="1"/>
    <col min="35" max="36" width="7" style="8" customWidth="1"/>
    <col min="37" max="40" width="5.5703125" style="8" customWidth="1"/>
    <col min="41" max="41" width="8.7109375" style="12" bestFit="1" customWidth="1"/>
    <col min="42" max="42" width="4.42578125" style="12" bestFit="1" customWidth="1"/>
    <col min="43" max="43" width="9.140625" style="8" bestFit="1" customWidth="1"/>
    <col min="44" max="44" width="9.140625" style="8"/>
    <col min="45" max="45" width="9.140625" style="10"/>
    <col min="46" max="16384" width="9.140625" style="8"/>
  </cols>
  <sheetData>
    <row r="1" spans="1:45" ht="105.75" customHeight="1" thickBot="1">
      <c r="A1" s="50" t="s">
        <v>285</v>
      </c>
      <c r="B1" s="51" t="s">
        <v>286</v>
      </c>
      <c r="C1" s="52" t="s">
        <v>60</v>
      </c>
      <c r="D1" s="53" t="s">
        <v>61</v>
      </c>
      <c r="E1" s="54" t="s">
        <v>62</v>
      </c>
      <c r="F1" s="55" t="s">
        <v>63</v>
      </c>
      <c r="G1" s="55" t="s">
        <v>64</v>
      </c>
      <c r="H1" s="56" t="s">
        <v>65</v>
      </c>
      <c r="I1" s="53" t="s">
        <v>66</v>
      </c>
      <c r="J1" s="54" t="s">
        <v>67</v>
      </c>
      <c r="K1" s="54" t="s">
        <v>68</v>
      </c>
      <c r="L1" s="56" t="s">
        <v>69</v>
      </c>
      <c r="M1" s="53" t="s">
        <v>70</v>
      </c>
      <c r="N1" s="53" t="s">
        <v>287</v>
      </c>
      <c r="O1" s="54" t="s">
        <v>71</v>
      </c>
      <c r="P1" s="54" t="s">
        <v>72</v>
      </c>
      <c r="Q1" s="54" t="s">
        <v>73</v>
      </c>
      <c r="R1" s="54" t="s">
        <v>74</v>
      </c>
      <c r="S1" s="54" t="s">
        <v>75</v>
      </c>
      <c r="T1" s="54" t="s">
        <v>76</v>
      </c>
      <c r="U1" s="54" t="s">
        <v>77</v>
      </c>
      <c r="V1" s="54" t="s">
        <v>78</v>
      </c>
      <c r="W1" s="55" t="s">
        <v>79</v>
      </c>
      <c r="X1" s="55" t="s">
        <v>80</v>
      </c>
      <c r="Y1" s="55" t="s">
        <v>81</v>
      </c>
      <c r="Z1" s="54" t="s">
        <v>82</v>
      </c>
      <c r="AA1" s="56" t="s">
        <v>83</v>
      </c>
      <c r="AB1" s="57" t="s">
        <v>84</v>
      </c>
      <c r="AC1" s="58" t="s">
        <v>85</v>
      </c>
      <c r="AD1" s="54" t="s">
        <v>86</v>
      </c>
      <c r="AE1" s="54" t="s">
        <v>288</v>
      </c>
      <c r="AF1" s="54" t="s">
        <v>289</v>
      </c>
      <c r="AG1" s="54" t="s">
        <v>87</v>
      </c>
      <c r="AH1" s="54" t="s">
        <v>88</v>
      </c>
      <c r="AI1" s="54" t="s">
        <v>290</v>
      </c>
      <c r="AJ1" s="54" t="s">
        <v>291</v>
      </c>
      <c r="AK1" s="54" t="s">
        <v>292</v>
      </c>
      <c r="AL1" s="54" t="s">
        <v>293</v>
      </c>
      <c r="AM1" s="55" t="s">
        <v>294</v>
      </c>
      <c r="AN1" s="56" t="s">
        <v>89</v>
      </c>
      <c r="AO1" s="56" t="s">
        <v>90</v>
      </c>
      <c r="AP1" s="57" t="s">
        <v>91</v>
      </c>
      <c r="AQ1" s="59" t="s">
        <v>92</v>
      </c>
      <c r="AS1" s="9"/>
    </row>
    <row r="2" spans="1:45" ht="12.75" customHeight="1">
      <c r="A2" s="60" t="s">
        <v>93</v>
      </c>
      <c r="B2" s="61"/>
      <c r="C2" s="62">
        <f>SUM(D2:G2)</f>
        <v>0</v>
      </c>
      <c r="D2" s="63">
        <v>0</v>
      </c>
      <c r="E2" s="64"/>
      <c r="F2" s="65"/>
      <c r="G2" s="65"/>
      <c r="H2" s="66">
        <f>SUM(I2:K2)</f>
        <v>815.92434898628403</v>
      </c>
      <c r="I2" s="67">
        <v>688.22034898628408</v>
      </c>
      <c r="J2" s="68">
        <v>127.70399999999999</v>
      </c>
      <c r="K2" s="68"/>
      <c r="L2" s="66">
        <f>SUM(M2:Z2)</f>
        <v>0</v>
      </c>
      <c r="M2" s="67"/>
      <c r="N2" s="69"/>
      <c r="O2" s="70"/>
      <c r="P2" s="70"/>
      <c r="Q2" s="70"/>
      <c r="R2" s="70"/>
      <c r="S2" s="70"/>
      <c r="T2" s="70"/>
      <c r="U2" s="70"/>
      <c r="V2" s="70"/>
      <c r="W2" s="65"/>
      <c r="X2" s="65"/>
      <c r="Y2" s="65"/>
      <c r="Z2" s="68"/>
      <c r="AA2" s="66">
        <v>2751.9191872187112</v>
      </c>
      <c r="AB2" s="71">
        <f>SUM(AC2:AM2)</f>
        <v>1331.2863828445347</v>
      </c>
      <c r="AC2" s="72">
        <v>59.691708987970003</v>
      </c>
      <c r="AD2" s="68">
        <v>743.01992281532614</v>
      </c>
      <c r="AE2" s="68">
        <v>249.68174480509879</v>
      </c>
      <c r="AF2" s="68">
        <v>139.99992739520798</v>
      </c>
      <c r="AG2" s="68">
        <v>33.531818868055431</v>
      </c>
      <c r="AH2" s="68">
        <v>16.813132576534866</v>
      </c>
      <c r="AI2" s="68">
        <v>27.095124147648001</v>
      </c>
      <c r="AJ2" s="68">
        <v>2.6691993220799999</v>
      </c>
      <c r="AK2" s="67">
        <v>1.4323955643044282</v>
      </c>
      <c r="AL2" s="67">
        <v>13.54608560366562</v>
      </c>
      <c r="AM2" s="65">
        <v>43.805322758643676</v>
      </c>
      <c r="AN2" s="73">
        <v>145.43710297949829</v>
      </c>
      <c r="AO2" s="73"/>
      <c r="AP2" s="71"/>
      <c r="AQ2" s="74">
        <f>C2+H2+L2+AA2+AB2+AN2+AO2+AP2</f>
        <v>5044.5670220290285</v>
      </c>
    </row>
    <row r="3" spans="1:45" ht="12.75" customHeight="1">
      <c r="A3" s="75" t="s">
        <v>94</v>
      </c>
      <c r="B3" s="76"/>
      <c r="C3" s="77">
        <f>SUM(D3:G3)</f>
        <v>935.78934491090115</v>
      </c>
      <c r="D3" s="78">
        <v>802.24865041659757</v>
      </c>
      <c r="E3" s="79">
        <v>125.38500136039437</v>
      </c>
      <c r="F3" s="80"/>
      <c r="G3" s="80">
        <v>8.1556931339092724</v>
      </c>
      <c r="H3" s="81">
        <f>SUM(I3:K3)</f>
        <v>0</v>
      </c>
      <c r="I3" s="82"/>
      <c r="J3" s="83"/>
      <c r="K3" s="83"/>
      <c r="L3" s="81">
        <f>SUM(M3:Z3)</f>
        <v>9146.774069288922</v>
      </c>
      <c r="M3" s="82">
        <v>3053.4742963851995</v>
      </c>
      <c r="N3" s="82">
        <v>16.633377499200002</v>
      </c>
      <c r="O3" s="83">
        <v>0</v>
      </c>
      <c r="P3" s="83">
        <v>564.2282843555555</v>
      </c>
      <c r="Q3" s="83">
        <v>369.55541863968</v>
      </c>
      <c r="R3" s="83">
        <v>1543.1782335883197</v>
      </c>
      <c r="S3" s="83">
        <v>82.827948630790956</v>
      </c>
      <c r="T3" s="83">
        <v>157.5463640726893</v>
      </c>
      <c r="U3" s="83">
        <v>2941.4703035056637</v>
      </c>
      <c r="V3" s="83">
        <v>164.48328641762765</v>
      </c>
      <c r="W3" s="80">
        <v>7.5616539426795564</v>
      </c>
      <c r="X3" s="80">
        <v>200.83222211696253</v>
      </c>
      <c r="Y3" s="80">
        <v>1.2281470084248403</v>
      </c>
      <c r="Z3" s="83">
        <v>43.754533126130625</v>
      </c>
      <c r="AA3" s="81">
        <v>1728.338063506957</v>
      </c>
      <c r="AB3" s="84">
        <f>SUM(AC3:AM3)</f>
        <v>150.18873559012798</v>
      </c>
      <c r="AC3" s="85"/>
      <c r="AD3" s="83"/>
      <c r="AE3" s="83">
        <v>23.169037781663999</v>
      </c>
      <c r="AF3" s="83"/>
      <c r="AG3" s="83"/>
      <c r="AH3" s="83"/>
      <c r="AI3" s="83">
        <v>104.16969909062398</v>
      </c>
      <c r="AJ3" s="83">
        <v>22.849998717839998</v>
      </c>
      <c r="AK3" s="82"/>
      <c r="AL3" s="82"/>
      <c r="AM3" s="80"/>
      <c r="AN3" s="86"/>
      <c r="AO3" s="86">
        <v>139.45061680000001</v>
      </c>
      <c r="AP3" s="84"/>
      <c r="AQ3" s="87">
        <f t="shared" ref="AQ3:AQ20" si="0">C3+H3+L3+AA3+AB3+AN3+AO3+AP3</f>
        <v>12100.540830096908</v>
      </c>
    </row>
    <row r="4" spans="1:45" ht="12.75" customHeight="1">
      <c r="A4" s="75" t="s">
        <v>95</v>
      </c>
      <c r="B4" s="76"/>
      <c r="C4" s="77">
        <f>SUM(D4:G4)</f>
        <v>15.186580890896002</v>
      </c>
      <c r="D4" s="78">
        <v>0</v>
      </c>
      <c r="E4" s="88">
        <v>14.097722162000002</v>
      </c>
      <c r="F4" s="80"/>
      <c r="G4" s="80">
        <v>1.0888587288959999</v>
      </c>
      <c r="H4" s="81">
        <f>SUM(I4:K4)</f>
        <v>7.0330680000000001</v>
      </c>
      <c r="I4" s="82"/>
      <c r="J4" s="83"/>
      <c r="K4" s="83">
        <v>7.0330680000000001</v>
      </c>
      <c r="L4" s="81">
        <f>SUM(M4:Z4)</f>
        <v>1717.0624747879344</v>
      </c>
      <c r="M4" s="82">
        <v>0</v>
      </c>
      <c r="N4" s="82">
        <v>0</v>
      </c>
      <c r="O4" s="83"/>
      <c r="P4" s="83">
        <v>364.52221864444448</v>
      </c>
      <c r="Q4" s="83">
        <v>21.672508399360005</v>
      </c>
      <c r="R4" s="83">
        <v>156.29379915984001</v>
      </c>
      <c r="S4" s="83">
        <v>986.60611760112999</v>
      </c>
      <c r="T4" s="83">
        <v>35.289733288720633</v>
      </c>
      <c r="U4" s="83">
        <v>102.14625414775992</v>
      </c>
      <c r="V4" s="83">
        <v>2.9088437938490893E-3</v>
      </c>
      <c r="W4" s="80">
        <v>36.297317128453038</v>
      </c>
      <c r="X4" s="80">
        <v>5.4694689952000006</v>
      </c>
      <c r="Y4" s="80">
        <v>1.8500297569930473E-2</v>
      </c>
      <c r="Z4" s="83">
        <v>8.7436482816626366</v>
      </c>
      <c r="AA4" s="81">
        <v>0</v>
      </c>
      <c r="AB4" s="84">
        <f>SUM(AC4:AM4)</f>
        <v>9.4476585178560004</v>
      </c>
      <c r="AC4" s="85"/>
      <c r="AD4" s="83"/>
      <c r="AE4" s="83">
        <v>0.41264639999999991</v>
      </c>
      <c r="AF4" s="83"/>
      <c r="AG4" s="83"/>
      <c r="AH4" s="83"/>
      <c r="AI4" s="83">
        <v>9.0350121178560006</v>
      </c>
      <c r="AJ4" s="83">
        <v>0</v>
      </c>
      <c r="AK4" s="82"/>
      <c r="AL4" s="82"/>
      <c r="AM4" s="80"/>
      <c r="AN4" s="86"/>
      <c r="AO4" s="86">
        <v>141.83539077999998</v>
      </c>
      <c r="AP4" s="84"/>
      <c r="AQ4" s="87">
        <f t="shared" si="0"/>
        <v>1890.5651729766864</v>
      </c>
    </row>
    <row r="5" spans="1:45" ht="12.75" customHeight="1">
      <c r="A5" s="75" t="s">
        <v>96</v>
      </c>
      <c r="B5" s="76"/>
      <c r="C5" s="77">
        <f>SUM(D5:G5)</f>
        <v>0</v>
      </c>
      <c r="D5" s="78"/>
      <c r="E5" s="88"/>
      <c r="F5" s="80"/>
      <c r="G5" s="80"/>
      <c r="H5" s="81">
        <f>SUM(I5:K5)</f>
        <v>0</v>
      </c>
      <c r="I5" s="82"/>
      <c r="J5" s="83"/>
      <c r="K5" s="83"/>
      <c r="L5" s="81">
        <f>SUM(M5:Z5)</f>
        <v>162.14899063248015</v>
      </c>
      <c r="M5" s="82"/>
      <c r="N5" s="82"/>
      <c r="O5" s="83"/>
      <c r="P5" s="83"/>
      <c r="Q5" s="83"/>
      <c r="R5" s="83"/>
      <c r="S5" s="83">
        <v>15.730078096892656</v>
      </c>
      <c r="T5" s="83"/>
      <c r="U5" s="83">
        <v>146.41891253558748</v>
      </c>
      <c r="V5" s="83"/>
      <c r="W5" s="80"/>
      <c r="X5" s="80"/>
      <c r="Y5" s="80"/>
      <c r="Z5" s="83"/>
      <c r="AA5" s="81"/>
      <c r="AB5" s="84">
        <f>SUM(AC5:AM5)</f>
        <v>0</v>
      </c>
      <c r="AC5" s="85"/>
      <c r="AD5" s="83"/>
      <c r="AE5" s="83"/>
      <c r="AF5" s="83"/>
      <c r="AG5" s="83"/>
      <c r="AH5" s="83"/>
      <c r="AI5" s="83"/>
      <c r="AJ5" s="83"/>
      <c r="AK5" s="82"/>
      <c r="AL5" s="82"/>
      <c r="AM5" s="80"/>
      <c r="AN5" s="86"/>
      <c r="AO5" s="86"/>
      <c r="AP5" s="84"/>
      <c r="AQ5" s="87">
        <f t="shared" si="0"/>
        <v>162.14899063248015</v>
      </c>
    </row>
    <row r="6" spans="1:45" ht="12.75" customHeight="1" thickBot="1">
      <c r="A6" s="89" t="s">
        <v>97</v>
      </c>
      <c r="B6" s="90"/>
      <c r="C6" s="77">
        <f>SUM(D6:G6)</f>
        <v>-105.50045932171129</v>
      </c>
      <c r="D6" s="91">
        <v>-106.11399866466098</v>
      </c>
      <c r="E6" s="80">
        <v>-0.8079766727235479</v>
      </c>
      <c r="F6" s="92"/>
      <c r="G6" s="92">
        <v>1.4215160156732278</v>
      </c>
      <c r="H6" s="93">
        <f>SUM(I6:K6)</f>
        <v>-122.93905189963694</v>
      </c>
      <c r="I6" s="94">
        <v>-136.53826589963694</v>
      </c>
      <c r="J6" s="94">
        <v>0</v>
      </c>
      <c r="K6" s="94">
        <v>13.599214000000003</v>
      </c>
      <c r="L6" s="93">
        <f>SUM(M6:Z6)</f>
        <v>151.33981188504902</v>
      </c>
      <c r="M6" s="82">
        <v>38.730964773999993</v>
      </c>
      <c r="N6" s="82">
        <v>-8.8751519999999999</v>
      </c>
      <c r="O6" s="83"/>
      <c r="P6" s="83">
        <v>-9.6980083333333713</v>
      </c>
      <c r="Q6" s="83">
        <v>12.883201938880001</v>
      </c>
      <c r="R6" s="83">
        <v>82.12024884504001</v>
      </c>
      <c r="S6" s="83">
        <v>23.637599999999999</v>
      </c>
      <c r="T6" s="83">
        <v>1.4659197380156652</v>
      </c>
      <c r="U6" s="83">
        <v>8.3874136006762399</v>
      </c>
      <c r="V6" s="83">
        <v>3.2040911090633046</v>
      </c>
      <c r="W6" s="92">
        <v>-0.51646778729281662</v>
      </c>
      <c r="X6" s="92">
        <v>0</v>
      </c>
      <c r="Y6" s="92">
        <v>0</v>
      </c>
      <c r="Z6" s="94">
        <v>0</v>
      </c>
      <c r="AA6" s="93">
        <v>0</v>
      </c>
      <c r="AB6" s="95">
        <f>SUM(AC6:AM6)</f>
        <v>4.4601014379600006</v>
      </c>
      <c r="AC6" s="96"/>
      <c r="AD6" s="97"/>
      <c r="AE6" s="97">
        <v>0.26707427819999968</v>
      </c>
      <c r="AF6" s="97"/>
      <c r="AG6" s="97"/>
      <c r="AH6" s="97"/>
      <c r="AI6" s="97">
        <v>1.7828522013120007</v>
      </c>
      <c r="AJ6" s="97">
        <v>2.4101749584479997</v>
      </c>
      <c r="AK6" s="94"/>
      <c r="AL6" s="94"/>
      <c r="AM6" s="92"/>
      <c r="AN6" s="98"/>
      <c r="AO6" s="98"/>
      <c r="AP6" s="95"/>
      <c r="AQ6" s="99">
        <f t="shared" si="0"/>
        <v>-72.639597898339204</v>
      </c>
    </row>
    <row r="7" spans="1:45" s="12" customFormat="1" ht="12.75" customHeight="1">
      <c r="A7" s="100" t="s">
        <v>98</v>
      </c>
      <c r="B7" s="101"/>
      <c r="C7" s="102">
        <f t="shared" ref="C7:AP7" si="1">C2+C3-C4-C5+C6</f>
        <v>815.10230469829378</v>
      </c>
      <c r="D7" s="103">
        <f t="shared" si="1"/>
        <v>696.13465175193664</v>
      </c>
      <c r="E7" s="104">
        <f t="shared" si="1"/>
        <v>110.47930252567083</v>
      </c>
      <c r="F7" s="104">
        <f t="shared" si="1"/>
        <v>0</v>
      </c>
      <c r="G7" s="104">
        <f t="shared" si="1"/>
        <v>8.4883504206865013</v>
      </c>
      <c r="H7" s="105">
        <f t="shared" si="1"/>
        <v>685.95222908664709</v>
      </c>
      <c r="I7" s="103">
        <f t="shared" si="1"/>
        <v>551.68208308664714</v>
      </c>
      <c r="J7" s="104">
        <f t="shared" si="1"/>
        <v>127.70399999999999</v>
      </c>
      <c r="K7" s="104">
        <f t="shared" si="1"/>
        <v>6.5661460000000034</v>
      </c>
      <c r="L7" s="105">
        <f t="shared" si="1"/>
        <v>7418.9024157535559</v>
      </c>
      <c r="M7" s="103">
        <f t="shared" si="1"/>
        <v>3092.2052611591994</v>
      </c>
      <c r="N7" s="103">
        <f t="shared" si="1"/>
        <v>7.7582254992000017</v>
      </c>
      <c r="O7" s="104">
        <f t="shared" si="1"/>
        <v>0</v>
      </c>
      <c r="P7" s="104">
        <f t="shared" si="1"/>
        <v>190.00805737777765</v>
      </c>
      <c r="Q7" s="104">
        <f t="shared" si="1"/>
        <v>360.76611217919998</v>
      </c>
      <c r="R7" s="104">
        <f t="shared" si="1"/>
        <v>1469.0046832735197</v>
      </c>
      <c r="S7" s="104">
        <f t="shared" si="1"/>
        <v>-895.87064706723163</v>
      </c>
      <c r="T7" s="104">
        <f t="shared" si="1"/>
        <v>123.72255052198433</v>
      </c>
      <c r="U7" s="104">
        <f t="shared" si="1"/>
        <v>2701.2925504229925</v>
      </c>
      <c r="V7" s="104">
        <f t="shared" si="1"/>
        <v>167.68446868289712</v>
      </c>
      <c r="W7" s="104">
        <f t="shared" si="1"/>
        <v>-29.252130973066301</v>
      </c>
      <c r="X7" s="104">
        <f t="shared" si="1"/>
        <v>195.36275312176252</v>
      </c>
      <c r="Y7" s="104">
        <f t="shared" si="1"/>
        <v>1.2096467108549098</v>
      </c>
      <c r="Z7" s="104">
        <f t="shared" si="1"/>
        <v>35.010884844467988</v>
      </c>
      <c r="AA7" s="105">
        <f t="shared" si="1"/>
        <v>4480.2572507256682</v>
      </c>
      <c r="AB7" s="105">
        <f t="shared" si="1"/>
        <v>1476.4875613547667</v>
      </c>
      <c r="AC7" s="103">
        <f t="shared" si="1"/>
        <v>59.691708987970003</v>
      </c>
      <c r="AD7" s="104">
        <f t="shared" si="1"/>
        <v>743.01992281532614</v>
      </c>
      <c r="AE7" s="104">
        <f t="shared" si="1"/>
        <v>272.70521046496276</v>
      </c>
      <c r="AF7" s="104">
        <f t="shared" si="1"/>
        <v>139.99992739520798</v>
      </c>
      <c r="AG7" s="104">
        <f t="shared" si="1"/>
        <v>33.531818868055431</v>
      </c>
      <c r="AH7" s="104">
        <f t="shared" si="1"/>
        <v>16.813132576534866</v>
      </c>
      <c r="AI7" s="104">
        <f t="shared" si="1"/>
        <v>124.01266332172798</v>
      </c>
      <c r="AJ7" s="104">
        <f t="shared" si="1"/>
        <v>27.929372998367999</v>
      </c>
      <c r="AK7" s="106">
        <f t="shared" si="1"/>
        <v>1.4323955643044282</v>
      </c>
      <c r="AL7" s="106">
        <f t="shared" si="1"/>
        <v>13.54608560366562</v>
      </c>
      <c r="AM7" s="103">
        <f t="shared" si="1"/>
        <v>43.805322758643676</v>
      </c>
      <c r="AN7" s="105">
        <f t="shared" si="1"/>
        <v>145.43710297949829</v>
      </c>
      <c r="AO7" s="105">
        <f t="shared" si="1"/>
        <v>-2.3847739799999772</v>
      </c>
      <c r="AP7" s="107">
        <f t="shared" si="1"/>
        <v>0</v>
      </c>
      <c r="AQ7" s="108">
        <f t="shared" si="0"/>
        <v>15019.754090618429</v>
      </c>
      <c r="AR7" s="8"/>
      <c r="AS7" s="11"/>
    </row>
    <row r="8" spans="1:45" s="12" customFormat="1" ht="12.75" customHeight="1" thickBot="1">
      <c r="A8" s="109" t="s">
        <v>99</v>
      </c>
      <c r="B8" s="110"/>
      <c r="C8" s="111">
        <f t="shared" ref="C8:AP8" si="2">C7-C27</f>
        <v>815.10230469829378</v>
      </c>
      <c r="D8" s="112">
        <f t="shared" si="2"/>
        <v>696.13465175193664</v>
      </c>
      <c r="E8" s="113">
        <f t="shared" si="2"/>
        <v>110.47930252567083</v>
      </c>
      <c r="F8" s="114">
        <f t="shared" si="2"/>
        <v>0</v>
      </c>
      <c r="G8" s="114">
        <f t="shared" si="2"/>
        <v>8.4883504206865013</v>
      </c>
      <c r="H8" s="115">
        <f t="shared" si="2"/>
        <v>685.95222908664709</v>
      </c>
      <c r="I8" s="112">
        <f t="shared" si="2"/>
        <v>551.68208308664714</v>
      </c>
      <c r="J8" s="113">
        <f t="shared" si="2"/>
        <v>127.70399999999999</v>
      </c>
      <c r="K8" s="113">
        <f t="shared" si="2"/>
        <v>6.5661460000000034</v>
      </c>
      <c r="L8" s="115">
        <f t="shared" si="2"/>
        <v>7187.3191310764705</v>
      </c>
      <c r="M8" s="112">
        <f t="shared" si="2"/>
        <v>3092.2052611591994</v>
      </c>
      <c r="N8" s="112">
        <f t="shared" si="2"/>
        <v>7.7582254992000017</v>
      </c>
      <c r="O8" s="113">
        <f t="shared" si="2"/>
        <v>0</v>
      </c>
      <c r="P8" s="113">
        <f t="shared" si="2"/>
        <v>190.00805737777765</v>
      </c>
      <c r="Q8" s="113">
        <f t="shared" si="2"/>
        <v>360.76611217919998</v>
      </c>
      <c r="R8" s="113">
        <f t="shared" si="2"/>
        <v>1469.0046832735197</v>
      </c>
      <c r="S8" s="113">
        <f t="shared" si="2"/>
        <v>-895.87064706723163</v>
      </c>
      <c r="T8" s="113">
        <f t="shared" si="2"/>
        <v>123.72255052198433</v>
      </c>
      <c r="U8" s="113">
        <f t="shared" si="2"/>
        <v>2701.2925504229925</v>
      </c>
      <c r="V8" s="113">
        <f t="shared" si="2"/>
        <v>167.68446868289712</v>
      </c>
      <c r="W8" s="114">
        <f t="shared" si="2"/>
        <v>-29.252130973066301</v>
      </c>
      <c r="X8" s="114">
        <f t="shared" si="2"/>
        <v>0</v>
      </c>
      <c r="Y8" s="114">
        <f t="shared" si="2"/>
        <v>0</v>
      </c>
      <c r="Z8" s="113">
        <f t="shared" si="2"/>
        <v>0</v>
      </c>
      <c r="AA8" s="115">
        <f t="shared" si="2"/>
        <v>4480.2572507256682</v>
      </c>
      <c r="AB8" s="116">
        <f t="shared" si="2"/>
        <v>1476.4875613547667</v>
      </c>
      <c r="AC8" s="112">
        <f t="shared" si="2"/>
        <v>59.691708987970003</v>
      </c>
      <c r="AD8" s="113">
        <f t="shared" si="2"/>
        <v>743.01992281532614</v>
      </c>
      <c r="AE8" s="113">
        <f t="shared" si="2"/>
        <v>272.70521046496276</v>
      </c>
      <c r="AF8" s="113">
        <f t="shared" si="2"/>
        <v>139.99992739520798</v>
      </c>
      <c r="AG8" s="113">
        <f t="shared" si="2"/>
        <v>33.531818868055431</v>
      </c>
      <c r="AH8" s="113">
        <f t="shared" si="2"/>
        <v>16.813132576534866</v>
      </c>
      <c r="AI8" s="113">
        <f t="shared" si="2"/>
        <v>124.01266332172798</v>
      </c>
      <c r="AJ8" s="113">
        <f t="shared" si="2"/>
        <v>27.929372998367999</v>
      </c>
      <c r="AK8" s="117">
        <f t="shared" si="2"/>
        <v>1.4323955643044282</v>
      </c>
      <c r="AL8" s="117">
        <f t="shared" si="2"/>
        <v>13.54608560366562</v>
      </c>
      <c r="AM8" s="112">
        <f t="shared" si="2"/>
        <v>43.805322758643676</v>
      </c>
      <c r="AN8" s="115">
        <f t="shared" si="2"/>
        <v>145.43710297949829</v>
      </c>
      <c r="AO8" s="115">
        <f t="shared" si="2"/>
        <v>-2.3847739799999772</v>
      </c>
      <c r="AP8" s="112">
        <f t="shared" si="2"/>
        <v>0</v>
      </c>
      <c r="AQ8" s="118">
        <f t="shared" si="0"/>
        <v>14788.170805941343</v>
      </c>
      <c r="AR8" s="8"/>
      <c r="AS8" s="11"/>
    </row>
    <row r="9" spans="1:45" s="12" customFormat="1" ht="12.75" customHeight="1">
      <c r="A9" s="100" t="s">
        <v>100</v>
      </c>
      <c r="B9" s="101"/>
      <c r="C9" s="102">
        <f t="shared" ref="C9:AP9" si="3">SUM(C10:C14)</f>
        <v>488.64939432989598</v>
      </c>
      <c r="D9" s="106">
        <f t="shared" si="3"/>
        <v>488.64939432989598</v>
      </c>
      <c r="E9" s="104">
        <f t="shared" si="3"/>
        <v>0</v>
      </c>
      <c r="F9" s="119">
        <f t="shared" si="3"/>
        <v>0</v>
      </c>
      <c r="G9" s="119">
        <f t="shared" si="3"/>
        <v>0</v>
      </c>
      <c r="H9" s="105">
        <f t="shared" si="3"/>
        <v>541.02658367795425</v>
      </c>
      <c r="I9" s="106">
        <f t="shared" si="3"/>
        <v>541.02658367795425</v>
      </c>
      <c r="J9" s="104">
        <f t="shared" si="3"/>
        <v>0</v>
      </c>
      <c r="K9" s="104">
        <f t="shared" si="3"/>
        <v>0</v>
      </c>
      <c r="L9" s="105">
        <f t="shared" si="3"/>
        <v>3165.7216476484605</v>
      </c>
      <c r="M9" s="104">
        <f t="shared" si="3"/>
        <v>3092.2052611591994</v>
      </c>
      <c r="N9" s="104">
        <f t="shared" ref="N9" si="4">SUM(N10:N14)</f>
        <v>38.786602361842682</v>
      </c>
      <c r="O9" s="104">
        <f t="shared" si="3"/>
        <v>0</v>
      </c>
      <c r="P9" s="104">
        <f t="shared" si="3"/>
        <v>0</v>
      </c>
      <c r="Q9" s="104">
        <f t="shared" si="3"/>
        <v>0</v>
      </c>
      <c r="R9" s="104">
        <f t="shared" si="3"/>
        <v>0</v>
      </c>
      <c r="S9" s="104">
        <f t="shared" si="3"/>
        <v>25.868327226603597</v>
      </c>
      <c r="T9" s="104">
        <f t="shared" si="3"/>
        <v>0.63499472294399995</v>
      </c>
      <c r="U9" s="104">
        <f t="shared" si="3"/>
        <v>8.2264621778709284</v>
      </c>
      <c r="V9" s="104">
        <f t="shared" si="3"/>
        <v>0</v>
      </c>
      <c r="W9" s="119">
        <f t="shared" si="3"/>
        <v>0</v>
      </c>
      <c r="X9" s="119">
        <f t="shared" si="3"/>
        <v>0</v>
      </c>
      <c r="Y9" s="119">
        <f t="shared" si="3"/>
        <v>0</v>
      </c>
      <c r="Z9" s="104">
        <f t="shared" si="3"/>
        <v>0</v>
      </c>
      <c r="AA9" s="105">
        <f t="shared" si="3"/>
        <v>2501.2994242635782</v>
      </c>
      <c r="AB9" s="103">
        <f t="shared" si="3"/>
        <v>215.90352917717644</v>
      </c>
      <c r="AC9" s="120">
        <f t="shared" si="3"/>
        <v>0</v>
      </c>
      <c r="AD9" s="104">
        <f t="shared" si="3"/>
        <v>0</v>
      </c>
      <c r="AE9" s="104">
        <f t="shared" si="3"/>
        <v>76.028615684916531</v>
      </c>
      <c r="AF9" s="104">
        <f t="shared" ref="AF9" si="5">SUM(AF10:AF14)</f>
        <v>99.30702317107577</v>
      </c>
      <c r="AG9" s="104">
        <f t="shared" si="3"/>
        <v>33.531818868055431</v>
      </c>
      <c r="AH9" s="104">
        <f t="shared" si="3"/>
        <v>7.0360714531287174</v>
      </c>
      <c r="AI9" s="104">
        <f t="shared" si="3"/>
        <v>0</v>
      </c>
      <c r="AJ9" s="104">
        <f t="shared" ref="AJ9" si="6">SUM(AJ10:AJ14)</f>
        <v>0</v>
      </c>
      <c r="AK9" s="106">
        <f t="shared" si="3"/>
        <v>0</v>
      </c>
      <c r="AL9" s="106">
        <f t="shared" ref="AL9" si="7">SUM(AL10:AL14)</f>
        <v>0</v>
      </c>
      <c r="AM9" s="119">
        <f t="shared" si="3"/>
        <v>0</v>
      </c>
      <c r="AN9" s="105">
        <f t="shared" si="3"/>
        <v>90.714163374524205</v>
      </c>
      <c r="AO9" s="105">
        <f t="shared" si="3"/>
        <v>54.38453208</v>
      </c>
      <c r="AP9" s="103">
        <f t="shared" si="3"/>
        <v>0</v>
      </c>
      <c r="AQ9" s="121">
        <f t="shared" si="0"/>
        <v>7057.699274551589</v>
      </c>
      <c r="AR9" s="8"/>
      <c r="AS9" s="11"/>
    </row>
    <row r="10" spans="1:45" ht="12.75" customHeight="1">
      <c r="A10" s="122" t="s">
        <v>101</v>
      </c>
      <c r="B10" s="123"/>
      <c r="C10" s="124">
        <f>SUM(D10:G10)</f>
        <v>488.64939432989598</v>
      </c>
      <c r="D10" s="125">
        <v>488.64939432989598</v>
      </c>
      <c r="E10" s="126"/>
      <c r="F10" s="127"/>
      <c r="G10" s="127"/>
      <c r="H10" s="128">
        <f>SUM(I10:K10)</f>
        <v>467.10845991760607</v>
      </c>
      <c r="I10" s="125">
        <v>467.10845991760607</v>
      </c>
      <c r="J10" s="126">
        <v>0</v>
      </c>
      <c r="K10" s="126"/>
      <c r="L10" s="128">
        <f>SUM(M10:Z10)</f>
        <v>34.094789404474525</v>
      </c>
      <c r="M10" s="126"/>
      <c r="N10" s="126"/>
      <c r="O10" s="126"/>
      <c r="P10" s="126"/>
      <c r="Q10" s="126"/>
      <c r="R10" s="126"/>
      <c r="S10" s="126">
        <v>25.868327226603597</v>
      </c>
      <c r="T10" s="126"/>
      <c r="U10" s="126">
        <v>8.2264621778709284</v>
      </c>
      <c r="V10" s="126"/>
      <c r="W10" s="127"/>
      <c r="X10" s="127"/>
      <c r="Y10" s="127"/>
      <c r="Z10" s="126"/>
      <c r="AA10" s="128">
        <v>2187.6033883210698</v>
      </c>
      <c r="AB10" s="129">
        <f>SUM(AC10:AM10)</f>
        <v>205.30590173319058</v>
      </c>
      <c r="AC10" s="130"/>
      <c r="AD10" s="126"/>
      <c r="AE10" s="126">
        <v>72.467059694059387</v>
      </c>
      <c r="AF10" s="126">
        <v>99.30702317107577</v>
      </c>
      <c r="AG10" s="126">
        <v>33.531818868055431</v>
      </c>
      <c r="AH10" s="126"/>
      <c r="AI10" s="126"/>
      <c r="AJ10" s="126"/>
      <c r="AK10" s="125"/>
      <c r="AL10" s="125"/>
      <c r="AM10" s="127"/>
      <c r="AN10" s="131">
        <v>90.714163374524205</v>
      </c>
      <c r="AO10" s="128"/>
      <c r="AP10" s="129"/>
      <c r="AQ10" s="132">
        <f t="shared" si="0"/>
        <v>3473.4760970807611</v>
      </c>
    </row>
    <row r="11" spans="1:45" ht="12.75" customHeight="1">
      <c r="A11" s="75" t="s">
        <v>102</v>
      </c>
      <c r="B11" s="76"/>
      <c r="C11" s="77">
        <f>SUM(D11:G11)</f>
        <v>0</v>
      </c>
      <c r="D11" s="82">
        <v>0</v>
      </c>
      <c r="E11" s="83"/>
      <c r="F11" s="80"/>
      <c r="G11" s="80"/>
      <c r="H11" s="81">
        <f>SUM(I11:K11)</f>
        <v>5.8425469182429177</v>
      </c>
      <c r="I11" s="82">
        <v>5.8425469182429177</v>
      </c>
      <c r="J11" s="83"/>
      <c r="K11" s="83"/>
      <c r="L11" s="81">
        <f>SUM(M11:Z11)</f>
        <v>0.63499472294399995</v>
      </c>
      <c r="M11" s="83"/>
      <c r="N11" s="133"/>
      <c r="O11" s="133">
        <v>0</v>
      </c>
      <c r="P11" s="83"/>
      <c r="Q11" s="83"/>
      <c r="R11" s="83"/>
      <c r="S11" s="83">
        <v>0</v>
      </c>
      <c r="T11" s="83">
        <v>0.63499472294399995</v>
      </c>
      <c r="U11" s="83">
        <v>0</v>
      </c>
      <c r="V11" s="83"/>
      <c r="W11" s="80"/>
      <c r="X11" s="80"/>
      <c r="Y11" s="80"/>
      <c r="Z11" s="83"/>
      <c r="AA11" s="81">
        <v>272.96145103491432</v>
      </c>
      <c r="AB11" s="84">
        <f>SUM(AC11:AM11)</f>
        <v>10.597627443985861</v>
      </c>
      <c r="AC11" s="85"/>
      <c r="AD11" s="83"/>
      <c r="AE11" s="83">
        <v>3.5615559908571428</v>
      </c>
      <c r="AF11" s="83"/>
      <c r="AG11" s="83"/>
      <c r="AH11" s="83">
        <v>7.0360714531287174</v>
      </c>
      <c r="AI11" s="83"/>
      <c r="AJ11" s="83"/>
      <c r="AK11" s="82"/>
      <c r="AL11" s="82"/>
      <c r="AM11" s="80"/>
      <c r="AN11" s="86"/>
      <c r="AO11" s="86"/>
      <c r="AP11" s="84"/>
      <c r="AQ11" s="87">
        <f t="shared" si="0"/>
        <v>290.03662012008709</v>
      </c>
    </row>
    <row r="12" spans="1:45" ht="12.75" customHeight="1">
      <c r="A12" s="75" t="s">
        <v>103</v>
      </c>
      <c r="B12" s="76"/>
      <c r="C12" s="77"/>
      <c r="D12" s="82"/>
      <c r="E12" s="83"/>
      <c r="F12" s="80"/>
      <c r="G12" s="80"/>
      <c r="H12" s="81"/>
      <c r="I12" s="82"/>
      <c r="J12" s="83"/>
      <c r="K12" s="83"/>
      <c r="L12" s="81"/>
      <c r="M12" s="83"/>
      <c r="N12" s="133"/>
      <c r="O12" s="133"/>
      <c r="P12" s="83"/>
      <c r="Q12" s="83"/>
      <c r="R12" s="83"/>
      <c r="S12" s="83"/>
      <c r="T12" s="83"/>
      <c r="U12" s="83"/>
      <c r="V12" s="83"/>
      <c r="W12" s="80"/>
      <c r="X12" s="80"/>
      <c r="Y12" s="80"/>
      <c r="Z12" s="83"/>
      <c r="AA12" s="81"/>
      <c r="AB12" s="84"/>
      <c r="AC12" s="85"/>
      <c r="AD12" s="83"/>
      <c r="AE12" s="83"/>
      <c r="AF12" s="83"/>
      <c r="AG12" s="83"/>
      <c r="AH12" s="83"/>
      <c r="AI12" s="83"/>
      <c r="AJ12" s="83"/>
      <c r="AK12" s="82"/>
      <c r="AL12" s="82"/>
      <c r="AM12" s="80"/>
      <c r="AN12" s="86"/>
      <c r="AO12" s="86">
        <v>42.942060079999997</v>
      </c>
      <c r="AP12" s="84"/>
      <c r="AQ12" s="87">
        <f t="shared" si="0"/>
        <v>42.942060079999997</v>
      </c>
    </row>
    <row r="13" spans="1:45" ht="12.75" customHeight="1">
      <c r="A13" s="75" t="s">
        <v>104</v>
      </c>
      <c r="B13" s="76"/>
      <c r="C13" s="77">
        <f>SUM(D13:G13)</f>
        <v>0</v>
      </c>
      <c r="D13" s="82"/>
      <c r="E13" s="80"/>
      <c r="F13" s="80"/>
      <c r="G13" s="80"/>
      <c r="H13" s="81">
        <f>SUM(I13:K13)</f>
        <v>68.075576842105264</v>
      </c>
      <c r="I13" s="82">
        <v>68.075576842105264</v>
      </c>
      <c r="J13" s="83"/>
      <c r="K13" s="83"/>
      <c r="L13" s="81">
        <f>SUM(M13:Z13)</f>
        <v>0</v>
      </c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0"/>
      <c r="X13" s="80"/>
      <c r="Y13" s="80"/>
      <c r="Z13" s="83"/>
      <c r="AA13" s="81"/>
      <c r="AB13" s="84">
        <f>SUM(AC13:AM13)</f>
        <v>0</v>
      </c>
      <c r="AC13" s="85"/>
      <c r="AD13" s="83"/>
      <c r="AE13" s="83"/>
      <c r="AF13" s="83"/>
      <c r="AG13" s="83"/>
      <c r="AH13" s="83"/>
      <c r="AI13" s="83"/>
      <c r="AJ13" s="83"/>
      <c r="AK13" s="82"/>
      <c r="AL13" s="82"/>
      <c r="AM13" s="80"/>
      <c r="AN13" s="86"/>
      <c r="AO13" s="86"/>
      <c r="AP13" s="84"/>
      <c r="AQ13" s="87">
        <f t="shared" si="0"/>
        <v>68.075576842105264</v>
      </c>
    </row>
    <row r="14" spans="1:45" ht="12.75" customHeight="1">
      <c r="A14" s="134" t="s">
        <v>105</v>
      </c>
      <c r="B14" s="135"/>
      <c r="C14" s="136">
        <f>SUM(D14:G14)</f>
        <v>0</v>
      </c>
      <c r="D14" s="137"/>
      <c r="E14" s="138"/>
      <c r="F14" s="139"/>
      <c r="G14" s="139"/>
      <c r="H14" s="140">
        <f>SUM(I14:K14)</f>
        <v>0</v>
      </c>
      <c r="I14" s="137"/>
      <c r="J14" s="138"/>
      <c r="K14" s="138"/>
      <c r="L14" s="140">
        <f>SUM(M14:Z14)</f>
        <v>3130.991863521042</v>
      </c>
      <c r="M14" s="138">
        <v>3092.2052611591994</v>
      </c>
      <c r="N14" s="138">
        <v>38.786602361842682</v>
      </c>
      <c r="O14" s="138"/>
      <c r="P14" s="138"/>
      <c r="Q14" s="138"/>
      <c r="R14" s="138"/>
      <c r="S14" s="138"/>
      <c r="T14" s="138"/>
      <c r="U14" s="138"/>
      <c r="V14" s="138"/>
      <c r="W14" s="139"/>
      <c r="X14" s="139"/>
      <c r="Y14" s="139"/>
      <c r="Z14" s="138"/>
      <c r="AA14" s="140">
        <v>40.734584907594211</v>
      </c>
      <c r="AB14" s="141">
        <f>SUM(AC14:AM14)</f>
        <v>0</v>
      </c>
      <c r="AC14" s="142"/>
      <c r="AD14" s="138"/>
      <c r="AE14" s="138"/>
      <c r="AF14" s="138"/>
      <c r="AG14" s="138"/>
      <c r="AH14" s="138"/>
      <c r="AI14" s="138"/>
      <c r="AJ14" s="138"/>
      <c r="AK14" s="137"/>
      <c r="AL14" s="137"/>
      <c r="AM14" s="139"/>
      <c r="AN14" s="143"/>
      <c r="AO14" s="143">
        <v>11.442471999999999</v>
      </c>
      <c r="AP14" s="141"/>
      <c r="AQ14" s="144">
        <f t="shared" si="0"/>
        <v>3183.1689204286363</v>
      </c>
    </row>
    <row r="15" spans="1:45" s="12" customFormat="1" ht="12.75" customHeight="1">
      <c r="A15" s="145" t="s">
        <v>106</v>
      </c>
      <c r="B15" s="146"/>
      <c r="C15" s="147">
        <f t="shared" ref="C15:AP15" si="8">SUM(C16:C20)</f>
        <v>0</v>
      </c>
      <c r="D15" s="148">
        <f t="shared" si="8"/>
        <v>0</v>
      </c>
      <c r="E15" s="149">
        <f t="shared" si="8"/>
        <v>0</v>
      </c>
      <c r="F15" s="150">
        <f t="shared" si="8"/>
        <v>0</v>
      </c>
      <c r="G15" s="150">
        <f t="shared" si="8"/>
        <v>0</v>
      </c>
      <c r="H15" s="151">
        <f t="shared" si="8"/>
        <v>64.671797999999995</v>
      </c>
      <c r="I15" s="148">
        <f t="shared" si="8"/>
        <v>0</v>
      </c>
      <c r="J15" s="149">
        <f t="shared" si="8"/>
        <v>0</v>
      </c>
      <c r="K15" s="149">
        <f t="shared" si="8"/>
        <v>64.671797999999995</v>
      </c>
      <c r="L15" s="151">
        <f t="shared" si="8"/>
        <v>3166.7858692089685</v>
      </c>
      <c r="M15" s="149">
        <f t="shared" si="8"/>
        <v>0</v>
      </c>
      <c r="N15" s="149">
        <f t="shared" si="8"/>
        <v>0</v>
      </c>
      <c r="O15" s="149">
        <f t="shared" si="8"/>
        <v>90.017983923640699</v>
      </c>
      <c r="P15" s="149">
        <f t="shared" si="8"/>
        <v>640.53679657777786</v>
      </c>
      <c r="Q15" s="149">
        <f t="shared" si="8"/>
        <v>226.77459106847999</v>
      </c>
      <c r="R15" s="149">
        <f t="shared" si="8"/>
        <v>0</v>
      </c>
      <c r="S15" s="149">
        <f t="shared" si="8"/>
        <v>960.95017928079096</v>
      </c>
      <c r="T15" s="149">
        <f t="shared" si="8"/>
        <v>64.797462901984332</v>
      </c>
      <c r="U15" s="149">
        <f t="shared" si="8"/>
        <v>1146.9502117491124</v>
      </c>
      <c r="V15" s="149">
        <f t="shared" si="8"/>
        <v>0</v>
      </c>
      <c r="W15" s="150">
        <f t="shared" si="8"/>
        <v>36.758643707182323</v>
      </c>
      <c r="X15" s="150">
        <f t="shared" si="8"/>
        <v>0</v>
      </c>
      <c r="Y15" s="150">
        <f t="shared" si="8"/>
        <v>0</v>
      </c>
      <c r="Z15" s="149">
        <f t="shared" si="8"/>
        <v>0</v>
      </c>
      <c r="AA15" s="151">
        <f t="shared" si="8"/>
        <v>0</v>
      </c>
      <c r="AB15" s="152">
        <f t="shared" si="8"/>
        <v>0</v>
      </c>
      <c r="AC15" s="153">
        <f t="shared" si="8"/>
        <v>0</v>
      </c>
      <c r="AD15" s="149">
        <f t="shared" si="8"/>
        <v>0</v>
      </c>
      <c r="AE15" s="149">
        <f t="shared" si="8"/>
        <v>0</v>
      </c>
      <c r="AF15" s="149">
        <f t="shared" si="8"/>
        <v>0</v>
      </c>
      <c r="AG15" s="154">
        <f t="shared" si="8"/>
        <v>0</v>
      </c>
      <c r="AH15" s="154">
        <f t="shared" si="8"/>
        <v>0</v>
      </c>
      <c r="AI15" s="154">
        <f t="shared" si="8"/>
        <v>0</v>
      </c>
      <c r="AJ15" s="154">
        <f t="shared" si="8"/>
        <v>0</v>
      </c>
      <c r="AK15" s="148">
        <f t="shared" si="8"/>
        <v>0</v>
      </c>
      <c r="AL15" s="148">
        <f t="shared" si="8"/>
        <v>0</v>
      </c>
      <c r="AM15" s="150">
        <f t="shared" si="8"/>
        <v>0</v>
      </c>
      <c r="AN15" s="151">
        <f t="shared" si="8"/>
        <v>0</v>
      </c>
      <c r="AO15" s="151">
        <f t="shared" si="8"/>
        <v>1873.361490524092</v>
      </c>
      <c r="AP15" s="152">
        <f t="shared" si="8"/>
        <v>0</v>
      </c>
      <c r="AQ15" s="155">
        <f t="shared" si="0"/>
        <v>5104.8191577330599</v>
      </c>
      <c r="AR15" s="8"/>
      <c r="AS15" s="11"/>
    </row>
    <row r="16" spans="1:45" ht="12.75" customHeight="1">
      <c r="A16" s="122" t="s">
        <v>101</v>
      </c>
      <c r="B16" s="123"/>
      <c r="C16" s="124">
        <f>SUM(D16:G16)</f>
        <v>0</v>
      </c>
      <c r="D16" s="125"/>
      <c r="E16" s="126"/>
      <c r="F16" s="127"/>
      <c r="G16" s="127"/>
      <c r="H16" s="128">
        <f>SUM(I16:K16)</f>
        <v>0</v>
      </c>
      <c r="I16" s="125"/>
      <c r="J16" s="126"/>
      <c r="K16" s="126"/>
      <c r="L16" s="128">
        <f>SUM(M16:Z16)</f>
        <v>0</v>
      </c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7"/>
      <c r="X16" s="127"/>
      <c r="Y16" s="127"/>
      <c r="Z16" s="126"/>
      <c r="AA16" s="128"/>
      <c r="AB16" s="129">
        <f>SUM(AC16:AL16)</f>
        <v>0</v>
      </c>
      <c r="AC16" s="130"/>
      <c r="AD16" s="126"/>
      <c r="AE16" s="126"/>
      <c r="AF16" s="126"/>
      <c r="AG16" s="133"/>
      <c r="AH16" s="133"/>
      <c r="AI16" s="133"/>
      <c r="AJ16" s="133"/>
      <c r="AK16" s="125"/>
      <c r="AL16" s="125"/>
      <c r="AM16" s="127"/>
      <c r="AN16" s="131"/>
      <c r="AO16" s="131">
        <v>1667.7865923774164</v>
      </c>
      <c r="AP16" s="129"/>
      <c r="AQ16" s="156">
        <f>C16+H16+L16+AA16+AO16+AP16</f>
        <v>1667.7865923774164</v>
      </c>
    </row>
    <row r="17" spans="1:45" ht="12.75" customHeight="1">
      <c r="A17" s="75" t="s">
        <v>102</v>
      </c>
      <c r="B17" s="76"/>
      <c r="C17" s="77">
        <f>SUM(D17:G17)</f>
        <v>0</v>
      </c>
      <c r="D17" s="82"/>
      <c r="E17" s="83"/>
      <c r="F17" s="80"/>
      <c r="G17" s="80"/>
      <c r="H17" s="81">
        <f>SUM(I17:K17)</f>
        <v>0</v>
      </c>
      <c r="I17" s="82"/>
      <c r="J17" s="83"/>
      <c r="K17" s="83"/>
      <c r="L17" s="81">
        <f>SUM(M17:Z17)</f>
        <v>0</v>
      </c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0"/>
      <c r="X17" s="80"/>
      <c r="Y17" s="80"/>
      <c r="Z17" s="83"/>
      <c r="AA17" s="81"/>
      <c r="AB17" s="84">
        <f>SUM(AC17:AL17)</f>
        <v>0</v>
      </c>
      <c r="AC17" s="85"/>
      <c r="AD17" s="83"/>
      <c r="AE17" s="83"/>
      <c r="AF17" s="83"/>
      <c r="AG17" s="83"/>
      <c r="AH17" s="83"/>
      <c r="AI17" s="83"/>
      <c r="AJ17" s="83"/>
      <c r="AK17" s="82"/>
      <c r="AL17" s="82"/>
      <c r="AM17" s="80"/>
      <c r="AN17" s="86"/>
      <c r="AO17" s="157">
        <v>185.14395873624346</v>
      </c>
      <c r="AP17" s="84"/>
      <c r="AQ17" s="87">
        <f>C17+H17+L17+AA17+AO17+AP17</f>
        <v>185.14395873624346</v>
      </c>
    </row>
    <row r="18" spans="1:45" ht="12.75" customHeight="1">
      <c r="A18" s="75" t="s">
        <v>107</v>
      </c>
      <c r="B18" s="76"/>
      <c r="C18" s="77"/>
      <c r="D18" s="82"/>
      <c r="E18" s="83"/>
      <c r="F18" s="80"/>
      <c r="G18" s="80"/>
      <c r="H18" s="81"/>
      <c r="I18" s="82"/>
      <c r="J18" s="83"/>
      <c r="K18" s="83"/>
      <c r="L18" s="81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0"/>
      <c r="X18" s="80"/>
      <c r="Y18" s="80"/>
      <c r="Z18" s="83"/>
      <c r="AA18" s="81"/>
      <c r="AB18" s="84"/>
      <c r="AC18" s="85"/>
      <c r="AD18" s="83"/>
      <c r="AE18" s="83"/>
      <c r="AF18" s="83"/>
      <c r="AG18" s="83"/>
      <c r="AH18" s="83"/>
      <c r="AI18" s="83"/>
      <c r="AJ18" s="83"/>
      <c r="AK18" s="82"/>
      <c r="AL18" s="82"/>
      <c r="AM18" s="80"/>
      <c r="AN18" s="86"/>
      <c r="AO18" s="86">
        <v>20.430939410432</v>
      </c>
      <c r="AP18" s="84"/>
      <c r="AQ18" s="87">
        <f t="shared" si="0"/>
        <v>20.430939410432</v>
      </c>
    </row>
    <row r="19" spans="1:45" ht="12.75" customHeight="1">
      <c r="A19" s="75" t="s">
        <v>104</v>
      </c>
      <c r="B19" s="76"/>
      <c r="C19" s="77"/>
      <c r="D19" s="158"/>
      <c r="E19" s="83"/>
      <c r="F19" s="80"/>
      <c r="G19" s="80"/>
      <c r="H19" s="81">
        <f>SUM(I19:K19)</f>
        <v>64.671797999999995</v>
      </c>
      <c r="I19" s="82"/>
      <c r="J19" s="83"/>
      <c r="K19" s="83">
        <v>64.671797999999995</v>
      </c>
      <c r="L19" s="81">
        <f>SUM(M19:Z19)</f>
        <v>0</v>
      </c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0"/>
      <c r="X19" s="80"/>
      <c r="Y19" s="80"/>
      <c r="Z19" s="83"/>
      <c r="AA19" s="81"/>
      <c r="AB19" s="84">
        <f>SUM(AC19:AL19)</f>
        <v>0</v>
      </c>
      <c r="AC19" s="85"/>
      <c r="AD19" s="83"/>
      <c r="AE19" s="83"/>
      <c r="AF19" s="83"/>
      <c r="AG19" s="83"/>
      <c r="AH19" s="83"/>
      <c r="AI19" s="83"/>
      <c r="AJ19" s="83"/>
      <c r="AK19" s="82"/>
      <c r="AL19" s="82"/>
      <c r="AM19" s="80"/>
      <c r="AN19" s="86"/>
      <c r="AO19" s="86"/>
      <c r="AP19" s="84"/>
      <c r="AQ19" s="87">
        <f t="shared" si="0"/>
        <v>64.671797999999995</v>
      </c>
    </row>
    <row r="20" spans="1:45" ht="12.75" customHeight="1">
      <c r="A20" s="134" t="s">
        <v>108</v>
      </c>
      <c r="B20" s="135"/>
      <c r="C20" s="136"/>
      <c r="D20" s="137"/>
      <c r="E20" s="138"/>
      <c r="F20" s="139"/>
      <c r="G20" s="139"/>
      <c r="H20" s="140">
        <f>SUM(I20:K20)</f>
        <v>0</v>
      </c>
      <c r="I20" s="137"/>
      <c r="J20" s="138"/>
      <c r="K20" s="138"/>
      <c r="L20" s="140">
        <f>SUM(M20:Z20)</f>
        <v>3166.7858692089685</v>
      </c>
      <c r="M20" s="138"/>
      <c r="N20" s="138"/>
      <c r="O20" s="138">
        <v>90.017983923640699</v>
      </c>
      <c r="P20" s="138">
        <v>640.53679657777786</v>
      </c>
      <c r="Q20" s="138">
        <v>226.77459106847999</v>
      </c>
      <c r="R20" s="138">
        <v>0</v>
      </c>
      <c r="S20" s="138">
        <v>960.95017928079096</v>
      </c>
      <c r="T20" s="138">
        <v>64.797462901984332</v>
      </c>
      <c r="U20" s="138">
        <v>1146.9502117491124</v>
      </c>
      <c r="V20" s="138"/>
      <c r="W20" s="139">
        <v>36.758643707182323</v>
      </c>
      <c r="X20" s="139"/>
      <c r="Y20" s="139"/>
      <c r="Z20" s="138"/>
      <c r="AA20" s="140"/>
      <c r="AB20" s="141">
        <f>SUM(AC20:AL20)</f>
        <v>0</v>
      </c>
      <c r="AC20" s="142"/>
      <c r="AD20" s="138"/>
      <c r="AE20" s="138"/>
      <c r="AF20" s="138"/>
      <c r="AG20" s="138"/>
      <c r="AH20" s="138"/>
      <c r="AI20" s="138"/>
      <c r="AJ20" s="138"/>
      <c r="AK20" s="137"/>
      <c r="AL20" s="137"/>
      <c r="AM20" s="139"/>
      <c r="AN20" s="143"/>
      <c r="AO20" s="143"/>
      <c r="AP20" s="141"/>
      <c r="AQ20" s="144">
        <f t="shared" si="0"/>
        <v>3166.7858692089685</v>
      </c>
    </row>
    <row r="21" spans="1:45" ht="12.75" customHeight="1">
      <c r="A21" s="159" t="s">
        <v>109</v>
      </c>
      <c r="B21" s="160"/>
      <c r="C21" s="161">
        <f>SUM(C22:C24)</f>
        <v>22.240061570656763</v>
      </c>
      <c r="D21" s="162">
        <f>SUM(D22:D24)</f>
        <v>-17.141361188350004</v>
      </c>
      <c r="E21" s="163">
        <f>SUM(E22:E24)</f>
        <v>39.381422759006767</v>
      </c>
      <c r="F21" s="164">
        <f>SUM(F22:F24)</f>
        <v>0</v>
      </c>
      <c r="G21" s="164">
        <f>SUM(G22:G24)</f>
        <v>0</v>
      </c>
      <c r="H21" s="165">
        <f>SUM(I21:K21)</f>
        <v>0</v>
      </c>
      <c r="I21" s="162">
        <f>SUM(I22:I24)</f>
        <v>0</v>
      </c>
      <c r="J21" s="163">
        <f>SUM(J22:J24)</f>
        <v>0</v>
      </c>
      <c r="K21" s="163">
        <f>SUM(K22:K24)</f>
        <v>0</v>
      </c>
      <c r="L21" s="165">
        <f>SUM(M21:Z21)</f>
        <v>-24.953759699422424</v>
      </c>
      <c r="M21" s="163">
        <f t="shared" ref="M21:AQ21" si="9">SUM(M22:M24)</f>
        <v>0</v>
      </c>
      <c r="N21" s="163">
        <f t="shared" si="9"/>
        <v>30.880435114089789</v>
      </c>
      <c r="O21" s="163">
        <f t="shared" si="9"/>
        <v>0</v>
      </c>
      <c r="P21" s="163">
        <f t="shared" si="9"/>
        <v>-31.080771455555681</v>
      </c>
      <c r="Q21" s="163">
        <f t="shared" si="9"/>
        <v>374.46366644960005</v>
      </c>
      <c r="R21" s="163">
        <f t="shared" si="9"/>
        <v>-373.64776418279996</v>
      </c>
      <c r="S21" s="163">
        <f t="shared" si="9"/>
        <v>0</v>
      </c>
      <c r="T21" s="163">
        <f t="shared" si="9"/>
        <v>0</v>
      </c>
      <c r="U21" s="163">
        <f t="shared" si="9"/>
        <v>-3.3292640540998377</v>
      </c>
      <c r="V21" s="163">
        <f t="shared" si="9"/>
        <v>-22.240061570656767</v>
      </c>
      <c r="W21" s="164">
        <f t="shared" si="9"/>
        <v>0</v>
      </c>
      <c r="X21" s="164">
        <f t="shared" si="9"/>
        <v>0</v>
      </c>
      <c r="Y21" s="164">
        <f t="shared" si="9"/>
        <v>0</v>
      </c>
      <c r="Z21" s="163">
        <f t="shared" si="9"/>
        <v>0</v>
      </c>
      <c r="AA21" s="165">
        <f t="shared" si="9"/>
        <v>0</v>
      </c>
      <c r="AB21" s="166">
        <f t="shared" si="9"/>
        <v>-804.14402736760053</v>
      </c>
      <c r="AC21" s="167">
        <f t="shared" si="9"/>
        <v>-59.691708987970003</v>
      </c>
      <c r="AD21" s="163">
        <f t="shared" si="9"/>
        <v>-743.01992281532614</v>
      </c>
      <c r="AE21" s="163">
        <f t="shared" si="9"/>
        <v>0</v>
      </c>
      <c r="AF21" s="163">
        <f t="shared" si="9"/>
        <v>0</v>
      </c>
      <c r="AG21" s="168">
        <f t="shared" si="9"/>
        <v>0</v>
      </c>
      <c r="AH21" s="168">
        <f t="shared" si="9"/>
        <v>0</v>
      </c>
      <c r="AI21" s="168">
        <f t="shared" si="9"/>
        <v>0</v>
      </c>
      <c r="AJ21" s="168">
        <f t="shared" si="9"/>
        <v>0</v>
      </c>
      <c r="AK21" s="162">
        <f t="shared" si="9"/>
        <v>-1.4323955643044282</v>
      </c>
      <c r="AL21" s="168">
        <f t="shared" si="9"/>
        <v>0</v>
      </c>
      <c r="AM21" s="164">
        <f t="shared" si="9"/>
        <v>0</v>
      </c>
      <c r="AN21" s="169">
        <f t="shared" si="9"/>
        <v>0</v>
      </c>
      <c r="AO21" s="165">
        <f t="shared" si="9"/>
        <v>804.14402736760053</v>
      </c>
      <c r="AP21" s="166">
        <f t="shared" si="9"/>
        <v>0</v>
      </c>
      <c r="AQ21" s="170">
        <f t="shared" si="9"/>
        <v>-2.7136981287656603</v>
      </c>
    </row>
    <row r="22" spans="1:45" ht="12.75" customHeight="1">
      <c r="A22" s="122" t="s">
        <v>110</v>
      </c>
      <c r="B22" s="123"/>
      <c r="C22" s="171"/>
      <c r="D22" s="172"/>
      <c r="E22" s="173"/>
      <c r="F22" s="127"/>
      <c r="G22" s="127"/>
      <c r="H22" s="128"/>
      <c r="I22" s="174"/>
      <c r="J22" s="126"/>
      <c r="K22" s="126"/>
      <c r="L22" s="128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7"/>
      <c r="X22" s="127"/>
      <c r="Y22" s="127"/>
      <c r="Z22" s="126"/>
      <c r="AA22" s="128"/>
      <c r="AB22" s="129">
        <f>SUM(AC22:AM22)</f>
        <v>-804.14402736760053</v>
      </c>
      <c r="AC22" s="130">
        <f>-AC2</f>
        <v>-59.691708987970003</v>
      </c>
      <c r="AD22" s="126">
        <f>-AD2</f>
        <v>-743.01992281532614</v>
      </c>
      <c r="AE22" s="126"/>
      <c r="AF22" s="126"/>
      <c r="AG22" s="133"/>
      <c r="AH22" s="133"/>
      <c r="AI22" s="133"/>
      <c r="AJ22" s="133"/>
      <c r="AK22" s="125">
        <v>-1.4323955643044282</v>
      </c>
      <c r="AL22" s="133"/>
      <c r="AM22" s="127"/>
      <c r="AN22" s="131"/>
      <c r="AO22" s="128">
        <f>-(C22+H22+L22+AA22+AB22)</f>
        <v>804.14402736760053</v>
      </c>
      <c r="AP22" s="129"/>
      <c r="AQ22" s="156">
        <f>C22+H22+L22+AA22+AB22+AN22+AO22+AP22</f>
        <v>0</v>
      </c>
    </row>
    <row r="23" spans="1:45" ht="12.75" customHeight="1">
      <c r="A23" s="175" t="s">
        <v>111</v>
      </c>
      <c r="B23" s="146"/>
      <c r="C23" s="176"/>
      <c r="D23" s="177"/>
      <c r="E23" s="149"/>
      <c r="F23" s="178"/>
      <c r="G23" s="178"/>
      <c r="H23" s="151"/>
      <c r="I23" s="179"/>
      <c r="J23" s="180"/>
      <c r="K23" s="180"/>
      <c r="L23" s="151"/>
      <c r="M23" s="180"/>
      <c r="N23" s="180"/>
      <c r="O23" s="180"/>
      <c r="P23" s="180"/>
      <c r="Q23" s="180"/>
      <c r="R23" s="180"/>
      <c r="S23" s="180"/>
      <c r="T23" s="180"/>
      <c r="U23" s="180"/>
      <c r="V23" s="180"/>
      <c r="W23" s="178"/>
      <c r="X23" s="178"/>
      <c r="Y23" s="178"/>
      <c r="Z23" s="180"/>
      <c r="AA23" s="151"/>
      <c r="AB23" s="152"/>
      <c r="AC23" s="181"/>
      <c r="AD23" s="180"/>
      <c r="AE23" s="180"/>
      <c r="AF23" s="180"/>
      <c r="AG23" s="180"/>
      <c r="AH23" s="180"/>
      <c r="AI23" s="180"/>
      <c r="AJ23" s="180"/>
      <c r="AK23" s="182"/>
      <c r="AL23" s="182"/>
      <c r="AM23" s="178"/>
      <c r="AN23" s="183"/>
      <c r="AO23" s="151"/>
      <c r="AP23" s="152"/>
      <c r="AQ23" s="184">
        <f>C23+H23+L23+AA23+AB23+AN23+AO23+AP23</f>
        <v>0</v>
      </c>
    </row>
    <row r="24" spans="1:45" ht="12.75" customHeight="1" thickBot="1">
      <c r="A24" s="89" t="s">
        <v>112</v>
      </c>
      <c r="B24" s="90"/>
      <c r="C24" s="185">
        <f>SUM(D24:G24)</f>
        <v>22.240061570656763</v>
      </c>
      <c r="D24" s="186">
        <v>-17.141361188350004</v>
      </c>
      <c r="E24" s="97">
        <f>-D24-V24</f>
        <v>39.381422759006767</v>
      </c>
      <c r="F24" s="92"/>
      <c r="G24" s="92"/>
      <c r="H24" s="93"/>
      <c r="I24" s="187"/>
      <c r="J24" s="97"/>
      <c r="K24" s="97"/>
      <c r="L24" s="93">
        <f>SUM(N24:Z24)</f>
        <v>-24.953759699422424</v>
      </c>
      <c r="M24" s="97"/>
      <c r="N24" s="97">
        <v>30.880435114089789</v>
      </c>
      <c r="O24" s="97"/>
      <c r="P24" s="97">
        <v>-31.080771455555681</v>
      </c>
      <c r="Q24" s="97">
        <v>374.46366644960005</v>
      </c>
      <c r="R24" s="97">
        <v>-373.64776418279996</v>
      </c>
      <c r="S24" s="97">
        <v>0</v>
      </c>
      <c r="T24" s="97"/>
      <c r="U24" s="97">
        <v>-3.3292640540998377</v>
      </c>
      <c r="V24" s="92">
        <v>-22.240061570656767</v>
      </c>
      <c r="W24" s="92">
        <v>0</v>
      </c>
      <c r="X24" s="92"/>
      <c r="Y24" s="92"/>
      <c r="Z24" s="97"/>
      <c r="AA24" s="93"/>
      <c r="AB24" s="93">
        <f>SUM(AC24:AM24)</f>
        <v>0</v>
      </c>
      <c r="AC24" s="96"/>
      <c r="AD24" s="97"/>
      <c r="AE24" s="97"/>
      <c r="AF24" s="97"/>
      <c r="AG24" s="97"/>
      <c r="AH24" s="97"/>
      <c r="AI24" s="97"/>
      <c r="AJ24" s="97"/>
      <c r="AK24" s="94"/>
      <c r="AL24" s="94"/>
      <c r="AM24" s="92"/>
      <c r="AN24" s="98"/>
      <c r="AO24" s="93"/>
      <c r="AP24" s="95"/>
      <c r="AQ24" s="99">
        <f>C24+H24+L24+AA24+AB24+AN24+AO24+AP24</f>
        <v>-2.7136981287656603</v>
      </c>
    </row>
    <row r="25" spans="1:45" ht="12.75" customHeight="1" thickBot="1">
      <c r="A25" s="145" t="s">
        <v>113</v>
      </c>
      <c r="B25" s="146"/>
      <c r="C25" s="147">
        <f>SUM(D25:G25)</f>
        <v>0</v>
      </c>
      <c r="D25" s="148"/>
      <c r="E25" s="149"/>
      <c r="F25" s="178"/>
      <c r="G25" s="178"/>
      <c r="H25" s="151">
        <f>SUM(I25:K25)</f>
        <v>10.28324833984202</v>
      </c>
      <c r="I25" s="178">
        <v>10.28324833984202</v>
      </c>
      <c r="J25" s="180"/>
      <c r="K25" s="180"/>
      <c r="L25" s="151">
        <f>SUM(O25:Z25)</f>
        <v>98.284657617035819</v>
      </c>
      <c r="M25" s="180"/>
      <c r="N25" s="180"/>
      <c r="O25" s="180">
        <v>95.274692021714102</v>
      </c>
      <c r="P25" s="180"/>
      <c r="Q25" s="180"/>
      <c r="R25" s="180"/>
      <c r="S25" s="180">
        <v>0</v>
      </c>
      <c r="T25" s="180">
        <v>4.1693256233877908E-3</v>
      </c>
      <c r="U25" s="180">
        <v>3.0057962696983291</v>
      </c>
      <c r="V25" s="180"/>
      <c r="W25" s="178"/>
      <c r="X25" s="178"/>
      <c r="Y25" s="178"/>
      <c r="Z25" s="180"/>
      <c r="AA25" s="151">
        <v>57.528599543766255</v>
      </c>
      <c r="AB25" s="152">
        <f>SUM(AC25:AI25)</f>
        <v>0</v>
      </c>
      <c r="AC25" s="153"/>
      <c r="AD25" s="180"/>
      <c r="AE25" s="180"/>
      <c r="AF25" s="180"/>
      <c r="AG25" s="180"/>
      <c r="AH25" s="180"/>
      <c r="AI25" s="180"/>
      <c r="AJ25" s="180"/>
      <c r="AK25" s="182"/>
      <c r="AL25" s="182"/>
      <c r="AM25" s="178"/>
      <c r="AN25" s="183"/>
      <c r="AO25" s="151">
        <v>259.46681438260055</v>
      </c>
      <c r="AP25" s="152"/>
      <c r="AQ25" s="184">
        <f>C25+H25+L25+AA25+AB25+AN25+AO25+AP25</f>
        <v>425.56331988324462</v>
      </c>
    </row>
    <row r="26" spans="1:45" s="12" customFormat="1" ht="12.75" customHeight="1" thickBot="1">
      <c r="A26" s="188" t="s">
        <v>114</v>
      </c>
      <c r="B26" s="189"/>
      <c r="C26" s="190">
        <f t="shared" ref="C26:AP26" si="10">C7-C9+C15+C21-C25</f>
        <v>348.69297193905459</v>
      </c>
      <c r="D26" s="191">
        <f t="shared" si="10"/>
        <v>190.34389623369066</v>
      </c>
      <c r="E26" s="192">
        <f t="shared" si="10"/>
        <v>149.86072528467759</v>
      </c>
      <c r="F26" s="192">
        <f t="shared" si="10"/>
        <v>0</v>
      </c>
      <c r="G26" s="192">
        <f t="shared" si="10"/>
        <v>8.4883504206865013</v>
      </c>
      <c r="H26" s="193">
        <f t="shared" si="10"/>
        <v>199.31419506885081</v>
      </c>
      <c r="I26" s="191">
        <f t="shared" si="10"/>
        <v>0.37225106885087023</v>
      </c>
      <c r="J26" s="192">
        <f t="shared" si="10"/>
        <v>127.70399999999999</v>
      </c>
      <c r="K26" s="192">
        <f t="shared" si="10"/>
        <v>71.237943999999999</v>
      </c>
      <c r="L26" s="193">
        <f t="shared" si="10"/>
        <v>7296.7282199976062</v>
      </c>
      <c r="M26" s="192">
        <f t="shared" si="10"/>
        <v>0</v>
      </c>
      <c r="N26" s="192">
        <f t="shared" si="10"/>
        <v>-0.14794174855289199</v>
      </c>
      <c r="O26" s="192">
        <f t="shared" si="10"/>
        <v>-5.2567080980734033</v>
      </c>
      <c r="P26" s="192">
        <f t="shared" si="10"/>
        <v>799.46408249999979</v>
      </c>
      <c r="Q26" s="192">
        <f t="shared" si="10"/>
        <v>962.00436969728003</v>
      </c>
      <c r="R26" s="192">
        <f t="shared" si="10"/>
        <v>1095.3569190907197</v>
      </c>
      <c r="S26" s="192">
        <f t="shared" si="10"/>
        <v>39.21120498695575</v>
      </c>
      <c r="T26" s="192">
        <f t="shared" si="10"/>
        <v>187.88084937540125</v>
      </c>
      <c r="U26" s="192">
        <f t="shared" si="10"/>
        <v>3833.6812396704358</v>
      </c>
      <c r="V26" s="192">
        <f t="shared" si="10"/>
        <v>145.44440711224036</v>
      </c>
      <c r="W26" s="192">
        <f t="shared" si="10"/>
        <v>7.506512734116022</v>
      </c>
      <c r="X26" s="192">
        <f t="shared" si="10"/>
        <v>195.36275312176252</v>
      </c>
      <c r="Y26" s="192">
        <f t="shared" si="10"/>
        <v>1.2096467108549098</v>
      </c>
      <c r="Z26" s="192">
        <f t="shared" si="10"/>
        <v>35.010884844467988</v>
      </c>
      <c r="AA26" s="193">
        <f t="shared" si="10"/>
        <v>1921.4292269183238</v>
      </c>
      <c r="AB26" s="194">
        <f t="shared" si="10"/>
        <v>456.44000480998989</v>
      </c>
      <c r="AC26" s="120">
        <f t="shared" si="10"/>
        <v>0</v>
      </c>
      <c r="AD26" s="104">
        <f t="shared" si="10"/>
        <v>0</v>
      </c>
      <c r="AE26" s="104">
        <f t="shared" si="10"/>
        <v>196.67659478004623</v>
      </c>
      <c r="AF26" s="104">
        <f t="shared" si="10"/>
        <v>40.692904224132207</v>
      </c>
      <c r="AG26" s="104">
        <f t="shared" si="10"/>
        <v>0</v>
      </c>
      <c r="AH26" s="104">
        <f t="shared" si="10"/>
        <v>9.7770611234061491</v>
      </c>
      <c r="AI26" s="104">
        <f t="shared" si="10"/>
        <v>124.01266332172798</v>
      </c>
      <c r="AJ26" s="104">
        <f t="shared" si="10"/>
        <v>27.929372998367999</v>
      </c>
      <c r="AK26" s="106">
        <f t="shared" si="10"/>
        <v>0</v>
      </c>
      <c r="AL26" s="106">
        <f t="shared" si="10"/>
        <v>13.54608560366562</v>
      </c>
      <c r="AM26" s="195">
        <f t="shared" si="10"/>
        <v>43.805322758643676</v>
      </c>
      <c r="AN26" s="193">
        <f t="shared" si="10"/>
        <v>54.722939604974087</v>
      </c>
      <c r="AO26" s="193">
        <f t="shared" si="10"/>
        <v>2361.2693974490917</v>
      </c>
      <c r="AP26" s="194">
        <f t="shared" si="10"/>
        <v>0</v>
      </c>
      <c r="AQ26" s="196">
        <f>C26+H26+L26+AA26+AB26+AN26+AO26+AP26</f>
        <v>12638.596955787891</v>
      </c>
      <c r="AR26" s="8"/>
      <c r="AS26" s="11"/>
    </row>
    <row r="27" spans="1:45" s="12" customFormat="1" ht="12.75" customHeight="1">
      <c r="A27" s="100" t="s">
        <v>115</v>
      </c>
      <c r="B27" s="101"/>
      <c r="C27" s="102">
        <f t="shared" ref="C27:V27" si="11">C28</f>
        <v>0</v>
      </c>
      <c r="D27" s="106">
        <f t="shared" si="11"/>
        <v>0</v>
      </c>
      <c r="E27" s="104">
        <f t="shared" si="11"/>
        <v>0</v>
      </c>
      <c r="F27" s="119">
        <f t="shared" si="11"/>
        <v>0</v>
      </c>
      <c r="G27" s="119">
        <f t="shared" si="11"/>
        <v>0</v>
      </c>
      <c r="H27" s="105">
        <f t="shared" si="11"/>
        <v>0</v>
      </c>
      <c r="I27" s="106">
        <f t="shared" si="11"/>
        <v>0</v>
      </c>
      <c r="J27" s="104">
        <f t="shared" si="11"/>
        <v>0</v>
      </c>
      <c r="K27" s="104">
        <f t="shared" si="11"/>
        <v>0</v>
      </c>
      <c r="L27" s="105">
        <f t="shared" si="11"/>
        <v>231.58328467708543</v>
      </c>
      <c r="M27" s="104">
        <f t="shared" si="11"/>
        <v>0</v>
      </c>
      <c r="N27" s="104">
        <f t="shared" si="11"/>
        <v>0</v>
      </c>
      <c r="O27" s="104">
        <f t="shared" si="11"/>
        <v>0</v>
      </c>
      <c r="P27" s="104">
        <f t="shared" si="11"/>
        <v>0</v>
      </c>
      <c r="Q27" s="104">
        <f t="shared" si="11"/>
        <v>0</v>
      </c>
      <c r="R27" s="104">
        <f t="shared" si="11"/>
        <v>0</v>
      </c>
      <c r="S27" s="104">
        <f t="shared" si="11"/>
        <v>0</v>
      </c>
      <c r="T27" s="104">
        <f t="shared" si="11"/>
        <v>0</v>
      </c>
      <c r="U27" s="104">
        <f t="shared" si="11"/>
        <v>0</v>
      </c>
      <c r="V27" s="104">
        <f t="shared" si="11"/>
        <v>0</v>
      </c>
      <c r="W27" s="119"/>
      <c r="X27" s="119">
        <f t="shared" ref="X27:AQ27" si="12">X28</f>
        <v>195.36275312176252</v>
      </c>
      <c r="Y27" s="119">
        <f t="shared" si="12"/>
        <v>1.2096467108549098</v>
      </c>
      <c r="Z27" s="104">
        <f t="shared" si="12"/>
        <v>35.010884844467988</v>
      </c>
      <c r="AA27" s="105">
        <f t="shared" si="12"/>
        <v>0</v>
      </c>
      <c r="AB27" s="103">
        <f t="shared" si="12"/>
        <v>0</v>
      </c>
      <c r="AC27" s="120">
        <f t="shared" si="12"/>
        <v>0</v>
      </c>
      <c r="AD27" s="104">
        <f t="shared" si="12"/>
        <v>0</v>
      </c>
      <c r="AE27" s="104">
        <f t="shared" si="12"/>
        <v>0</v>
      </c>
      <c r="AF27" s="104">
        <f t="shared" si="12"/>
        <v>0</v>
      </c>
      <c r="AG27" s="104">
        <f t="shared" si="12"/>
        <v>0</v>
      </c>
      <c r="AH27" s="104">
        <f t="shared" si="12"/>
        <v>0</v>
      </c>
      <c r="AI27" s="104">
        <f t="shared" si="12"/>
        <v>0</v>
      </c>
      <c r="AJ27" s="104">
        <f t="shared" si="12"/>
        <v>0</v>
      </c>
      <c r="AK27" s="106">
        <f t="shared" si="12"/>
        <v>0</v>
      </c>
      <c r="AL27" s="106">
        <f t="shared" si="12"/>
        <v>0</v>
      </c>
      <c r="AM27" s="119">
        <f t="shared" si="12"/>
        <v>0</v>
      </c>
      <c r="AN27" s="105">
        <f t="shared" si="12"/>
        <v>0</v>
      </c>
      <c r="AO27" s="105">
        <f t="shared" si="12"/>
        <v>0</v>
      </c>
      <c r="AP27" s="103">
        <f t="shared" si="12"/>
        <v>0</v>
      </c>
      <c r="AQ27" s="108">
        <f t="shared" si="12"/>
        <v>231.58328467708543</v>
      </c>
      <c r="AR27" s="8"/>
      <c r="AS27" s="11"/>
    </row>
    <row r="28" spans="1:45" ht="12.75" customHeight="1" thickBot="1">
      <c r="A28" s="197" t="s">
        <v>116</v>
      </c>
      <c r="B28" s="198"/>
      <c r="C28" s="199">
        <f>SUM(D28:G28)</f>
        <v>0</v>
      </c>
      <c r="D28" s="162"/>
      <c r="E28" s="163"/>
      <c r="F28" s="164"/>
      <c r="G28" s="164"/>
      <c r="H28" s="169">
        <f>SUM(I28:K28)</f>
        <v>0</v>
      </c>
      <c r="I28" s="162"/>
      <c r="J28" s="163"/>
      <c r="K28" s="163"/>
      <c r="L28" s="169">
        <f>SUM(M28:Z28)</f>
        <v>231.58328467708543</v>
      </c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4"/>
      <c r="X28" s="164">
        <f>X26</f>
        <v>195.36275312176252</v>
      </c>
      <c r="Y28" s="164">
        <f>Y26</f>
        <v>1.2096467108549098</v>
      </c>
      <c r="Z28" s="163">
        <f>Z26</f>
        <v>35.010884844467988</v>
      </c>
      <c r="AA28" s="169">
        <v>0</v>
      </c>
      <c r="AB28" s="200">
        <f>SUM(AC28:AI28)</f>
        <v>0</v>
      </c>
      <c r="AC28" s="167"/>
      <c r="AD28" s="163"/>
      <c r="AE28" s="163"/>
      <c r="AF28" s="163"/>
      <c r="AG28" s="163"/>
      <c r="AH28" s="163"/>
      <c r="AI28" s="163"/>
      <c r="AJ28" s="163"/>
      <c r="AK28" s="162"/>
      <c r="AL28" s="162"/>
      <c r="AM28" s="164"/>
      <c r="AN28" s="169"/>
      <c r="AO28" s="169"/>
      <c r="AP28" s="200"/>
      <c r="AQ28" s="170">
        <f t="shared" ref="AQ28:AQ72" si="13">C28+H28+L28+AA28+AB28+AN28+AO28+AP28</f>
        <v>231.58328467708543</v>
      </c>
    </row>
    <row r="29" spans="1:45" s="12" customFormat="1" ht="12.75" customHeight="1" thickBot="1">
      <c r="A29" s="100" t="s">
        <v>117</v>
      </c>
      <c r="B29" s="101"/>
      <c r="C29" s="102">
        <f t="shared" ref="C29:AQ29" si="14">C30+C45+C56+C58+C65+C70+C71</f>
        <v>351.41289633822032</v>
      </c>
      <c r="D29" s="106">
        <f t="shared" si="14"/>
        <v>190.16205136582681</v>
      </c>
      <c r="E29" s="104">
        <f t="shared" si="14"/>
        <v>153.30941368399715</v>
      </c>
      <c r="F29" s="119">
        <f t="shared" si="14"/>
        <v>0</v>
      </c>
      <c r="G29" s="119">
        <f t="shared" si="14"/>
        <v>7.795884678396293</v>
      </c>
      <c r="H29" s="105">
        <f t="shared" si="14"/>
        <v>197.36847005356</v>
      </c>
      <c r="I29" s="106">
        <f t="shared" si="14"/>
        <v>0.82966372355999995</v>
      </c>
      <c r="J29" s="106">
        <f t="shared" si="14"/>
        <v>127.70399999999999</v>
      </c>
      <c r="K29" s="106">
        <f t="shared" si="14"/>
        <v>68.834806329999992</v>
      </c>
      <c r="L29" s="105">
        <f t="shared" si="14"/>
        <v>7065.3194555859664</v>
      </c>
      <c r="M29" s="104">
        <f t="shared" si="14"/>
        <v>0</v>
      </c>
      <c r="N29" s="104">
        <f t="shared" si="14"/>
        <v>0</v>
      </c>
      <c r="O29" s="104">
        <f t="shared" si="14"/>
        <v>0</v>
      </c>
      <c r="P29" s="104">
        <f t="shared" si="14"/>
        <v>821.48002832197096</v>
      </c>
      <c r="Q29" s="104">
        <f t="shared" si="14"/>
        <v>946.63395628255989</v>
      </c>
      <c r="R29" s="104">
        <f t="shared" si="14"/>
        <v>1102.0673096951998</v>
      </c>
      <c r="S29" s="104">
        <f t="shared" si="14"/>
        <v>31.039400915077643</v>
      </c>
      <c r="T29" s="104">
        <f t="shared" si="14"/>
        <v>181.32381570558749</v>
      </c>
      <c r="U29" s="104">
        <f t="shared" si="14"/>
        <v>3838.1558666328419</v>
      </c>
      <c r="V29" s="104">
        <f t="shared" si="14"/>
        <v>144.61907803272823</v>
      </c>
      <c r="W29" s="119">
        <f t="shared" si="14"/>
        <v>0</v>
      </c>
      <c r="X29" s="119">
        <f t="shared" si="14"/>
        <v>0</v>
      </c>
      <c r="Y29" s="119">
        <f t="shared" si="14"/>
        <v>0</v>
      </c>
      <c r="Z29" s="106">
        <f t="shared" si="14"/>
        <v>0</v>
      </c>
      <c r="AA29" s="193">
        <f t="shared" si="14"/>
        <v>1961.7039372255224</v>
      </c>
      <c r="AB29" s="103">
        <f t="shared" si="14"/>
        <v>464.57031831216926</v>
      </c>
      <c r="AC29" s="120">
        <f t="shared" si="14"/>
        <v>0</v>
      </c>
      <c r="AD29" s="104">
        <f t="shared" si="14"/>
        <v>0</v>
      </c>
      <c r="AE29" s="104">
        <f t="shared" si="14"/>
        <v>202.50934255862566</v>
      </c>
      <c r="AF29" s="104">
        <f t="shared" si="14"/>
        <v>40.692904224132199</v>
      </c>
      <c r="AG29" s="104">
        <f t="shared" si="14"/>
        <v>0</v>
      </c>
      <c r="AH29" s="104">
        <f t="shared" si="14"/>
        <v>9.7770611234061491</v>
      </c>
      <c r="AI29" s="104">
        <f t="shared" si="14"/>
        <v>126.968349188928</v>
      </c>
      <c r="AJ29" s="104">
        <f t="shared" si="14"/>
        <v>27.271252854767997</v>
      </c>
      <c r="AK29" s="103">
        <f t="shared" si="14"/>
        <v>0</v>
      </c>
      <c r="AL29" s="103">
        <f t="shared" si="14"/>
        <v>13.546085603665619</v>
      </c>
      <c r="AM29" s="103">
        <f t="shared" si="14"/>
        <v>43.805322758643683</v>
      </c>
      <c r="AN29" s="103">
        <f t="shared" si="14"/>
        <v>54.722939604974094</v>
      </c>
      <c r="AO29" s="105">
        <f t="shared" si="14"/>
        <v>2397.4208343089181</v>
      </c>
      <c r="AP29" s="103">
        <f t="shared" si="14"/>
        <v>0</v>
      </c>
      <c r="AQ29" s="196">
        <f t="shared" si="14"/>
        <v>12492.518851429331</v>
      </c>
      <c r="AR29" s="8"/>
      <c r="AS29" s="11"/>
    </row>
    <row r="30" spans="1:45" s="12" customFormat="1" ht="12.75" customHeight="1">
      <c r="A30" s="201" t="s">
        <v>118</v>
      </c>
      <c r="B30" s="202"/>
      <c r="C30" s="203">
        <f>SUM(C31:C44)</f>
        <v>105.57009591000003</v>
      </c>
      <c r="D30" s="204">
        <v>105.4245493</v>
      </c>
      <c r="E30" s="204">
        <v>0</v>
      </c>
      <c r="F30" s="205"/>
      <c r="G30" s="205"/>
      <c r="H30" s="206">
        <f>SUM(H31:H44)</f>
        <v>0.82966372355999995</v>
      </c>
      <c r="I30" s="207">
        <f t="shared" ref="I30:K30" si="15">SUM(I31:I44)</f>
        <v>0.82966372355999995</v>
      </c>
      <c r="J30" s="204">
        <f t="shared" si="15"/>
        <v>0</v>
      </c>
      <c r="K30" s="204">
        <f t="shared" si="15"/>
        <v>0</v>
      </c>
      <c r="L30" s="206">
        <f>SUM(L31:L44)</f>
        <v>374.2907898235643</v>
      </c>
      <c r="M30" s="204">
        <f>SUM(M31:M44)</f>
        <v>0</v>
      </c>
      <c r="N30" s="204">
        <f>SUM(N31:N44)</f>
        <v>0</v>
      </c>
      <c r="O30" s="204">
        <f>SUM(O31:O44)</f>
        <v>0</v>
      </c>
      <c r="P30" s="204">
        <f>SUM(P31:P44)</f>
        <v>0</v>
      </c>
      <c r="Q30" s="204">
        <v>9.5497368091127406</v>
      </c>
      <c r="R30" s="204">
        <f>SUM(R31:R44)</f>
        <v>0</v>
      </c>
      <c r="S30" s="204">
        <v>30.396553446461994</v>
      </c>
      <c r="T30" s="204">
        <v>55.909311724159259</v>
      </c>
      <c r="U30" s="204">
        <v>137.32678867057862</v>
      </c>
      <c r="V30" s="204">
        <v>141.10839917325163</v>
      </c>
      <c r="W30" s="204">
        <f>SUM(W31:W44)</f>
        <v>0</v>
      </c>
      <c r="X30" s="204">
        <f>SUM(X31:X44)</f>
        <v>0</v>
      </c>
      <c r="Y30" s="204">
        <f>SUM(Y31:Y44)</f>
        <v>0</v>
      </c>
      <c r="Z30" s="204">
        <f>SUM(Z31:Z44)</f>
        <v>0</v>
      </c>
      <c r="AA30" s="206">
        <v>937.35749564856553</v>
      </c>
      <c r="AB30" s="208">
        <f t="shared" ref="AB30:AN30" si="16">SUM(AB31:AB44)</f>
        <v>196.85576511692614</v>
      </c>
      <c r="AC30" s="209">
        <f t="shared" si="16"/>
        <v>0</v>
      </c>
      <c r="AD30" s="204">
        <f t="shared" si="16"/>
        <v>0</v>
      </c>
      <c r="AE30" s="204">
        <f t="shared" si="16"/>
        <v>153.9273551380638</v>
      </c>
      <c r="AF30" s="204">
        <f t="shared" si="16"/>
        <v>40.692904224132199</v>
      </c>
      <c r="AG30" s="204">
        <f t="shared" si="16"/>
        <v>0</v>
      </c>
      <c r="AH30" s="204">
        <f t="shared" si="16"/>
        <v>2.2355057547301662</v>
      </c>
      <c r="AI30" s="204">
        <f t="shared" si="16"/>
        <v>0</v>
      </c>
      <c r="AJ30" s="204">
        <f t="shared" si="16"/>
        <v>0</v>
      </c>
      <c r="AK30" s="204">
        <f t="shared" si="16"/>
        <v>0</v>
      </c>
      <c r="AL30" s="204">
        <f t="shared" si="16"/>
        <v>0</v>
      </c>
      <c r="AM30" s="210">
        <f t="shared" si="16"/>
        <v>0</v>
      </c>
      <c r="AN30" s="207">
        <f t="shared" si="16"/>
        <v>54.722939604974094</v>
      </c>
      <c r="AO30" s="206">
        <v>621.72214114590861</v>
      </c>
      <c r="AP30" s="208">
        <f>SUM(AP31:AP44)</f>
        <v>0</v>
      </c>
      <c r="AQ30" s="121">
        <f t="shared" ref="AQ30" si="17">C30+H30+L30+AA30+AB30+AN30+AO30+AP30</f>
        <v>2291.3488909734988</v>
      </c>
      <c r="AR30" s="8"/>
      <c r="AS30" s="16"/>
    </row>
    <row r="31" spans="1:45" ht="12.75" customHeight="1">
      <c r="A31" s="211" t="s">
        <v>119</v>
      </c>
      <c r="B31" s="212" t="s">
        <v>120</v>
      </c>
      <c r="C31" s="213">
        <f t="shared" ref="C31:C43" si="18">SUM(D31:G31)</f>
        <v>0</v>
      </c>
      <c r="D31" s="130">
        <v>0</v>
      </c>
      <c r="E31" s="214"/>
      <c r="F31" s="214"/>
      <c r="G31" s="215"/>
      <c r="H31" s="216">
        <f t="shared" ref="H31:H43" si="19">SUM(I31:K31)</f>
        <v>0</v>
      </c>
      <c r="I31" s="217"/>
      <c r="J31" s="133"/>
      <c r="K31" s="133"/>
      <c r="L31" s="216">
        <f t="shared" ref="L31:L43" si="20">SUM(M31:Z31)</f>
        <v>22.334930091304539</v>
      </c>
      <c r="M31" s="133"/>
      <c r="N31" s="133"/>
      <c r="O31" s="133"/>
      <c r="P31" s="218"/>
      <c r="Q31" s="174">
        <v>0.34591578903338577</v>
      </c>
      <c r="R31" s="214"/>
      <c r="S31" s="174">
        <v>0</v>
      </c>
      <c r="T31" s="174">
        <v>1.3603740574248424</v>
      </c>
      <c r="U31" s="174">
        <v>20.628640244846309</v>
      </c>
      <c r="V31" s="174">
        <v>0</v>
      </c>
      <c r="W31" s="214"/>
      <c r="X31" s="217"/>
      <c r="Y31" s="218"/>
      <c r="Z31" s="133"/>
      <c r="AA31" s="131">
        <v>8.7861347374034651</v>
      </c>
      <c r="AB31" s="219">
        <f t="shared" ref="AB31:AB43" si="21">SUM(AC31:AM31)</f>
        <v>0</v>
      </c>
      <c r="AC31" s="220"/>
      <c r="AD31" s="133"/>
      <c r="AE31" s="133"/>
      <c r="AF31" s="133"/>
      <c r="AG31" s="133"/>
      <c r="AH31" s="133"/>
      <c r="AI31" s="133"/>
      <c r="AJ31" s="133"/>
      <c r="AK31" s="125"/>
      <c r="AL31" s="127"/>
      <c r="AM31" s="133"/>
      <c r="AN31" s="131"/>
      <c r="AO31" s="131">
        <v>18.350912208427118</v>
      </c>
      <c r="AP31" s="219"/>
      <c r="AQ31" s="132">
        <f t="shared" si="13"/>
        <v>49.471977037135119</v>
      </c>
    </row>
    <row r="32" spans="1:45" ht="12.75" customHeight="1">
      <c r="A32" s="221" t="s">
        <v>121</v>
      </c>
      <c r="B32" s="222" t="s">
        <v>122</v>
      </c>
      <c r="C32" s="77">
        <f t="shared" si="18"/>
        <v>18.505815952000003</v>
      </c>
      <c r="D32" s="85">
        <v>18.505815952000003</v>
      </c>
      <c r="E32" s="223"/>
      <c r="F32" s="223"/>
      <c r="G32" s="224"/>
      <c r="H32" s="81">
        <f t="shared" si="19"/>
        <v>0.82966372355999995</v>
      </c>
      <c r="I32" s="82">
        <v>0.82966372355999995</v>
      </c>
      <c r="J32" s="83"/>
      <c r="K32" s="83"/>
      <c r="L32" s="81">
        <f t="shared" si="20"/>
        <v>71.784094369696632</v>
      </c>
      <c r="M32" s="83"/>
      <c r="N32" s="83"/>
      <c r="O32" s="83"/>
      <c r="P32" s="218"/>
      <c r="Q32" s="223">
        <v>2.0660606672266768</v>
      </c>
      <c r="R32" s="223"/>
      <c r="S32" s="223">
        <v>22.968462416696998</v>
      </c>
      <c r="T32" s="223">
        <v>30.662877604409012</v>
      </c>
      <c r="U32" s="223">
        <v>16.086693681363943</v>
      </c>
      <c r="V32" s="223">
        <v>0</v>
      </c>
      <c r="W32" s="223"/>
      <c r="X32" s="82"/>
      <c r="Y32" s="80"/>
      <c r="Z32" s="83"/>
      <c r="AA32" s="86">
        <v>265.46537885977392</v>
      </c>
      <c r="AB32" s="84">
        <f t="shared" si="21"/>
        <v>26.063524749810167</v>
      </c>
      <c r="AC32" s="85"/>
      <c r="AD32" s="83"/>
      <c r="AE32" s="83">
        <v>23.828018995080001</v>
      </c>
      <c r="AF32" s="83"/>
      <c r="AG32" s="133"/>
      <c r="AH32" s="133">
        <v>2.2355057547301662</v>
      </c>
      <c r="AI32" s="133"/>
      <c r="AJ32" s="133"/>
      <c r="AK32" s="82"/>
      <c r="AL32" s="80"/>
      <c r="AM32" s="83"/>
      <c r="AN32" s="86"/>
      <c r="AO32" s="86">
        <v>148.76072128018708</v>
      </c>
      <c r="AP32" s="84"/>
      <c r="AQ32" s="87">
        <f t="shared" si="13"/>
        <v>531.4091989350278</v>
      </c>
    </row>
    <row r="33" spans="1:45" ht="12.75" customHeight="1">
      <c r="A33" s="221" t="s">
        <v>123</v>
      </c>
      <c r="B33" s="225" t="s">
        <v>124</v>
      </c>
      <c r="C33" s="77">
        <f t="shared" si="18"/>
        <v>0</v>
      </c>
      <c r="D33" s="85">
        <v>0</v>
      </c>
      <c r="E33" s="223"/>
      <c r="F33" s="223"/>
      <c r="G33" s="224"/>
      <c r="H33" s="81">
        <f t="shared" si="19"/>
        <v>0</v>
      </c>
      <c r="I33" s="82"/>
      <c r="J33" s="83"/>
      <c r="K33" s="83"/>
      <c r="L33" s="81">
        <f t="shared" si="20"/>
        <v>3.9848369673637745</v>
      </c>
      <c r="M33" s="83"/>
      <c r="N33" s="83"/>
      <c r="O33" s="83"/>
      <c r="P33" s="218"/>
      <c r="Q33" s="223">
        <v>6.1845550160514413E-2</v>
      </c>
      <c r="R33" s="223"/>
      <c r="S33" s="223">
        <v>0</v>
      </c>
      <c r="T33" s="223">
        <v>3.2282811958991577</v>
      </c>
      <c r="U33" s="223">
        <v>0.69471022130410232</v>
      </c>
      <c r="V33" s="223">
        <v>0</v>
      </c>
      <c r="W33" s="223"/>
      <c r="X33" s="82"/>
      <c r="Y33" s="80"/>
      <c r="Z33" s="83"/>
      <c r="AA33" s="86">
        <v>19.827078866680154</v>
      </c>
      <c r="AB33" s="84">
        <f t="shared" si="21"/>
        <v>0</v>
      </c>
      <c r="AC33" s="85"/>
      <c r="AD33" s="83"/>
      <c r="AE33" s="83"/>
      <c r="AF33" s="83"/>
      <c r="AG33" s="133"/>
      <c r="AH33" s="133"/>
      <c r="AI33" s="133"/>
      <c r="AJ33" s="133"/>
      <c r="AK33" s="82"/>
      <c r="AL33" s="80"/>
      <c r="AM33" s="83"/>
      <c r="AN33" s="86"/>
      <c r="AO33" s="86">
        <v>4.8844128009868593</v>
      </c>
      <c r="AP33" s="84"/>
      <c r="AQ33" s="87">
        <f t="shared" si="13"/>
        <v>28.696328635030788</v>
      </c>
    </row>
    <row r="34" spans="1:45" ht="12.75" customHeight="1">
      <c r="A34" s="221" t="s">
        <v>125</v>
      </c>
      <c r="B34" s="225" t="s">
        <v>126</v>
      </c>
      <c r="C34" s="77">
        <f t="shared" si="18"/>
        <v>0</v>
      </c>
      <c r="D34" s="85">
        <v>0</v>
      </c>
      <c r="E34" s="223"/>
      <c r="F34" s="223"/>
      <c r="G34" s="224"/>
      <c r="H34" s="81">
        <f t="shared" si="19"/>
        <v>0</v>
      </c>
      <c r="I34" s="82"/>
      <c r="J34" s="83"/>
      <c r="K34" s="83"/>
      <c r="L34" s="81">
        <f t="shared" si="20"/>
        <v>2.6182891559382289</v>
      </c>
      <c r="M34" s="83"/>
      <c r="N34" s="83"/>
      <c r="O34" s="83"/>
      <c r="P34" s="218"/>
      <c r="Q34" s="223">
        <v>8.9099521417690272E-2</v>
      </c>
      <c r="R34" s="223"/>
      <c r="S34" s="223">
        <v>0</v>
      </c>
      <c r="T34" s="223">
        <v>0.28505282634285456</v>
      </c>
      <c r="U34" s="223">
        <v>2.244136808177684</v>
      </c>
      <c r="V34" s="223">
        <v>0</v>
      </c>
      <c r="W34" s="223"/>
      <c r="X34" s="82"/>
      <c r="Y34" s="80"/>
      <c r="Z34" s="83"/>
      <c r="AA34" s="86">
        <v>3.0214445851101197</v>
      </c>
      <c r="AB34" s="84">
        <f t="shared" si="21"/>
        <v>127.87356205415999</v>
      </c>
      <c r="AC34" s="85"/>
      <c r="AD34" s="83"/>
      <c r="AE34" s="83">
        <v>127.87356205415999</v>
      </c>
      <c r="AF34" s="83"/>
      <c r="AG34" s="133"/>
      <c r="AH34" s="133"/>
      <c r="AI34" s="133"/>
      <c r="AJ34" s="133"/>
      <c r="AK34" s="82"/>
      <c r="AL34" s="80"/>
      <c r="AM34" s="83"/>
      <c r="AN34" s="86"/>
      <c r="AO34" s="86">
        <v>26.251691103783244</v>
      </c>
      <c r="AP34" s="84"/>
      <c r="AQ34" s="87">
        <f t="shared" si="13"/>
        <v>159.76498689899159</v>
      </c>
    </row>
    <row r="35" spans="1:45" ht="12.75" customHeight="1">
      <c r="A35" s="221" t="s">
        <v>127</v>
      </c>
      <c r="B35" s="225" t="s">
        <v>128</v>
      </c>
      <c r="C35" s="77">
        <f t="shared" si="18"/>
        <v>0</v>
      </c>
      <c r="D35" s="85">
        <v>0</v>
      </c>
      <c r="E35" s="223"/>
      <c r="F35" s="223"/>
      <c r="G35" s="224"/>
      <c r="H35" s="81">
        <f t="shared" si="19"/>
        <v>0</v>
      </c>
      <c r="I35" s="82"/>
      <c r="J35" s="83"/>
      <c r="K35" s="83"/>
      <c r="L35" s="81">
        <f t="shared" si="20"/>
        <v>0.83838358845358163</v>
      </c>
      <c r="M35" s="83"/>
      <c r="N35" s="83"/>
      <c r="O35" s="83"/>
      <c r="P35" s="218"/>
      <c r="Q35" s="223">
        <v>0.19497071745518102</v>
      </c>
      <c r="R35" s="223"/>
      <c r="S35" s="223">
        <v>0</v>
      </c>
      <c r="T35" s="223">
        <v>5.0985058370266664E-2</v>
      </c>
      <c r="U35" s="223">
        <v>0.59242781262813393</v>
      </c>
      <c r="V35" s="223">
        <v>0</v>
      </c>
      <c r="W35" s="223"/>
      <c r="X35" s="82"/>
      <c r="Y35" s="80"/>
      <c r="Z35" s="83"/>
      <c r="AA35" s="86">
        <v>4.5940947412447954</v>
      </c>
      <c r="AB35" s="84">
        <f t="shared" si="21"/>
        <v>0</v>
      </c>
      <c r="AC35" s="85"/>
      <c r="AD35" s="83"/>
      <c r="AE35" s="83"/>
      <c r="AF35" s="83"/>
      <c r="AG35" s="133"/>
      <c r="AH35" s="133"/>
      <c r="AI35" s="133"/>
      <c r="AJ35" s="133"/>
      <c r="AK35" s="82"/>
      <c r="AL35" s="80"/>
      <c r="AM35" s="83"/>
      <c r="AN35" s="86"/>
      <c r="AO35" s="86">
        <v>10.638816275668107</v>
      </c>
      <c r="AP35" s="84"/>
      <c r="AQ35" s="87">
        <f t="shared" si="13"/>
        <v>16.071294605366482</v>
      </c>
    </row>
    <row r="36" spans="1:45" ht="12.75" customHeight="1">
      <c r="A36" s="221" t="s">
        <v>129</v>
      </c>
      <c r="B36" s="225" t="s">
        <v>130</v>
      </c>
      <c r="C36" s="77">
        <f t="shared" si="18"/>
        <v>0</v>
      </c>
      <c r="D36" s="220">
        <v>0</v>
      </c>
      <c r="E36" s="223"/>
      <c r="F36" s="223"/>
      <c r="G36" s="224"/>
      <c r="H36" s="81">
        <f t="shared" si="19"/>
        <v>0</v>
      </c>
      <c r="I36" s="82"/>
      <c r="J36" s="83"/>
      <c r="K36" s="83"/>
      <c r="L36" s="81">
        <f t="shared" si="20"/>
        <v>20.491702651385793</v>
      </c>
      <c r="M36" s="83"/>
      <c r="N36" s="83"/>
      <c r="O36" s="83"/>
      <c r="P36" s="218"/>
      <c r="Q36" s="214">
        <v>0.29140784651903406</v>
      </c>
      <c r="R36" s="223"/>
      <c r="S36" s="214">
        <v>2.7458233928999998</v>
      </c>
      <c r="T36" s="214">
        <v>2.7311768767890574</v>
      </c>
      <c r="U36" s="214">
        <v>4.9055048279840703</v>
      </c>
      <c r="V36" s="214">
        <v>9.8177897071936346</v>
      </c>
      <c r="W36" s="223"/>
      <c r="X36" s="82"/>
      <c r="Y36" s="80"/>
      <c r="Z36" s="83"/>
      <c r="AA36" s="226">
        <v>128.0014006524043</v>
      </c>
      <c r="AB36" s="84">
        <f t="shared" si="21"/>
        <v>0</v>
      </c>
      <c r="AC36" s="85"/>
      <c r="AD36" s="83"/>
      <c r="AE36" s="83">
        <v>0</v>
      </c>
      <c r="AF36" s="83"/>
      <c r="AG36" s="133"/>
      <c r="AH36" s="133"/>
      <c r="AI36" s="133"/>
      <c r="AJ36" s="133"/>
      <c r="AK36" s="217"/>
      <c r="AL36" s="218"/>
      <c r="AM36" s="83"/>
      <c r="AN36" s="226"/>
      <c r="AO36" s="226">
        <v>104.62854472087723</v>
      </c>
      <c r="AP36" s="84"/>
      <c r="AQ36" s="87">
        <f t="shared" si="13"/>
        <v>253.12164802466731</v>
      </c>
    </row>
    <row r="37" spans="1:45" ht="12.75" customHeight="1">
      <c r="A37" s="221" t="s">
        <v>131</v>
      </c>
      <c r="B37" s="225" t="s">
        <v>132</v>
      </c>
      <c r="C37" s="77">
        <f t="shared" si="18"/>
        <v>0</v>
      </c>
      <c r="D37" s="85">
        <v>0</v>
      </c>
      <c r="E37" s="223"/>
      <c r="F37" s="223"/>
      <c r="G37" s="224"/>
      <c r="H37" s="81">
        <f t="shared" si="19"/>
        <v>0</v>
      </c>
      <c r="I37" s="82"/>
      <c r="J37" s="83"/>
      <c r="K37" s="83"/>
      <c r="L37" s="81">
        <f t="shared" si="20"/>
        <v>4.5221622064203446</v>
      </c>
      <c r="M37" s="83"/>
      <c r="N37" s="83"/>
      <c r="O37" s="83"/>
      <c r="P37" s="218"/>
      <c r="Q37" s="223">
        <v>1.8396430598593692</v>
      </c>
      <c r="R37" s="223"/>
      <c r="S37" s="223">
        <v>0</v>
      </c>
      <c r="T37" s="223">
        <v>1.2363876654789667</v>
      </c>
      <c r="U37" s="223">
        <v>1.446131481082009</v>
      </c>
      <c r="V37" s="223">
        <v>0</v>
      </c>
      <c r="W37" s="223"/>
      <c r="X37" s="82"/>
      <c r="Y37" s="80"/>
      <c r="Z37" s="83"/>
      <c r="AA37" s="86">
        <v>2.284026640331299</v>
      </c>
      <c r="AB37" s="84">
        <f t="shared" si="21"/>
        <v>0</v>
      </c>
      <c r="AC37" s="85"/>
      <c r="AD37" s="83"/>
      <c r="AE37" s="83"/>
      <c r="AF37" s="83"/>
      <c r="AG37" s="133"/>
      <c r="AH37" s="133"/>
      <c r="AI37" s="133"/>
      <c r="AJ37" s="133"/>
      <c r="AK37" s="82"/>
      <c r="AL37" s="80"/>
      <c r="AM37" s="83"/>
      <c r="AN37" s="86"/>
      <c r="AO37" s="86">
        <v>20.435816256672165</v>
      </c>
      <c r="AP37" s="84"/>
      <c r="AQ37" s="87">
        <f t="shared" si="13"/>
        <v>27.242005103423807</v>
      </c>
    </row>
    <row r="38" spans="1:45" ht="12.75" customHeight="1">
      <c r="A38" s="221" t="s">
        <v>133</v>
      </c>
      <c r="B38" s="225" t="s">
        <v>134</v>
      </c>
      <c r="C38" s="77">
        <f t="shared" si="18"/>
        <v>86.919212076000022</v>
      </c>
      <c r="D38" s="85">
        <v>86.919212076000022</v>
      </c>
      <c r="E38" s="223"/>
      <c r="F38" s="223"/>
      <c r="G38" s="224"/>
      <c r="H38" s="81">
        <f t="shared" si="19"/>
        <v>0</v>
      </c>
      <c r="I38" s="82"/>
      <c r="J38" s="83"/>
      <c r="K38" s="83"/>
      <c r="L38" s="81">
        <f t="shared" si="20"/>
        <v>165.25524621751634</v>
      </c>
      <c r="M38" s="83"/>
      <c r="N38" s="83"/>
      <c r="O38" s="83"/>
      <c r="P38" s="218"/>
      <c r="Q38" s="223">
        <v>1.7086143518921777</v>
      </c>
      <c r="R38" s="223"/>
      <c r="S38" s="223">
        <v>0</v>
      </c>
      <c r="T38" s="223">
        <v>2.4472828017727997</v>
      </c>
      <c r="U38" s="223">
        <v>29.80873959779337</v>
      </c>
      <c r="V38" s="223">
        <v>131.29060946605799</v>
      </c>
      <c r="W38" s="223"/>
      <c r="X38" s="82"/>
      <c r="Y38" s="80"/>
      <c r="Z38" s="83"/>
      <c r="AA38" s="86">
        <v>20.60514689627021</v>
      </c>
      <c r="AB38" s="84">
        <f t="shared" si="21"/>
        <v>42.918678312955997</v>
      </c>
      <c r="AC38" s="85"/>
      <c r="AD38" s="83"/>
      <c r="AE38" s="83">
        <v>2.2257740888237998</v>
      </c>
      <c r="AF38" s="83">
        <v>40.692904224132199</v>
      </c>
      <c r="AG38" s="133"/>
      <c r="AH38" s="133"/>
      <c r="AI38" s="133"/>
      <c r="AJ38" s="133"/>
      <c r="AK38" s="82"/>
      <c r="AL38" s="80"/>
      <c r="AM38" s="83"/>
      <c r="AN38" s="86">
        <v>54.722939604974094</v>
      </c>
      <c r="AO38" s="86">
        <v>54.010284601158837</v>
      </c>
      <c r="AP38" s="84"/>
      <c r="AQ38" s="87">
        <f t="shared" si="13"/>
        <v>424.43150770887547</v>
      </c>
    </row>
    <row r="39" spans="1:45" ht="12.75" customHeight="1">
      <c r="A39" s="221" t="s">
        <v>135</v>
      </c>
      <c r="B39" s="225" t="s">
        <v>136</v>
      </c>
      <c r="C39" s="77">
        <f t="shared" si="18"/>
        <v>0.14506788200000253</v>
      </c>
      <c r="D39" s="85">
        <v>0.14506788200000253</v>
      </c>
      <c r="E39" s="223"/>
      <c r="F39" s="223"/>
      <c r="G39" s="224"/>
      <c r="H39" s="81">
        <f t="shared" si="19"/>
        <v>0</v>
      </c>
      <c r="I39" s="82"/>
      <c r="J39" s="83"/>
      <c r="K39" s="83"/>
      <c r="L39" s="81">
        <f t="shared" si="20"/>
        <v>8.534515108025424</v>
      </c>
      <c r="M39" s="83"/>
      <c r="N39" s="83"/>
      <c r="O39" s="83"/>
      <c r="P39" s="218"/>
      <c r="Q39" s="223">
        <v>0.75262889856354831</v>
      </c>
      <c r="R39" s="223"/>
      <c r="S39" s="223">
        <v>1.0397614907400001</v>
      </c>
      <c r="T39" s="223">
        <v>3.4113639055014784</v>
      </c>
      <c r="U39" s="223">
        <v>3.3307608132203974</v>
      </c>
      <c r="V39" s="223">
        <v>0</v>
      </c>
      <c r="W39" s="223"/>
      <c r="X39" s="82"/>
      <c r="Y39" s="80"/>
      <c r="Z39" s="83"/>
      <c r="AA39" s="86">
        <v>408.68833080126041</v>
      </c>
      <c r="AB39" s="84">
        <f t="shared" si="21"/>
        <v>0</v>
      </c>
      <c r="AC39" s="85"/>
      <c r="AD39" s="83"/>
      <c r="AE39" s="83"/>
      <c r="AF39" s="83"/>
      <c r="AG39" s="133"/>
      <c r="AH39" s="133"/>
      <c r="AI39" s="133"/>
      <c r="AJ39" s="133"/>
      <c r="AK39" s="82"/>
      <c r="AL39" s="80"/>
      <c r="AM39" s="83"/>
      <c r="AN39" s="86"/>
      <c r="AO39" s="86">
        <v>49.329922605876547</v>
      </c>
      <c r="AP39" s="84"/>
      <c r="AQ39" s="87">
        <f t="shared" si="13"/>
        <v>466.6978363971624</v>
      </c>
    </row>
    <row r="40" spans="1:45" ht="12.75" customHeight="1">
      <c r="A40" s="221" t="s">
        <v>137</v>
      </c>
      <c r="B40" s="225" t="s">
        <v>138</v>
      </c>
      <c r="C40" s="77">
        <f t="shared" si="18"/>
        <v>0</v>
      </c>
      <c r="D40" s="85">
        <v>0</v>
      </c>
      <c r="E40" s="223"/>
      <c r="F40" s="223"/>
      <c r="G40" s="224"/>
      <c r="H40" s="81">
        <f t="shared" si="19"/>
        <v>0</v>
      </c>
      <c r="I40" s="82"/>
      <c r="J40" s="83"/>
      <c r="K40" s="83"/>
      <c r="L40" s="81">
        <f t="shared" si="20"/>
        <v>4.4175991624811015</v>
      </c>
      <c r="M40" s="83"/>
      <c r="N40" s="83"/>
      <c r="O40" s="83"/>
      <c r="P40" s="218"/>
      <c r="Q40" s="223">
        <v>0.21069416241124406</v>
      </c>
      <c r="R40" s="223"/>
      <c r="S40" s="223">
        <v>0</v>
      </c>
      <c r="T40" s="223">
        <v>2.0741648746085759</v>
      </c>
      <c r="U40" s="223">
        <v>2.1327401254612819</v>
      </c>
      <c r="V40" s="223">
        <v>0</v>
      </c>
      <c r="W40" s="223"/>
      <c r="X40" s="82"/>
      <c r="Y40" s="80"/>
      <c r="Z40" s="83"/>
      <c r="AA40" s="86">
        <v>7.9737681987539286</v>
      </c>
      <c r="AB40" s="84">
        <f t="shared" si="21"/>
        <v>0</v>
      </c>
      <c r="AC40" s="85"/>
      <c r="AD40" s="83"/>
      <c r="AE40" s="83"/>
      <c r="AF40" s="83"/>
      <c r="AG40" s="133"/>
      <c r="AH40" s="133"/>
      <c r="AI40" s="133"/>
      <c r="AJ40" s="133"/>
      <c r="AK40" s="82"/>
      <c r="AL40" s="80"/>
      <c r="AM40" s="83"/>
      <c r="AN40" s="86"/>
      <c r="AO40" s="86">
        <v>18.411529811795422</v>
      </c>
      <c r="AP40" s="84"/>
      <c r="AQ40" s="87">
        <f t="shared" si="13"/>
        <v>30.802897173030452</v>
      </c>
    </row>
    <row r="41" spans="1:45" ht="12.75" customHeight="1">
      <c r="A41" s="221" t="s">
        <v>139</v>
      </c>
      <c r="B41" s="225" t="s">
        <v>140</v>
      </c>
      <c r="C41" s="77">
        <f t="shared" si="18"/>
        <v>0</v>
      </c>
      <c r="D41" s="220">
        <v>0</v>
      </c>
      <c r="E41" s="223"/>
      <c r="F41" s="223"/>
      <c r="G41" s="224"/>
      <c r="H41" s="81">
        <f t="shared" si="19"/>
        <v>0</v>
      </c>
      <c r="I41" s="82"/>
      <c r="J41" s="83"/>
      <c r="K41" s="83"/>
      <c r="L41" s="81">
        <f t="shared" si="20"/>
        <v>3.5291908924471116</v>
      </c>
      <c r="M41" s="83"/>
      <c r="N41" s="83"/>
      <c r="O41" s="83"/>
      <c r="P41" s="218"/>
      <c r="Q41" s="214">
        <v>0.4496905257434014</v>
      </c>
      <c r="R41" s="223"/>
      <c r="S41" s="214">
        <v>0</v>
      </c>
      <c r="T41" s="214">
        <v>2.0880698905277391</v>
      </c>
      <c r="U41" s="214">
        <v>0.99143047617597102</v>
      </c>
      <c r="V41" s="214">
        <v>0</v>
      </c>
      <c r="W41" s="223"/>
      <c r="X41" s="82"/>
      <c r="Y41" s="80"/>
      <c r="Z41" s="83"/>
      <c r="AA41" s="226">
        <v>18.389717274057872</v>
      </c>
      <c r="AB41" s="84">
        <f t="shared" si="21"/>
        <v>0</v>
      </c>
      <c r="AC41" s="85"/>
      <c r="AD41" s="83"/>
      <c r="AE41" s="83"/>
      <c r="AF41" s="83"/>
      <c r="AG41" s="133"/>
      <c r="AH41" s="133"/>
      <c r="AI41" s="133"/>
      <c r="AJ41" s="133"/>
      <c r="AK41" s="217"/>
      <c r="AL41" s="218"/>
      <c r="AM41" s="83"/>
      <c r="AN41" s="226"/>
      <c r="AO41" s="226">
        <v>80.043410825191572</v>
      </c>
      <c r="AP41" s="84"/>
      <c r="AQ41" s="87">
        <f t="shared" si="13"/>
        <v>101.96231899169655</v>
      </c>
    </row>
    <row r="42" spans="1:45" ht="12.75" customHeight="1">
      <c r="A42" s="221" t="s">
        <v>141</v>
      </c>
      <c r="B42" s="225" t="s">
        <v>142</v>
      </c>
      <c r="C42" s="77">
        <f t="shared" si="18"/>
        <v>0</v>
      </c>
      <c r="D42" s="85">
        <v>0</v>
      </c>
      <c r="E42" s="223"/>
      <c r="F42" s="223"/>
      <c r="G42" s="224"/>
      <c r="H42" s="81">
        <f t="shared" si="19"/>
        <v>0</v>
      </c>
      <c r="I42" s="82"/>
      <c r="J42" s="83"/>
      <c r="K42" s="83"/>
      <c r="L42" s="81">
        <f t="shared" si="20"/>
        <v>1.41139605019423</v>
      </c>
      <c r="M42" s="83"/>
      <c r="N42" s="83"/>
      <c r="O42" s="83"/>
      <c r="P42" s="218"/>
      <c r="Q42" s="223">
        <v>5.2411483186876627E-2</v>
      </c>
      <c r="R42" s="223"/>
      <c r="S42" s="223">
        <v>0</v>
      </c>
      <c r="T42" s="223">
        <v>0.92352480729778486</v>
      </c>
      <c r="U42" s="223">
        <v>0.43545975970956852</v>
      </c>
      <c r="V42" s="223">
        <v>0</v>
      </c>
      <c r="W42" s="223"/>
      <c r="X42" s="82"/>
      <c r="Y42" s="80"/>
      <c r="Z42" s="83"/>
      <c r="AA42" s="86">
        <v>0.27057712702478681</v>
      </c>
      <c r="AB42" s="84">
        <f t="shared" si="21"/>
        <v>0</v>
      </c>
      <c r="AC42" s="85"/>
      <c r="AD42" s="83"/>
      <c r="AE42" s="83"/>
      <c r="AF42" s="83"/>
      <c r="AG42" s="133"/>
      <c r="AH42" s="133"/>
      <c r="AI42" s="133"/>
      <c r="AJ42" s="133"/>
      <c r="AK42" s="182"/>
      <c r="AL42" s="178"/>
      <c r="AM42" s="83"/>
      <c r="AN42" s="183"/>
      <c r="AO42" s="86">
        <v>2.2633417821038564</v>
      </c>
      <c r="AP42" s="84"/>
      <c r="AQ42" s="87">
        <f t="shared" si="13"/>
        <v>3.9453149593228733</v>
      </c>
    </row>
    <row r="43" spans="1:45" ht="12.75" customHeight="1">
      <c r="A43" s="221" t="s">
        <v>143</v>
      </c>
      <c r="B43" s="225" t="s">
        <v>144</v>
      </c>
      <c r="C43" s="77">
        <f t="shared" si="18"/>
        <v>0</v>
      </c>
      <c r="D43" s="85">
        <v>0</v>
      </c>
      <c r="E43" s="223"/>
      <c r="F43" s="223"/>
      <c r="G43" s="224"/>
      <c r="H43" s="81">
        <f t="shared" si="19"/>
        <v>0</v>
      </c>
      <c r="I43" s="82"/>
      <c r="J43" s="83"/>
      <c r="K43" s="83">
        <v>0</v>
      </c>
      <c r="L43" s="81">
        <f t="shared" si="20"/>
        <v>12.511675497016565</v>
      </c>
      <c r="M43" s="83"/>
      <c r="N43" s="83"/>
      <c r="O43" s="83"/>
      <c r="P43" s="80"/>
      <c r="Q43" s="223">
        <v>0.76415942486466115</v>
      </c>
      <c r="R43" s="223"/>
      <c r="S43" s="223">
        <v>3.6425061461249997</v>
      </c>
      <c r="T43" s="223">
        <v>4.9362806513030915</v>
      </c>
      <c r="U43" s="223">
        <v>3.1687292747238134</v>
      </c>
      <c r="V43" s="223">
        <v>0</v>
      </c>
      <c r="W43" s="223"/>
      <c r="X43" s="82"/>
      <c r="Y43" s="80"/>
      <c r="Z43" s="83"/>
      <c r="AA43" s="86">
        <v>30.013736057345717</v>
      </c>
      <c r="AB43" s="84">
        <f t="shared" si="21"/>
        <v>0</v>
      </c>
      <c r="AC43" s="85"/>
      <c r="AD43" s="83"/>
      <c r="AE43" s="83"/>
      <c r="AF43" s="83"/>
      <c r="AG43" s="83"/>
      <c r="AH43" s="83"/>
      <c r="AI43" s="83"/>
      <c r="AJ43" s="83"/>
      <c r="AK43" s="82"/>
      <c r="AL43" s="80"/>
      <c r="AM43" s="83"/>
      <c r="AN43" s="86"/>
      <c r="AO43" s="86">
        <v>59.095333131604164</v>
      </c>
      <c r="AP43" s="84"/>
      <c r="AQ43" s="87">
        <f t="shared" si="13"/>
        <v>101.62074468596644</v>
      </c>
    </row>
    <row r="44" spans="1:45" ht="12.75" customHeight="1">
      <c r="A44" s="227" t="s">
        <v>295</v>
      </c>
      <c r="B44" s="228" t="s">
        <v>296</v>
      </c>
      <c r="C44" s="136">
        <f>SUM(D44:G44)</f>
        <v>0</v>
      </c>
      <c r="D44" s="142">
        <v>0</v>
      </c>
      <c r="E44" s="229"/>
      <c r="F44" s="229"/>
      <c r="G44" s="230"/>
      <c r="H44" s="140">
        <f>SUM(I44:K44)</f>
        <v>0</v>
      </c>
      <c r="I44" s="137"/>
      <c r="J44" s="138"/>
      <c r="K44" s="138"/>
      <c r="L44" s="140">
        <f>SUM(M44:Z44)</f>
        <v>52.05676786532063</v>
      </c>
      <c r="M44" s="138"/>
      <c r="N44" s="138"/>
      <c r="O44" s="138"/>
      <c r="P44" s="139"/>
      <c r="Q44" s="229">
        <v>0.72259481077897947</v>
      </c>
      <c r="R44" s="229"/>
      <c r="S44" s="229">
        <v>0</v>
      </c>
      <c r="T44" s="229">
        <v>0.47348950843364052</v>
      </c>
      <c r="U44" s="229">
        <v>50.860683546108007</v>
      </c>
      <c r="V44" s="229">
        <v>0</v>
      </c>
      <c r="W44" s="229"/>
      <c r="X44" s="137"/>
      <c r="Y44" s="139"/>
      <c r="Z44" s="138"/>
      <c r="AA44" s="143">
        <v>19.436660210904712</v>
      </c>
      <c r="AB44" s="141">
        <f>SUM(AC44:AM44)</f>
        <v>0</v>
      </c>
      <c r="AC44" s="142"/>
      <c r="AD44" s="138"/>
      <c r="AE44" s="138"/>
      <c r="AF44" s="138"/>
      <c r="AG44" s="138"/>
      <c r="AH44" s="138"/>
      <c r="AI44" s="138"/>
      <c r="AJ44" s="138"/>
      <c r="AK44" s="137"/>
      <c r="AL44" s="139"/>
      <c r="AM44" s="138"/>
      <c r="AN44" s="143"/>
      <c r="AO44" s="143">
        <v>24.617403741576357</v>
      </c>
      <c r="AP44" s="141"/>
      <c r="AQ44" s="144">
        <f>C44+H44+L44+AA44+AB44+AN44+AO44+AP44</f>
        <v>96.110831817801696</v>
      </c>
    </row>
    <row r="45" spans="1:45" s="12" customFormat="1" ht="12.75" customHeight="1">
      <c r="A45" s="145" t="s">
        <v>145</v>
      </c>
      <c r="B45" s="146"/>
      <c r="C45" s="231">
        <f t="shared" ref="C45:AP45" si="22">SUM(C46:C55)</f>
        <v>0</v>
      </c>
      <c r="D45" s="232">
        <f t="shared" si="22"/>
        <v>0</v>
      </c>
      <c r="E45" s="232">
        <f t="shared" si="22"/>
        <v>0</v>
      </c>
      <c r="F45" s="233">
        <f t="shared" si="22"/>
        <v>0</v>
      </c>
      <c r="G45" s="233">
        <f t="shared" si="22"/>
        <v>0</v>
      </c>
      <c r="H45" s="234">
        <f t="shared" si="22"/>
        <v>0</v>
      </c>
      <c r="I45" s="235">
        <f t="shared" si="22"/>
        <v>0</v>
      </c>
      <c r="J45" s="232">
        <f t="shared" si="22"/>
        <v>0</v>
      </c>
      <c r="K45" s="232">
        <f t="shared" si="22"/>
        <v>0</v>
      </c>
      <c r="L45" s="234">
        <f t="shared" si="22"/>
        <v>5019.9247759387081</v>
      </c>
      <c r="M45" s="232">
        <f t="shared" si="22"/>
        <v>0</v>
      </c>
      <c r="N45" s="232">
        <f t="shared" ref="N45" si="23">SUM(N46:N55)</f>
        <v>0</v>
      </c>
      <c r="O45" s="232">
        <f t="shared" si="22"/>
        <v>0</v>
      </c>
      <c r="P45" s="232">
        <f t="shared" si="22"/>
        <v>821.48002832197096</v>
      </c>
      <c r="Q45" s="232">
        <f t="shared" si="22"/>
        <v>0</v>
      </c>
      <c r="R45" s="232">
        <f t="shared" si="22"/>
        <v>1102.0673096951998</v>
      </c>
      <c r="S45" s="232">
        <f t="shared" si="22"/>
        <v>0</v>
      </c>
      <c r="T45" s="232">
        <f t="shared" si="22"/>
        <v>1.8520724281984335</v>
      </c>
      <c r="U45" s="232">
        <f>SUM(U46:U55)</f>
        <v>3094.5253654933395</v>
      </c>
      <c r="V45" s="232">
        <f t="shared" si="22"/>
        <v>0</v>
      </c>
      <c r="W45" s="233">
        <f t="shared" si="22"/>
        <v>0</v>
      </c>
      <c r="X45" s="233">
        <f t="shared" si="22"/>
        <v>0</v>
      </c>
      <c r="Y45" s="233">
        <f t="shared" si="22"/>
        <v>0</v>
      </c>
      <c r="Z45" s="232">
        <f t="shared" si="22"/>
        <v>0</v>
      </c>
      <c r="AA45" s="234">
        <f t="shared" si="22"/>
        <v>22.560835415583806</v>
      </c>
      <c r="AB45" s="236">
        <f t="shared" si="22"/>
        <v>154.23960204369601</v>
      </c>
      <c r="AC45" s="237">
        <f t="shared" si="22"/>
        <v>0</v>
      </c>
      <c r="AD45" s="232">
        <f t="shared" si="22"/>
        <v>0</v>
      </c>
      <c r="AE45" s="232">
        <f t="shared" si="22"/>
        <v>0</v>
      </c>
      <c r="AF45" s="232">
        <f t="shared" ref="AF45" si="24">SUM(AF46:AF55)</f>
        <v>0</v>
      </c>
      <c r="AG45" s="232">
        <f t="shared" si="22"/>
        <v>0</v>
      </c>
      <c r="AH45" s="232">
        <f t="shared" si="22"/>
        <v>0</v>
      </c>
      <c r="AI45" s="232">
        <f t="shared" si="22"/>
        <v>126.968349188928</v>
      </c>
      <c r="AJ45" s="232">
        <f t="shared" ref="AJ45" si="25">SUM(AJ46:AJ55)</f>
        <v>27.271252854767997</v>
      </c>
      <c r="AK45" s="235">
        <f t="shared" si="22"/>
        <v>0</v>
      </c>
      <c r="AL45" s="233">
        <f t="shared" ref="AL45" si="26">SUM(AL46:AL55)</f>
        <v>0</v>
      </c>
      <c r="AM45" s="232">
        <f t="shared" si="22"/>
        <v>0</v>
      </c>
      <c r="AN45" s="234">
        <f t="shared" si="22"/>
        <v>0</v>
      </c>
      <c r="AO45" s="234">
        <f t="shared" si="22"/>
        <v>5.3733816232262495</v>
      </c>
      <c r="AP45" s="236">
        <f t="shared" si="22"/>
        <v>0</v>
      </c>
      <c r="AQ45" s="238">
        <f t="shared" si="13"/>
        <v>5202.0985950212144</v>
      </c>
      <c r="AR45" s="8"/>
      <c r="AS45" s="11"/>
    </row>
    <row r="46" spans="1:45" ht="12.75" customHeight="1">
      <c r="A46" s="239" t="s">
        <v>146</v>
      </c>
      <c r="B46" s="123"/>
      <c r="C46" s="124">
        <f t="shared" ref="C46:C64" si="27">SUM(D46:G46)</f>
        <v>0</v>
      </c>
      <c r="D46" s="240"/>
      <c r="E46" s="173"/>
      <c r="F46" s="127"/>
      <c r="G46" s="127"/>
      <c r="H46" s="128">
        <f t="shared" ref="H46:H64" si="28">SUM(I46:K46)</f>
        <v>0</v>
      </c>
      <c r="I46" s="125"/>
      <c r="J46" s="126"/>
      <c r="K46" s="126"/>
      <c r="L46" s="128">
        <f t="shared" ref="L46:L64" si="29">SUM(M46:Z46)</f>
        <v>702.41214426261672</v>
      </c>
      <c r="M46" s="126"/>
      <c r="N46" s="126"/>
      <c r="O46" s="126"/>
      <c r="P46" s="126"/>
      <c r="Q46" s="126"/>
      <c r="R46" s="126"/>
      <c r="S46" s="126"/>
      <c r="T46" s="126"/>
      <c r="U46" s="126">
        <v>702.41214426261672</v>
      </c>
      <c r="V46" s="126"/>
      <c r="W46" s="127"/>
      <c r="X46" s="127"/>
      <c r="Y46" s="127"/>
      <c r="Z46" s="126"/>
      <c r="AA46" s="131">
        <v>2.9723185667999998E-2</v>
      </c>
      <c r="AB46" s="129">
        <f t="shared" ref="AB46:AB64" si="30">SUM(AC46:AM46)</f>
        <v>30.002374318707627</v>
      </c>
      <c r="AC46" s="130"/>
      <c r="AD46" s="126"/>
      <c r="AE46" s="126"/>
      <c r="AF46" s="126"/>
      <c r="AG46" s="126"/>
      <c r="AH46" s="126"/>
      <c r="AI46" s="126">
        <v>30.002374318707627</v>
      </c>
      <c r="AJ46" s="126">
        <v>0</v>
      </c>
      <c r="AK46" s="125"/>
      <c r="AL46" s="127"/>
      <c r="AM46" s="126"/>
      <c r="AN46" s="128"/>
      <c r="AO46" s="131"/>
      <c r="AP46" s="129"/>
      <c r="AQ46" s="156">
        <f t="shared" si="13"/>
        <v>732.44424176699238</v>
      </c>
    </row>
    <row r="47" spans="1:45" ht="12.75" customHeight="1">
      <c r="A47" s="211" t="s">
        <v>147</v>
      </c>
      <c r="B47" s="241"/>
      <c r="C47" s="77">
        <f t="shared" si="27"/>
        <v>0</v>
      </c>
      <c r="D47" s="242"/>
      <c r="E47" s="243"/>
      <c r="F47" s="218"/>
      <c r="G47" s="218"/>
      <c r="H47" s="81">
        <f t="shared" si="28"/>
        <v>0</v>
      </c>
      <c r="I47" s="217"/>
      <c r="J47" s="133"/>
      <c r="K47" s="133"/>
      <c r="L47" s="216">
        <f t="shared" si="29"/>
        <v>319.57486919365164</v>
      </c>
      <c r="M47" s="133"/>
      <c r="N47" s="133"/>
      <c r="O47" s="133"/>
      <c r="P47" s="133"/>
      <c r="Q47" s="133"/>
      <c r="R47" s="133"/>
      <c r="S47" s="133"/>
      <c r="T47" s="133"/>
      <c r="U47" s="133">
        <v>319.57486919365164</v>
      </c>
      <c r="V47" s="133"/>
      <c r="W47" s="218"/>
      <c r="X47" s="218"/>
      <c r="Y47" s="218"/>
      <c r="Z47" s="133"/>
      <c r="AA47" s="226"/>
      <c r="AB47" s="219">
        <f t="shared" si="30"/>
        <v>13.65011258235765</v>
      </c>
      <c r="AC47" s="220"/>
      <c r="AD47" s="133"/>
      <c r="AE47" s="133"/>
      <c r="AF47" s="133"/>
      <c r="AG47" s="133"/>
      <c r="AH47" s="133"/>
      <c r="AI47" s="133">
        <v>13.65011258235765</v>
      </c>
      <c r="AJ47" s="133">
        <v>0</v>
      </c>
      <c r="AK47" s="217"/>
      <c r="AL47" s="218"/>
      <c r="AM47" s="133"/>
      <c r="AN47" s="216"/>
      <c r="AO47" s="226"/>
      <c r="AP47" s="219"/>
      <c r="AQ47" s="132">
        <f t="shared" si="13"/>
        <v>333.22498177600926</v>
      </c>
    </row>
    <row r="48" spans="1:45" ht="12.75" customHeight="1">
      <c r="A48" s="221" t="s">
        <v>148</v>
      </c>
      <c r="B48" s="76"/>
      <c r="C48" s="77">
        <f t="shared" si="27"/>
        <v>0</v>
      </c>
      <c r="D48" s="78"/>
      <c r="E48" s="88"/>
      <c r="F48" s="80"/>
      <c r="G48" s="80"/>
      <c r="H48" s="81">
        <f t="shared" si="28"/>
        <v>0</v>
      </c>
      <c r="I48" s="82"/>
      <c r="J48" s="83"/>
      <c r="K48" s="83"/>
      <c r="L48" s="81">
        <f t="shared" si="29"/>
        <v>1985.7767970742025</v>
      </c>
      <c r="M48" s="83"/>
      <c r="N48" s="83"/>
      <c r="O48" s="83"/>
      <c r="P48" s="83">
        <v>673.74419325959013</v>
      </c>
      <c r="Q48" s="83"/>
      <c r="R48" s="83"/>
      <c r="S48" s="83"/>
      <c r="T48" s="83">
        <v>1.8520724281984335</v>
      </c>
      <c r="U48" s="83">
        <v>1310.180531386414</v>
      </c>
      <c r="V48" s="83"/>
      <c r="W48" s="80"/>
      <c r="X48" s="80"/>
      <c r="Y48" s="80"/>
      <c r="Z48" s="83"/>
      <c r="AA48" s="86"/>
      <c r="AB48" s="84">
        <f t="shared" si="30"/>
        <v>78.347166728170066</v>
      </c>
      <c r="AC48" s="85"/>
      <c r="AD48" s="83"/>
      <c r="AE48" s="83"/>
      <c r="AF48" s="83"/>
      <c r="AG48" s="83"/>
      <c r="AH48" s="83"/>
      <c r="AI48" s="83">
        <v>55.96219690791942</v>
      </c>
      <c r="AJ48" s="83">
        <v>22.384969820250642</v>
      </c>
      <c r="AK48" s="82"/>
      <c r="AL48" s="80"/>
      <c r="AM48" s="83"/>
      <c r="AN48" s="81"/>
      <c r="AO48" s="86">
        <v>1.0652907432262495</v>
      </c>
      <c r="AP48" s="84"/>
      <c r="AQ48" s="87">
        <f t="shared" si="13"/>
        <v>2065.1892545455989</v>
      </c>
    </row>
    <row r="49" spans="1:45" ht="12.75" customHeight="1">
      <c r="A49" s="221" t="s">
        <v>149</v>
      </c>
      <c r="B49" s="76"/>
      <c r="C49" s="77">
        <f t="shared" si="27"/>
        <v>0</v>
      </c>
      <c r="D49" s="78"/>
      <c r="E49" s="88"/>
      <c r="F49" s="80"/>
      <c r="G49" s="80"/>
      <c r="H49" s="81">
        <f t="shared" si="28"/>
        <v>0</v>
      </c>
      <c r="I49" s="82"/>
      <c r="J49" s="83"/>
      <c r="K49" s="83"/>
      <c r="L49" s="81">
        <f t="shared" si="29"/>
        <v>131.85233821544426</v>
      </c>
      <c r="M49" s="83"/>
      <c r="N49" s="83"/>
      <c r="O49" s="83"/>
      <c r="P49" s="83">
        <v>6.3769522656162847</v>
      </c>
      <c r="Q49" s="83"/>
      <c r="R49" s="83"/>
      <c r="S49" s="83"/>
      <c r="T49" s="83"/>
      <c r="U49" s="83">
        <v>125.47538594982798</v>
      </c>
      <c r="V49" s="83"/>
      <c r="W49" s="80"/>
      <c r="X49" s="80"/>
      <c r="Y49" s="80"/>
      <c r="Z49" s="83"/>
      <c r="AA49" s="86"/>
      <c r="AB49" s="84">
        <f t="shared" si="30"/>
        <v>5.5713463444749705</v>
      </c>
      <c r="AC49" s="85"/>
      <c r="AD49" s="83"/>
      <c r="AE49" s="83"/>
      <c r="AF49" s="83"/>
      <c r="AG49" s="83"/>
      <c r="AH49" s="83"/>
      <c r="AI49" s="83">
        <v>5.3594738186126225</v>
      </c>
      <c r="AJ49" s="83">
        <v>0.21187252586234828</v>
      </c>
      <c r="AK49" s="82"/>
      <c r="AL49" s="80"/>
      <c r="AM49" s="83"/>
      <c r="AN49" s="81"/>
      <c r="AO49" s="86"/>
      <c r="AP49" s="84"/>
      <c r="AQ49" s="87">
        <f t="shared" si="13"/>
        <v>137.42368455991922</v>
      </c>
    </row>
    <row r="50" spans="1:45" ht="12.75" customHeight="1">
      <c r="A50" s="221" t="s">
        <v>150</v>
      </c>
      <c r="B50" s="76"/>
      <c r="C50" s="77">
        <f t="shared" si="27"/>
        <v>0</v>
      </c>
      <c r="D50" s="78"/>
      <c r="E50" s="88"/>
      <c r="F50" s="80"/>
      <c r="G50" s="80"/>
      <c r="H50" s="81">
        <f t="shared" si="28"/>
        <v>0</v>
      </c>
      <c r="I50" s="82"/>
      <c r="J50" s="83"/>
      <c r="K50" s="83"/>
      <c r="L50" s="81">
        <f t="shared" si="29"/>
        <v>38.043221783939138</v>
      </c>
      <c r="M50" s="83"/>
      <c r="N50" s="83"/>
      <c r="O50" s="83"/>
      <c r="P50" s="83"/>
      <c r="Q50" s="83"/>
      <c r="R50" s="244"/>
      <c r="S50" s="83"/>
      <c r="T50" s="83"/>
      <c r="U50" s="83">
        <v>38.043221783939138</v>
      </c>
      <c r="V50" s="83"/>
      <c r="W50" s="80"/>
      <c r="X50" s="80"/>
      <c r="Y50" s="80"/>
      <c r="Z50" s="83"/>
      <c r="AA50" s="86"/>
      <c r="AB50" s="84">
        <f t="shared" si="30"/>
        <v>0</v>
      </c>
      <c r="AC50" s="85"/>
      <c r="AD50" s="83"/>
      <c r="AE50" s="83"/>
      <c r="AF50" s="83"/>
      <c r="AG50" s="83"/>
      <c r="AH50" s="83"/>
      <c r="AI50" s="83">
        <v>0</v>
      </c>
      <c r="AJ50" s="83"/>
      <c r="AK50" s="82"/>
      <c r="AL50" s="80"/>
      <c r="AM50" s="83"/>
      <c r="AN50" s="81"/>
      <c r="AO50" s="86">
        <v>4.30809088</v>
      </c>
      <c r="AP50" s="84"/>
      <c r="AQ50" s="87">
        <f t="shared" si="13"/>
        <v>42.35131266393914</v>
      </c>
    </row>
    <row r="51" spans="1:45" ht="12.75" customHeight="1">
      <c r="A51" s="221" t="s">
        <v>151</v>
      </c>
      <c r="B51" s="76"/>
      <c r="C51" s="77">
        <f t="shared" si="27"/>
        <v>0</v>
      </c>
      <c r="D51" s="78"/>
      <c r="E51" s="88"/>
      <c r="F51" s="80"/>
      <c r="G51" s="80"/>
      <c r="H51" s="81">
        <f t="shared" si="28"/>
        <v>0</v>
      </c>
      <c r="I51" s="82"/>
      <c r="J51" s="83"/>
      <c r="K51" s="83"/>
      <c r="L51" s="81">
        <f t="shared" si="29"/>
        <v>5.5768892778871404</v>
      </c>
      <c r="M51" s="83"/>
      <c r="N51" s="83"/>
      <c r="O51" s="83"/>
      <c r="P51" s="83">
        <v>0.66818888888888883</v>
      </c>
      <c r="Q51" s="83"/>
      <c r="R51" s="83">
        <v>4.9087003889982519</v>
      </c>
      <c r="S51" s="83"/>
      <c r="T51" s="83"/>
      <c r="U51" s="83"/>
      <c r="V51" s="83"/>
      <c r="W51" s="80"/>
      <c r="X51" s="80"/>
      <c r="Y51" s="80"/>
      <c r="Z51" s="83"/>
      <c r="AA51" s="86"/>
      <c r="AB51" s="84">
        <f t="shared" si="30"/>
        <v>0</v>
      </c>
      <c r="AC51" s="85"/>
      <c r="AD51" s="83"/>
      <c r="AE51" s="83"/>
      <c r="AF51" s="83"/>
      <c r="AG51" s="83"/>
      <c r="AH51" s="83"/>
      <c r="AI51" s="83"/>
      <c r="AJ51" s="83"/>
      <c r="AK51" s="82"/>
      <c r="AL51" s="80"/>
      <c r="AM51" s="83"/>
      <c r="AN51" s="81"/>
      <c r="AO51" s="86"/>
      <c r="AP51" s="84"/>
      <c r="AQ51" s="87">
        <f t="shared" si="13"/>
        <v>5.5768892778871404</v>
      </c>
    </row>
    <row r="52" spans="1:45" ht="12.75" customHeight="1">
      <c r="A52" s="221" t="s">
        <v>152</v>
      </c>
      <c r="B52" s="225"/>
      <c r="C52" s="245">
        <f t="shared" si="27"/>
        <v>0</v>
      </c>
      <c r="D52" s="244"/>
      <c r="E52" s="244"/>
      <c r="F52" s="246"/>
      <c r="G52" s="246"/>
      <c r="H52" s="247">
        <f t="shared" si="28"/>
        <v>0</v>
      </c>
      <c r="I52" s="248"/>
      <c r="J52" s="244"/>
      <c r="K52" s="244"/>
      <c r="L52" s="247">
        <f t="shared" si="29"/>
        <v>1097.1586093062015</v>
      </c>
      <c r="M52" s="244"/>
      <c r="N52" s="244"/>
      <c r="O52" s="244"/>
      <c r="P52" s="133"/>
      <c r="Q52" s="244"/>
      <c r="R52" s="244">
        <v>1097.1586093062015</v>
      </c>
      <c r="S52" s="244"/>
      <c r="T52" s="244"/>
      <c r="U52" s="244"/>
      <c r="V52" s="244"/>
      <c r="W52" s="246"/>
      <c r="X52" s="246"/>
      <c r="Y52" s="246"/>
      <c r="Z52" s="244"/>
      <c r="AA52" s="226"/>
      <c r="AB52" s="249">
        <f t="shared" si="30"/>
        <v>0</v>
      </c>
      <c r="AC52" s="250"/>
      <c r="AD52" s="244"/>
      <c r="AE52" s="244"/>
      <c r="AF52" s="244"/>
      <c r="AG52" s="244"/>
      <c r="AH52" s="244"/>
      <c r="AI52" s="244"/>
      <c r="AJ52" s="244"/>
      <c r="AK52" s="217"/>
      <c r="AL52" s="218"/>
      <c r="AM52" s="244"/>
      <c r="AN52" s="226"/>
      <c r="AO52" s="226"/>
      <c r="AP52" s="249"/>
      <c r="AQ52" s="251">
        <f t="shared" si="13"/>
        <v>1097.1586093062015</v>
      </c>
    </row>
    <row r="53" spans="1:45" ht="12.75" customHeight="1">
      <c r="A53" s="221" t="s">
        <v>153</v>
      </c>
      <c r="B53" s="225"/>
      <c r="C53" s="245">
        <f t="shared" si="27"/>
        <v>0</v>
      </c>
      <c r="D53" s="248"/>
      <c r="E53" s="244"/>
      <c r="F53" s="246"/>
      <c r="G53" s="246"/>
      <c r="H53" s="247">
        <f t="shared" si="28"/>
        <v>0</v>
      </c>
      <c r="I53" s="248"/>
      <c r="J53" s="244"/>
      <c r="K53" s="244"/>
      <c r="L53" s="247">
        <f t="shared" si="29"/>
        <v>176.94052908505745</v>
      </c>
      <c r="M53" s="244"/>
      <c r="N53" s="244"/>
      <c r="O53" s="244"/>
      <c r="P53" s="244">
        <v>0</v>
      </c>
      <c r="Q53" s="244"/>
      <c r="R53" s="244"/>
      <c r="S53" s="244"/>
      <c r="T53" s="244"/>
      <c r="U53" s="244">
        <v>176.94052908505745</v>
      </c>
      <c r="V53" s="244"/>
      <c r="W53" s="246"/>
      <c r="X53" s="246"/>
      <c r="Y53" s="246"/>
      <c r="Z53" s="244"/>
      <c r="AA53" s="226"/>
      <c r="AB53" s="249">
        <f t="shared" si="30"/>
        <v>7.5577223843887342</v>
      </c>
      <c r="AC53" s="250"/>
      <c r="AD53" s="244"/>
      <c r="AE53" s="244"/>
      <c r="AF53" s="244"/>
      <c r="AG53" s="244"/>
      <c r="AH53" s="244"/>
      <c r="AI53" s="83">
        <v>7.5577223843887342</v>
      </c>
      <c r="AJ53" s="83">
        <v>0</v>
      </c>
      <c r="AK53" s="244"/>
      <c r="AL53" s="244"/>
      <c r="AM53" s="244"/>
      <c r="AN53" s="226"/>
      <c r="AO53" s="86"/>
      <c r="AP53" s="249"/>
      <c r="AQ53" s="251">
        <f t="shared" si="13"/>
        <v>184.49825146944619</v>
      </c>
    </row>
    <row r="54" spans="1:45" ht="12.75" customHeight="1">
      <c r="A54" s="75" t="s">
        <v>154</v>
      </c>
      <c r="B54" s="76"/>
      <c r="C54" s="245">
        <f t="shared" si="27"/>
        <v>0</v>
      </c>
      <c r="D54" s="248"/>
      <c r="E54" s="244"/>
      <c r="F54" s="246"/>
      <c r="G54" s="246"/>
      <c r="H54" s="247">
        <f t="shared" si="28"/>
        <v>0</v>
      </c>
      <c r="I54" s="248"/>
      <c r="J54" s="244"/>
      <c r="K54" s="244"/>
      <c r="L54" s="247">
        <f t="shared" si="29"/>
        <v>83.913724293678101</v>
      </c>
      <c r="M54" s="244"/>
      <c r="N54" s="244"/>
      <c r="O54" s="244"/>
      <c r="P54" s="244"/>
      <c r="Q54" s="244"/>
      <c r="R54" s="244"/>
      <c r="S54" s="244"/>
      <c r="T54" s="244"/>
      <c r="U54" s="244">
        <v>83.913724293678101</v>
      </c>
      <c r="V54" s="244"/>
      <c r="W54" s="246"/>
      <c r="X54" s="246"/>
      <c r="Y54" s="246"/>
      <c r="Z54" s="244"/>
      <c r="AA54" s="183"/>
      <c r="AB54" s="249">
        <f t="shared" si="30"/>
        <v>0</v>
      </c>
      <c r="AC54" s="250"/>
      <c r="AD54" s="244"/>
      <c r="AE54" s="244"/>
      <c r="AF54" s="244"/>
      <c r="AG54" s="244"/>
      <c r="AH54" s="244"/>
      <c r="AI54" s="244"/>
      <c r="AJ54" s="244"/>
      <c r="AK54" s="244"/>
      <c r="AL54" s="244"/>
      <c r="AM54" s="244"/>
      <c r="AN54" s="183"/>
      <c r="AO54" s="226"/>
      <c r="AP54" s="249"/>
      <c r="AQ54" s="251">
        <f t="shared" si="13"/>
        <v>83.913724293678101</v>
      </c>
    </row>
    <row r="55" spans="1:45" ht="12.75" customHeight="1">
      <c r="A55" s="134" t="s">
        <v>155</v>
      </c>
      <c r="B55" s="135"/>
      <c r="C55" s="136">
        <f t="shared" si="27"/>
        <v>0</v>
      </c>
      <c r="D55" s="252"/>
      <c r="E55" s="253"/>
      <c r="F55" s="139"/>
      <c r="G55" s="139"/>
      <c r="H55" s="140">
        <f t="shared" si="28"/>
        <v>0</v>
      </c>
      <c r="I55" s="137"/>
      <c r="J55" s="138"/>
      <c r="K55" s="138"/>
      <c r="L55" s="140">
        <f t="shared" si="29"/>
        <v>478.67565344603031</v>
      </c>
      <c r="M55" s="138"/>
      <c r="N55" s="138"/>
      <c r="O55" s="138"/>
      <c r="P55" s="138">
        <v>140.69069390787573</v>
      </c>
      <c r="Q55" s="138"/>
      <c r="R55" s="138"/>
      <c r="S55" s="138">
        <v>0</v>
      </c>
      <c r="T55" s="138"/>
      <c r="U55" s="138">
        <v>337.98495953815461</v>
      </c>
      <c r="V55" s="138"/>
      <c r="W55" s="139"/>
      <c r="X55" s="139"/>
      <c r="Y55" s="139"/>
      <c r="Z55" s="138"/>
      <c r="AA55" s="143">
        <v>22.531112229915806</v>
      </c>
      <c r="AB55" s="141">
        <f t="shared" si="30"/>
        <v>19.110879685596952</v>
      </c>
      <c r="AC55" s="142"/>
      <c r="AD55" s="138"/>
      <c r="AE55" s="138"/>
      <c r="AF55" s="138"/>
      <c r="AG55" s="138"/>
      <c r="AH55" s="138"/>
      <c r="AI55" s="138">
        <v>14.436469176941943</v>
      </c>
      <c r="AJ55" s="138">
        <v>4.6744105086550087</v>
      </c>
      <c r="AK55" s="137"/>
      <c r="AL55" s="139"/>
      <c r="AM55" s="138"/>
      <c r="AN55" s="140"/>
      <c r="AO55" s="143"/>
      <c r="AP55" s="141"/>
      <c r="AQ55" s="144">
        <f t="shared" si="13"/>
        <v>520.3176453615431</v>
      </c>
    </row>
    <row r="56" spans="1:45" s="12" customFormat="1" ht="12.75" customHeight="1">
      <c r="A56" s="254" t="s">
        <v>156</v>
      </c>
      <c r="B56" s="255"/>
      <c r="C56" s="256">
        <f t="shared" si="27"/>
        <v>245.30288163122782</v>
      </c>
      <c r="D56" s="257">
        <v>84.19758326883435</v>
      </c>
      <c r="E56" s="79">
        <v>153.30941368399715</v>
      </c>
      <c r="F56" s="258"/>
      <c r="G56" s="258">
        <v>7.795884678396293</v>
      </c>
      <c r="H56" s="259">
        <f t="shared" si="28"/>
        <v>196.53880633</v>
      </c>
      <c r="I56" s="257"/>
      <c r="J56" s="154">
        <v>127.70399999999999</v>
      </c>
      <c r="K56" s="154">
        <v>68.834806329999992</v>
      </c>
      <c r="L56" s="259">
        <f t="shared" si="29"/>
        <v>1204.833103126648</v>
      </c>
      <c r="M56" s="154"/>
      <c r="N56" s="154"/>
      <c r="O56" s="154"/>
      <c r="P56" s="154">
        <v>0</v>
      </c>
      <c r="Q56" s="154">
        <v>863.40024232349867</v>
      </c>
      <c r="R56" s="154"/>
      <c r="S56" s="154">
        <v>0</v>
      </c>
      <c r="T56" s="154">
        <v>53.841522983216713</v>
      </c>
      <c r="U56" s="154">
        <v>284.08105108362315</v>
      </c>
      <c r="V56" s="154">
        <v>3.5102867363093639</v>
      </c>
      <c r="W56" s="258"/>
      <c r="X56" s="258"/>
      <c r="Y56" s="258"/>
      <c r="Z56" s="154"/>
      <c r="AA56" s="259">
        <v>604.09375845912712</v>
      </c>
      <c r="AB56" s="260">
        <f t="shared" si="30"/>
        <v>72.095627568998594</v>
      </c>
      <c r="AC56" s="261"/>
      <c r="AD56" s="154"/>
      <c r="AE56" s="154">
        <v>30.588864173321877</v>
      </c>
      <c r="AF56" s="154"/>
      <c r="AG56" s="154"/>
      <c r="AH56" s="154"/>
      <c r="AI56" s="154"/>
      <c r="AJ56" s="154"/>
      <c r="AK56" s="257"/>
      <c r="AL56" s="258">
        <v>13.379590942008413</v>
      </c>
      <c r="AM56" s="154">
        <v>28.127172453668308</v>
      </c>
      <c r="AN56" s="259"/>
      <c r="AO56" s="259">
        <v>702.94473599999992</v>
      </c>
      <c r="AP56" s="260"/>
      <c r="AQ56" s="155">
        <f t="shared" si="13"/>
        <v>3025.8089131160013</v>
      </c>
      <c r="AR56" s="8"/>
      <c r="AS56" s="17"/>
    </row>
    <row r="57" spans="1:45" s="12" customFormat="1" ht="12.75" customHeight="1">
      <c r="A57" s="254" t="s">
        <v>297</v>
      </c>
      <c r="B57" s="255"/>
      <c r="C57" s="256">
        <f>C58+C65</f>
        <v>0.53991879699248124</v>
      </c>
      <c r="D57" s="154">
        <f t="shared" ref="D57:AP57" si="31">D58+D65</f>
        <v>0.53991879699248124</v>
      </c>
      <c r="E57" s="154">
        <f t="shared" si="31"/>
        <v>0</v>
      </c>
      <c r="F57" s="258">
        <f t="shared" si="31"/>
        <v>0</v>
      </c>
      <c r="G57" s="258">
        <f t="shared" si="31"/>
        <v>0</v>
      </c>
      <c r="H57" s="259">
        <f t="shared" si="31"/>
        <v>0</v>
      </c>
      <c r="I57" s="257">
        <f t="shared" si="31"/>
        <v>0</v>
      </c>
      <c r="J57" s="257">
        <f t="shared" si="31"/>
        <v>0</v>
      </c>
      <c r="K57" s="257">
        <f t="shared" si="31"/>
        <v>0</v>
      </c>
      <c r="L57" s="259">
        <f t="shared" si="31"/>
        <v>263.55542937744985</v>
      </c>
      <c r="M57" s="154">
        <f t="shared" si="31"/>
        <v>0</v>
      </c>
      <c r="N57" s="154">
        <f t="shared" si="31"/>
        <v>0</v>
      </c>
      <c r="O57" s="154">
        <f t="shared" si="31"/>
        <v>0</v>
      </c>
      <c r="P57" s="154">
        <f t="shared" si="31"/>
        <v>0</v>
      </c>
      <c r="Q57" s="154">
        <f t="shared" si="31"/>
        <v>73.683977149948603</v>
      </c>
      <c r="R57" s="154">
        <f t="shared" si="31"/>
        <v>0</v>
      </c>
      <c r="S57" s="154">
        <f t="shared" si="31"/>
        <v>0.64284746861564912</v>
      </c>
      <c r="T57" s="154">
        <f t="shared" si="31"/>
        <v>69.72090857001308</v>
      </c>
      <c r="U57" s="154">
        <f t="shared" si="31"/>
        <v>119.50730406570531</v>
      </c>
      <c r="V57" s="154">
        <f t="shared" si="31"/>
        <v>3.9212316723240829E-4</v>
      </c>
      <c r="W57" s="258">
        <f t="shared" si="31"/>
        <v>0</v>
      </c>
      <c r="X57" s="258">
        <f t="shared" si="31"/>
        <v>0</v>
      </c>
      <c r="Y57" s="258">
        <f t="shared" si="31"/>
        <v>0</v>
      </c>
      <c r="Z57" s="257">
        <f t="shared" si="31"/>
        <v>0</v>
      </c>
      <c r="AA57" s="259">
        <f t="shared" si="31"/>
        <v>397.69184770224592</v>
      </c>
      <c r="AB57" s="260">
        <f t="shared" si="31"/>
        <v>41.379323582548558</v>
      </c>
      <c r="AC57" s="261">
        <f t="shared" si="31"/>
        <v>0</v>
      </c>
      <c r="AD57" s="154">
        <f t="shared" si="31"/>
        <v>0</v>
      </c>
      <c r="AE57" s="154">
        <f t="shared" si="31"/>
        <v>17.99312324724</v>
      </c>
      <c r="AF57" s="154">
        <f t="shared" si="31"/>
        <v>0</v>
      </c>
      <c r="AG57" s="154">
        <f t="shared" si="31"/>
        <v>0</v>
      </c>
      <c r="AH57" s="154">
        <f t="shared" si="31"/>
        <v>7.541555368675982</v>
      </c>
      <c r="AI57" s="154">
        <f t="shared" si="31"/>
        <v>0</v>
      </c>
      <c r="AJ57" s="154">
        <f t="shared" si="31"/>
        <v>0</v>
      </c>
      <c r="AK57" s="154">
        <f t="shared" si="31"/>
        <v>0</v>
      </c>
      <c r="AL57" s="154">
        <f t="shared" si="31"/>
        <v>0.16649466165720572</v>
      </c>
      <c r="AM57" s="257">
        <f t="shared" si="31"/>
        <v>15.678150304975372</v>
      </c>
      <c r="AN57" s="259">
        <f t="shared" si="31"/>
        <v>0</v>
      </c>
      <c r="AO57" s="259">
        <f t="shared" si="31"/>
        <v>1019.3925755397834</v>
      </c>
      <c r="AP57" s="260">
        <f t="shared" si="31"/>
        <v>0</v>
      </c>
      <c r="AQ57" s="262">
        <f t="shared" si="13"/>
        <v>1722.5590949990201</v>
      </c>
      <c r="AR57" s="8"/>
      <c r="AS57" s="17"/>
    </row>
    <row r="58" spans="1:45" ht="12.75" customHeight="1">
      <c r="A58" s="254" t="s">
        <v>298</v>
      </c>
      <c r="B58" s="255"/>
      <c r="C58" s="256">
        <f t="shared" si="27"/>
        <v>0.53991879699248124</v>
      </c>
      <c r="D58" s="261">
        <v>0.53991879699248124</v>
      </c>
      <c r="E58" s="260">
        <v>0</v>
      </c>
      <c r="F58" s="260">
        <f>SUM(F59:F64)</f>
        <v>0</v>
      </c>
      <c r="G58" s="263">
        <v>0</v>
      </c>
      <c r="H58" s="259">
        <f t="shared" si="28"/>
        <v>0</v>
      </c>
      <c r="I58" s="257">
        <f>SUM(I59:I64)</f>
        <v>0</v>
      </c>
      <c r="J58" s="257">
        <f>SUM(J59:J64)</f>
        <v>0</v>
      </c>
      <c r="K58" s="257">
        <f>SUM(K59:K64)</f>
        <v>0</v>
      </c>
      <c r="L58" s="259">
        <f t="shared" si="29"/>
        <v>123.39297948584372</v>
      </c>
      <c r="M58" s="154">
        <f t="shared" ref="M58:AN58" si="32">SUM(M59:M64)</f>
        <v>0</v>
      </c>
      <c r="N58" s="258">
        <f t="shared" si="32"/>
        <v>0</v>
      </c>
      <c r="O58" s="258">
        <f t="shared" si="32"/>
        <v>0</v>
      </c>
      <c r="P58" s="260">
        <f t="shared" si="32"/>
        <v>0</v>
      </c>
      <c r="Q58" s="260">
        <v>25.817592108194308</v>
      </c>
      <c r="R58" s="260">
        <f t="shared" si="32"/>
        <v>0</v>
      </c>
      <c r="S58" s="260">
        <v>0</v>
      </c>
      <c r="T58" s="260">
        <v>53.639757659500326</v>
      </c>
      <c r="U58" s="260">
        <v>43.935237594981864</v>
      </c>
      <c r="V58" s="260">
        <f t="shared" si="32"/>
        <v>3.9212316723240829E-4</v>
      </c>
      <c r="W58" s="260">
        <f t="shared" si="32"/>
        <v>0</v>
      </c>
      <c r="X58" s="260">
        <f t="shared" si="32"/>
        <v>0</v>
      </c>
      <c r="Y58" s="258">
        <f t="shared" si="32"/>
        <v>0</v>
      </c>
      <c r="Z58" s="257">
        <f t="shared" si="32"/>
        <v>0</v>
      </c>
      <c r="AA58" s="259">
        <v>205.61511570855646</v>
      </c>
      <c r="AB58" s="260">
        <f t="shared" si="30"/>
        <v>23.586836774290585</v>
      </c>
      <c r="AC58" s="261">
        <f t="shared" si="32"/>
        <v>0</v>
      </c>
      <c r="AD58" s="154">
        <f t="shared" si="32"/>
        <v>0</v>
      </c>
      <c r="AE58" s="154">
        <f t="shared" si="32"/>
        <v>5.0179504193776099</v>
      </c>
      <c r="AF58" s="154"/>
      <c r="AG58" s="154">
        <f t="shared" si="32"/>
        <v>0</v>
      </c>
      <c r="AH58" s="154">
        <f t="shared" si="32"/>
        <v>2.7242413882803982</v>
      </c>
      <c r="AI58" s="154">
        <f t="shared" si="32"/>
        <v>0</v>
      </c>
      <c r="AJ58" s="154">
        <f t="shared" si="32"/>
        <v>0</v>
      </c>
      <c r="AK58" s="154"/>
      <c r="AL58" s="154">
        <v>0.16649466165720572</v>
      </c>
      <c r="AM58" s="258">
        <v>15.678150304975372</v>
      </c>
      <c r="AN58" s="259">
        <f t="shared" si="32"/>
        <v>0</v>
      </c>
      <c r="AO58" s="259">
        <v>684.51532146142654</v>
      </c>
      <c r="AP58" s="260">
        <f t="shared" ref="AP58" si="33">SUM(AP59:AP64)</f>
        <v>0</v>
      </c>
      <c r="AQ58" s="262">
        <f t="shared" si="13"/>
        <v>1037.6501722271098</v>
      </c>
      <c r="AS58" s="18"/>
    </row>
    <row r="59" spans="1:45" ht="12.75" customHeight="1">
      <c r="A59" s="264" t="s">
        <v>299</v>
      </c>
      <c r="B59" s="265" t="s">
        <v>300</v>
      </c>
      <c r="C59" s="124">
        <f t="shared" si="27"/>
        <v>9.9984962406015031E-3</v>
      </c>
      <c r="D59" s="266">
        <v>9.9984962406015031E-3</v>
      </c>
      <c r="E59" s="129"/>
      <c r="F59" s="129"/>
      <c r="G59" s="171"/>
      <c r="H59" s="128">
        <f t="shared" si="28"/>
        <v>0</v>
      </c>
      <c r="I59" s="240"/>
      <c r="J59" s="240"/>
      <c r="K59" s="240"/>
      <c r="L59" s="128">
        <f t="shared" si="29"/>
        <v>32.327049654868127</v>
      </c>
      <c r="M59" s="173"/>
      <c r="N59" s="267"/>
      <c r="O59" s="267"/>
      <c r="P59" s="129"/>
      <c r="Q59" s="268">
        <v>8.0278057943609493</v>
      </c>
      <c r="R59" s="129"/>
      <c r="S59" s="268">
        <v>0</v>
      </c>
      <c r="T59" s="268">
        <v>15.105482293518097</v>
      </c>
      <c r="U59" s="268">
        <v>9.19376156698908</v>
      </c>
      <c r="V59" s="268">
        <v>0</v>
      </c>
      <c r="W59" s="129"/>
      <c r="X59" s="129"/>
      <c r="Y59" s="267"/>
      <c r="Z59" s="240"/>
      <c r="AA59" s="269">
        <v>57.532573159401849</v>
      </c>
      <c r="AB59" s="129">
        <f t="shared" si="30"/>
        <v>1.2773333532141125</v>
      </c>
      <c r="AC59" s="270"/>
      <c r="AD59" s="173"/>
      <c r="AE59" s="271">
        <v>1.2773333532141125</v>
      </c>
      <c r="AF59" s="271"/>
      <c r="AG59" s="271"/>
      <c r="AH59" s="271">
        <v>0</v>
      </c>
      <c r="AI59" s="271"/>
      <c r="AJ59" s="271"/>
      <c r="AK59" s="271"/>
      <c r="AL59" s="271">
        <v>0</v>
      </c>
      <c r="AM59" s="272">
        <v>0</v>
      </c>
      <c r="AN59" s="128"/>
      <c r="AO59" s="269">
        <v>227.43297899256885</v>
      </c>
      <c r="AP59" s="129"/>
      <c r="AQ59" s="273">
        <f t="shared" si="13"/>
        <v>318.57993365629352</v>
      </c>
      <c r="AS59" s="18"/>
    </row>
    <row r="60" spans="1:45" ht="12.75" customHeight="1">
      <c r="A60" s="264" t="s">
        <v>301</v>
      </c>
      <c r="B60" s="265" t="s">
        <v>302</v>
      </c>
      <c r="C60" s="77">
        <f t="shared" si="27"/>
        <v>1.0998345864661654E-2</v>
      </c>
      <c r="D60" s="266">
        <v>1.0998345864661654E-2</v>
      </c>
      <c r="E60" s="84"/>
      <c r="F60" s="84"/>
      <c r="G60" s="274"/>
      <c r="H60" s="81">
        <f t="shared" si="28"/>
        <v>0</v>
      </c>
      <c r="I60" s="78"/>
      <c r="J60" s="78"/>
      <c r="K60" s="78"/>
      <c r="L60" s="81">
        <f t="shared" si="29"/>
        <v>24.137833390343388</v>
      </c>
      <c r="M60" s="88"/>
      <c r="N60" s="79"/>
      <c r="O60" s="79"/>
      <c r="P60" s="84"/>
      <c r="Q60" s="268">
        <v>5.3543303518790886</v>
      </c>
      <c r="R60" s="84"/>
      <c r="S60" s="268">
        <v>0</v>
      </c>
      <c r="T60" s="268">
        <v>5.393987425308894</v>
      </c>
      <c r="U60" s="268">
        <v>13.389515613155407</v>
      </c>
      <c r="V60" s="268">
        <v>0</v>
      </c>
      <c r="W60" s="84"/>
      <c r="X60" s="84"/>
      <c r="Y60" s="79"/>
      <c r="Z60" s="78"/>
      <c r="AA60" s="269">
        <v>17.076846566169994</v>
      </c>
      <c r="AB60" s="84">
        <f t="shared" si="30"/>
        <v>6.7770858417357749E-2</v>
      </c>
      <c r="AC60" s="275"/>
      <c r="AD60" s="88"/>
      <c r="AE60" s="276">
        <v>6.7770858417357749E-2</v>
      </c>
      <c r="AF60" s="276"/>
      <c r="AG60" s="276"/>
      <c r="AH60" s="276">
        <v>0</v>
      </c>
      <c r="AI60" s="276"/>
      <c r="AJ60" s="276"/>
      <c r="AK60" s="276"/>
      <c r="AL60" s="276">
        <v>0</v>
      </c>
      <c r="AM60" s="277">
        <v>0</v>
      </c>
      <c r="AN60" s="81"/>
      <c r="AO60" s="269">
        <v>69.841724309024471</v>
      </c>
      <c r="AP60" s="84"/>
      <c r="AQ60" s="278">
        <f t="shared" si="13"/>
        <v>111.13517346981988</v>
      </c>
      <c r="AS60" s="18"/>
    </row>
    <row r="61" spans="1:45" ht="12.75" customHeight="1">
      <c r="A61" s="264" t="s">
        <v>303</v>
      </c>
      <c r="B61" s="265" t="s">
        <v>304</v>
      </c>
      <c r="C61" s="77">
        <f t="shared" si="27"/>
        <v>0.48392721804511274</v>
      </c>
      <c r="D61" s="266">
        <v>0.48392721804511274</v>
      </c>
      <c r="E61" s="84"/>
      <c r="F61" s="84"/>
      <c r="G61" s="274"/>
      <c r="H61" s="81">
        <f t="shared" si="28"/>
        <v>0</v>
      </c>
      <c r="I61" s="78"/>
      <c r="J61" s="78"/>
      <c r="K61" s="78"/>
      <c r="L61" s="81">
        <f t="shared" si="29"/>
        <v>31.333616383670492</v>
      </c>
      <c r="M61" s="88"/>
      <c r="N61" s="79"/>
      <c r="O61" s="79"/>
      <c r="P61" s="84"/>
      <c r="Q61" s="268">
        <v>4.9790317487546645</v>
      </c>
      <c r="R61" s="84"/>
      <c r="S61" s="268">
        <v>0</v>
      </c>
      <c r="T61" s="268">
        <v>19.202826984364982</v>
      </c>
      <c r="U61" s="268">
        <v>7.1517576505508451</v>
      </c>
      <c r="V61" s="268">
        <v>0</v>
      </c>
      <c r="W61" s="84"/>
      <c r="X61" s="84"/>
      <c r="Y61" s="79"/>
      <c r="Z61" s="78"/>
      <c r="AA61" s="269">
        <v>37.147190784142389</v>
      </c>
      <c r="AB61" s="84">
        <f t="shared" si="30"/>
        <v>2.1318354810851448</v>
      </c>
      <c r="AC61" s="275"/>
      <c r="AD61" s="88"/>
      <c r="AE61" s="276">
        <v>2.1318354810851448</v>
      </c>
      <c r="AF61" s="276"/>
      <c r="AG61" s="276"/>
      <c r="AH61" s="276">
        <v>0</v>
      </c>
      <c r="AI61" s="276"/>
      <c r="AJ61" s="276"/>
      <c r="AK61" s="276"/>
      <c r="AL61" s="276">
        <v>0</v>
      </c>
      <c r="AM61" s="277">
        <v>0</v>
      </c>
      <c r="AN61" s="81"/>
      <c r="AO61" s="269">
        <v>87.896378653102275</v>
      </c>
      <c r="AP61" s="84"/>
      <c r="AQ61" s="278">
        <f t="shared" si="13"/>
        <v>158.99294852004542</v>
      </c>
      <c r="AS61" s="18"/>
    </row>
    <row r="62" spans="1:45" ht="12.75" customHeight="1">
      <c r="A62" s="264" t="s">
        <v>305</v>
      </c>
      <c r="B62" s="265" t="s">
        <v>306</v>
      </c>
      <c r="C62" s="77">
        <f t="shared" si="27"/>
        <v>0</v>
      </c>
      <c r="D62" s="266">
        <v>0</v>
      </c>
      <c r="E62" s="84"/>
      <c r="F62" s="84"/>
      <c r="G62" s="274"/>
      <c r="H62" s="81">
        <f t="shared" si="28"/>
        <v>0</v>
      </c>
      <c r="I62" s="78"/>
      <c r="J62" s="78"/>
      <c r="K62" s="78"/>
      <c r="L62" s="81">
        <f t="shared" si="29"/>
        <v>5.4379501694305112</v>
      </c>
      <c r="M62" s="88"/>
      <c r="N62" s="79"/>
      <c r="O62" s="79"/>
      <c r="P62" s="84"/>
      <c r="Q62" s="268">
        <v>1.5602301478206442</v>
      </c>
      <c r="R62" s="84"/>
      <c r="S62" s="268">
        <v>0</v>
      </c>
      <c r="T62" s="268">
        <v>1.6396331271347122</v>
      </c>
      <c r="U62" s="268">
        <v>2.2380868944751544</v>
      </c>
      <c r="V62" s="268">
        <v>0</v>
      </c>
      <c r="W62" s="84"/>
      <c r="X62" s="84"/>
      <c r="Y62" s="79"/>
      <c r="Z62" s="78"/>
      <c r="AA62" s="269">
        <v>9.7954001243574229</v>
      </c>
      <c r="AB62" s="84">
        <f t="shared" si="30"/>
        <v>3.8305267801115254E-2</v>
      </c>
      <c r="AC62" s="275"/>
      <c r="AD62" s="88"/>
      <c r="AE62" s="276">
        <v>3.8305267801115254E-2</v>
      </c>
      <c r="AF62" s="276"/>
      <c r="AG62" s="276"/>
      <c r="AH62" s="276">
        <v>0</v>
      </c>
      <c r="AI62" s="276"/>
      <c r="AJ62" s="276"/>
      <c r="AK62" s="276"/>
      <c r="AL62" s="276">
        <v>0</v>
      </c>
      <c r="AM62" s="277">
        <v>0</v>
      </c>
      <c r="AN62" s="81"/>
      <c r="AO62" s="269">
        <v>168.21982573047418</v>
      </c>
      <c r="AP62" s="84"/>
      <c r="AQ62" s="278">
        <f t="shared" si="13"/>
        <v>183.49148129206324</v>
      </c>
      <c r="AS62" s="18"/>
    </row>
    <row r="63" spans="1:45" ht="12.75" customHeight="1">
      <c r="A63" s="264" t="s">
        <v>307</v>
      </c>
      <c r="B63" s="265" t="s">
        <v>308</v>
      </c>
      <c r="C63" s="77">
        <f t="shared" si="27"/>
        <v>3.4994736842105266E-2</v>
      </c>
      <c r="D63" s="279">
        <v>3.4994736842105266E-2</v>
      </c>
      <c r="E63" s="84"/>
      <c r="F63" s="84"/>
      <c r="G63" s="274"/>
      <c r="H63" s="81">
        <f t="shared" si="28"/>
        <v>0</v>
      </c>
      <c r="I63" s="78"/>
      <c r="J63" s="78"/>
      <c r="K63" s="78"/>
      <c r="L63" s="81">
        <f t="shared" si="29"/>
        <v>2.5994355613729017</v>
      </c>
      <c r="M63" s="88"/>
      <c r="N63" s="79"/>
      <c r="O63" s="79"/>
      <c r="P63" s="84"/>
      <c r="Q63" s="280">
        <v>0.92243336442098911</v>
      </c>
      <c r="R63" s="84"/>
      <c r="S63" s="280">
        <v>0</v>
      </c>
      <c r="T63" s="280">
        <v>0.18424146092891816</v>
      </c>
      <c r="U63" s="280">
        <v>1.4927607360229946</v>
      </c>
      <c r="V63" s="280">
        <v>0</v>
      </c>
      <c r="W63" s="84"/>
      <c r="X63" s="84"/>
      <c r="Y63" s="79"/>
      <c r="Z63" s="78"/>
      <c r="AA63" s="281">
        <v>15.333339022313094</v>
      </c>
      <c r="AB63" s="84">
        <f t="shared" si="30"/>
        <v>0</v>
      </c>
      <c r="AC63" s="275"/>
      <c r="AD63" s="88"/>
      <c r="AE63" s="276">
        <v>0</v>
      </c>
      <c r="AF63" s="276"/>
      <c r="AG63" s="276"/>
      <c r="AH63" s="276">
        <v>0</v>
      </c>
      <c r="AI63" s="276"/>
      <c r="AJ63" s="276"/>
      <c r="AK63" s="276"/>
      <c r="AL63" s="276">
        <v>0</v>
      </c>
      <c r="AM63" s="277">
        <v>0</v>
      </c>
      <c r="AN63" s="81"/>
      <c r="AO63" s="281">
        <v>37.594013086148287</v>
      </c>
      <c r="AP63" s="84"/>
      <c r="AQ63" s="278">
        <f t="shared" si="13"/>
        <v>55.561782406676386</v>
      </c>
      <c r="AS63" s="18"/>
    </row>
    <row r="64" spans="1:45" ht="12.75" customHeight="1">
      <c r="A64" s="282" t="s">
        <v>309</v>
      </c>
      <c r="B64" s="283"/>
      <c r="C64" s="136">
        <f t="shared" si="27"/>
        <v>0</v>
      </c>
      <c r="D64" s="279">
        <v>0</v>
      </c>
      <c r="E64" s="141"/>
      <c r="F64" s="141"/>
      <c r="G64" s="284"/>
      <c r="H64" s="140">
        <f t="shared" si="28"/>
        <v>0</v>
      </c>
      <c r="I64" s="252"/>
      <c r="J64" s="252"/>
      <c r="K64" s="252"/>
      <c r="L64" s="140">
        <f t="shared" si="29"/>
        <v>27.557094326158314</v>
      </c>
      <c r="M64" s="253"/>
      <c r="N64" s="285"/>
      <c r="O64" s="285"/>
      <c r="P64" s="141"/>
      <c r="Q64" s="280">
        <v>4.9737607009579721</v>
      </c>
      <c r="R64" s="141"/>
      <c r="S64" s="280">
        <v>0</v>
      </c>
      <c r="T64" s="280">
        <v>12.11358636824472</v>
      </c>
      <c r="U64" s="280">
        <v>10.469355133788389</v>
      </c>
      <c r="V64" s="280">
        <v>3.9212316723240829E-4</v>
      </c>
      <c r="W64" s="141"/>
      <c r="X64" s="141"/>
      <c r="Y64" s="285"/>
      <c r="Z64" s="252"/>
      <c r="AA64" s="281">
        <v>68.729766052171726</v>
      </c>
      <c r="AB64" s="141">
        <f t="shared" si="30"/>
        <v>20.071591813772855</v>
      </c>
      <c r="AC64" s="286"/>
      <c r="AD64" s="253"/>
      <c r="AE64" s="287">
        <v>1.5027054588598796</v>
      </c>
      <c r="AF64" s="287"/>
      <c r="AG64" s="287"/>
      <c r="AH64" s="287">
        <v>2.7242413882803982</v>
      </c>
      <c r="AI64" s="287"/>
      <c r="AJ64" s="287"/>
      <c r="AK64" s="287"/>
      <c r="AL64" s="287">
        <v>0.16649466165720572</v>
      </c>
      <c r="AM64" s="288">
        <v>15.678150304975372</v>
      </c>
      <c r="AN64" s="140"/>
      <c r="AO64" s="281">
        <v>93.530400690108436</v>
      </c>
      <c r="AP64" s="141"/>
      <c r="AQ64" s="289">
        <f t="shared" si="13"/>
        <v>209.88885288221132</v>
      </c>
      <c r="AS64" s="18"/>
    </row>
    <row r="65" spans="1:45" ht="12.75" customHeight="1">
      <c r="A65" s="254" t="s">
        <v>310</v>
      </c>
      <c r="B65" s="255"/>
      <c r="C65" s="136">
        <f>SUM(D65:G65)</f>
        <v>0</v>
      </c>
      <c r="D65" s="261">
        <f>SUM(D66:D69)</f>
        <v>0</v>
      </c>
      <c r="E65" s="229"/>
      <c r="F65" s="229"/>
      <c r="G65" s="230"/>
      <c r="H65" s="140">
        <f>SUM(I65:K65)</f>
        <v>0</v>
      </c>
      <c r="I65" s="137"/>
      <c r="J65" s="138">
        <v>0</v>
      </c>
      <c r="K65" s="138">
        <v>0</v>
      </c>
      <c r="L65" s="140">
        <f>SUM(M65:Z65)</f>
        <v>140.16244989160612</v>
      </c>
      <c r="M65" s="138"/>
      <c r="N65" s="139"/>
      <c r="O65" s="139"/>
      <c r="P65" s="229"/>
      <c r="Q65" s="260">
        <v>47.866385041754299</v>
      </c>
      <c r="R65" s="229"/>
      <c r="S65" s="260">
        <v>0.64284746861564912</v>
      </c>
      <c r="T65" s="260">
        <v>16.081150910512747</v>
      </c>
      <c r="U65" s="260">
        <v>75.572066470723442</v>
      </c>
      <c r="V65" s="260">
        <f>SUM(V66:V69)</f>
        <v>0</v>
      </c>
      <c r="W65" s="229"/>
      <c r="X65" s="229"/>
      <c r="Y65" s="139"/>
      <c r="Z65" s="138"/>
      <c r="AA65" s="259">
        <v>192.07673199368949</v>
      </c>
      <c r="AB65" s="141">
        <f>SUM(AC65:AM65)</f>
        <v>17.792486808257973</v>
      </c>
      <c r="AC65" s="142"/>
      <c r="AD65" s="138"/>
      <c r="AE65" s="138">
        <f>SUM(AE66:AE69)</f>
        <v>12.975172827862389</v>
      </c>
      <c r="AF65" s="138"/>
      <c r="AG65" s="138"/>
      <c r="AH65" s="138">
        <v>4.8173139803955838</v>
      </c>
      <c r="AI65" s="138"/>
      <c r="AJ65" s="138"/>
      <c r="AK65" s="138"/>
      <c r="AL65" s="138"/>
      <c r="AM65" s="139"/>
      <c r="AN65" s="140"/>
      <c r="AO65" s="259">
        <v>334.87725407835688</v>
      </c>
      <c r="AP65" s="141"/>
      <c r="AQ65" s="290">
        <f t="shared" si="13"/>
        <v>684.90892277191051</v>
      </c>
      <c r="AS65" s="18"/>
    </row>
    <row r="66" spans="1:45" ht="12.75" customHeight="1">
      <c r="A66" s="291" t="s">
        <v>311</v>
      </c>
      <c r="B66" s="292" t="s">
        <v>312</v>
      </c>
      <c r="C66" s="124">
        <f t="shared" ref="C66:C69" si="34">SUM(D66:G66)</f>
        <v>0</v>
      </c>
      <c r="D66" s="293">
        <v>0</v>
      </c>
      <c r="E66" s="174"/>
      <c r="F66" s="174"/>
      <c r="G66" s="294"/>
      <c r="H66" s="128">
        <f t="shared" ref="H66:H69" si="35">SUM(I66:K66)</f>
        <v>0</v>
      </c>
      <c r="I66" s="295"/>
      <c r="J66" s="126"/>
      <c r="K66" s="296"/>
      <c r="L66" s="128">
        <f t="shared" ref="L66:L69" si="36">SUM(M66:Z66)</f>
        <v>11.083842216367572</v>
      </c>
      <c r="M66" s="295"/>
      <c r="N66" s="174"/>
      <c r="O66" s="127"/>
      <c r="P66" s="174"/>
      <c r="Q66" s="297">
        <v>0.2530102942411856</v>
      </c>
      <c r="R66" s="174"/>
      <c r="S66" s="297">
        <v>0.3129380842779857</v>
      </c>
      <c r="T66" s="297">
        <v>1.0521462045500485</v>
      </c>
      <c r="U66" s="297">
        <v>9.4657476332983528</v>
      </c>
      <c r="V66" s="297">
        <v>0</v>
      </c>
      <c r="W66" s="174"/>
      <c r="X66" s="174"/>
      <c r="Y66" s="127"/>
      <c r="Z66" s="126"/>
      <c r="AA66" s="298">
        <v>8.4437848043838404</v>
      </c>
      <c r="AB66" s="129">
        <f t="shared" ref="AB66:AB69" si="37">SUM(AC66:AM66)</f>
        <v>5.4773432101994155</v>
      </c>
      <c r="AC66" s="130"/>
      <c r="AD66" s="126"/>
      <c r="AE66" s="126">
        <v>0.66002922980383205</v>
      </c>
      <c r="AF66" s="126"/>
      <c r="AG66" s="126"/>
      <c r="AH66" s="126">
        <v>4.8173139803955838</v>
      </c>
      <c r="AI66" s="126"/>
      <c r="AJ66" s="126"/>
      <c r="AK66" s="126"/>
      <c r="AL66" s="126"/>
      <c r="AM66" s="127"/>
      <c r="AN66" s="128"/>
      <c r="AO66" s="298">
        <v>55.850156928746095</v>
      </c>
      <c r="AP66" s="129"/>
      <c r="AQ66" s="156">
        <f t="shared" si="13"/>
        <v>80.85512715969692</v>
      </c>
      <c r="AS66" s="18"/>
    </row>
    <row r="67" spans="1:45" ht="12.75" customHeight="1">
      <c r="A67" s="299" t="s">
        <v>313</v>
      </c>
      <c r="B67" s="300">
        <v>84</v>
      </c>
      <c r="C67" s="77">
        <f t="shared" si="34"/>
        <v>0</v>
      </c>
      <c r="D67" s="301">
        <v>0</v>
      </c>
      <c r="E67" s="223"/>
      <c r="F67" s="223"/>
      <c r="G67" s="224"/>
      <c r="H67" s="81">
        <f t="shared" si="35"/>
        <v>0</v>
      </c>
      <c r="I67" s="302"/>
      <c r="J67" s="83"/>
      <c r="K67" s="303"/>
      <c r="L67" s="81">
        <f t="shared" si="36"/>
        <v>59.95397707725251</v>
      </c>
      <c r="M67" s="302"/>
      <c r="N67" s="223"/>
      <c r="O67" s="80"/>
      <c r="P67" s="223"/>
      <c r="Q67" s="304">
        <v>11.981091641879475</v>
      </c>
      <c r="R67" s="223"/>
      <c r="S67" s="304">
        <v>0.20048339509750321</v>
      </c>
      <c r="T67" s="304">
        <v>7.85054023769447</v>
      </c>
      <c r="U67" s="304">
        <v>39.921861802581063</v>
      </c>
      <c r="V67" s="304">
        <v>0</v>
      </c>
      <c r="W67" s="223"/>
      <c r="X67" s="223"/>
      <c r="Y67" s="80"/>
      <c r="Z67" s="83"/>
      <c r="AA67" s="305">
        <v>66.187230278743982</v>
      </c>
      <c r="AB67" s="84">
        <f t="shared" si="37"/>
        <v>9.4672942649987188</v>
      </c>
      <c r="AC67" s="85"/>
      <c r="AD67" s="83"/>
      <c r="AE67" s="83">
        <v>9.4672942649987188</v>
      </c>
      <c r="AF67" s="83"/>
      <c r="AG67" s="83"/>
      <c r="AH67" s="83">
        <v>0</v>
      </c>
      <c r="AI67" s="83"/>
      <c r="AJ67" s="83"/>
      <c r="AK67" s="83"/>
      <c r="AL67" s="83"/>
      <c r="AM67" s="80"/>
      <c r="AN67" s="81"/>
      <c r="AO67" s="305">
        <v>154.30936641104071</v>
      </c>
      <c r="AP67" s="84"/>
      <c r="AQ67" s="87">
        <f t="shared" si="13"/>
        <v>289.91786803203593</v>
      </c>
      <c r="AS67" s="18"/>
    </row>
    <row r="68" spans="1:45" ht="12.75" customHeight="1">
      <c r="A68" s="264" t="s">
        <v>314</v>
      </c>
      <c r="B68" s="265">
        <v>85</v>
      </c>
      <c r="C68" s="77">
        <f t="shared" si="34"/>
        <v>0</v>
      </c>
      <c r="D68" s="301">
        <v>0</v>
      </c>
      <c r="E68" s="223"/>
      <c r="F68" s="223"/>
      <c r="G68" s="224"/>
      <c r="H68" s="81">
        <f t="shared" si="35"/>
        <v>0</v>
      </c>
      <c r="I68" s="302"/>
      <c r="J68" s="83"/>
      <c r="K68" s="303"/>
      <c r="L68" s="81">
        <f t="shared" si="36"/>
        <v>42.831123161298109</v>
      </c>
      <c r="M68" s="302"/>
      <c r="N68" s="223"/>
      <c r="O68" s="80"/>
      <c r="P68" s="223"/>
      <c r="Q68" s="304">
        <v>21.281328374361724</v>
      </c>
      <c r="R68" s="223"/>
      <c r="S68" s="304">
        <v>3.2197887029108509E-2</v>
      </c>
      <c r="T68" s="304">
        <v>4.5585277188324795</v>
      </c>
      <c r="U68" s="304">
        <v>16.959069181074796</v>
      </c>
      <c r="V68" s="304">
        <v>0</v>
      </c>
      <c r="W68" s="223"/>
      <c r="X68" s="223"/>
      <c r="Y68" s="80"/>
      <c r="Z68" s="83"/>
      <c r="AA68" s="305">
        <v>53.929324235430926</v>
      </c>
      <c r="AB68" s="84">
        <f t="shared" si="37"/>
        <v>1.3804629203709615</v>
      </c>
      <c r="AC68" s="85"/>
      <c r="AD68" s="83"/>
      <c r="AE68" s="83">
        <v>1.3804629203709615</v>
      </c>
      <c r="AF68" s="83"/>
      <c r="AG68" s="83"/>
      <c r="AH68" s="83">
        <v>0</v>
      </c>
      <c r="AI68" s="83"/>
      <c r="AJ68" s="83"/>
      <c r="AK68" s="83"/>
      <c r="AL68" s="83"/>
      <c r="AM68" s="80"/>
      <c r="AN68" s="81"/>
      <c r="AO68" s="305">
        <v>74.178871141573552</v>
      </c>
      <c r="AP68" s="84"/>
      <c r="AQ68" s="87">
        <f t="shared" si="13"/>
        <v>172.31978145867356</v>
      </c>
      <c r="AS68" s="18"/>
    </row>
    <row r="69" spans="1:45" ht="12.75" customHeight="1">
      <c r="A69" s="282" t="s">
        <v>315</v>
      </c>
      <c r="B69" s="283" t="s">
        <v>316</v>
      </c>
      <c r="C69" s="245">
        <f t="shared" si="34"/>
        <v>0</v>
      </c>
      <c r="D69" s="306">
        <v>0</v>
      </c>
      <c r="E69" s="229"/>
      <c r="F69" s="229"/>
      <c r="G69" s="230"/>
      <c r="H69" s="247">
        <f t="shared" si="35"/>
        <v>0</v>
      </c>
      <c r="I69" s="307"/>
      <c r="J69" s="138"/>
      <c r="K69" s="308"/>
      <c r="L69" s="247">
        <f t="shared" si="36"/>
        <v>26.293507436687939</v>
      </c>
      <c r="M69" s="307"/>
      <c r="N69" s="229"/>
      <c r="O69" s="139"/>
      <c r="P69" s="229"/>
      <c r="Q69" s="309">
        <v>14.35095473127191</v>
      </c>
      <c r="R69" s="229"/>
      <c r="S69" s="309">
        <v>9.7228102211051784E-2</v>
      </c>
      <c r="T69" s="309">
        <v>2.6199367494357482</v>
      </c>
      <c r="U69" s="309">
        <v>9.2253878537692273</v>
      </c>
      <c r="V69" s="309">
        <v>0</v>
      </c>
      <c r="W69" s="229"/>
      <c r="X69" s="229"/>
      <c r="Y69" s="139"/>
      <c r="Z69" s="138"/>
      <c r="AA69" s="310">
        <v>63.51639267513076</v>
      </c>
      <c r="AB69" s="249">
        <f t="shared" si="37"/>
        <v>1.4673864126888767</v>
      </c>
      <c r="AC69" s="250"/>
      <c r="AD69" s="244"/>
      <c r="AE69" s="244">
        <v>1.4673864126888767</v>
      </c>
      <c r="AF69" s="244"/>
      <c r="AG69" s="244"/>
      <c r="AH69" s="244">
        <v>0</v>
      </c>
      <c r="AI69" s="244"/>
      <c r="AJ69" s="244"/>
      <c r="AK69" s="244"/>
      <c r="AL69" s="244"/>
      <c r="AM69" s="246"/>
      <c r="AN69" s="247"/>
      <c r="AO69" s="310">
        <v>50.538859596996531</v>
      </c>
      <c r="AP69" s="249"/>
      <c r="AQ69" s="251">
        <f t="shared" si="13"/>
        <v>141.81614612150412</v>
      </c>
      <c r="AS69" s="18"/>
    </row>
    <row r="70" spans="1:45" s="12" customFormat="1" ht="12.75" customHeight="1">
      <c r="A70" s="159" t="s">
        <v>157</v>
      </c>
      <c r="B70" s="160"/>
      <c r="C70" s="161">
        <f>SUM(D70:G70)</f>
        <v>0</v>
      </c>
      <c r="D70" s="311">
        <v>0</v>
      </c>
      <c r="E70" s="312"/>
      <c r="F70" s="313"/>
      <c r="G70" s="313"/>
      <c r="H70" s="165">
        <f>SUM(I70:K70)</f>
        <v>0</v>
      </c>
      <c r="I70" s="311"/>
      <c r="J70" s="312"/>
      <c r="K70" s="312"/>
      <c r="L70" s="165">
        <f>SUM(M70:Z70)</f>
        <v>175.46549158593075</v>
      </c>
      <c r="M70" s="312"/>
      <c r="N70" s="312"/>
      <c r="O70" s="312"/>
      <c r="P70" s="312">
        <v>0</v>
      </c>
      <c r="Q70" s="312">
        <v>0</v>
      </c>
      <c r="R70" s="312"/>
      <c r="S70" s="312"/>
      <c r="T70" s="314">
        <v>0</v>
      </c>
      <c r="U70" s="312">
        <v>175.46549158593075</v>
      </c>
      <c r="V70" s="126"/>
      <c r="W70" s="313"/>
      <c r="X70" s="313"/>
      <c r="Y70" s="313"/>
      <c r="Z70" s="312"/>
      <c r="AA70" s="165">
        <v>0</v>
      </c>
      <c r="AB70" s="166">
        <f>SUM(AC70:AM70)</f>
        <v>0</v>
      </c>
      <c r="AC70" s="315"/>
      <c r="AD70" s="312"/>
      <c r="AE70" s="312"/>
      <c r="AF70" s="312"/>
      <c r="AG70" s="312"/>
      <c r="AH70" s="312"/>
      <c r="AI70" s="312"/>
      <c r="AJ70" s="312"/>
      <c r="AK70" s="311"/>
      <c r="AL70" s="313"/>
      <c r="AM70" s="312"/>
      <c r="AN70" s="165"/>
      <c r="AO70" s="165">
        <v>47.988</v>
      </c>
      <c r="AP70" s="166"/>
      <c r="AQ70" s="155">
        <f t="shared" si="13"/>
        <v>223.45349158593075</v>
      </c>
      <c r="AR70" s="8"/>
      <c r="AS70" s="11"/>
    </row>
    <row r="71" spans="1:45" s="12" customFormat="1" ht="12.75" customHeight="1" thickBot="1">
      <c r="A71" s="316" t="s">
        <v>158</v>
      </c>
      <c r="B71" s="135"/>
      <c r="C71" s="136">
        <f>SUM(D71:G71)</f>
        <v>0</v>
      </c>
      <c r="D71" s="137"/>
      <c r="E71" s="138"/>
      <c r="F71" s="139"/>
      <c r="G71" s="139"/>
      <c r="H71" s="140">
        <f>SUM(I71:K71)</f>
        <v>0</v>
      </c>
      <c r="I71" s="137"/>
      <c r="J71" s="138"/>
      <c r="K71" s="138"/>
      <c r="L71" s="140">
        <f>SUM(M71:Z71)</f>
        <v>27.249865733664667</v>
      </c>
      <c r="M71" s="138"/>
      <c r="N71" s="138"/>
      <c r="O71" s="138"/>
      <c r="P71" s="138"/>
      <c r="Q71" s="138"/>
      <c r="R71" s="138"/>
      <c r="S71" s="138"/>
      <c r="T71" s="138"/>
      <c r="U71" s="253">
        <v>27.249865733664667</v>
      </c>
      <c r="V71" s="138"/>
      <c r="W71" s="139"/>
      <c r="X71" s="139"/>
      <c r="Y71" s="139"/>
      <c r="Z71" s="138"/>
      <c r="AA71" s="140"/>
      <c r="AB71" s="141">
        <f>SUM(AC71:AM71)</f>
        <v>0</v>
      </c>
      <c r="AC71" s="142"/>
      <c r="AD71" s="138"/>
      <c r="AE71" s="138"/>
      <c r="AF71" s="138"/>
      <c r="AG71" s="138"/>
      <c r="AH71" s="138"/>
      <c r="AI71" s="138"/>
      <c r="AJ71" s="138"/>
      <c r="AK71" s="137"/>
      <c r="AL71" s="139"/>
      <c r="AM71" s="138"/>
      <c r="AN71" s="140"/>
      <c r="AO71" s="143"/>
      <c r="AP71" s="141"/>
      <c r="AQ71" s="317">
        <f t="shared" si="13"/>
        <v>27.249865733664667</v>
      </c>
      <c r="AR71" s="8"/>
      <c r="AS71" s="11"/>
    </row>
    <row r="72" spans="1:45" s="12" customFormat="1" ht="12.75" customHeight="1" thickBot="1">
      <c r="A72" s="188" t="s">
        <v>159</v>
      </c>
      <c r="B72" s="189"/>
      <c r="C72" s="190">
        <f t="shared" ref="C72:AP72" si="38">C26-C27-C29</f>
        <v>-2.719924399165734</v>
      </c>
      <c r="D72" s="191">
        <f t="shared" si="38"/>
        <v>0.18184486786384468</v>
      </c>
      <c r="E72" s="192">
        <f t="shared" si="38"/>
        <v>-3.4486883993195647</v>
      </c>
      <c r="F72" s="195">
        <f t="shared" si="38"/>
        <v>0</v>
      </c>
      <c r="G72" s="195">
        <f t="shared" si="38"/>
        <v>0.6924657422902083</v>
      </c>
      <c r="H72" s="193">
        <f t="shared" si="38"/>
        <v>1.9457250152908045</v>
      </c>
      <c r="I72" s="191">
        <f t="shared" si="38"/>
        <v>-0.45741265470912973</v>
      </c>
      <c r="J72" s="192">
        <f t="shared" si="38"/>
        <v>0</v>
      </c>
      <c r="K72" s="192">
        <f t="shared" si="38"/>
        <v>2.4031376700000067</v>
      </c>
      <c r="L72" s="193">
        <f t="shared" si="38"/>
        <v>-0.17452026544560795</v>
      </c>
      <c r="M72" s="192">
        <f t="shared" si="38"/>
        <v>0</v>
      </c>
      <c r="N72" s="192">
        <f t="shared" si="38"/>
        <v>-0.14794174855289199</v>
      </c>
      <c r="O72" s="192">
        <f t="shared" si="38"/>
        <v>-5.2567080980734033</v>
      </c>
      <c r="P72" s="192">
        <f t="shared" si="38"/>
        <v>-22.015945821971172</v>
      </c>
      <c r="Q72" s="192">
        <f t="shared" si="38"/>
        <v>15.370413414720133</v>
      </c>
      <c r="R72" s="192">
        <f t="shared" si="38"/>
        <v>-6.7103906044801533</v>
      </c>
      <c r="S72" s="192">
        <f t="shared" si="38"/>
        <v>8.1718040718781069</v>
      </c>
      <c r="T72" s="192">
        <f t="shared" si="38"/>
        <v>6.5570336698137623</v>
      </c>
      <c r="U72" s="192">
        <f t="shared" si="38"/>
        <v>-4.4746269624060915</v>
      </c>
      <c r="V72" s="192">
        <f t="shared" si="38"/>
        <v>0.82532907951213019</v>
      </c>
      <c r="W72" s="195">
        <f t="shared" si="38"/>
        <v>7.506512734116022</v>
      </c>
      <c r="X72" s="195">
        <f t="shared" si="38"/>
        <v>0</v>
      </c>
      <c r="Y72" s="195">
        <f t="shared" si="38"/>
        <v>0</v>
      </c>
      <c r="Z72" s="192">
        <f t="shared" si="38"/>
        <v>0</v>
      </c>
      <c r="AA72" s="193">
        <f t="shared" si="38"/>
        <v>-40.274710307198575</v>
      </c>
      <c r="AB72" s="194">
        <f t="shared" si="38"/>
        <v>-8.1303135021793764</v>
      </c>
      <c r="AC72" s="318">
        <f t="shared" si="38"/>
        <v>0</v>
      </c>
      <c r="AD72" s="192">
        <f t="shared" si="38"/>
        <v>0</v>
      </c>
      <c r="AE72" s="192">
        <f t="shared" si="38"/>
        <v>-5.8327477785794315</v>
      </c>
      <c r="AF72" s="192">
        <f t="shared" si="38"/>
        <v>0</v>
      </c>
      <c r="AG72" s="192">
        <f t="shared" si="38"/>
        <v>0</v>
      </c>
      <c r="AH72" s="192">
        <f t="shared" si="38"/>
        <v>0</v>
      </c>
      <c r="AI72" s="192">
        <f t="shared" si="38"/>
        <v>-2.9556858672000175</v>
      </c>
      <c r="AJ72" s="192">
        <f t="shared" si="38"/>
        <v>0.65812014360000148</v>
      </c>
      <c r="AK72" s="191">
        <f t="shared" si="38"/>
        <v>0</v>
      </c>
      <c r="AL72" s="195">
        <f t="shared" si="38"/>
        <v>0</v>
      </c>
      <c r="AM72" s="192">
        <f t="shared" si="38"/>
        <v>0</v>
      </c>
      <c r="AN72" s="193">
        <f t="shared" si="38"/>
        <v>0</v>
      </c>
      <c r="AO72" s="193">
        <f t="shared" si="38"/>
        <v>-36.15143685982639</v>
      </c>
      <c r="AP72" s="194">
        <f t="shared" si="38"/>
        <v>0</v>
      </c>
      <c r="AQ72" s="196">
        <f t="shared" si="13"/>
        <v>-85.505180318524879</v>
      </c>
      <c r="AR72" s="8"/>
      <c r="AS72" s="11"/>
    </row>
    <row r="73" spans="1:45" ht="12.75" customHeight="1">
      <c r="A73" s="319"/>
      <c r="B73" s="319"/>
      <c r="C73" s="319"/>
      <c r="D73" s="319"/>
      <c r="E73" s="319"/>
      <c r="F73" s="319"/>
      <c r="G73" s="319"/>
      <c r="H73" s="319"/>
      <c r="I73" s="319"/>
      <c r="J73" s="319"/>
      <c r="K73" s="319"/>
      <c r="L73" s="319"/>
      <c r="M73" s="319"/>
      <c r="N73" s="319"/>
      <c r="O73" s="319"/>
      <c r="P73" s="319"/>
      <c r="Q73" s="319"/>
      <c r="R73" s="319"/>
      <c r="S73" s="319"/>
      <c r="T73" s="319"/>
      <c r="U73" s="319"/>
      <c r="V73" s="319"/>
      <c r="W73" s="319"/>
      <c r="X73" s="319"/>
      <c r="Y73" s="319"/>
      <c r="Z73" s="319"/>
      <c r="AA73" s="319"/>
      <c r="AB73" s="319"/>
      <c r="AC73" s="319"/>
      <c r="AD73" s="319"/>
      <c r="AE73" s="319"/>
      <c r="AF73" s="319"/>
      <c r="AG73" s="319"/>
      <c r="AH73" s="319"/>
      <c r="AI73" s="319"/>
      <c r="AJ73" s="319"/>
      <c r="AK73" s="319"/>
      <c r="AL73" s="319"/>
      <c r="AM73" s="319"/>
      <c r="AN73" s="319"/>
      <c r="AO73" s="319"/>
      <c r="AP73" s="319"/>
      <c r="AQ73" s="319"/>
    </row>
    <row r="74" spans="1:45" s="12" customFormat="1" ht="15" customHeight="1">
      <c r="A74" s="175" t="s">
        <v>317</v>
      </c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9"/>
      <c r="M74" s="152"/>
      <c r="N74" s="152"/>
      <c r="O74" s="320"/>
      <c r="P74" s="320"/>
      <c r="Q74" s="152"/>
      <c r="R74" s="152"/>
      <c r="S74" s="152"/>
      <c r="T74" s="152"/>
      <c r="U74" s="152"/>
      <c r="V74" s="152"/>
      <c r="W74" s="145"/>
      <c r="X74" s="320"/>
      <c r="Y74" s="152"/>
      <c r="Z74" s="152"/>
      <c r="AA74" s="152"/>
      <c r="AB74" s="152"/>
      <c r="AC74" s="152"/>
      <c r="AD74" s="152"/>
      <c r="AE74" s="152"/>
      <c r="AF74" s="152"/>
      <c r="AG74" s="152"/>
      <c r="AH74" s="152"/>
      <c r="AI74" s="152"/>
      <c r="AJ74" s="152"/>
      <c r="AK74" s="152"/>
      <c r="AL74" s="152"/>
      <c r="AM74" s="152"/>
      <c r="AN74" s="152"/>
      <c r="AO74" s="152"/>
      <c r="AP74" s="152"/>
      <c r="AQ74" s="152"/>
      <c r="AS74" s="11"/>
    </row>
    <row r="75" spans="1:45" ht="12.75" customHeight="1">
      <c r="A75" s="321" t="s">
        <v>318</v>
      </c>
      <c r="B75" s="319"/>
      <c r="C75" s="319"/>
      <c r="D75" s="319"/>
      <c r="E75" s="319"/>
      <c r="F75" s="319"/>
      <c r="G75" s="319"/>
      <c r="H75" s="319"/>
      <c r="I75" s="319"/>
      <c r="J75" s="319"/>
      <c r="K75" s="319"/>
      <c r="L75" s="319"/>
      <c r="M75" s="319"/>
      <c r="N75" s="319"/>
      <c r="O75" s="319"/>
      <c r="P75" s="319"/>
      <c r="Q75" s="319"/>
      <c r="R75" s="319"/>
      <c r="S75" s="319"/>
      <c r="T75" s="319"/>
      <c r="U75" s="319"/>
      <c r="V75" s="319"/>
      <c r="W75" s="319"/>
      <c r="X75" s="319"/>
      <c r="Y75" s="319"/>
      <c r="Z75" s="319"/>
      <c r="AA75" s="319"/>
      <c r="AB75" s="319"/>
      <c r="AC75" s="319"/>
      <c r="AD75" s="319"/>
      <c r="AE75" s="319"/>
      <c r="AF75" s="319"/>
      <c r="AG75" s="319"/>
      <c r="AH75" s="319"/>
      <c r="AI75" s="319"/>
      <c r="AJ75" s="319"/>
      <c r="AK75" s="319"/>
      <c r="AL75" s="319"/>
      <c r="AM75" s="319"/>
      <c r="AN75" s="319"/>
      <c r="AO75" s="319"/>
      <c r="AP75" s="319"/>
      <c r="AQ75" s="319"/>
    </row>
    <row r="76" spans="1:45" ht="12.75" customHeight="1">
      <c r="A76" s="322" t="s">
        <v>160</v>
      </c>
      <c r="B76" s="323"/>
      <c r="C76" s="319"/>
      <c r="D76" s="319"/>
      <c r="E76" s="319"/>
      <c r="F76" s="319"/>
      <c r="G76" s="319"/>
      <c r="H76" s="319"/>
      <c r="I76" s="319"/>
      <c r="J76" s="319"/>
      <c r="K76" s="319"/>
      <c r="L76" s="319"/>
      <c r="M76" s="319"/>
      <c r="N76" s="319"/>
      <c r="O76" s="319"/>
      <c r="P76" s="319"/>
      <c r="Q76" s="319"/>
      <c r="R76" s="319"/>
      <c r="S76" s="319"/>
      <c r="T76" s="319"/>
      <c r="U76" s="319"/>
      <c r="V76" s="319"/>
      <c r="W76" s="319"/>
      <c r="X76" s="319"/>
      <c r="Y76" s="319"/>
      <c r="Z76" s="319"/>
      <c r="AA76" s="319"/>
      <c r="AB76" s="319"/>
      <c r="AC76" s="319"/>
      <c r="AD76" s="319"/>
      <c r="AE76" s="319"/>
      <c r="AF76" s="319"/>
      <c r="AG76" s="319"/>
      <c r="AH76" s="319"/>
      <c r="AI76" s="319"/>
      <c r="AJ76" s="319"/>
      <c r="AK76" s="319"/>
      <c r="AL76" s="319"/>
      <c r="AM76" s="319"/>
      <c r="AN76" s="319"/>
      <c r="AO76" s="319"/>
      <c r="AP76" s="319"/>
      <c r="AQ76" s="319"/>
    </row>
    <row r="77" spans="1:45" ht="12.75" customHeight="1">
      <c r="A77" s="324" t="s">
        <v>161</v>
      </c>
      <c r="B77" s="321"/>
      <c r="C77" s="319"/>
      <c r="D77" s="319"/>
      <c r="E77" s="319"/>
      <c r="F77" s="319"/>
      <c r="G77" s="319"/>
      <c r="H77" s="319"/>
      <c r="I77" s="319"/>
      <c r="J77" s="319"/>
      <c r="K77" s="319"/>
      <c r="L77" s="319"/>
      <c r="M77" s="319"/>
      <c r="N77" s="319"/>
      <c r="O77" s="319"/>
      <c r="P77" s="319"/>
      <c r="Q77" s="319"/>
      <c r="R77" s="319"/>
      <c r="S77" s="319"/>
      <c r="T77" s="319"/>
      <c r="U77" s="319"/>
      <c r="V77" s="319"/>
      <c r="W77" s="319"/>
      <c r="X77" s="319"/>
      <c r="Y77" s="319"/>
      <c r="Z77" s="319"/>
      <c r="AA77" s="319"/>
      <c r="AB77" s="319"/>
      <c r="AC77" s="319"/>
      <c r="AD77" s="319"/>
      <c r="AE77" s="319"/>
      <c r="AF77" s="319"/>
      <c r="AG77" s="319"/>
      <c r="AH77" s="319"/>
      <c r="AI77" s="319"/>
      <c r="AJ77" s="319"/>
      <c r="AK77" s="319"/>
      <c r="AL77" s="319"/>
      <c r="AM77" s="319"/>
      <c r="AN77" s="319"/>
      <c r="AO77" s="319"/>
      <c r="AP77" s="319"/>
      <c r="AQ77" s="319"/>
    </row>
    <row r="78" spans="1:45" ht="12.75" customHeight="1">
      <c r="A78" s="325" t="s">
        <v>162</v>
      </c>
      <c r="B78" s="321"/>
      <c r="C78" s="319"/>
      <c r="D78" s="319"/>
      <c r="E78" s="319"/>
      <c r="F78" s="319"/>
      <c r="G78" s="319"/>
      <c r="H78" s="319"/>
      <c r="I78" s="319"/>
      <c r="J78" s="319"/>
      <c r="K78" s="319"/>
      <c r="L78" s="319"/>
      <c r="M78" s="319"/>
      <c r="N78" s="319"/>
      <c r="O78" s="319"/>
      <c r="P78" s="319"/>
      <c r="Q78" s="319"/>
      <c r="R78" s="319"/>
      <c r="S78" s="319"/>
      <c r="T78" s="319"/>
      <c r="U78" s="319"/>
      <c r="V78" s="319"/>
      <c r="W78" s="319"/>
      <c r="X78" s="319"/>
      <c r="Y78" s="319"/>
      <c r="Z78" s="319"/>
      <c r="AA78" s="319"/>
      <c r="AB78" s="319"/>
      <c r="AC78" s="319"/>
      <c r="AD78" s="319"/>
      <c r="AE78" s="319"/>
      <c r="AF78" s="319"/>
      <c r="AG78" s="319"/>
      <c r="AH78" s="319"/>
      <c r="AI78" s="319"/>
      <c r="AJ78" s="319"/>
      <c r="AK78" s="319"/>
      <c r="AL78" s="319"/>
      <c r="AM78" s="319"/>
      <c r="AN78" s="319"/>
      <c r="AO78" s="319"/>
      <c r="AP78" s="319"/>
      <c r="AQ78" s="319"/>
    </row>
    <row r="79" spans="1:45" ht="12.75" customHeight="1">
      <c r="A79" s="326" t="s">
        <v>163</v>
      </c>
      <c r="B79" s="327"/>
      <c r="C79" s="327"/>
      <c r="D79" s="327"/>
      <c r="E79" s="328"/>
      <c r="F79" s="329"/>
      <c r="G79" s="329"/>
      <c r="H79" s="330"/>
      <c r="I79" s="329"/>
      <c r="J79" s="329"/>
      <c r="K79" s="329"/>
      <c r="L79" s="330"/>
      <c r="M79" s="329"/>
      <c r="N79" s="329"/>
      <c r="O79" s="329"/>
      <c r="P79" s="329"/>
      <c r="Q79" s="329"/>
      <c r="R79" s="329"/>
      <c r="S79" s="331"/>
      <c r="T79"/>
      <c r="U79" s="331"/>
      <c r="V79" s="331"/>
      <c r="W79" s="329"/>
      <c r="X79" s="329"/>
      <c r="Y79" s="329"/>
      <c r="Z79" s="329"/>
      <c r="AA79" s="330"/>
      <c r="AB79" s="332"/>
      <c r="AC79" s="329"/>
      <c r="AD79" s="329"/>
      <c r="AE79" s="329"/>
      <c r="AF79" s="329"/>
      <c r="AG79" s="329"/>
      <c r="AH79" s="329"/>
      <c r="AI79" s="329"/>
      <c r="AJ79" s="329"/>
      <c r="AK79" s="329"/>
      <c r="AL79" s="329"/>
      <c r="AM79" s="329"/>
      <c r="AN79" s="329"/>
      <c r="AO79" s="330"/>
      <c r="AP79" s="332"/>
      <c r="AQ79" s="329"/>
    </row>
    <row r="80" spans="1:45" ht="12.75" customHeight="1">
      <c r="A80" s="326" t="s">
        <v>164</v>
      </c>
      <c r="B80" s="327"/>
      <c r="C80" s="327"/>
      <c r="D80" s="327"/>
      <c r="E80" s="328"/>
      <c r="F80" s="329"/>
      <c r="G80" s="329"/>
      <c r="H80" s="330"/>
      <c r="I80" s="329"/>
      <c r="J80" s="329"/>
      <c r="K80" s="329"/>
      <c r="L80" s="330"/>
      <c r="M80" s="329"/>
      <c r="N80" s="329"/>
      <c r="O80" s="329"/>
      <c r="P80" s="329"/>
      <c r="Q80" s="329"/>
      <c r="R80" s="329"/>
      <c r="S80" s="331"/>
      <c r="T80"/>
      <c r="U80" s="331"/>
      <c r="V80" s="331"/>
      <c r="W80" s="329"/>
      <c r="X80" s="329"/>
      <c r="Y80" s="329"/>
      <c r="Z80" s="329"/>
      <c r="AA80" s="330"/>
      <c r="AB80" s="332"/>
      <c r="AC80" s="329"/>
      <c r="AD80" s="329"/>
      <c r="AE80" s="329"/>
      <c r="AF80" s="329"/>
      <c r="AG80" s="329"/>
      <c r="AH80" s="329"/>
      <c r="AI80" s="329"/>
      <c r="AJ80" s="329"/>
      <c r="AK80" s="329"/>
      <c r="AL80" s="329"/>
      <c r="AM80" s="329"/>
      <c r="AN80" s="329"/>
      <c r="AO80" s="330"/>
      <c r="AP80" s="332"/>
      <c r="AQ80" s="329"/>
    </row>
    <row r="81" spans="1:43">
      <c r="A81" s="333"/>
      <c r="B81" s="158"/>
      <c r="C81" s="152"/>
      <c r="D81" s="152"/>
      <c r="E81" s="152"/>
      <c r="F81" s="179"/>
      <c r="G81" s="179"/>
      <c r="H81" s="152"/>
      <c r="I81" s="179"/>
      <c r="J81" s="179"/>
      <c r="K81" s="179"/>
      <c r="L81" s="330"/>
      <c r="M81" s="329"/>
      <c r="N81" s="329"/>
      <c r="O81" s="329"/>
      <c r="P81" s="329"/>
      <c r="Q81" s="329"/>
      <c r="R81" s="329"/>
      <c r="S81" s="329"/>
      <c r="T81" s="329"/>
      <c r="U81" s="329"/>
      <c r="V81" s="329"/>
      <c r="W81" s="329"/>
      <c r="X81" s="329"/>
      <c r="Y81" s="329"/>
      <c r="Z81" s="179"/>
      <c r="AA81" s="330"/>
      <c r="AB81" s="330"/>
      <c r="AC81" s="329"/>
      <c r="AD81" s="329"/>
      <c r="AE81" s="329"/>
      <c r="AF81" s="329"/>
      <c r="AG81" s="329"/>
      <c r="AH81" s="329"/>
      <c r="AI81" s="329"/>
      <c r="AJ81" s="329"/>
      <c r="AK81" s="329"/>
      <c r="AL81" s="329"/>
      <c r="AM81" s="329"/>
      <c r="AN81" s="329"/>
      <c r="AO81" s="330"/>
      <c r="AP81" s="330"/>
      <c r="AQ81" s="329"/>
    </row>
  </sheetData>
  <pageMargins left="0.19685039370078741" right="0.19685039370078741" top="0.59055118110236227" bottom="0.78740157480314965" header="0.31496062992125984" footer="0.19685039370078741"/>
  <pageSetup paperSize="9" scale="40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8D34-EFD7-45C2-8418-665049CA220F}">
  <sheetPr codeName="Sheet4"/>
  <dimension ref="B2:L43"/>
  <sheetViews>
    <sheetView topLeftCell="A14" zoomScaleNormal="100" workbookViewId="0">
      <selection activeCell="E46" sqref="E46"/>
    </sheetView>
  </sheetViews>
  <sheetFormatPr defaultRowHeight="15"/>
  <cols>
    <col min="3" max="3" width="10.7109375" bestFit="1" customWidth="1"/>
    <col min="4" max="4" width="12" bestFit="1" customWidth="1"/>
    <col min="5" max="5" width="50.140625" bestFit="1" customWidth="1"/>
  </cols>
  <sheetData>
    <row r="2" spans="2:12">
      <c r="B2" s="20" t="s">
        <v>165</v>
      </c>
      <c r="C2" s="20"/>
      <c r="D2" s="21"/>
      <c r="E2" s="21"/>
      <c r="F2" s="21"/>
      <c r="G2" s="21"/>
      <c r="H2" s="21"/>
      <c r="I2" s="21"/>
      <c r="J2" s="21"/>
    </row>
    <row r="3" spans="2:12" ht="15.75" thickBot="1">
      <c r="B3" s="22" t="s">
        <v>166</v>
      </c>
      <c r="C3" s="22" t="s">
        <v>214</v>
      </c>
      <c r="D3" s="22" t="s">
        <v>167</v>
      </c>
      <c r="E3" s="22" t="s">
        <v>168</v>
      </c>
      <c r="F3" s="22" t="s">
        <v>169</v>
      </c>
      <c r="G3" s="22" t="s">
        <v>170</v>
      </c>
      <c r="H3" s="22" t="s">
        <v>171</v>
      </c>
      <c r="I3" s="22" t="s">
        <v>172</v>
      </c>
      <c r="J3" s="22" t="s">
        <v>173</v>
      </c>
    </row>
    <row r="4" spans="2:12">
      <c r="B4" s="24" t="s">
        <v>220</v>
      </c>
      <c r="C4" s="24"/>
      <c r="D4" s="23"/>
      <c r="E4" s="24"/>
      <c r="F4" s="24"/>
      <c r="G4" s="24"/>
      <c r="H4" s="24"/>
      <c r="I4" s="24"/>
      <c r="J4" s="24"/>
    </row>
    <row r="5" spans="2:12">
      <c r="B5" s="25" t="s">
        <v>174</v>
      </c>
      <c r="C5" s="26" t="str">
        <f>_xlfn.TEXTJOIN(",",TRUE,IF(LEFT(Regions!$C$3,1)&lt;&gt;"*",Regions!$C$3,""),IF(LEFT(Regions!$D$3,1)&lt;&gt;"*",Regions!$D$3,""))</f>
        <v>IE,National</v>
      </c>
      <c r="D5" s="26" t="s">
        <v>210</v>
      </c>
      <c r="E5" s="26" t="s">
        <v>211</v>
      </c>
      <c r="F5" s="25" t="s">
        <v>176</v>
      </c>
      <c r="G5" s="25"/>
      <c r="H5" s="25"/>
      <c r="I5" s="25"/>
      <c r="J5" s="25"/>
    </row>
    <row r="6" spans="2:12">
      <c r="B6" s="25" t="s">
        <v>174</v>
      </c>
      <c r="C6" s="26" t="str">
        <f>_xlfn.TEXTJOIN(",",TRUE,IF(LEFT(Regions!$C$3,1)&lt;&gt;"*",Regions!$C$3,""),IF(LEFT(Regions!$D$3,1)&lt;&gt;"*",Regions!$D$3,""))</f>
        <v>IE,National</v>
      </c>
      <c r="D6" s="26" t="s">
        <v>208</v>
      </c>
      <c r="E6" s="26" t="s">
        <v>209</v>
      </c>
      <c r="F6" s="25" t="s">
        <v>176</v>
      </c>
      <c r="G6" s="25"/>
      <c r="H6" s="25"/>
      <c r="I6" s="25"/>
      <c r="J6" s="25"/>
      <c r="L6" s="41"/>
    </row>
    <row r="7" spans="2:12">
      <c r="B7" s="25" t="s">
        <v>174</v>
      </c>
      <c r="C7" s="26" t="str">
        <f>_xlfn.TEXTJOIN(",",TRUE,IF(LEFT(Regions!$C$3,1)&lt;&gt;"*",Regions!$C$3,""),IF(LEFT(Regions!$D$3,1)&lt;&gt;"*",Regions!$D$3,""))</f>
        <v>IE,National</v>
      </c>
      <c r="D7" s="26" t="s">
        <v>271</v>
      </c>
      <c r="E7" s="26" t="s">
        <v>280</v>
      </c>
      <c r="F7" s="25" t="s">
        <v>176</v>
      </c>
      <c r="G7" s="25"/>
      <c r="H7" s="25"/>
      <c r="I7" s="25"/>
      <c r="J7" s="25"/>
    </row>
    <row r="8" spans="2:12">
      <c r="B8" s="25" t="s">
        <v>174</v>
      </c>
      <c r="C8" s="26" t="str">
        <f>_xlfn.TEXTJOIN(",",TRUE,IF(LEFT(Regions!$C$3,1)&lt;&gt;"*",Regions!$C$3,""),IF(LEFT(Regions!$D$3,1)&lt;&gt;"*",Regions!$D$3,""))</f>
        <v>IE,National</v>
      </c>
      <c r="D8" s="26" t="s">
        <v>272</v>
      </c>
      <c r="E8" s="26" t="s">
        <v>279</v>
      </c>
      <c r="F8" s="25" t="s">
        <v>176</v>
      </c>
      <c r="G8" s="25"/>
      <c r="H8" s="25"/>
      <c r="I8" s="25"/>
      <c r="J8" s="25"/>
    </row>
    <row r="9" spans="2:12">
      <c r="B9" s="25" t="s">
        <v>174</v>
      </c>
      <c r="C9" s="26" t="str">
        <f>_xlfn.TEXTJOIN(",",TRUE,IF(LEFT(Regions!$C$3,1)&lt;&gt;"*",Regions!$C$3,""),IF(LEFT(Regions!$D$3,1)&lt;&gt;"*",Regions!$D$3,""))</f>
        <v>IE,National</v>
      </c>
      <c r="D9" s="26" t="s">
        <v>273</v>
      </c>
      <c r="E9" s="26" t="s">
        <v>278</v>
      </c>
      <c r="F9" s="25" t="s">
        <v>176</v>
      </c>
      <c r="G9" s="25"/>
      <c r="H9" s="25"/>
      <c r="I9" s="25"/>
      <c r="J9" s="25"/>
    </row>
    <row r="10" spans="2:12">
      <c r="B10" s="25" t="s">
        <v>174</v>
      </c>
      <c r="C10" s="26" t="str">
        <f>_xlfn.TEXTJOIN(",",TRUE,IF(LEFT(Regions!$C$3,1)&lt;&gt;"*",Regions!$C$3,""),IF(LEFT(Regions!$D$3,1)&lt;&gt;"*",Regions!$D$3,""))</f>
        <v>IE,National</v>
      </c>
      <c r="D10" s="26" t="s">
        <v>276</v>
      </c>
      <c r="E10" s="26" t="s">
        <v>277</v>
      </c>
      <c r="F10" s="25" t="s">
        <v>176</v>
      </c>
      <c r="G10" s="25"/>
      <c r="H10" s="25"/>
      <c r="I10" s="25"/>
      <c r="J10" s="25"/>
    </row>
    <row r="11" spans="2:12">
      <c r="B11" s="25" t="s">
        <v>174</v>
      </c>
      <c r="C11" s="26" t="str">
        <f>_xlfn.TEXTJOIN(",",TRUE,IF(LEFT(Regions!$C$3,1)&lt;&gt;"*",Regions!$C$3,""),IF(LEFT(Regions!$D$3,1)&lt;&gt;"*",Regions!$D$3,""))</f>
        <v>IE,National</v>
      </c>
      <c r="D11" s="26" t="s">
        <v>274</v>
      </c>
      <c r="E11" s="26" t="s">
        <v>275</v>
      </c>
      <c r="F11" s="25" t="s">
        <v>176</v>
      </c>
      <c r="G11" s="25"/>
      <c r="H11" s="25"/>
      <c r="I11" s="25"/>
      <c r="J11" s="25"/>
    </row>
    <row r="12" spans="2:12">
      <c r="B12" s="25" t="s">
        <v>174</v>
      </c>
      <c r="C12" s="26" t="str">
        <f>_xlfn.TEXTJOIN(",",TRUE,IF(LEFT(Regions!$C$3,1)&lt;&gt;"*",Regions!$C$3,""),IF(LEFT(Regions!$D$3,1)&lt;&gt;"*",Regions!$D$3,""))</f>
        <v>IE,National</v>
      </c>
      <c r="D12" s="26" t="s">
        <v>213</v>
      </c>
      <c r="E12" s="26" t="s">
        <v>212</v>
      </c>
      <c r="F12" s="25" t="s">
        <v>176</v>
      </c>
      <c r="G12" s="25"/>
      <c r="H12" s="25"/>
      <c r="I12" s="25"/>
      <c r="J12" s="25"/>
    </row>
    <row r="13" spans="2:12">
      <c r="B13" s="25" t="s">
        <v>174</v>
      </c>
      <c r="C13" s="26" t="str">
        <f>_xlfn.TEXTJOIN(",",TRUE,IF(LEFT(Regions!$C$3,1)&lt;&gt;"*",Regions!$C$3,""),IF(LEFT(Regions!$D$3,1)&lt;&gt;"*",Regions!$D$3,""))</f>
        <v>IE,National</v>
      </c>
      <c r="D13" s="26" t="s">
        <v>216</v>
      </c>
      <c r="E13" s="26" t="s">
        <v>215</v>
      </c>
      <c r="F13" s="25" t="s">
        <v>176</v>
      </c>
      <c r="G13" s="25"/>
      <c r="H13" s="25" t="s">
        <v>245</v>
      </c>
      <c r="I13" s="25"/>
      <c r="J13" s="25"/>
    </row>
    <row r="14" spans="2:12">
      <c r="B14" s="25" t="s">
        <v>174</v>
      </c>
      <c r="C14" s="26" t="str">
        <f>_xlfn.TEXTJOIN(",",TRUE,IF(LEFT(Regions!$C$3,1)&lt;&gt;"*",Regions!$C$3,""),IF(LEFT(Regions!$D$3,1)&lt;&gt;"*",Regions!$D$3,""))</f>
        <v>IE,National</v>
      </c>
      <c r="D14" s="26" t="s">
        <v>218</v>
      </c>
      <c r="E14" s="26" t="s">
        <v>219</v>
      </c>
      <c r="F14" s="25" t="s">
        <v>176</v>
      </c>
      <c r="G14" s="25"/>
      <c r="H14" s="25"/>
      <c r="I14" s="25"/>
      <c r="J14" s="25"/>
    </row>
    <row r="15" spans="2:12">
      <c r="B15" s="25" t="s">
        <v>174</v>
      </c>
      <c r="C15" s="26" t="str">
        <f>_xlfn.TEXTJOIN(",",TRUE,IF(LEFT(Regions!$C$3,1)&lt;&gt;"*",Regions!$C$3,""),IF(LEFT(Regions!$D$3,1)&lt;&gt;"*",Regions!$D$3,""))</f>
        <v>IE,National</v>
      </c>
      <c r="D15" s="26" t="s">
        <v>324</v>
      </c>
      <c r="E15" s="26" t="s">
        <v>322</v>
      </c>
      <c r="F15" s="25" t="s">
        <v>176</v>
      </c>
      <c r="G15" s="25"/>
      <c r="H15" s="25"/>
      <c r="I15" s="25"/>
      <c r="J15" s="25"/>
    </row>
    <row r="16" spans="2:12">
      <c r="B16" s="25" t="s">
        <v>174</v>
      </c>
      <c r="C16" s="26" t="str">
        <f>_xlfn.TEXTJOIN(",",TRUE,IF(LEFT(Regions!$C$3,1)&lt;&gt;"*",Regions!$C$3,""),IF(LEFT(Regions!$D$3,1)&lt;&gt;"*",Regions!$D$3,""))</f>
        <v>IE,National</v>
      </c>
      <c r="D16" s="26" t="s">
        <v>325</v>
      </c>
      <c r="E16" s="26" t="s">
        <v>323</v>
      </c>
      <c r="F16" s="25" t="s">
        <v>176</v>
      </c>
      <c r="G16" s="25"/>
      <c r="H16" s="25"/>
      <c r="I16" s="25"/>
      <c r="J16" s="25"/>
    </row>
    <row r="17" spans="2:10">
      <c r="B17" s="25" t="s">
        <v>174</v>
      </c>
      <c r="C17" s="26" t="str">
        <f>_xlfn.TEXTJOIN(",",TRUE,IF(LEFT(Regions!$C$3,1)&lt;&gt;"*",Regions!$C$3,""),IF(LEFT(Regions!$D$3,1)&lt;&gt;"*",Regions!$D$3,""))</f>
        <v>IE,National</v>
      </c>
      <c r="D17" s="26" t="s">
        <v>326</v>
      </c>
      <c r="E17" s="26" t="s">
        <v>217</v>
      </c>
      <c r="F17" s="25" t="s">
        <v>176</v>
      </c>
      <c r="G17" s="25"/>
      <c r="H17" s="25"/>
      <c r="I17" s="25"/>
      <c r="J17" s="25"/>
    </row>
    <row r="18" spans="2:10">
      <c r="B18" s="24" t="s">
        <v>221</v>
      </c>
      <c r="C18" s="24"/>
      <c r="D18" s="23"/>
      <c r="E18" s="24"/>
      <c r="F18" s="24"/>
      <c r="G18" s="24"/>
      <c r="H18" s="24"/>
      <c r="I18" s="24"/>
      <c r="J18" s="24"/>
    </row>
    <row r="19" spans="2:10">
      <c r="B19" s="25" t="s">
        <v>222</v>
      </c>
      <c r="C19" s="26" t="str">
        <f>_xlfn.TEXTJOIN(",",TRUE,IF(LEFT(Regions!$C$3,1)&lt;&gt;"*",Regions!$C$3,""),IF(LEFT(Regions!$D$3,1)&lt;&gt;"*",Regions!$D$3,""))</f>
        <v>IE,National</v>
      </c>
      <c r="D19" s="26" t="s">
        <v>223</v>
      </c>
      <c r="E19" s="28" t="str">
        <f>IF(ISNUMBER(SEARCH("&amp;",'EB2018'!A31)),SUBSTITUTE('EB2018'!A31,"&amp;","and"), 'EB2018'!A31) &amp; " demand"</f>
        <v>Non-Energy Mining demand</v>
      </c>
      <c r="F19" s="25" t="s">
        <v>176</v>
      </c>
      <c r="G19" s="25"/>
      <c r="H19" s="25"/>
      <c r="I19" s="25"/>
      <c r="J19" s="25"/>
    </row>
    <row r="20" spans="2:10">
      <c r="B20" s="25" t="s">
        <v>222</v>
      </c>
      <c r="C20" s="26" t="str">
        <f>_xlfn.TEXTJOIN(",",TRUE,IF(LEFT(Regions!$C$3,1)&lt;&gt;"*",Regions!$C$3,""),IF(LEFT(Regions!$D$3,1)&lt;&gt;"*",Regions!$D$3,""))</f>
        <v>IE,National</v>
      </c>
      <c r="D20" s="26" t="s">
        <v>224</v>
      </c>
      <c r="E20" s="28" t="str">
        <f>IF(ISNUMBER(SEARCH("&amp;",'EB2018'!A32)),SUBSTITUTE('EB2018'!A32,"&amp;","and"), 'EB2018'!A32) &amp; " demand"</f>
        <v>Food and beverages demand</v>
      </c>
      <c r="F20" s="25" t="s">
        <v>176</v>
      </c>
      <c r="G20" s="25"/>
      <c r="H20" s="25"/>
      <c r="I20" s="25"/>
      <c r="J20" s="25"/>
    </row>
    <row r="21" spans="2:10">
      <c r="B21" s="25" t="s">
        <v>222</v>
      </c>
      <c r="C21" s="26" t="str">
        <f>_xlfn.TEXTJOIN(",",TRUE,IF(LEFT(Regions!$C$3,1)&lt;&gt;"*",Regions!$C$3,""),IF(LEFT(Regions!$D$3,1)&lt;&gt;"*",Regions!$D$3,""))</f>
        <v>IE,National</v>
      </c>
      <c r="D21" s="26" t="s">
        <v>225</v>
      </c>
      <c r="E21" s="28" t="str">
        <f>IF(ISNUMBER(SEARCH("&amp;",'EB2018'!A33)),SUBSTITUTE('EB2018'!A33,"&amp;","and"), 'EB2018'!A33) &amp; " demand"</f>
        <v>Textiles and textile products demand</v>
      </c>
      <c r="F21" s="25" t="s">
        <v>176</v>
      </c>
      <c r="G21" s="25"/>
      <c r="H21" s="25"/>
      <c r="I21" s="25"/>
      <c r="J21" s="25"/>
    </row>
    <row r="22" spans="2:10">
      <c r="B22" s="25" t="s">
        <v>222</v>
      </c>
      <c r="C22" s="26" t="str">
        <f>_xlfn.TEXTJOIN(",",TRUE,IF(LEFT(Regions!$C$3,1)&lt;&gt;"*",Regions!$C$3,""),IF(LEFT(Regions!$D$3,1)&lt;&gt;"*",Regions!$D$3,""))</f>
        <v>IE,National</v>
      </c>
      <c r="D22" s="26" t="s">
        <v>226</v>
      </c>
      <c r="E22" s="28" t="str">
        <f>IF(ISNUMBER(SEARCH("&amp;",'EB2018'!A34)),SUBSTITUTE('EB2018'!A34,"&amp;","and"), 'EB2018'!A34) &amp; " demand"</f>
        <v>Wood and wood products demand</v>
      </c>
      <c r="F22" s="25" t="s">
        <v>176</v>
      </c>
      <c r="G22" s="25"/>
      <c r="H22" s="25"/>
      <c r="I22" s="25"/>
      <c r="J22" s="25"/>
    </row>
    <row r="23" spans="2:10">
      <c r="B23" s="25" t="s">
        <v>222</v>
      </c>
      <c r="C23" s="26" t="str">
        <f>_xlfn.TEXTJOIN(",",TRUE,IF(LEFT(Regions!$C$3,1)&lt;&gt;"*",Regions!$C$3,""),IF(LEFT(Regions!$D$3,1)&lt;&gt;"*",Regions!$D$3,""))</f>
        <v>IE,National</v>
      </c>
      <c r="D23" s="26" t="s">
        <v>227</v>
      </c>
      <c r="E23" s="28" t="str">
        <f>IF(ISNUMBER(SEARCH("&amp;",'EB2018'!A35)),SUBSTITUTE('EB2018'!A35,"&amp;","and"), 'EB2018'!A35) &amp; " demand"</f>
        <v>Pulp, paper, publishing and printing demand</v>
      </c>
      <c r="F23" s="25" t="s">
        <v>176</v>
      </c>
      <c r="G23" s="25"/>
      <c r="H23" s="25"/>
      <c r="I23" s="25"/>
      <c r="J23" s="25"/>
    </row>
    <row r="24" spans="2:10">
      <c r="B24" s="25" t="s">
        <v>222</v>
      </c>
      <c r="C24" s="26" t="str">
        <f>_xlfn.TEXTJOIN(",",TRUE,IF(LEFT(Regions!$C$3,1)&lt;&gt;"*",Regions!$C$3,""),IF(LEFT(Regions!$D$3,1)&lt;&gt;"*",Regions!$D$3,""))</f>
        <v>IE,National</v>
      </c>
      <c r="D24" s="26" t="s">
        <v>228</v>
      </c>
      <c r="E24" s="28" t="str">
        <f>IF(ISNUMBER(SEARCH("&amp;",'EB2018'!A36)),SUBSTITUTE('EB2018'!A36,"&amp;","and"), 'EB2018'!A36) &amp; " demand"</f>
        <v>Chemicals and man-made fibres demand</v>
      </c>
      <c r="F24" s="25" t="s">
        <v>176</v>
      </c>
      <c r="G24" s="25"/>
      <c r="H24" s="25"/>
      <c r="I24" s="25"/>
      <c r="J24" s="25"/>
    </row>
    <row r="25" spans="2:10">
      <c r="B25" s="25" t="s">
        <v>222</v>
      </c>
      <c r="C25" s="26" t="str">
        <f>_xlfn.TEXTJOIN(",",TRUE,IF(LEFT(Regions!$C$3,1)&lt;&gt;"*",Regions!$C$3,""),IF(LEFT(Regions!$D$3,1)&lt;&gt;"*",Regions!$D$3,""))</f>
        <v>IE,National</v>
      </c>
      <c r="D25" s="26" t="s">
        <v>229</v>
      </c>
      <c r="E25" s="28" t="str">
        <f>IF(ISNUMBER(SEARCH("&amp;",'EB2018'!A37)),SUBSTITUTE('EB2018'!A37,"&amp;","and"), 'EB2018'!A37) &amp; " demand"</f>
        <v>Rubber and plastic products demand</v>
      </c>
      <c r="F25" s="25" t="s">
        <v>176</v>
      </c>
      <c r="G25" s="25"/>
      <c r="H25" s="25"/>
      <c r="I25" s="25"/>
      <c r="J25" s="25"/>
    </row>
    <row r="26" spans="2:10">
      <c r="B26" s="25" t="s">
        <v>222</v>
      </c>
      <c r="C26" s="26" t="str">
        <f>_xlfn.TEXTJOIN(",",TRUE,IF(LEFT(Regions!$C$3,1)&lt;&gt;"*",Regions!$C$3,""),IF(LEFT(Regions!$D$3,1)&lt;&gt;"*",Regions!$D$3,""))</f>
        <v>IE,National</v>
      </c>
      <c r="D26" s="26" t="s">
        <v>230</v>
      </c>
      <c r="E26" s="28" t="str">
        <f>IF(ISNUMBER(SEARCH("&amp;",'EB2018'!A38)),SUBSTITUTE('EB2018'!A38,"&amp;","and"), 'EB2018'!A38) &amp; " demand"</f>
        <v>Other non-metallic mineral products demand</v>
      </c>
      <c r="F26" s="25" t="s">
        <v>176</v>
      </c>
      <c r="G26" s="25"/>
      <c r="H26" s="25"/>
      <c r="I26" s="25"/>
      <c r="J26" s="25"/>
    </row>
    <row r="27" spans="2:10">
      <c r="B27" s="25" t="s">
        <v>222</v>
      </c>
      <c r="C27" s="26" t="str">
        <f>_xlfn.TEXTJOIN(",",TRUE,IF(LEFT(Regions!$C$3,1)&lt;&gt;"*",Regions!$C$3,""),IF(LEFT(Regions!$D$3,1)&lt;&gt;"*",Regions!$D$3,""))</f>
        <v>IE,National</v>
      </c>
      <c r="D27" s="26" t="s">
        <v>231</v>
      </c>
      <c r="E27" s="28" t="str">
        <f>IF(ISNUMBER(SEARCH("&amp;",'EB2018'!A39)),SUBSTITUTE('EB2018'!A39,"&amp;","and"), 'EB2018'!A39) &amp; " demand"</f>
        <v>Basic metals and fabricated metal products demand</v>
      </c>
      <c r="F27" s="25" t="s">
        <v>176</v>
      </c>
      <c r="G27" s="25"/>
      <c r="H27" s="25"/>
      <c r="I27" s="25"/>
      <c r="J27" s="25"/>
    </row>
    <row r="28" spans="2:10">
      <c r="B28" s="25" t="s">
        <v>222</v>
      </c>
      <c r="C28" s="26" t="str">
        <f>_xlfn.TEXTJOIN(",",TRUE,IF(LEFT(Regions!$C$3,1)&lt;&gt;"*",Regions!$C$3,""),IF(LEFT(Regions!$D$3,1)&lt;&gt;"*",Regions!$D$3,""))</f>
        <v>IE,National</v>
      </c>
      <c r="D28" s="26" t="s">
        <v>232</v>
      </c>
      <c r="E28" s="28" t="str">
        <f>IF(ISNUMBER(SEARCH("&amp;",'EB2018'!A40)),SUBSTITUTE('EB2018'!A40,"&amp;","and"), 'EB2018'!A40) &amp; " demand"</f>
        <v>Machinery and equipment n.e.c. demand</v>
      </c>
      <c r="F28" s="25" t="s">
        <v>176</v>
      </c>
      <c r="G28" s="25"/>
      <c r="H28" s="25"/>
      <c r="I28" s="25"/>
      <c r="J28" s="25"/>
    </row>
    <row r="29" spans="2:10">
      <c r="B29" s="25" t="s">
        <v>222</v>
      </c>
      <c r="C29" s="26" t="str">
        <f>_xlfn.TEXTJOIN(",",TRUE,IF(LEFT(Regions!$C$3,1)&lt;&gt;"*",Regions!$C$3,""),IF(LEFT(Regions!$D$3,1)&lt;&gt;"*",Regions!$D$3,""))</f>
        <v>IE,National</v>
      </c>
      <c r="D29" s="26" t="s">
        <v>233</v>
      </c>
      <c r="E29" s="28" t="str">
        <f>IF(ISNUMBER(SEARCH("&amp;",'EB2018'!A41)),SUBSTITUTE('EB2018'!A41,"&amp;","and"), 'EB2018'!A41) &amp; " demand"</f>
        <v>Electrical and optical equipment demand</v>
      </c>
      <c r="F29" s="25" t="s">
        <v>176</v>
      </c>
      <c r="G29" s="25"/>
      <c r="H29" s="25"/>
      <c r="I29" s="25"/>
      <c r="J29" s="25"/>
    </row>
    <row r="30" spans="2:10">
      <c r="B30" s="25" t="s">
        <v>222</v>
      </c>
      <c r="C30" s="26" t="str">
        <f>_xlfn.TEXTJOIN(",",TRUE,IF(LEFT(Regions!$C$3,1)&lt;&gt;"*",Regions!$C$3,""),IF(LEFT(Regions!$D$3,1)&lt;&gt;"*",Regions!$D$3,""))</f>
        <v>IE,National</v>
      </c>
      <c r="D30" s="26" t="s">
        <v>234</v>
      </c>
      <c r="E30" s="28" t="str">
        <f>IF(ISNUMBER(SEARCH("&amp;",'EB2018'!A42)),SUBSTITUTE('EB2018'!A42,"&amp;","and"), 'EB2018'!A42) &amp; " demand"</f>
        <v>Transport equipment manufacture demand</v>
      </c>
      <c r="F30" s="25" t="s">
        <v>176</v>
      </c>
      <c r="G30" s="25"/>
      <c r="H30" s="25"/>
      <c r="I30" s="25"/>
      <c r="J30" s="25"/>
    </row>
    <row r="31" spans="2:10">
      <c r="B31" s="25" t="s">
        <v>222</v>
      </c>
      <c r="C31" s="26" t="str">
        <f>_xlfn.TEXTJOIN(",",TRUE,IF(LEFT(Regions!$C$3,1)&lt;&gt;"*",Regions!$C$3,""),IF(LEFT(Regions!$D$3,1)&lt;&gt;"*",Regions!$D$3,""))</f>
        <v>IE,National</v>
      </c>
      <c r="D31" s="26" t="s">
        <v>235</v>
      </c>
      <c r="E31" s="28" t="str">
        <f>IF(ISNUMBER(SEARCH("&amp;",'EB2018'!A43)),SUBSTITUTE('EB2018'!A43,"&amp;","and"), 'EB2018'!A43) &amp; " demand"</f>
        <v>Other manufacturing demand</v>
      </c>
      <c r="F31" s="25" t="s">
        <v>176</v>
      </c>
      <c r="G31" s="25"/>
      <c r="H31" s="25"/>
      <c r="I31" s="25"/>
      <c r="J31" s="25"/>
    </row>
    <row r="32" spans="2:10">
      <c r="B32" s="25" t="s">
        <v>222</v>
      </c>
      <c r="C32" s="26" t="str">
        <f>_xlfn.TEXTJOIN(",",TRUE,IF(LEFT(Regions!$C$3,1)&lt;&gt;"*",Regions!$C$3,""),IF(LEFT(Regions!$D$3,1)&lt;&gt;"*",Regions!$D$3,""))</f>
        <v>IE,National</v>
      </c>
      <c r="D32" s="26" t="s">
        <v>319</v>
      </c>
      <c r="E32" s="28" t="str">
        <f>IF(ISNUMBER(SEARCH("&amp;",'EB2018'!A44)),SUBSTITUTE('EB2018'!A44,"&amp;","and"), 'EB2018'!A44) &amp; " demand"</f>
        <v>Construction demand</v>
      </c>
      <c r="F32" s="25" t="s">
        <v>176</v>
      </c>
      <c r="G32" s="25"/>
      <c r="H32" s="25"/>
      <c r="I32" s="25"/>
      <c r="J32" s="25"/>
    </row>
    <row r="33" spans="2:10">
      <c r="B33" s="27" t="s">
        <v>185</v>
      </c>
      <c r="C33" s="27"/>
      <c r="D33" s="27"/>
      <c r="E33" s="27"/>
      <c r="F33" s="27"/>
      <c r="G33" s="27"/>
      <c r="H33" s="27"/>
      <c r="I33" s="27"/>
      <c r="J33" s="27"/>
    </row>
    <row r="34" spans="2:10">
      <c r="B34" s="25" t="s">
        <v>186</v>
      </c>
      <c r="C34" s="26" t="str">
        <f>_xlfn.TEXTJOIN(",",TRUE,IF(LEFT(Regions!$C$3,1)&lt;&gt;"*",Regions!$C$3,""),IF(LEFT(Regions!$D$3,1)&lt;&gt;"*",Regions!$D$3,""))</f>
        <v>IE,National</v>
      </c>
      <c r="D34" s="26" t="s">
        <v>188</v>
      </c>
      <c r="E34" s="26" t="s">
        <v>189</v>
      </c>
      <c r="F34" s="25" t="s">
        <v>187</v>
      </c>
      <c r="G34" s="25"/>
      <c r="H34" s="25"/>
      <c r="I34" s="25"/>
      <c r="J34" s="25"/>
    </row>
    <row r="35" spans="2:10">
      <c r="B35" s="25" t="s">
        <v>186</v>
      </c>
      <c r="C35" s="26" t="str">
        <f>_xlfn.TEXTJOIN(",",TRUE,IF(LEFT(Regions!$C$3,1)&lt;&gt;"*",Regions!$C$3,""),IF(LEFT(Regions!$D$3,1)&lt;&gt;"*",Regions!$D$3,""))</f>
        <v>IE,National</v>
      </c>
      <c r="D35" s="26" t="s">
        <v>190</v>
      </c>
      <c r="E35" s="26" t="s">
        <v>191</v>
      </c>
      <c r="F35" s="25" t="s">
        <v>187</v>
      </c>
      <c r="G35" s="25"/>
      <c r="H35" s="25"/>
      <c r="I35" s="25"/>
      <c r="J35" s="25"/>
    </row>
    <row r="36" spans="2:10">
      <c r="B36" s="25" t="s">
        <v>186</v>
      </c>
      <c r="C36" s="26" t="str">
        <f>_xlfn.TEXTJOIN(",",TRUE,IF(LEFT(Regions!$C$3,1)&lt;&gt;"*",Regions!$C$3,""),IF(LEFT(Regions!$D$3,1)&lt;&gt;"*",Regions!$D$3,""))</f>
        <v>IE,National</v>
      </c>
      <c r="D36" s="26" t="s">
        <v>192</v>
      </c>
      <c r="E36" s="26" t="s">
        <v>193</v>
      </c>
      <c r="F36" s="25" t="s">
        <v>187</v>
      </c>
      <c r="G36" s="25"/>
      <c r="H36" s="25"/>
      <c r="I36" s="25"/>
      <c r="J36" s="25"/>
    </row>
    <row r="37" spans="2:10">
      <c r="B37" s="25" t="s">
        <v>186</v>
      </c>
      <c r="C37" s="26" t="str">
        <f>_xlfn.TEXTJOIN(",",TRUE,IF(LEFT(Regions!$C$3,1)&lt;&gt;"*",Regions!$C$3,""),IF(LEFT(Regions!$D$3,1)&lt;&gt;"*",Regions!$D$3,""))</f>
        <v>IE,National</v>
      </c>
      <c r="D37" s="26" t="s">
        <v>194</v>
      </c>
      <c r="E37" s="26" t="s">
        <v>195</v>
      </c>
      <c r="F37" s="25" t="s">
        <v>187</v>
      </c>
      <c r="G37" s="25"/>
      <c r="H37" s="25"/>
      <c r="I37" s="25"/>
      <c r="J37" s="25"/>
    </row>
    <row r="38" spans="2:10">
      <c r="B38" s="25" t="s">
        <v>186</v>
      </c>
      <c r="C38" s="26" t="str">
        <f>_xlfn.TEXTJOIN(",",TRUE,IF(LEFT(Regions!$C$3,1)&lt;&gt;"*",Regions!$C$3,""),IF(LEFT(Regions!$D$3,1)&lt;&gt;"*",Regions!$D$3,""))</f>
        <v>IE,National</v>
      </c>
      <c r="D38" s="26" t="s">
        <v>196</v>
      </c>
      <c r="E38" s="26" t="s">
        <v>197</v>
      </c>
      <c r="F38" s="25" t="s">
        <v>187</v>
      </c>
      <c r="G38" s="25"/>
      <c r="H38" s="25"/>
      <c r="I38" s="25"/>
      <c r="J38" s="25"/>
    </row>
    <row r="39" spans="2:10">
      <c r="B39" s="25" t="s">
        <v>186</v>
      </c>
      <c r="C39" s="26" t="str">
        <f>_xlfn.TEXTJOIN(",",TRUE,IF(LEFT(Regions!$C$3,1)&lt;&gt;"*",Regions!$C$3,""),IF(LEFT(Regions!$D$3,1)&lt;&gt;"*",Regions!$D$3,""))</f>
        <v>IE,National</v>
      </c>
      <c r="D39" s="26" t="s">
        <v>198</v>
      </c>
      <c r="E39" s="26" t="s">
        <v>199</v>
      </c>
      <c r="F39" s="25" t="s">
        <v>187</v>
      </c>
      <c r="G39" s="25"/>
      <c r="H39" s="25"/>
      <c r="I39" s="25"/>
      <c r="J39" s="25"/>
    </row>
    <row r="40" spans="2:10">
      <c r="B40" s="25" t="s">
        <v>186</v>
      </c>
      <c r="C40" s="26" t="str">
        <f>_xlfn.TEXTJOIN(",",TRUE,IF(LEFT(Regions!$C$3,1)&lt;&gt;"*",Regions!$C$3,""),IF(LEFT(Regions!$D$3,1)&lt;&gt;"*",Regions!$D$3,""))</f>
        <v>IE,National</v>
      </c>
      <c r="D40" s="26" t="s">
        <v>200</v>
      </c>
      <c r="E40" s="26" t="s">
        <v>201</v>
      </c>
      <c r="F40" s="25" t="s">
        <v>187</v>
      </c>
      <c r="G40" s="25"/>
      <c r="H40" s="25"/>
      <c r="I40" s="25"/>
      <c r="J40" s="25"/>
    </row>
    <row r="41" spans="2:10">
      <c r="B41" s="25" t="s">
        <v>186</v>
      </c>
      <c r="C41" s="26" t="str">
        <f>_xlfn.TEXTJOIN(",",TRUE,IF(LEFT(Regions!$C$3,1)&lt;&gt;"*",Regions!$C$3,""),IF(LEFT(Regions!$D$3,1)&lt;&gt;"*",Regions!$D$3,""))</f>
        <v>IE,National</v>
      </c>
      <c r="D41" s="26" t="s">
        <v>202</v>
      </c>
      <c r="E41" s="26" t="s">
        <v>203</v>
      </c>
      <c r="F41" s="25" t="s">
        <v>187</v>
      </c>
      <c r="G41" s="25"/>
      <c r="H41" s="25"/>
      <c r="I41" s="25"/>
      <c r="J41" s="25"/>
    </row>
    <row r="42" spans="2:10">
      <c r="B42" s="25" t="s">
        <v>186</v>
      </c>
      <c r="C42" s="26" t="str">
        <f>_xlfn.TEXTJOIN(",",TRUE,IF(LEFT(Regions!$C$3,1)&lt;&gt;"*",Regions!$C$3,""),IF(LEFT(Regions!$D$3,1)&lt;&gt;"*",Regions!$D$3,""))</f>
        <v>IE,National</v>
      </c>
      <c r="D42" s="26" t="s">
        <v>204</v>
      </c>
      <c r="E42" s="26" t="s">
        <v>205</v>
      </c>
      <c r="F42" s="25" t="s">
        <v>187</v>
      </c>
      <c r="G42" s="25"/>
      <c r="H42" s="25"/>
      <c r="I42" s="25"/>
      <c r="J42" s="25"/>
    </row>
    <row r="43" spans="2:10">
      <c r="B43" s="25" t="s">
        <v>186</v>
      </c>
      <c r="C43" s="26" t="str">
        <f>_xlfn.TEXTJOIN(",",TRUE,IF(LEFT(Regions!$C$3,1)&lt;&gt;"*",Regions!$C$3,""),IF(LEFT(Regions!$D$3,1)&lt;&gt;"*",Regions!$D$3,""))</f>
        <v>IE,National</v>
      </c>
      <c r="D43" s="26" t="s">
        <v>206</v>
      </c>
      <c r="E43" s="26" t="s">
        <v>207</v>
      </c>
      <c r="F43" s="25" t="s">
        <v>187</v>
      </c>
      <c r="G43" s="25"/>
      <c r="H43" s="25"/>
      <c r="I43" s="25"/>
      <c r="J43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9B35-A292-4896-84EE-9157D4436BDA}">
  <sheetPr codeName="Sheet5"/>
  <dimension ref="B2:J32"/>
  <sheetViews>
    <sheetView zoomScaleNormal="100" workbookViewId="0">
      <selection activeCell="D29" sqref="D29"/>
    </sheetView>
  </sheetViews>
  <sheetFormatPr defaultRowHeight="15"/>
  <cols>
    <col min="2" max="2" width="11.28515625" bestFit="1" customWidth="1"/>
    <col min="3" max="3" width="11.28515625" customWidth="1"/>
    <col min="4" max="4" width="15.28515625" bestFit="1" customWidth="1"/>
    <col min="5" max="5" width="55.140625" bestFit="1" customWidth="1"/>
    <col min="9" max="9" width="10.42578125" bestFit="1" customWidth="1"/>
    <col min="10" max="10" width="7.85546875" bestFit="1" customWidth="1"/>
  </cols>
  <sheetData>
    <row r="2" spans="2:10">
      <c r="B2" s="20" t="s">
        <v>236</v>
      </c>
      <c r="C2" s="20"/>
      <c r="D2" s="21"/>
      <c r="E2" s="21"/>
      <c r="F2" s="21"/>
      <c r="G2" s="21"/>
      <c r="H2" s="21"/>
      <c r="I2" s="21"/>
      <c r="J2" s="21"/>
    </row>
    <row r="3" spans="2:10" ht="15.75" thickBot="1">
      <c r="B3" s="22" t="s">
        <v>237</v>
      </c>
      <c r="C3" s="22" t="s">
        <v>214</v>
      </c>
      <c r="D3" s="22" t="s">
        <v>238</v>
      </c>
      <c r="E3" s="22" t="s">
        <v>239</v>
      </c>
      <c r="F3" s="22" t="s">
        <v>240</v>
      </c>
      <c r="G3" s="22" t="s">
        <v>241</v>
      </c>
      <c r="H3" s="22" t="s">
        <v>242</v>
      </c>
      <c r="I3" s="22" t="s">
        <v>243</v>
      </c>
      <c r="J3" s="22" t="s">
        <v>244</v>
      </c>
    </row>
    <row r="4" spans="2:10">
      <c r="B4" s="24" t="s">
        <v>249</v>
      </c>
      <c r="C4" s="24"/>
      <c r="D4" s="23"/>
      <c r="E4" s="24"/>
      <c r="F4" s="24"/>
      <c r="G4" s="24"/>
      <c r="H4" s="24"/>
      <c r="I4" s="24"/>
      <c r="J4" s="24"/>
    </row>
    <row r="5" spans="2:10">
      <c r="B5" s="26" t="s">
        <v>250</v>
      </c>
      <c r="C5" s="26" t="str">
        <f>_xlfn.TEXTJOIN(",",TRUE,IF(LEFT(Regions!$C$3,1)&lt;&gt;"*",Regions!$C$3,""),IF(LEFT(Regions!$D$3,1)&lt;&gt;"*",Regions!$D$3,""))</f>
        <v>IE,National</v>
      </c>
      <c r="D5" s="26" t="str">
        <f>_xlfn.TEXTJOIN("-",TRUE,"I",B5,MID(Commodities!D19,2,3),"E0")</f>
        <v>I-DMD-NEM-E0</v>
      </c>
      <c r="E5" s="26" t="str">
        <f>_xlfn.CONCAT(Commodities!E19," process")</f>
        <v>Non-Energy Mining demand process</v>
      </c>
      <c r="F5" s="29" t="s">
        <v>176</v>
      </c>
      <c r="G5" s="30" t="s">
        <v>248</v>
      </c>
      <c r="H5" s="30"/>
      <c r="I5" s="31"/>
      <c r="J5" s="30"/>
    </row>
    <row r="6" spans="2:10">
      <c r="B6" s="26" t="s">
        <v>250</v>
      </c>
      <c r="C6" s="26" t="str">
        <f>_xlfn.TEXTJOIN(",",TRUE,IF(LEFT(Regions!$C$3,1)&lt;&gt;"*",Regions!$C$3,""),IF(LEFT(Regions!$D$3,1)&lt;&gt;"*",Regions!$D$3,""))</f>
        <v>IE,National</v>
      </c>
      <c r="D6" s="26" t="str">
        <f>_xlfn.TEXTJOIN("-",TRUE,"I",B6,MID(Commodities!D20,2,3),"E0")</f>
        <v>I-DMD-FAB-E0</v>
      </c>
      <c r="E6" s="26" t="str">
        <f>_xlfn.CONCAT(Commodities!E20," process")</f>
        <v>Food and beverages demand process</v>
      </c>
      <c r="F6" s="29" t="s">
        <v>176</v>
      </c>
      <c r="G6" s="30" t="s">
        <v>248</v>
      </c>
      <c r="H6" s="31"/>
      <c r="I6" s="31"/>
      <c r="J6" s="30"/>
    </row>
    <row r="7" spans="2:10">
      <c r="B7" s="26" t="s">
        <v>250</v>
      </c>
      <c r="C7" s="26" t="str">
        <f>_xlfn.TEXTJOIN(",",TRUE,IF(LEFT(Regions!$C$3,1)&lt;&gt;"*",Regions!$C$3,""),IF(LEFT(Regions!$D$3,1)&lt;&gt;"*",Regions!$D$3,""))</f>
        <v>IE,National</v>
      </c>
      <c r="D7" s="26" t="str">
        <f>_xlfn.TEXTJOIN("-",TRUE,"I",B7,MID(Commodities!D21,2,3),"E0")</f>
        <v>I-DMD-TAP-E0</v>
      </c>
      <c r="E7" s="26" t="str">
        <f>_xlfn.CONCAT(Commodities!E21," process")</f>
        <v>Textiles and textile products demand process</v>
      </c>
      <c r="F7" s="29" t="s">
        <v>176</v>
      </c>
      <c r="G7" s="30" t="s">
        <v>248</v>
      </c>
      <c r="H7" s="31"/>
      <c r="I7" s="31"/>
      <c r="J7" s="30"/>
    </row>
    <row r="8" spans="2:10">
      <c r="B8" s="26" t="s">
        <v>250</v>
      </c>
      <c r="C8" s="26" t="str">
        <f>_xlfn.TEXTJOIN(",",TRUE,IF(LEFT(Regions!$C$3,1)&lt;&gt;"*",Regions!$C$3,""),IF(LEFT(Regions!$D$3,1)&lt;&gt;"*",Regions!$D$3,""))</f>
        <v>IE,National</v>
      </c>
      <c r="D8" s="26" t="str">
        <f>_xlfn.TEXTJOIN("-",TRUE,"I",B8,MID(Commodities!D22,2,3),"E0")</f>
        <v>I-DMD-WAP-E0</v>
      </c>
      <c r="E8" s="26" t="str">
        <f>_xlfn.CONCAT(Commodities!E22," process")</f>
        <v>Wood and wood products demand process</v>
      </c>
      <c r="F8" s="29" t="s">
        <v>176</v>
      </c>
      <c r="G8" s="30" t="s">
        <v>248</v>
      </c>
      <c r="H8" s="31"/>
      <c r="I8" s="31"/>
      <c r="J8" s="30"/>
    </row>
    <row r="9" spans="2:10">
      <c r="B9" s="26" t="s">
        <v>250</v>
      </c>
      <c r="C9" s="26" t="str">
        <f>_xlfn.TEXTJOIN(",",TRUE,IF(LEFT(Regions!$C$3,1)&lt;&gt;"*",Regions!$C$3,""),IF(LEFT(Regions!$D$3,1)&lt;&gt;"*",Regions!$D$3,""))</f>
        <v>IE,National</v>
      </c>
      <c r="D9" s="26" t="str">
        <f>_xlfn.TEXTJOIN("-",TRUE,"I",B9,MID(Commodities!D23,2,3),"E0")</f>
        <v>I-DMD-PX4-E0</v>
      </c>
      <c r="E9" s="26" t="str">
        <f>_xlfn.CONCAT(Commodities!E23," process")</f>
        <v>Pulp, paper, publishing and printing demand process</v>
      </c>
      <c r="F9" s="29" t="s">
        <v>176</v>
      </c>
      <c r="G9" s="30" t="s">
        <v>248</v>
      </c>
      <c r="H9" s="31"/>
      <c r="I9" s="31"/>
      <c r="J9" s="30"/>
    </row>
    <row r="10" spans="2:10">
      <c r="B10" s="26" t="s">
        <v>250</v>
      </c>
      <c r="C10" s="26" t="str">
        <f>_xlfn.TEXTJOIN(",",TRUE,IF(LEFT(Regions!$C$3,1)&lt;&gt;"*",Regions!$C$3,""),IF(LEFT(Regions!$D$3,1)&lt;&gt;"*",Regions!$D$3,""))</f>
        <v>IE,National</v>
      </c>
      <c r="D10" s="26" t="str">
        <f>_xlfn.TEXTJOIN("-",TRUE,"I",B10,MID(Commodities!D24,2,3),"E0")</f>
        <v>I-DMD-CAF-E0</v>
      </c>
      <c r="E10" s="26" t="str">
        <f>_xlfn.CONCAT(Commodities!E24," process")</f>
        <v>Chemicals and man-made fibres demand process</v>
      </c>
      <c r="F10" s="29" t="s">
        <v>176</v>
      </c>
      <c r="G10" s="30" t="s">
        <v>248</v>
      </c>
      <c r="H10" s="31"/>
      <c r="I10" s="31"/>
      <c r="J10" s="30"/>
    </row>
    <row r="11" spans="2:10">
      <c r="B11" s="26" t="s">
        <v>250</v>
      </c>
      <c r="C11" s="26" t="str">
        <f>_xlfn.TEXTJOIN(",",TRUE,IF(LEFT(Regions!$C$3,1)&lt;&gt;"*",Regions!$C$3,""),IF(LEFT(Regions!$D$3,1)&lt;&gt;"*",Regions!$D$3,""))</f>
        <v>IE,National</v>
      </c>
      <c r="D11" s="26" t="str">
        <f>_xlfn.TEXTJOIN("-",TRUE,"I",B11,MID(Commodities!D25,2,3),"E0")</f>
        <v>I-DMD-RAP-E0</v>
      </c>
      <c r="E11" s="26" t="str">
        <f>_xlfn.CONCAT(Commodities!E25," process")</f>
        <v>Rubber and plastic products demand process</v>
      </c>
      <c r="F11" s="29" t="s">
        <v>176</v>
      </c>
      <c r="G11" s="30" t="s">
        <v>248</v>
      </c>
      <c r="H11" s="31"/>
      <c r="I11" s="31"/>
      <c r="J11" s="30"/>
    </row>
    <row r="12" spans="2:10">
      <c r="B12" s="26" t="s">
        <v>250</v>
      </c>
      <c r="C12" s="26" t="str">
        <f>_xlfn.TEXTJOIN(",",TRUE,IF(LEFT(Regions!$C$3,1)&lt;&gt;"*",Regions!$C$3,""),IF(LEFT(Regions!$D$3,1)&lt;&gt;"*",Regions!$D$3,""))</f>
        <v>IE,National</v>
      </c>
      <c r="D12" s="26" t="str">
        <f>_xlfn.TEXTJOIN("-",TRUE,"I",B12,MID(Commodities!D26,2,3),"E0")</f>
        <v>I-DMD-ONM-E0</v>
      </c>
      <c r="E12" s="26" t="str">
        <f>_xlfn.CONCAT(Commodities!E26," process")</f>
        <v>Other non-metallic mineral products demand process</v>
      </c>
      <c r="F12" s="29" t="s">
        <v>176</v>
      </c>
      <c r="G12" s="30" t="s">
        <v>248</v>
      </c>
      <c r="H12" s="31"/>
      <c r="I12" s="31"/>
      <c r="J12" s="30"/>
    </row>
    <row r="13" spans="2:10">
      <c r="B13" s="26" t="s">
        <v>250</v>
      </c>
      <c r="C13" s="26" t="str">
        <f>_xlfn.TEXTJOIN(",",TRUE,IF(LEFT(Regions!$C$3,1)&lt;&gt;"*",Regions!$C$3,""),IF(LEFT(Regions!$D$3,1)&lt;&gt;"*",Regions!$D$3,""))</f>
        <v>IE,National</v>
      </c>
      <c r="D13" s="26" t="str">
        <f>_xlfn.TEXTJOIN("-",TRUE,"I",B13,MID(Commodities!D27,2,3),"E0")</f>
        <v>I-DMD-MAP-E0</v>
      </c>
      <c r="E13" s="26" t="str">
        <f>_xlfn.CONCAT(Commodities!E27," process")</f>
        <v>Basic metals and fabricated metal products demand process</v>
      </c>
      <c r="F13" s="29" t="s">
        <v>176</v>
      </c>
      <c r="G13" s="30" t="s">
        <v>248</v>
      </c>
      <c r="H13" s="31"/>
      <c r="I13" s="31"/>
      <c r="J13" s="30"/>
    </row>
    <row r="14" spans="2:10">
      <c r="B14" s="26" t="s">
        <v>250</v>
      </c>
      <c r="C14" s="26" t="str">
        <f>_xlfn.TEXTJOIN(",",TRUE,IF(LEFT(Regions!$C$3,1)&lt;&gt;"*",Regions!$C$3,""),IF(LEFT(Regions!$D$3,1)&lt;&gt;"*",Regions!$D$3,""))</f>
        <v>IE,National</v>
      </c>
      <c r="D14" s="26" t="str">
        <f>_xlfn.TEXTJOIN("-",TRUE,"I",B14,MID(Commodities!D28,2,3),"E0")</f>
        <v>I-DMD-MAE-E0</v>
      </c>
      <c r="E14" s="26" t="str">
        <f>_xlfn.CONCAT(Commodities!E28," process")</f>
        <v>Machinery and equipment n.e.c. demand process</v>
      </c>
      <c r="F14" s="29" t="s">
        <v>176</v>
      </c>
      <c r="G14" s="30" t="s">
        <v>248</v>
      </c>
      <c r="H14" s="31"/>
      <c r="I14" s="31"/>
      <c r="J14" s="30"/>
    </row>
    <row r="15" spans="2:10">
      <c r="B15" s="26" t="s">
        <v>250</v>
      </c>
      <c r="C15" s="26" t="str">
        <f>_xlfn.TEXTJOIN(",",TRUE,IF(LEFT(Regions!$C$3,1)&lt;&gt;"*",Regions!$C$3,""),IF(LEFT(Regions!$D$3,1)&lt;&gt;"*",Regions!$D$3,""))</f>
        <v>IE,National</v>
      </c>
      <c r="D15" s="26" t="str">
        <f>_xlfn.TEXTJOIN("-",TRUE,"I",B15,MID(Commodities!D29,2,3),"E0")</f>
        <v>I-DMD-EOE-E0</v>
      </c>
      <c r="E15" s="26" t="str">
        <f>_xlfn.CONCAT(Commodities!E29," process")</f>
        <v>Electrical and optical equipment demand process</v>
      </c>
      <c r="F15" s="29" t="s">
        <v>176</v>
      </c>
      <c r="G15" s="30" t="s">
        <v>248</v>
      </c>
      <c r="H15" s="30"/>
      <c r="I15" s="30"/>
      <c r="J15" s="30"/>
    </row>
    <row r="16" spans="2:10">
      <c r="B16" s="26" t="s">
        <v>250</v>
      </c>
      <c r="C16" s="26" t="str">
        <f>_xlfn.TEXTJOIN(",",TRUE,IF(LEFT(Regions!$C$3,1)&lt;&gt;"*",Regions!$C$3,""),IF(LEFT(Regions!$D$3,1)&lt;&gt;"*",Regions!$D$3,""))</f>
        <v>IE,National</v>
      </c>
      <c r="D16" s="26" t="str">
        <f>_xlfn.TEXTJOIN("-",TRUE,"I",B16,MID(Commodities!D30,2,3),"E0")</f>
        <v>I-DMD-TEM-E0</v>
      </c>
      <c r="E16" s="26" t="str">
        <f>_xlfn.CONCAT(Commodities!E30," process")</f>
        <v>Transport equipment manufacture demand process</v>
      </c>
      <c r="F16" s="32" t="s">
        <v>176</v>
      </c>
      <c r="G16" s="30" t="s">
        <v>248</v>
      </c>
      <c r="H16" s="31"/>
      <c r="I16" s="31"/>
      <c r="J16" s="32"/>
    </row>
    <row r="17" spans="2:10">
      <c r="B17" s="26" t="s">
        <v>250</v>
      </c>
      <c r="C17" s="26" t="str">
        <f>_xlfn.TEXTJOIN(",",TRUE,IF(LEFT(Regions!$C$3,1)&lt;&gt;"*",Regions!$C$3,""),IF(LEFT(Regions!$D$3,1)&lt;&gt;"*",Regions!$D$3,""))</f>
        <v>IE,National</v>
      </c>
      <c r="D17" s="26" t="str">
        <f>_xlfn.TEXTJOIN("-",TRUE,"I",B17,MID(Commodities!D31,2,3),"E0")</f>
        <v>I-DMD-OMA-E0</v>
      </c>
      <c r="E17" s="26" t="str">
        <f>_xlfn.CONCAT(Commodities!E31," process")</f>
        <v>Other manufacturing demand process</v>
      </c>
      <c r="F17" s="29" t="s">
        <v>176</v>
      </c>
      <c r="G17" s="30" t="s">
        <v>248</v>
      </c>
      <c r="H17" s="31"/>
      <c r="I17" s="31"/>
      <c r="J17" s="32"/>
    </row>
    <row r="18" spans="2:10">
      <c r="B18" s="26" t="s">
        <v>250</v>
      </c>
      <c r="C18" s="26" t="str">
        <f>_xlfn.TEXTJOIN(",",TRUE,IF(LEFT(Regions!$C$3,1)&lt;&gt;"*",Regions!$C$3,""),IF(LEFT(Regions!$D$3,1)&lt;&gt;"*",Regions!$D$3,""))</f>
        <v>IE,National</v>
      </c>
      <c r="D18" s="26" t="str">
        <f>_xlfn.TEXTJOIN("-",TRUE,"I",B18,MID(Commodities!D32,2,3),"E0")</f>
        <v>I-DMD-CON-E0</v>
      </c>
      <c r="E18" s="26" t="str">
        <f>_xlfn.CONCAT(Commodities!E32," process")</f>
        <v>Construction demand process</v>
      </c>
      <c r="F18" s="29" t="s">
        <v>176</v>
      </c>
      <c r="G18" s="30" t="s">
        <v>248</v>
      </c>
      <c r="H18" s="31"/>
      <c r="I18" s="31"/>
      <c r="J18" s="32"/>
    </row>
    <row r="19" spans="2:10">
      <c r="B19" s="24" t="s">
        <v>247</v>
      </c>
      <c r="C19" s="24"/>
      <c r="D19" s="23"/>
      <c r="E19" s="24"/>
      <c r="F19" s="24"/>
      <c r="G19" s="24"/>
      <c r="H19" s="24"/>
      <c r="I19" s="24"/>
      <c r="J19" s="24"/>
    </row>
    <row r="20" spans="2:10">
      <c r="B20" s="26" t="s">
        <v>246</v>
      </c>
      <c r="C20" s="26" t="str">
        <f>_xlfn.TEXTJOIN(",",TRUE,IF(LEFT(Regions!$C$3,1)&lt;&gt;"*",Regions!$C$3,""),IF(LEFT(Regions!$D$3,1)&lt;&gt;"*",Regions!$D$3,""))</f>
        <v>IE,National</v>
      </c>
      <c r="D20" s="26" t="str">
        <f>_xlfn.TEXTJOIN("-",TRUE,"FT",Commodities!D5)</f>
        <v>FT-INDCOA</v>
      </c>
      <c r="E20" s="26" t="str">
        <f>_xlfn.TEXTJOIN(" - ",TRUE,"Fuel Tech",Commodities!E5)</f>
        <v>Fuel Tech - Coal (IND)</v>
      </c>
      <c r="F20" s="34" t="s">
        <v>176</v>
      </c>
      <c r="G20" s="30" t="s">
        <v>248</v>
      </c>
      <c r="H20" s="32"/>
      <c r="I20" s="33"/>
      <c r="J20" s="32"/>
    </row>
    <row r="21" spans="2:10">
      <c r="B21" s="26" t="s">
        <v>246</v>
      </c>
      <c r="C21" s="26" t="str">
        <f>_xlfn.TEXTJOIN(",",TRUE,IF(LEFT(Regions!$C$3,1)&lt;&gt;"*",Regions!$C$3,""),IF(LEFT(Regions!$D$3,1)&lt;&gt;"*",Regions!$D$3,""))</f>
        <v>IE,National</v>
      </c>
      <c r="D21" s="26" t="str">
        <f>_xlfn.TEXTJOIN("-",TRUE,"FT",Commodities!D6)</f>
        <v>FT-INDPEA</v>
      </c>
      <c r="E21" s="26" t="str">
        <f>_xlfn.TEXTJOIN(" - ",TRUE,"Fuel Tech",Commodities!E6)</f>
        <v xml:space="preserve">Fuel Tech - Peat (IND) </v>
      </c>
      <c r="F21" s="35" t="s">
        <v>176</v>
      </c>
      <c r="G21" s="30" t="s">
        <v>248</v>
      </c>
      <c r="H21" s="32"/>
      <c r="I21" s="36"/>
      <c r="J21" s="36"/>
    </row>
    <row r="22" spans="2:10">
      <c r="B22" s="26" t="s">
        <v>246</v>
      </c>
      <c r="C22" s="26" t="str">
        <f>_xlfn.TEXTJOIN(",",TRUE,IF(LEFT(Regions!$C$3,1)&lt;&gt;"*",Regions!$C$3,""),IF(LEFT(Regions!$D$3,1)&lt;&gt;"*",Regions!$D$3,""))</f>
        <v>IE,National</v>
      </c>
      <c r="D22" s="26" t="str">
        <f>_xlfn.TEXTJOIN("-",TRUE,"FT",Commodities!D7)</f>
        <v>FT-INDKER</v>
      </c>
      <c r="E22" s="26" t="str">
        <f>_xlfn.TEXTJOIN(" - ",TRUE,"Fuel Tech",Commodities!E7)</f>
        <v>Fuel Tech - Kerosene (IND)</v>
      </c>
      <c r="F22" s="35" t="s">
        <v>176</v>
      </c>
      <c r="G22" s="30" t="s">
        <v>248</v>
      </c>
      <c r="H22" s="32"/>
      <c r="I22" s="36"/>
      <c r="J22" s="36"/>
    </row>
    <row r="23" spans="2:10">
      <c r="B23" s="26" t="s">
        <v>246</v>
      </c>
      <c r="C23" s="26" t="str">
        <f>_xlfn.TEXTJOIN(",",TRUE,IF(LEFT(Regions!$C$3,1)&lt;&gt;"*",Regions!$C$3,""),IF(LEFT(Regions!$D$3,1)&lt;&gt;"*",Regions!$D$3,""))</f>
        <v>IE,National</v>
      </c>
      <c r="D23" s="26" t="str">
        <f>_xlfn.TEXTJOIN("-",TRUE,"FT",Commodities!D8)</f>
        <v>FT-INDHFO</v>
      </c>
      <c r="E23" s="26" t="str">
        <f>_xlfn.TEXTJOIN(" - ",TRUE,"Fuel Tech",Commodities!E8)</f>
        <v>Fuel Tech - Heavy Fuel Oil (IND)</v>
      </c>
      <c r="F23" s="35" t="s">
        <v>176</v>
      </c>
      <c r="G23" s="30" t="s">
        <v>248</v>
      </c>
      <c r="H23" s="32"/>
      <c r="I23" s="36"/>
      <c r="J23" s="36"/>
    </row>
    <row r="24" spans="2:10">
      <c r="B24" s="26" t="s">
        <v>246</v>
      </c>
      <c r="C24" s="26" t="str">
        <f>_xlfn.TEXTJOIN(",",TRUE,IF(LEFT(Regions!$C$3,1)&lt;&gt;"*",Regions!$C$3,""),IF(LEFT(Regions!$D$3,1)&lt;&gt;"*",Regions!$D$3,""))</f>
        <v>IE,National</v>
      </c>
      <c r="D24" s="26" t="str">
        <f>_xlfn.TEXTJOIN("-",TRUE,"FT",Commodities!D9)</f>
        <v>FT-INDLPG</v>
      </c>
      <c r="E24" s="26" t="str">
        <f>_xlfn.TEXTJOIN(" - ",TRUE,"Fuel Tech",Commodities!E9)</f>
        <v>Fuel Tech - Liquified Petroleum Gas (IND)</v>
      </c>
      <c r="F24" s="35" t="s">
        <v>176</v>
      </c>
      <c r="G24" s="30" t="s">
        <v>248</v>
      </c>
      <c r="H24" s="32"/>
      <c r="I24" s="36"/>
      <c r="J24" s="36"/>
    </row>
    <row r="25" spans="2:10">
      <c r="B25" s="26" t="s">
        <v>246</v>
      </c>
      <c r="C25" s="26" t="str">
        <f>_xlfn.TEXTJOIN(",",TRUE,IF(LEFT(Regions!$C$3,1)&lt;&gt;"*",Regions!$C$3,""),IF(LEFT(Regions!$D$3,1)&lt;&gt;"*",Regions!$D$3,""))</f>
        <v>IE,National</v>
      </c>
      <c r="D25" s="26" t="str">
        <f>_xlfn.TEXTJOIN("-",TRUE,"FT",Commodities!D10)</f>
        <v>FT-INDDST</v>
      </c>
      <c r="E25" s="26" t="str">
        <f>_xlfn.TEXTJOIN(" - ",TRUE,"Fuel Tech",Commodities!E10)</f>
        <v>Fuel Tech - Diesel (IND)</v>
      </c>
      <c r="F25" s="35" t="s">
        <v>176</v>
      </c>
      <c r="G25" s="30" t="s">
        <v>248</v>
      </c>
      <c r="H25" s="32"/>
      <c r="I25" s="36"/>
      <c r="J25" s="36"/>
    </row>
    <row r="26" spans="2:10">
      <c r="B26" s="26" t="s">
        <v>246</v>
      </c>
      <c r="C26" s="26" t="str">
        <f>_xlfn.TEXTJOIN(",",TRUE,IF(LEFT(Regions!$C$3,1)&lt;&gt;"*",Regions!$C$3,""),IF(LEFT(Regions!$D$3,1)&lt;&gt;"*",Regions!$D$3,""))</f>
        <v>IE,National</v>
      </c>
      <c r="D26" s="26" t="str">
        <f>_xlfn.TEXTJOIN("-",TRUE,"FT",Commodities!D11)</f>
        <v>FT-INDCOK</v>
      </c>
      <c r="E26" s="26" t="str">
        <f>_xlfn.TEXTJOIN(" - ",TRUE,"Fuel Tech",Commodities!E11)</f>
        <v>Fuel Tech - Petroleum Coke (IND)</v>
      </c>
      <c r="F26" s="35" t="s">
        <v>176</v>
      </c>
      <c r="G26" s="30" t="s">
        <v>248</v>
      </c>
      <c r="H26" s="32"/>
      <c r="I26" s="36"/>
      <c r="J26" s="36"/>
    </row>
    <row r="27" spans="2:10">
      <c r="B27" s="26" t="s">
        <v>246</v>
      </c>
      <c r="C27" s="26" t="str">
        <f>_xlfn.TEXTJOIN(",",TRUE,IF(LEFT(Regions!$C$3,1)&lt;&gt;"*",Regions!$C$3,""),IF(LEFT(Regions!$D$3,1)&lt;&gt;"*",Regions!$D$3,""))</f>
        <v>IE,National</v>
      </c>
      <c r="D27" s="26" t="str">
        <f>_xlfn.TEXTJOIN("-",TRUE,"FT",Commodities!D12)</f>
        <v>FT-INDGAS</v>
      </c>
      <c r="E27" s="26" t="str">
        <f>_xlfn.TEXTJOIN(" - ",TRUE,"Fuel Tech",Commodities!E12)</f>
        <v>Fuel Tech - Natural Gas (IND)</v>
      </c>
      <c r="F27" s="35" t="s">
        <v>176</v>
      </c>
      <c r="G27" s="30" t="s">
        <v>248</v>
      </c>
      <c r="H27" s="32"/>
      <c r="I27" s="36"/>
      <c r="J27" s="36"/>
    </row>
    <row r="28" spans="2:10">
      <c r="B28" s="26" t="s">
        <v>246</v>
      </c>
      <c r="C28" s="26" t="str">
        <f>_xlfn.TEXTJOIN(",",TRUE,IF(LEFT(Regions!$C$3,1)&lt;&gt;"*",Regions!$C$3,""),IF(LEFT(Regions!$D$3,1)&lt;&gt;"*",Regions!$D$3,""))</f>
        <v>IE,National</v>
      </c>
      <c r="D28" s="26" t="str">
        <f>_xlfn.TEXTJOIN("-",TRUE,"FT",Commodities!D13)</f>
        <v>FT-INDELC</v>
      </c>
      <c r="E28" s="26" t="str">
        <f>_xlfn.TEXTJOIN(" - ",TRUE,"Fuel Tech",Commodities!E13)</f>
        <v>Fuel Tech - Electricity (IND)</v>
      </c>
      <c r="F28" s="35" t="s">
        <v>176</v>
      </c>
      <c r="G28" s="30" t="s">
        <v>248</v>
      </c>
      <c r="H28" s="36" t="s">
        <v>245</v>
      </c>
      <c r="I28" s="36"/>
      <c r="J28" s="36"/>
    </row>
    <row r="29" spans="2:10">
      <c r="B29" s="26" t="s">
        <v>246</v>
      </c>
      <c r="C29" s="26" t="str">
        <f>_xlfn.TEXTJOIN(",",TRUE,IF(LEFT(Regions!$C$3,1)&lt;&gt;"*",Regions!$C$3,""),IF(LEFT(Regions!$D$3,1)&lt;&gt;"*",Regions!$D$3,""))</f>
        <v>IE,National</v>
      </c>
      <c r="D29" s="26" t="str">
        <f>_xlfn.TEXTJOIN("-",TRUE,"FT",Commodities!D14)</f>
        <v>FT-INDBGS</v>
      </c>
      <c r="E29" s="26" t="str">
        <f>_xlfn.TEXTJOIN(" - ",TRUE,"Fuel Tech",Commodities!E14)</f>
        <v>Fuel Tech - Biogas (IND)</v>
      </c>
      <c r="F29" s="35" t="s">
        <v>176</v>
      </c>
      <c r="G29" s="30" t="s">
        <v>248</v>
      </c>
      <c r="H29" s="36"/>
      <c r="I29" s="36"/>
      <c r="J29" s="36"/>
    </row>
    <row r="30" spans="2:10">
      <c r="B30" s="26" t="s">
        <v>246</v>
      </c>
      <c r="C30" s="26" t="str">
        <f>_xlfn.TEXTJOIN(",",TRUE,IF(LEFT(Regions!$C$3,1)&lt;&gt;"*",Regions!$C$3,""),IF(LEFT(Regions!$D$3,1)&lt;&gt;"*",Regions!$D$3,""))</f>
        <v>IE,National</v>
      </c>
      <c r="D30" s="26" t="str">
        <f>_xlfn.TEXTJOIN("-",TRUE,"FT",Commodities!D15)</f>
        <v>FT-INDBIO</v>
      </c>
      <c r="E30" s="26" t="str">
        <f>_xlfn.TEXTJOIN(" - ",TRUE,"Fuel Tech",Commodities!E15)</f>
        <v>Fuel Tech - Biomass (IND)</v>
      </c>
      <c r="F30" s="35" t="s">
        <v>176</v>
      </c>
      <c r="G30" s="30" t="s">
        <v>248</v>
      </c>
      <c r="H30" s="36"/>
      <c r="I30" s="36"/>
      <c r="J30" s="36"/>
    </row>
    <row r="31" spans="2:10">
      <c r="B31" s="26" t="s">
        <v>246</v>
      </c>
      <c r="C31" s="26" t="str">
        <f>_xlfn.TEXTJOIN(",",TRUE,IF(LEFT(Regions!$C$3,1)&lt;&gt;"*",Regions!$C$3,""),IF(LEFT(Regions!$D$3,1)&lt;&gt;"*",Regions!$D$3,""))</f>
        <v>IE,National</v>
      </c>
      <c r="D31" s="26" t="str">
        <f>_xlfn.TEXTJOIN("-",TRUE,"FT",Commodities!D16)</f>
        <v>FT-INDRWS</v>
      </c>
      <c r="E31" s="26" t="str">
        <f>_xlfn.TEXTJOIN(" - ",TRUE,"Fuel Tech",Commodities!E16)</f>
        <v>Fuel Tech - Renewable waste (IND)</v>
      </c>
      <c r="F31" s="35" t="s">
        <v>176</v>
      </c>
      <c r="G31" s="30" t="s">
        <v>248</v>
      </c>
      <c r="H31" s="36"/>
      <c r="I31" s="36"/>
      <c r="J31" s="36"/>
    </row>
    <row r="32" spans="2:10">
      <c r="B32" s="26" t="s">
        <v>246</v>
      </c>
      <c r="C32" s="26" t="str">
        <f>_xlfn.TEXTJOIN(",",TRUE,IF(LEFT(Regions!$C$3,1)&lt;&gt;"*",Regions!$C$3,""),IF(LEFT(Regions!$D$3,1)&lt;&gt;"*",Regions!$D$3,""))</f>
        <v>IE,National</v>
      </c>
      <c r="D32" s="26" t="str">
        <f>_xlfn.TEXTJOIN("-",TRUE,"FT",Commodities!D17)</f>
        <v>FT-INDNWS</v>
      </c>
      <c r="E32" s="26" t="str">
        <f>_xlfn.TEXTJOIN(" - ",TRUE,"Fuel Tech",Commodities!E17)</f>
        <v>Fuel Tech - Non-renewable waste (IND)</v>
      </c>
      <c r="F32" s="35" t="s">
        <v>176</v>
      </c>
      <c r="G32" s="30" t="s">
        <v>248</v>
      </c>
      <c r="H32" s="36"/>
      <c r="I32" s="36"/>
      <c r="J32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FA8-D735-48AC-B928-6081B29FCD3B}">
  <sheetPr codeName="Sheet6"/>
  <dimension ref="B2:H18"/>
  <sheetViews>
    <sheetView workbookViewId="0">
      <selection activeCell="E21" sqref="E21"/>
    </sheetView>
  </sheetViews>
  <sheetFormatPr defaultRowHeight="15"/>
  <cols>
    <col min="2" max="2" width="12.28515625" bestFit="1" customWidth="1"/>
    <col min="3" max="3" width="14.85546875" bestFit="1" customWidth="1"/>
    <col min="4" max="4" width="43.28515625" bestFit="1" customWidth="1"/>
    <col min="5" max="5" width="39.28515625" bestFit="1" customWidth="1"/>
    <col min="6" max="6" width="16" bestFit="1" customWidth="1"/>
    <col min="7" max="7" width="8.5703125" bestFit="1" customWidth="1"/>
    <col min="8" max="8" width="13" bestFit="1" customWidth="1"/>
  </cols>
  <sheetData>
    <row r="2" spans="2:8">
      <c r="C2" s="44"/>
      <c r="D2" s="44"/>
      <c r="E2" s="44"/>
      <c r="F2" s="20" t="s">
        <v>254</v>
      </c>
      <c r="G2" s="44"/>
      <c r="H2" s="44"/>
    </row>
    <row r="3" spans="2:8" ht="15.75" thickBot="1">
      <c r="B3" s="22" t="s">
        <v>214</v>
      </c>
      <c r="C3" s="22" t="s">
        <v>238</v>
      </c>
      <c r="D3" s="22" t="s">
        <v>268</v>
      </c>
      <c r="E3" s="22" t="s">
        <v>255</v>
      </c>
      <c r="F3" s="22" t="s">
        <v>256</v>
      </c>
      <c r="G3" s="22" t="s">
        <v>257</v>
      </c>
      <c r="H3" s="22" t="s">
        <v>265</v>
      </c>
    </row>
    <row r="4" spans="2:8">
      <c r="B4" s="24" t="s">
        <v>266</v>
      </c>
      <c r="C4" s="24" t="s">
        <v>270</v>
      </c>
      <c r="D4" s="24" t="s">
        <v>269</v>
      </c>
      <c r="E4" s="24" t="s">
        <v>258</v>
      </c>
      <c r="F4" s="24" t="s">
        <v>259</v>
      </c>
      <c r="G4" s="24" t="s">
        <v>260</v>
      </c>
      <c r="H4" s="24" t="s">
        <v>261</v>
      </c>
    </row>
    <row r="5" spans="2:8">
      <c r="B5" s="24" t="s">
        <v>262</v>
      </c>
      <c r="C5" s="24"/>
      <c r="D5" s="24"/>
      <c r="E5" s="24"/>
      <c r="F5" s="24"/>
      <c r="G5" s="24"/>
      <c r="H5" s="24" t="s">
        <v>263</v>
      </c>
    </row>
    <row r="6" spans="2:8">
      <c r="B6" t="str">
        <f>_xlfn.TEXTJOIN(",",TRUE,IF(LEFT(Regions!$C$3,1)&lt;&gt;"*",Regions!$C$3,""),IF(LEFT(Regions!$D$3,1)&lt;&gt;"*",Regions!$D$3,""))</f>
        <v>IE,National</v>
      </c>
      <c r="C6" s="40" t="str">
        <f>Processes!D20</f>
        <v>FT-INDCOA</v>
      </c>
      <c r="D6" s="40" t="str">
        <f>Processes!E20</f>
        <v>Fuel Tech - Coal (IND)</v>
      </c>
      <c r="E6" s="41" t="s">
        <v>175</v>
      </c>
      <c r="F6" s="40" t="str">
        <f>Commodities!D5</f>
        <v>INDCOA</v>
      </c>
      <c r="G6" s="45">
        <v>1</v>
      </c>
      <c r="H6" s="45">
        <v>50</v>
      </c>
    </row>
    <row r="7" spans="2:8">
      <c r="B7" t="str">
        <f>_xlfn.TEXTJOIN(",",TRUE,IF(LEFT(Regions!$C$3,1)&lt;&gt;"*",Regions!$C$3,""),IF(LEFT(Regions!$D$3,1)&lt;&gt;"*",Regions!$D$3,""))</f>
        <v>IE,National</v>
      </c>
      <c r="C7" s="40" t="str">
        <f>Processes!D21</f>
        <v>FT-INDPEA</v>
      </c>
      <c r="D7" s="40" t="str">
        <f>Processes!E21</f>
        <v xml:space="preserve">Fuel Tech - Peat (IND) </v>
      </c>
      <c r="E7" s="41" t="s">
        <v>177</v>
      </c>
      <c r="F7" s="40" t="str">
        <f>Commodities!D6</f>
        <v>INDPEA</v>
      </c>
      <c r="G7" s="45">
        <v>1</v>
      </c>
      <c r="H7" s="45">
        <v>50</v>
      </c>
    </row>
    <row r="8" spans="2:8">
      <c r="B8" t="str">
        <f>_xlfn.TEXTJOIN(",",TRUE,IF(LEFT(Regions!$C$3,1)&lt;&gt;"*",Regions!$C$3,""),IF(LEFT(Regions!$D$3,1)&lt;&gt;"*",Regions!$D$3,""))</f>
        <v>IE,National</v>
      </c>
      <c r="C8" s="40" t="str">
        <f>Processes!D22</f>
        <v>FT-INDKER</v>
      </c>
      <c r="D8" s="40" t="str">
        <f>Processes!E22</f>
        <v>Fuel Tech - Kerosene (IND)</v>
      </c>
      <c r="E8" s="41" t="s">
        <v>178</v>
      </c>
      <c r="F8" s="40" t="str">
        <f>Commodities!D7</f>
        <v>INDKER</v>
      </c>
      <c r="G8" s="45">
        <v>1</v>
      </c>
      <c r="H8" s="45">
        <v>50</v>
      </c>
    </row>
    <row r="9" spans="2:8">
      <c r="B9" t="str">
        <f>_xlfn.TEXTJOIN(",",TRUE,IF(LEFT(Regions!$C$3,1)&lt;&gt;"*",Regions!$C$3,""),IF(LEFT(Regions!$D$3,1)&lt;&gt;"*",Regions!$D$3,""))</f>
        <v>IE,National</v>
      </c>
      <c r="C9" s="40" t="str">
        <f>Processes!D23</f>
        <v>FT-INDHFO</v>
      </c>
      <c r="D9" s="40" t="str">
        <f>Processes!E23</f>
        <v>Fuel Tech - Heavy Fuel Oil (IND)</v>
      </c>
      <c r="E9" s="41" t="s">
        <v>179</v>
      </c>
      <c r="F9" s="40" t="str">
        <f>Commodities!D8</f>
        <v>INDHFO</v>
      </c>
      <c r="G9" s="45">
        <v>1</v>
      </c>
      <c r="H9" s="45">
        <v>50</v>
      </c>
    </row>
    <row r="10" spans="2:8">
      <c r="B10" t="str">
        <f>_xlfn.TEXTJOIN(",",TRUE,IF(LEFT(Regions!$C$3,1)&lt;&gt;"*",Regions!$C$3,""),IF(LEFT(Regions!$D$3,1)&lt;&gt;"*",Regions!$D$3,""))</f>
        <v>IE,National</v>
      </c>
      <c r="C10" s="40" t="str">
        <f>Processes!D24</f>
        <v>FT-INDLPG</v>
      </c>
      <c r="D10" s="40" t="str">
        <f>Processes!E24</f>
        <v>Fuel Tech - Liquified Petroleum Gas (IND)</v>
      </c>
      <c r="E10" s="41" t="s">
        <v>181</v>
      </c>
      <c r="F10" s="40" t="str">
        <f>Commodities!D9</f>
        <v>INDLPG</v>
      </c>
      <c r="G10" s="45">
        <v>1</v>
      </c>
      <c r="H10" s="45">
        <v>50</v>
      </c>
    </row>
    <row r="11" spans="2:8">
      <c r="B11" t="str">
        <f>_xlfn.TEXTJOIN(",",TRUE,IF(LEFT(Regions!$C$3,1)&lt;&gt;"*",Regions!$C$3,""),IF(LEFT(Regions!$D$3,1)&lt;&gt;"*",Regions!$D$3,""))</f>
        <v>IE,National</v>
      </c>
      <c r="C11" s="40" t="str">
        <f>Processes!D25</f>
        <v>FT-INDDST</v>
      </c>
      <c r="D11" s="40" t="str">
        <f>Processes!E25</f>
        <v>Fuel Tech - Diesel (IND)</v>
      </c>
      <c r="E11" s="41" t="s">
        <v>180</v>
      </c>
      <c r="F11" s="40" t="str">
        <f>Commodities!D10</f>
        <v>INDDST</v>
      </c>
      <c r="G11" s="45">
        <v>1</v>
      </c>
      <c r="H11" s="45">
        <v>50</v>
      </c>
    </row>
    <row r="12" spans="2:8">
      <c r="B12" t="str">
        <f>_xlfn.TEXTJOIN(",",TRUE,IF(LEFT(Regions!$C$3,1)&lt;&gt;"*",Regions!$C$3,""),IF(LEFT(Regions!$D$3,1)&lt;&gt;"*",Regions!$D$3,""))</f>
        <v>IE,National</v>
      </c>
      <c r="C12" s="40" t="str">
        <f>Processes!D26</f>
        <v>FT-INDCOK</v>
      </c>
      <c r="D12" s="40" t="str">
        <f>Processes!E26</f>
        <v>Fuel Tech - Petroleum Coke (IND)</v>
      </c>
      <c r="E12" s="41" t="s">
        <v>182</v>
      </c>
      <c r="F12" s="40" t="str">
        <f>Commodities!D11</f>
        <v>INDCOK</v>
      </c>
      <c r="G12" s="45">
        <v>1</v>
      </c>
      <c r="H12" s="45">
        <v>50</v>
      </c>
    </row>
    <row r="13" spans="2:8">
      <c r="B13" t="str">
        <f>_xlfn.TEXTJOIN(",",TRUE,IF(LEFT(Regions!$C$3,1)&lt;&gt;"*",Regions!$C$3,""),IF(LEFT(Regions!$D$3,1)&lt;&gt;"*",Regions!$D$3,""))</f>
        <v>IE,National</v>
      </c>
      <c r="C13" s="40" t="str">
        <f>Processes!D27</f>
        <v>FT-INDGAS</v>
      </c>
      <c r="D13" s="40" t="str">
        <f>Processes!E27</f>
        <v>Fuel Tech - Natural Gas (IND)</v>
      </c>
      <c r="E13" s="41" t="s">
        <v>183</v>
      </c>
      <c r="F13" s="40" t="str">
        <f>Commodities!D12</f>
        <v>INDGAS</v>
      </c>
      <c r="G13" s="45">
        <v>1</v>
      </c>
      <c r="H13" s="45">
        <v>50</v>
      </c>
    </row>
    <row r="14" spans="2:8">
      <c r="B14" t="str">
        <f>_xlfn.TEXTJOIN(",",TRUE,IF(LEFT(Regions!$C$3,1)&lt;&gt;"*",Regions!$C$3,""),IF(LEFT(Regions!$D$3,1)&lt;&gt;"*",Regions!$D$3,""))</f>
        <v>IE,National</v>
      </c>
      <c r="C14" s="40" t="str">
        <f>Processes!D28</f>
        <v>FT-INDELC</v>
      </c>
      <c r="D14" s="40" t="str">
        <f>Processes!E28</f>
        <v>Fuel Tech - Electricity (IND)</v>
      </c>
      <c r="E14" s="41" t="s">
        <v>267</v>
      </c>
      <c r="F14" s="40" t="str">
        <f>Commodities!D13</f>
        <v>INDELC</v>
      </c>
      <c r="G14" s="45">
        <v>1</v>
      </c>
      <c r="H14" s="45">
        <v>50</v>
      </c>
    </row>
    <row r="15" spans="2:8">
      <c r="B15" t="str">
        <f>_xlfn.TEXTJOIN(",",TRUE,IF(LEFT(Regions!$C$3,1)&lt;&gt;"*",Regions!$C$3,""),IF(LEFT(Regions!$D$3,1)&lt;&gt;"*",Regions!$D$3,""))</f>
        <v>IE,National</v>
      </c>
      <c r="C15" s="40" t="str">
        <f>Processes!D29</f>
        <v>FT-INDBGS</v>
      </c>
      <c r="D15" s="40" t="str">
        <f>Processes!E29</f>
        <v>Fuel Tech - Biogas (IND)</v>
      </c>
      <c r="E15" s="41" t="s">
        <v>264</v>
      </c>
      <c r="F15" s="40" t="str">
        <f>Commodities!D14</f>
        <v>INDBGS</v>
      </c>
      <c r="G15" s="45">
        <v>1</v>
      </c>
      <c r="H15" s="45">
        <v>50</v>
      </c>
    </row>
    <row r="16" spans="2:8">
      <c r="B16" t="str">
        <f>_xlfn.TEXTJOIN(",",TRUE,IF(LEFT(Regions!$C$3,1)&lt;&gt;"*",Regions!$C$3,""),IF(LEFT(Regions!$D$3,1)&lt;&gt;"*",Regions!$D$3,""))</f>
        <v>IE,National</v>
      </c>
      <c r="C16" s="40" t="str">
        <f>Processes!D30</f>
        <v>FT-INDBIO</v>
      </c>
      <c r="D16" s="40" t="str">
        <f>Processes!E30</f>
        <v>Fuel Tech - Biomass (IND)</v>
      </c>
      <c r="E16" s="47" t="s">
        <v>321</v>
      </c>
      <c r="F16" s="40" t="str">
        <f>Commodities!D15</f>
        <v>INDBIO</v>
      </c>
      <c r="G16" s="45">
        <v>1</v>
      </c>
      <c r="H16" s="45">
        <v>50</v>
      </c>
    </row>
    <row r="17" spans="2:8">
      <c r="B17" t="str">
        <f>_xlfn.TEXTJOIN(",",TRUE,IF(LEFT(Regions!$C$3,1)&lt;&gt;"*",Regions!$C$3,""),IF(LEFT(Regions!$D$3,1)&lt;&gt;"*",Regions!$D$3,""))</f>
        <v>IE,National</v>
      </c>
      <c r="C17" s="40" t="str">
        <f>Processes!D31</f>
        <v>FT-INDRWS</v>
      </c>
      <c r="D17" s="40" t="str">
        <f>Processes!E31</f>
        <v>Fuel Tech - Renewable waste (IND)</v>
      </c>
      <c r="E17" s="47" t="s">
        <v>320</v>
      </c>
      <c r="F17" s="40" t="str">
        <f>Commodities!D16</f>
        <v>INDRWS</v>
      </c>
      <c r="G17" s="45">
        <v>1</v>
      </c>
      <c r="H17" s="45">
        <v>50</v>
      </c>
    </row>
    <row r="18" spans="2:8">
      <c r="B18" t="str">
        <f>_xlfn.TEXTJOIN(",",TRUE,IF(LEFT(Regions!$C$3,1)&lt;&gt;"*",Regions!$C$3,""),IF(LEFT(Regions!$D$3,1)&lt;&gt;"*",Regions!$D$3,""))</f>
        <v>IE,National</v>
      </c>
      <c r="C18" s="40" t="str">
        <f>Processes!D32</f>
        <v>FT-INDNWS</v>
      </c>
      <c r="D18" s="40" t="str">
        <f>Processes!E32</f>
        <v>Fuel Tech - Non-renewable waste (IND)</v>
      </c>
      <c r="E18" s="47" t="s">
        <v>184</v>
      </c>
      <c r="F18" s="40" t="str">
        <f>Commodities!D17</f>
        <v>INDNWS</v>
      </c>
      <c r="G18" s="45">
        <v>1</v>
      </c>
      <c r="H18" s="45">
        <v>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8194-EAB2-4AAC-9B35-F09487A4BBC8}">
  <sheetPr codeName="Sheet7"/>
  <dimension ref="B2:Y103"/>
  <sheetViews>
    <sheetView zoomScaleNormal="100" workbookViewId="0">
      <selection activeCell="L14" sqref="L14"/>
    </sheetView>
  </sheetViews>
  <sheetFormatPr defaultRowHeight="15"/>
  <cols>
    <col min="2" max="2" width="12.28515625" bestFit="1" customWidth="1"/>
    <col min="3" max="3" width="14.85546875" bestFit="1" customWidth="1"/>
    <col min="4" max="4" width="53.85546875" bestFit="1" customWidth="1"/>
    <col min="5" max="5" width="14.5703125" bestFit="1" customWidth="1"/>
    <col min="6" max="6" width="16" bestFit="1" customWidth="1"/>
    <col min="7" max="7" width="8.5703125" bestFit="1" customWidth="1"/>
    <col min="8" max="8" width="11.42578125" bestFit="1" customWidth="1"/>
    <col min="9" max="9" width="17" bestFit="1" customWidth="1"/>
    <col min="10" max="10" width="14" bestFit="1" customWidth="1"/>
  </cols>
  <sheetData>
    <row r="2" spans="2:25">
      <c r="C2" s="44"/>
      <c r="D2" s="44"/>
      <c r="E2" s="44"/>
      <c r="F2" s="20" t="s">
        <v>254</v>
      </c>
      <c r="G2" s="44"/>
      <c r="H2" s="44"/>
    </row>
    <row r="3" spans="2:25" ht="15.75" thickBot="1">
      <c r="B3" s="22" t="s">
        <v>214</v>
      </c>
      <c r="C3" s="22" t="s">
        <v>238</v>
      </c>
      <c r="D3" s="22" t="s">
        <v>268</v>
      </c>
      <c r="E3" s="22" t="s">
        <v>255</v>
      </c>
      <c r="F3" s="22" t="s">
        <v>256</v>
      </c>
      <c r="G3" s="22" t="s">
        <v>257</v>
      </c>
      <c r="H3" s="22" t="s">
        <v>265</v>
      </c>
      <c r="I3" s="22" t="s">
        <v>283</v>
      </c>
      <c r="J3" s="22" t="s">
        <v>284</v>
      </c>
    </row>
    <row r="4" spans="2:25">
      <c r="B4" s="24" t="s">
        <v>266</v>
      </c>
      <c r="C4" s="24" t="s">
        <v>270</v>
      </c>
      <c r="D4" s="24" t="s">
        <v>269</v>
      </c>
      <c r="E4" s="24" t="s">
        <v>258</v>
      </c>
      <c r="F4" s="24" t="s">
        <v>259</v>
      </c>
      <c r="G4" s="24" t="s">
        <v>260</v>
      </c>
      <c r="H4" s="24" t="s">
        <v>261</v>
      </c>
      <c r="I4" s="24" t="s">
        <v>281</v>
      </c>
      <c r="J4" s="24" t="s">
        <v>281</v>
      </c>
    </row>
    <row r="5" spans="2:25">
      <c r="B5" s="24" t="s">
        <v>262</v>
      </c>
      <c r="C5" s="24"/>
      <c r="D5" s="24"/>
      <c r="E5" s="24"/>
      <c r="F5" s="24"/>
      <c r="G5" s="24"/>
      <c r="H5" s="24" t="s">
        <v>263</v>
      </c>
      <c r="I5" s="24"/>
      <c r="J5" s="24" t="s">
        <v>282</v>
      </c>
    </row>
    <row r="6" spans="2:25">
      <c r="B6" t="str">
        <f>_xlfn.TEXTJOIN(",",TRUE,IF(LEFT(Regions!$C$3,1)&lt;&gt;"*",Regions!$C$3,""),IF(LEFT(Regions!$D$3,1)&lt;&gt;"*",Regions!$D$3,""))</f>
        <v>IE,National</v>
      </c>
      <c r="C6" s="40" t="str">
        <f>Processes!D5</f>
        <v>I-DMD-NEM-E0</v>
      </c>
      <c r="D6" s="40" t="str">
        <f>Processes!E5</f>
        <v>Non-Energy Mining demand process</v>
      </c>
      <c r="E6" s="41"/>
      <c r="F6" s="40" t="str">
        <f>Commodities!D19</f>
        <v>INEM</v>
      </c>
      <c r="G6" s="45">
        <v>1</v>
      </c>
      <c r="H6" s="45">
        <v>50</v>
      </c>
      <c r="J6" s="45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</row>
    <row r="7" spans="2:25">
      <c r="C7" s="40"/>
      <c r="D7" s="40"/>
      <c r="E7" s="41" t="str">
        <f>Commodities!$D$7</f>
        <v>INDKER</v>
      </c>
      <c r="F7" s="40"/>
      <c r="G7" s="45"/>
      <c r="H7" s="45"/>
      <c r="I7">
        <f>ROUNDUP('EB2018'!$Q$31/'EB2018'!$AQ$31,5)</f>
        <v>6.9999999999999993E-3</v>
      </c>
      <c r="J7" s="45">
        <v>5</v>
      </c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</row>
    <row r="8" spans="2:25">
      <c r="C8" s="40"/>
      <c r="D8" s="40"/>
      <c r="E8" s="41" t="str">
        <f>Commodities!$D$9</f>
        <v>INDLPG</v>
      </c>
      <c r="F8" s="40"/>
      <c r="G8" s="45"/>
      <c r="H8" s="45"/>
      <c r="I8">
        <f>ROUNDUP('EB2018'!$T$31/'EB2018'!$AQ$31,5)</f>
        <v>2.75E-2</v>
      </c>
      <c r="J8" s="45">
        <v>5</v>
      </c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</row>
    <row r="9" spans="2:25">
      <c r="C9" s="40"/>
      <c r="D9" s="40"/>
      <c r="E9" s="41" t="str">
        <f>Commodities!$D$10</f>
        <v>INDDST</v>
      </c>
      <c r="F9" s="40"/>
      <c r="G9" s="45"/>
      <c r="H9" s="45"/>
      <c r="I9">
        <f>ROUNDUP('EB2018'!$U$31/'EB2018'!$AQ$31,5)</f>
        <v>0.41698000000000002</v>
      </c>
      <c r="J9" s="45">
        <v>5</v>
      </c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</row>
    <row r="10" spans="2:25">
      <c r="C10" s="40"/>
      <c r="D10" s="40"/>
      <c r="E10" s="41" t="str">
        <f>Commodities!$D$12</f>
        <v>INDGAS</v>
      </c>
      <c r="F10" s="40"/>
      <c r="G10" s="45"/>
      <c r="H10" s="45"/>
      <c r="I10">
        <f>ROUNDUP('EB2018'!$AA$31/'EB2018'!$AQ$31,5)</f>
        <v>0.17760000000000001</v>
      </c>
      <c r="J10" s="45">
        <v>5</v>
      </c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</row>
    <row r="11" spans="2:25">
      <c r="B11" s="49"/>
      <c r="C11" s="42"/>
      <c r="D11" s="42"/>
      <c r="E11" s="43" t="str">
        <f>Commodities!$D$13</f>
        <v>INDELC</v>
      </c>
      <c r="F11" s="42"/>
      <c r="G11" s="46"/>
      <c r="H11" s="46"/>
      <c r="I11" s="49">
        <f>ROUNDUP('EB2018'!$AO$31/'EB2018'!$AQ$31,5)</f>
        <v>0.37093999999999999</v>
      </c>
      <c r="J11" s="46">
        <v>5</v>
      </c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</row>
    <row r="12" spans="2:25">
      <c r="B12" t="str">
        <f>_xlfn.TEXTJOIN(",",TRUE,IF(LEFT(Regions!$C$3,1)&lt;&gt;"*",Regions!$C$3,""),IF(LEFT(Regions!$D$3,1)&lt;&gt;"*",Regions!$D$3,""))</f>
        <v>IE,National</v>
      </c>
      <c r="C12" s="40" t="str">
        <f>Processes!D6</f>
        <v>I-DMD-FAB-E0</v>
      </c>
      <c r="D12" s="40" t="str">
        <f>Processes!E6</f>
        <v>Food and beverages demand process</v>
      </c>
      <c r="E12" s="41" t="str">
        <f>Commodities!$D$5</f>
        <v>INDCOA</v>
      </c>
      <c r="F12" s="40" t="str">
        <f>Commodities!D20</f>
        <v>IFAB</v>
      </c>
      <c r="G12" s="45">
        <v>1</v>
      </c>
      <c r="H12" s="45">
        <v>50</v>
      </c>
      <c r="I12">
        <f>ROUNDUP('EB2018'!$C$32/'EB2018'!$AQ$32,5)</f>
        <v>3.483E-2</v>
      </c>
      <c r="J12" s="45">
        <v>5</v>
      </c>
    </row>
    <row r="13" spans="2:25">
      <c r="C13" s="40"/>
      <c r="D13" s="40"/>
      <c r="E13" s="41" t="str">
        <f>Commodities!$D$6</f>
        <v>INDPEA</v>
      </c>
      <c r="F13" s="40"/>
      <c r="G13" s="45"/>
      <c r="H13" s="45"/>
      <c r="I13">
        <f>ROUNDUP('EB2018'!$H$32/'EB2018'!$AQ$32,5)</f>
        <v>1.57E-3</v>
      </c>
      <c r="J13" s="45">
        <v>5</v>
      </c>
    </row>
    <row r="14" spans="2:25">
      <c r="C14" s="40"/>
      <c r="D14" s="40"/>
      <c r="E14" s="41" t="str">
        <f>Commodities!$D$7</f>
        <v>INDKER</v>
      </c>
      <c r="F14" s="40"/>
      <c r="G14" s="45"/>
      <c r="H14" s="45"/>
      <c r="I14">
        <f>ROUNDUP('EB2018'!$Q$32/'EB2018'!$AQ$32,5)</f>
        <v>3.8900000000000002E-3</v>
      </c>
      <c r="J14" s="45">
        <v>5</v>
      </c>
      <c r="L14" s="48"/>
    </row>
    <row r="15" spans="2:25">
      <c r="C15" s="40"/>
      <c r="D15" s="40"/>
      <c r="E15" s="41" t="str">
        <f>Commodities!$D$8</f>
        <v>INDHFO</v>
      </c>
      <c r="F15" s="40"/>
      <c r="G15" s="45"/>
      <c r="H15" s="45"/>
      <c r="I15">
        <f>ROUNDUP('EB2018'!$S$32/'EB2018'!$AQ$32,5)</f>
        <v>4.3230000000000005E-2</v>
      </c>
      <c r="J15" s="45">
        <v>5</v>
      </c>
    </row>
    <row r="16" spans="2:25">
      <c r="C16" s="40"/>
      <c r="D16" s="40"/>
      <c r="E16" s="41" t="str">
        <f>Commodities!$D$9</f>
        <v>INDLPG</v>
      </c>
      <c r="F16" s="40"/>
      <c r="G16" s="45"/>
      <c r="H16" s="45"/>
      <c r="I16">
        <f>ROUNDUP('EB2018'!$T$32/'EB2018'!$AQ$32,5)</f>
        <v>5.7710000000000004E-2</v>
      </c>
      <c r="J16" s="45">
        <v>5</v>
      </c>
    </row>
    <row r="17" spans="2:10">
      <c r="C17" s="40"/>
      <c r="D17" s="40"/>
      <c r="E17" s="41" t="str">
        <f>Commodities!$D$10</f>
        <v>INDDST</v>
      </c>
      <c r="F17" s="40"/>
      <c r="G17" s="45"/>
      <c r="H17" s="45"/>
      <c r="I17">
        <f>ROUNDUP('EB2018'!$U$32/'EB2018'!$AQ$32,5)</f>
        <v>3.0279999999999998E-2</v>
      </c>
      <c r="J17" s="45">
        <v>5</v>
      </c>
    </row>
    <row r="18" spans="2:10">
      <c r="C18" s="40"/>
      <c r="D18" s="40"/>
      <c r="E18" s="41" t="str">
        <f>Commodities!$D$12</f>
        <v>INDGAS</v>
      </c>
      <c r="F18" s="40"/>
      <c r="G18" s="45"/>
      <c r="H18" s="45"/>
      <c r="I18">
        <f>ROUNDUP('EB2018'!$AA$32/'EB2018'!$AQ$32,5)</f>
        <v>0.49954999999999999</v>
      </c>
      <c r="J18" s="45">
        <v>5</v>
      </c>
    </row>
    <row r="19" spans="2:10">
      <c r="C19" s="40"/>
      <c r="D19" s="40"/>
      <c r="E19" s="41" t="str">
        <f>Commodities!$D$13</f>
        <v>INDELC</v>
      </c>
      <c r="F19" s="40"/>
      <c r="G19" s="45"/>
      <c r="H19" s="45"/>
      <c r="I19">
        <f>ROUNDUP('EB2018'!$AO$32/'EB2018'!$AQ$32,5)</f>
        <v>0.27994000000000002</v>
      </c>
      <c r="J19" s="45">
        <v>5</v>
      </c>
    </row>
    <row r="20" spans="2:10">
      <c r="C20" s="40"/>
      <c r="D20" s="40"/>
      <c r="E20" s="41" t="str">
        <f>Commodities!$D$14</f>
        <v>INDBGS</v>
      </c>
      <c r="F20" s="40"/>
      <c r="G20" s="45"/>
      <c r="H20" s="45"/>
      <c r="I20">
        <f>ROUNDUP('EB2018'!$AH$32/'EB2018'!$AQ$32,5)</f>
        <v>4.2099999999999993E-3</v>
      </c>
      <c r="J20" s="45">
        <v>5</v>
      </c>
    </row>
    <row r="21" spans="2:10">
      <c r="B21" s="49"/>
      <c r="C21" s="42"/>
      <c r="D21" s="42"/>
      <c r="E21" s="43" t="str">
        <f>Commodities!$D$15</f>
        <v>INDBIO</v>
      </c>
      <c r="F21" s="42"/>
      <c r="G21" s="46"/>
      <c r="H21" s="46"/>
      <c r="I21" s="49">
        <f>ROUNDUP('EB2018'!$AE$32/'EB2018'!$AQ$32,5)</f>
        <v>4.4840000000000005E-2</v>
      </c>
      <c r="J21" s="46">
        <v>5</v>
      </c>
    </row>
    <row r="22" spans="2:10">
      <c r="B22" t="str">
        <f>_xlfn.TEXTJOIN(",",TRUE,IF(LEFT(Regions!$C$3,1)&lt;&gt;"*",Regions!$C$3,""),IF(LEFT(Regions!$D$3,1)&lt;&gt;"*",Regions!$D$3,""))</f>
        <v>IE,National</v>
      </c>
      <c r="C22" s="40" t="str">
        <f>Processes!D7</f>
        <v>I-DMD-TAP-E0</v>
      </c>
      <c r="D22" s="40" t="str">
        <f>Processes!E7</f>
        <v>Textiles and textile products demand process</v>
      </c>
      <c r="E22" s="41"/>
      <c r="F22" s="40" t="str">
        <f>Commodities!D21</f>
        <v>ITAP</v>
      </c>
      <c r="G22" s="45">
        <v>1</v>
      </c>
      <c r="H22" s="45">
        <v>50</v>
      </c>
      <c r="J22" s="45"/>
    </row>
    <row r="23" spans="2:10">
      <c r="C23" s="40"/>
      <c r="D23" s="40"/>
      <c r="E23" s="41" t="str">
        <f>Commodities!$D$7</f>
        <v>INDKER</v>
      </c>
      <c r="F23" s="40"/>
      <c r="G23" s="45"/>
      <c r="H23" s="45"/>
      <c r="I23">
        <f>ROUNDUP('EB2018'!$Q$33/'EB2018'!$AQ$33,5)</f>
        <v>2.16E-3</v>
      </c>
      <c r="J23" s="45">
        <v>5</v>
      </c>
    </row>
    <row r="24" spans="2:10">
      <c r="C24" s="40"/>
      <c r="D24" s="40"/>
      <c r="E24" s="41" t="str">
        <f>Commodities!$D$9</f>
        <v>INDLPG</v>
      </c>
      <c r="F24" s="40"/>
      <c r="G24" s="45"/>
      <c r="H24" s="45"/>
      <c r="I24">
        <f>ROUNDUP('EB2018'!$T$33/'EB2018'!$AQ$33,5)</f>
        <v>0.1125</v>
      </c>
      <c r="J24" s="45">
        <v>5</v>
      </c>
    </row>
    <row r="25" spans="2:10">
      <c r="C25" s="40"/>
      <c r="D25" s="40"/>
      <c r="E25" s="41" t="str">
        <f>Commodities!$D$10</f>
        <v>INDDST</v>
      </c>
      <c r="F25" s="40"/>
      <c r="G25" s="45"/>
      <c r="H25" s="45"/>
      <c r="I25">
        <f>ROUNDUP('EB2018'!$U$33/'EB2018'!$AQ$33,5)</f>
        <v>2.4209999999999999E-2</v>
      </c>
      <c r="J25" s="45">
        <v>5</v>
      </c>
    </row>
    <row r="26" spans="2:10">
      <c r="C26" s="40"/>
      <c r="D26" s="40"/>
      <c r="E26" s="41" t="str">
        <f>Commodities!$D$12</f>
        <v>INDGAS</v>
      </c>
      <c r="F26" s="40"/>
      <c r="G26" s="45"/>
      <c r="H26" s="45"/>
      <c r="I26">
        <f>ROUNDUP('EB2018'!$AA$33/'EB2018'!$AQ$33,5)</f>
        <v>0.69092999999999993</v>
      </c>
      <c r="J26" s="45">
        <v>5</v>
      </c>
    </row>
    <row r="27" spans="2:10">
      <c r="B27" s="49"/>
      <c r="C27" s="42"/>
      <c r="D27" s="42"/>
      <c r="E27" s="43" t="str">
        <f>Commodities!$D$13</f>
        <v>INDELC</v>
      </c>
      <c r="F27" s="42"/>
      <c r="G27" s="46"/>
      <c r="H27" s="46"/>
      <c r="I27" s="49">
        <f>ROUNDUP('EB2018'!$AO$33/'EB2018'!$AQ$33,5)</f>
        <v>0.17022000000000001</v>
      </c>
      <c r="J27" s="46">
        <v>5</v>
      </c>
    </row>
    <row r="28" spans="2:10">
      <c r="B28" t="str">
        <f>_xlfn.TEXTJOIN(",",TRUE,IF(LEFT(Regions!$C$3,1)&lt;&gt;"*",Regions!$C$3,""),IF(LEFT(Regions!$D$3,1)&lt;&gt;"*",Regions!$D$3,""))</f>
        <v>IE,National</v>
      </c>
      <c r="C28" s="40" t="str">
        <f>Processes!D8</f>
        <v>I-DMD-WAP-E0</v>
      </c>
      <c r="D28" s="40" t="str">
        <f>Processes!E8</f>
        <v>Wood and wood products demand process</v>
      </c>
      <c r="E28" s="41"/>
      <c r="F28" s="40" t="str">
        <f>Commodities!D22</f>
        <v>IWAP</v>
      </c>
      <c r="G28" s="45">
        <v>1</v>
      </c>
      <c r="H28" s="45">
        <v>50</v>
      </c>
      <c r="J28" s="45"/>
    </row>
    <row r="29" spans="2:10">
      <c r="C29" s="40"/>
      <c r="D29" s="40"/>
      <c r="E29" s="41" t="str">
        <f>Commodities!$D$7</f>
        <v>INDKER</v>
      </c>
      <c r="F29" s="40"/>
      <c r="G29" s="45"/>
      <c r="H29" s="45"/>
      <c r="I29">
        <f>ROUNDUP('EB2018'!$Q$34/'EB2018'!$AQ$34,5)</f>
        <v>5.6000000000000006E-4</v>
      </c>
      <c r="J29" s="45">
        <v>5</v>
      </c>
    </row>
    <row r="30" spans="2:10">
      <c r="C30" s="40"/>
      <c r="D30" s="40"/>
      <c r="E30" s="41" t="str">
        <f>Commodities!$D$9</f>
        <v>INDLPG</v>
      </c>
      <c r="F30" s="40"/>
      <c r="G30" s="45"/>
      <c r="H30" s="45"/>
      <c r="I30">
        <f>ROUNDUP('EB2018'!$T$34/'EB2018'!$AQ$34,5)</f>
        <v>1.7899999999999999E-3</v>
      </c>
      <c r="J30" s="45">
        <v>5</v>
      </c>
    </row>
    <row r="31" spans="2:10">
      <c r="C31" s="40"/>
      <c r="D31" s="40"/>
      <c r="E31" s="41" t="str">
        <f>Commodities!$D$10</f>
        <v>INDDST</v>
      </c>
      <c r="F31" s="40"/>
      <c r="G31" s="45"/>
      <c r="H31" s="45"/>
      <c r="I31">
        <f>ROUNDUP('EB2018'!$U$34/'EB2018'!$AQ$34,5)</f>
        <v>1.405E-2</v>
      </c>
      <c r="J31" s="45">
        <v>5</v>
      </c>
    </row>
    <row r="32" spans="2:10">
      <c r="C32" s="40"/>
      <c r="D32" s="40"/>
      <c r="E32" s="41" t="str">
        <f>Commodities!$D$12</f>
        <v>INDGAS</v>
      </c>
      <c r="F32" s="40"/>
      <c r="G32" s="45"/>
      <c r="H32" s="45"/>
      <c r="I32">
        <f>ROUNDUP('EB2018'!$AA$34/'EB2018'!$AQ$34,5)</f>
        <v>1.8919999999999999E-2</v>
      </c>
      <c r="J32" s="45">
        <v>5</v>
      </c>
    </row>
    <row r="33" spans="2:10">
      <c r="C33" s="40"/>
      <c r="D33" s="40"/>
      <c r="E33" s="41" t="str">
        <f>Commodities!$D$13</f>
        <v>INDELC</v>
      </c>
      <c r="F33" s="40"/>
      <c r="G33" s="45"/>
      <c r="H33" s="45"/>
      <c r="I33">
        <f>ROUNDUP('EB2018'!$AO$34/'EB2018'!$AQ$34,5)</f>
        <v>0.16432000000000002</v>
      </c>
      <c r="J33" s="45">
        <v>5</v>
      </c>
    </row>
    <row r="34" spans="2:10">
      <c r="B34" s="49"/>
      <c r="C34" s="42"/>
      <c r="D34" s="42"/>
      <c r="E34" s="43" t="str">
        <f>Commodities!$D$15</f>
        <v>INDBIO</v>
      </c>
      <c r="F34" s="42"/>
      <c r="G34" s="46"/>
      <c r="H34" s="46"/>
      <c r="I34" s="49">
        <f>ROUNDUP('EB2018'!$AE$34/'EB2018'!$AQ$34,5)</f>
        <v>0.80038999999999993</v>
      </c>
      <c r="J34" s="46">
        <v>5</v>
      </c>
    </row>
    <row r="35" spans="2:10">
      <c r="B35" t="str">
        <f>_xlfn.TEXTJOIN(",",TRUE,IF(LEFT(Regions!$C$3,1)&lt;&gt;"*",Regions!$C$3,""),IF(LEFT(Regions!$D$3,1)&lt;&gt;"*",Regions!$D$3,""))</f>
        <v>IE,National</v>
      </c>
      <c r="C35" s="40" t="str">
        <f>Processes!D9</f>
        <v>I-DMD-PX4-E0</v>
      </c>
      <c r="D35" s="40" t="str">
        <f>Processes!E9</f>
        <v>Pulp, paper, publishing and printing demand process</v>
      </c>
      <c r="E35" s="41"/>
      <c r="F35" s="40" t="str">
        <f>Commodities!D23</f>
        <v>IPX4</v>
      </c>
      <c r="G35" s="45">
        <v>1</v>
      </c>
      <c r="H35" s="45">
        <v>50</v>
      </c>
      <c r="J35" s="45"/>
    </row>
    <row r="36" spans="2:10">
      <c r="C36" s="40"/>
      <c r="D36" s="40"/>
      <c r="E36" s="41" t="str">
        <f>Commodities!$D$7</f>
        <v>INDKER</v>
      </c>
      <c r="F36" s="40"/>
      <c r="G36" s="45"/>
      <c r="H36" s="45"/>
      <c r="I36">
        <f>ROUNDUP('EB2018'!$Q$35/'EB2018'!$AQ$35,5)</f>
        <v>1.214E-2</v>
      </c>
      <c r="J36" s="45">
        <v>5</v>
      </c>
    </row>
    <row r="37" spans="2:10">
      <c r="C37" s="40"/>
      <c r="D37" s="40"/>
      <c r="E37" s="41" t="str">
        <f>Commodities!$D$9</f>
        <v>INDLPG</v>
      </c>
      <c r="F37" s="40"/>
      <c r="G37" s="45"/>
      <c r="H37" s="45"/>
      <c r="I37">
        <f>ROUNDUP('EB2018'!$T$35/'EB2018'!$AQ$35,5)</f>
        <v>3.1800000000000001E-3</v>
      </c>
      <c r="J37" s="45">
        <v>5</v>
      </c>
    </row>
    <row r="38" spans="2:10">
      <c r="C38" s="40"/>
      <c r="D38" s="40"/>
      <c r="E38" s="41" t="str">
        <f>Commodities!$D$10</f>
        <v>INDDST</v>
      </c>
      <c r="F38" s="40"/>
      <c r="G38" s="45"/>
      <c r="H38" s="45"/>
      <c r="I38">
        <f>ROUNDUP('EB2018'!$U$35/'EB2018'!$AQ$35,5)</f>
        <v>3.687E-2</v>
      </c>
      <c r="J38" s="45">
        <v>5</v>
      </c>
    </row>
    <row r="39" spans="2:10">
      <c r="C39" s="40"/>
      <c r="D39" s="40"/>
      <c r="E39" s="41" t="str">
        <f>Commodities!$D$12</f>
        <v>INDGAS</v>
      </c>
      <c r="F39" s="40"/>
      <c r="G39" s="45"/>
      <c r="H39" s="45"/>
      <c r="I39">
        <f>ROUNDUP('EB2018'!$AA$35/'EB2018'!$AQ$35,5)</f>
        <v>0.28586</v>
      </c>
      <c r="J39" s="45">
        <v>5</v>
      </c>
    </row>
    <row r="40" spans="2:10">
      <c r="B40" s="49"/>
      <c r="C40" s="42"/>
      <c r="D40" s="42"/>
      <c r="E40" s="43" t="str">
        <f>Commodities!$D$13</f>
        <v>INDELC</v>
      </c>
      <c r="F40" s="42"/>
      <c r="G40" s="46"/>
      <c r="H40" s="46"/>
      <c r="I40" s="49">
        <f>ROUNDUP('EB2018'!$AO$35/'EB2018'!$AQ$35,5)</f>
        <v>0.6619799999999999</v>
      </c>
      <c r="J40" s="46">
        <v>5</v>
      </c>
    </row>
    <row r="41" spans="2:10">
      <c r="B41" t="str">
        <f>_xlfn.TEXTJOIN(",",TRUE,IF(LEFT(Regions!$C$3,1)&lt;&gt;"*",Regions!$C$3,""),IF(LEFT(Regions!$D$3,1)&lt;&gt;"*",Regions!$D$3,""))</f>
        <v>IE,National</v>
      </c>
      <c r="C41" s="40" t="str">
        <f>Processes!D10</f>
        <v>I-DMD-CAF-E0</v>
      </c>
      <c r="D41" s="40" t="str">
        <f>Processes!E10</f>
        <v>Chemicals and man-made fibres demand process</v>
      </c>
      <c r="E41" s="41"/>
      <c r="F41" s="40" t="str">
        <f>Commodities!D24</f>
        <v>ICAF</v>
      </c>
      <c r="G41" s="45">
        <v>1</v>
      </c>
      <c r="H41" s="45">
        <v>50</v>
      </c>
      <c r="J41" s="45"/>
    </row>
    <row r="42" spans="2:10">
      <c r="C42" s="40"/>
      <c r="D42" s="40"/>
      <c r="E42" s="41" t="str">
        <f>Commodities!$D$7</f>
        <v>INDKER</v>
      </c>
      <c r="F42" s="40"/>
      <c r="G42" s="45"/>
      <c r="H42" s="45"/>
      <c r="I42">
        <f>ROUNDUP('EB2018'!$Q$36/'EB2018'!$AQ$36,5)</f>
        <v>1.16E-3</v>
      </c>
      <c r="J42" s="45">
        <v>5</v>
      </c>
    </row>
    <row r="43" spans="2:10">
      <c r="C43" s="40"/>
      <c r="D43" s="40"/>
      <c r="E43" s="41" t="str">
        <f>Commodities!$D$8</f>
        <v>INDHFO</v>
      </c>
      <c r="F43" s="40"/>
      <c r="G43" s="45"/>
      <c r="H43" s="45"/>
      <c r="I43">
        <f>ROUNDUP('EB2018'!$S$36/'EB2018'!$AQ$36,5)</f>
        <v>1.085E-2</v>
      </c>
      <c r="J43" s="45">
        <v>5</v>
      </c>
    </row>
    <row r="44" spans="2:10">
      <c r="C44" s="40"/>
      <c r="D44" s="40"/>
      <c r="E44" s="41" t="str">
        <f>Commodities!$D$9</f>
        <v>INDLPG</v>
      </c>
      <c r="F44" s="40"/>
      <c r="G44" s="45"/>
      <c r="H44" s="45"/>
      <c r="I44">
        <f>ROUNDUP('EB2018'!$T$36/'EB2018'!$AQ$36,5)</f>
        <v>1.0789999999999999E-2</v>
      </c>
      <c r="J44" s="45">
        <v>5</v>
      </c>
    </row>
    <row r="45" spans="2:10">
      <c r="C45" s="40"/>
      <c r="D45" s="40"/>
      <c r="E45" s="41" t="str">
        <f>Commodities!$D$10</f>
        <v>INDDST</v>
      </c>
      <c r="F45" s="40"/>
      <c r="G45" s="45"/>
      <c r="H45" s="45"/>
      <c r="I45">
        <f>ROUNDUP('EB2018'!$U$36/'EB2018'!$AQ$36,5)</f>
        <v>1.9390000000000001E-2</v>
      </c>
      <c r="J45" s="45">
        <v>5</v>
      </c>
    </row>
    <row r="46" spans="2:10">
      <c r="C46" s="40"/>
      <c r="D46" s="40"/>
      <c r="E46" s="41" t="str">
        <f>Commodities!$D$11</f>
        <v>INDCOK</v>
      </c>
      <c r="F46" s="40"/>
      <c r="G46" s="45"/>
      <c r="H46" s="45"/>
      <c r="I46">
        <f>ROUNDUP('EB2018'!$V$36/'EB2018'!$AQ$36,5)</f>
        <v>3.8790000000000005E-2</v>
      </c>
      <c r="J46" s="45">
        <v>5</v>
      </c>
    </row>
    <row r="47" spans="2:10">
      <c r="C47" s="40"/>
      <c r="D47" s="40"/>
      <c r="E47" s="41" t="str">
        <f>Commodities!$D$12</f>
        <v>INDGAS</v>
      </c>
      <c r="F47" s="40"/>
      <c r="G47" s="45"/>
      <c r="H47" s="45"/>
      <c r="I47">
        <f>ROUNDUP('EB2018'!$AA$36/'EB2018'!$AQ$36,5)</f>
        <v>0.50569999999999993</v>
      </c>
      <c r="J47" s="45">
        <v>5</v>
      </c>
    </row>
    <row r="48" spans="2:10">
      <c r="B48" s="49"/>
      <c r="C48" s="42"/>
      <c r="D48" s="42"/>
      <c r="E48" s="43" t="str">
        <f>Commodities!$D$13</f>
        <v>INDELC</v>
      </c>
      <c r="F48" s="42"/>
      <c r="G48" s="46"/>
      <c r="H48" s="46"/>
      <c r="I48" s="49">
        <f>ROUNDUP('EB2018'!$AO$36/'EB2018'!$AQ$36,5)</f>
        <v>0.41336000000000001</v>
      </c>
      <c r="J48" s="46">
        <v>5</v>
      </c>
    </row>
    <row r="49" spans="2:10">
      <c r="B49" t="str">
        <f>_xlfn.TEXTJOIN(",",TRUE,IF(LEFT(Regions!$C$3,1)&lt;&gt;"*",Regions!$C$3,""),IF(LEFT(Regions!$D$3,1)&lt;&gt;"*",Regions!$D$3,""))</f>
        <v>IE,National</v>
      </c>
      <c r="C49" s="40" t="str">
        <f>Processes!D11</f>
        <v>I-DMD-RAP-E0</v>
      </c>
      <c r="D49" s="40" t="str">
        <f>Processes!E11</f>
        <v>Rubber and plastic products demand process</v>
      </c>
      <c r="E49" s="41"/>
      <c r="F49" s="40" t="str">
        <f>Commodities!D25</f>
        <v>IRAP</v>
      </c>
      <c r="G49" s="45">
        <v>1</v>
      </c>
      <c r="H49" s="45">
        <v>50</v>
      </c>
      <c r="J49" s="45"/>
    </row>
    <row r="50" spans="2:10">
      <c r="C50" s="40"/>
      <c r="D50" s="40"/>
      <c r="E50" s="41" t="str">
        <f>Commodities!$D$7</f>
        <v>INDKER</v>
      </c>
      <c r="F50" s="40"/>
      <c r="G50" s="45"/>
      <c r="H50" s="45"/>
      <c r="I50">
        <f>ROUNDUP('EB2018'!$Q$37/'EB2018'!$AQ$37,5)</f>
        <v>6.7529999999999993E-2</v>
      </c>
      <c r="J50" s="45">
        <v>5</v>
      </c>
    </row>
    <row r="51" spans="2:10">
      <c r="C51" s="40"/>
      <c r="D51" s="40"/>
      <c r="E51" s="41" t="str">
        <f>Commodities!$D$9</f>
        <v>INDLPG</v>
      </c>
      <c r="F51" s="40"/>
      <c r="G51" s="45"/>
      <c r="H51" s="45"/>
      <c r="I51">
        <f>ROUNDUP('EB2018'!$T$37/'EB2018'!$AQ$37,5)</f>
        <v>4.539E-2</v>
      </c>
      <c r="J51" s="45">
        <v>5</v>
      </c>
    </row>
    <row r="52" spans="2:10">
      <c r="C52" s="40"/>
      <c r="D52" s="40"/>
      <c r="E52" s="41" t="str">
        <f>Commodities!$D$10</f>
        <v>INDDST</v>
      </c>
      <c r="F52" s="40"/>
      <c r="G52" s="45"/>
      <c r="H52" s="45"/>
      <c r="I52">
        <f>ROUNDUP('EB2018'!$U$37/'EB2018'!$AQ$37,5)</f>
        <v>5.3090000000000005E-2</v>
      </c>
      <c r="J52" s="45">
        <v>5</v>
      </c>
    </row>
    <row r="53" spans="2:10">
      <c r="C53" s="40"/>
      <c r="D53" s="40"/>
      <c r="E53" s="41" t="str">
        <f>Commodities!$D$12</f>
        <v>INDGAS</v>
      </c>
      <c r="F53" s="40"/>
      <c r="G53" s="45"/>
      <c r="H53" s="45"/>
      <c r="I53">
        <f>ROUNDUP('EB2018'!$AA$37/'EB2018'!$AQ$37,5)</f>
        <v>8.3849999999999994E-2</v>
      </c>
      <c r="J53" s="45">
        <v>5</v>
      </c>
    </row>
    <row r="54" spans="2:10">
      <c r="B54" s="49"/>
      <c r="C54" s="42"/>
      <c r="D54" s="42"/>
      <c r="E54" s="43" t="str">
        <f>Commodities!$D$13</f>
        <v>INDELC</v>
      </c>
      <c r="F54" s="42"/>
      <c r="G54" s="46"/>
      <c r="H54" s="46"/>
      <c r="I54" s="49">
        <f>ROUNDUP('EB2018'!$AO$37/'EB2018'!$AQ$37,5)</f>
        <v>0.75015999999999994</v>
      </c>
      <c r="J54" s="46">
        <v>5</v>
      </c>
    </row>
    <row r="55" spans="2:10">
      <c r="B55" t="str">
        <f>_xlfn.TEXTJOIN(",",TRUE,IF(LEFT(Regions!$C$3,1)&lt;&gt;"*",Regions!$C$3,""),IF(LEFT(Regions!$D$3,1)&lt;&gt;"*",Regions!$D$3,""))</f>
        <v>IE,National</v>
      </c>
      <c r="C55" s="40" t="str">
        <f>Processes!D12</f>
        <v>I-DMD-ONM-E0</v>
      </c>
      <c r="D55" s="40" t="str">
        <f>Processes!E12</f>
        <v>Other non-metallic mineral products demand process</v>
      </c>
      <c r="E55" s="41" t="str">
        <f>Commodities!$D$5</f>
        <v>INDCOA</v>
      </c>
      <c r="F55" s="40" t="str">
        <f>Commodities!D26</f>
        <v>IONM</v>
      </c>
      <c r="G55" s="45">
        <v>1</v>
      </c>
      <c r="H55" s="45">
        <v>50</v>
      </c>
      <c r="I55">
        <f>ROUNDUP('EB2018'!$C$38/'EB2018'!$AQ$38,5)</f>
        <v>0.20479</v>
      </c>
      <c r="J55" s="45">
        <v>5</v>
      </c>
    </row>
    <row r="56" spans="2:10">
      <c r="C56" s="40"/>
      <c r="D56" s="40"/>
      <c r="E56" s="41" t="str">
        <f>Commodities!$D$7</f>
        <v>INDKER</v>
      </c>
      <c r="F56" s="40"/>
      <c r="G56" s="45"/>
      <c r="H56" s="45"/>
      <c r="I56">
        <f>ROUNDUP('EB2018'!$Q$38/'EB2018'!$AQ$38,5)</f>
        <v>4.0299999999999997E-3</v>
      </c>
      <c r="J56" s="45">
        <v>5</v>
      </c>
    </row>
    <row r="57" spans="2:10">
      <c r="C57" s="40"/>
      <c r="D57" s="40"/>
      <c r="E57" s="41" t="str">
        <f>Commodities!$D$9</f>
        <v>INDLPG</v>
      </c>
      <c r="F57" s="40"/>
      <c r="G57" s="45"/>
      <c r="H57" s="45"/>
      <c r="I57">
        <f>ROUNDUP('EB2018'!$T$38/'EB2018'!$AQ$38,5)</f>
        <v>5.77E-3</v>
      </c>
      <c r="J57" s="45">
        <v>5</v>
      </c>
    </row>
    <row r="58" spans="2:10">
      <c r="C58" s="40"/>
      <c r="D58" s="40"/>
      <c r="E58" s="41" t="str">
        <f>Commodities!$D$10</f>
        <v>INDDST</v>
      </c>
      <c r="F58" s="40"/>
      <c r="G58" s="45"/>
      <c r="H58" s="45"/>
      <c r="I58">
        <f>ROUNDUP('EB2018'!$U$38/'EB2018'!$AQ$38,5)</f>
        <v>7.0239999999999997E-2</v>
      </c>
      <c r="J58" s="45">
        <v>5</v>
      </c>
    </row>
    <row r="59" spans="2:10">
      <c r="C59" s="40"/>
      <c r="D59" s="40"/>
      <c r="E59" s="41" t="str">
        <f>Commodities!$D$11</f>
        <v>INDCOK</v>
      </c>
      <c r="F59" s="40"/>
      <c r="G59" s="45"/>
      <c r="H59" s="45"/>
      <c r="I59">
        <f>ROUNDUP('EB2018'!$V$38/'EB2018'!$AQ$38,5)</f>
        <v>0.30934</v>
      </c>
      <c r="J59" s="45">
        <v>5</v>
      </c>
    </row>
    <row r="60" spans="2:10">
      <c r="C60" s="40"/>
      <c r="D60" s="40"/>
      <c r="E60" s="41" t="str">
        <f>Commodities!$D$12</f>
        <v>INDGAS</v>
      </c>
      <c r="F60" s="40"/>
      <c r="G60" s="45"/>
      <c r="H60" s="45"/>
      <c r="I60">
        <f>ROUNDUP('EB2018'!$AA$38/'EB2018'!$AQ$38,5)</f>
        <v>4.8550000000000003E-2</v>
      </c>
      <c r="J60" s="45">
        <v>5</v>
      </c>
    </row>
    <row r="61" spans="2:10">
      <c r="C61" s="40"/>
      <c r="D61" s="40"/>
      <c r="E61" s="41" t="str">
        <f>Commodities!$D$13</f>
        <v>INDELC</v>
      </c>
      <c r="F61" s="40"/>
      <c r="G61" s="45"/>
      <c r="H61" s="45"/>
      <c r="I61">
        <f>ROUNDUP('EB2018'!$AO$38/'EB2018'!$AQ$38,5)</f>
        <v>0.12726000000000001</v>
      </c>
      <c r="J61" s="45">
        <v>5</v>
      </c>
    </row>
    <row r="62" spans="2:10">
      <c r="C62" s="40"/>
      <c r="D62" s="40"/>
      <c r="E62" s="41" t="str">
        <f>Commodities!$D$15</f>
        <v>INDBIO</v>
      </c>
      <c r="F62" s="40"/>
      <c r="G62" s="45"/>
      <c r="H62" s="45"/>
      <c r="I62">
        <f>ROUNDUP('EB2018'!$AE$38/'EB2018'!$AQ$38,5)</f>
        <v>5.2499999999999995E-3</v>
      </c>
      <c r="J62" s="45">
        <v>5</v>
      </c>
    </row>
    <row r="63" spans="2:10">
      <c r="C63" s="40"/>
      <c r="D63" s="40"/>
      <c r="E63" s="41" t="str">
        <f>Commodities!$D$16</f>
        <v>INDRWS</v>
      </c>
      <c r="F63" s="40"/>
      <c r="G63" s="45"/>
      <c r="H63" s="45"/>
      <c r="I63">
        <f>ROUNDUP('EB2018'!$AF$38/'EB2018'!$AQ$38,5)</f>
        <v>9.5879999999999993E-2</v>
      </c>
      <c r="J63" s="45">
        <v>5</v>
      </c>
    </row>
    <row r="64" spans="2:10">
      <c r="B64" s="49"/>
      <c r="C64" s="42"/>
      <c r="D64" s="42"/>
      <c r="E64" s="43" t="str">
        <f>Commodities!$D$17</f>
        <v>INDNWS</v>
      </c>
      <c r="F64" s="42"/>
      <c r="G64" s="46"/>
      <c r="H64" s="46"/>
      <c r="I64" s="49">
        <f>ROUNDUP('EB2018'!$AN$38/'EB2018'!$AQ$38,5)</f>
        <v>0.12894</v>
      </c>
      <c r="J64" s="46">
        <v>5</v>
      </c>
    </row>
    <row r="65" spans="2:10">
      <c r="B65" t="str">
        <f>_xlfn.TEXTJOIN(",",TRUE,IF(LEFT(Regions!$C$3,1)&lt;&gt;"*",Regions!$C$3,""),IF(LEFT(Regions!$D$3,1)&lt;&gt;"*",Regions!$D$3,""))</f>
        <v>IE,National</v>
      </c>
      <c r="C65" s="40" t="str">
        <f>Processes!D13</f>
        <v>I-DMD-MAP-E0</v>
      </c>
      <c r="D65" s="40" t="str">
        <f>Processes!E13</f>
        <v>Basic metals and fabricated metal products demand process</v>
      </c>
      <c r="E65" s="41"/>
      <c r="F65" s="40" t="str">
        <f>Commodities!D27</f>
        <v>IMAP</v>
      </c>
      <c r="G65" s="45">
        <v>1</v>
      </c>
      <c r="H65" s="45">
        <v>50</v>
      </c>
      <c r="J65" s="45"/>
    </row>
    <row r="66" spans="2:10">
      <c r="C66" s="40"/>
      <c r="D66" s="40"/>
      <c r="E66" s="41" t="str">
        <f>Commodities!$D$5</f>
        <v>INDCOA</v>
      </c>
      <c r="F66" s="40"/>
      <c r="G66" s="45"/>
      <c r="H66" s="45"/>
      <c r="I66">
        <f>ROUNDUP('EB2018'!$C$39/'EB2018'!$AQ$39,5)</f>
        <v>3.2000000000000003E-4</v>
      </c>
      <c r="J66" s="45">
        <v>5</v>
      </c>
    </row>
    <row r="67" spans="2:10">
      <c r="C67" s="40"/>
      <c r="D67" s="40"/>
      <c r="E67" s="41" t="str">
        <f>Commodities!$D$7</f>
        <v>INDKER</v>
      </c>
      <c r="F67" s="40"/>
      <c r="G67" s="45"/>
      <c r="H67" s="45"/>
      <c r="I67">
        <f>ROUNDUP('EB2018'!$Q$39/'EB2018'!$AQ$39,5)</f>
        <v>1.6200000000000001E-3</v>
      </c>
      <c r="J67" s="45">
        <v>5</v>
      </c>
    </row>
    <row r="68" spans="2:10">
      <c r="C68" s="40"/>
      <c r="D68" s="40"/>
      <c r="E68" s="41" t="str">
        <f>Commodities!$D$8</f>
        <v>INDHFO</v>
      </c>
      <c r="F68" s="40"/>
      <c r="G68" s="45"/>
      <c r="H68" s="45"/>
      <c r="I68">
        <f>ROUNDUP('EB2018'!$S$39/'EB2018'!$AQ$39,5)</f>
        <v>2.2300000000000002E-3</v>
      </c>
      <c r="J68" s="45">
        <v>5</v>
      </c>
    </row>
    <row r="69" spans="2:10">
      <c r="C69" s="40"/>
      <c r="D69" s="40"/>
      <c r="E69" s="41" t="str">
        <f>Commodities!$D$9</f>
        <v>INDLPG</v>
      </c>
      <c r="F69" s="40"/>
      <c r="G69" s="45"/>
      <c r="H69" s="45"/>
      <c r="I69">
        <f>ROUNDUP('EB2018'!$T$39/'EB2018'!$AQ$39,5)</f>
        <v>7.3099999999999997E-3</v>
      </c>
      <c r="J69" s="45">
        <v>5</v>
      </c>
    </row>
    <row r="70" spans="2:10">
      <c r="C70" s="40"/>
      <c r="D70" s="40"/>
      <c r="E70" s="41" t="str">
        <f>Commodities!$D$10</f>
        <v>INDDST</v>
      </c>
      <c r="F70" s="40"/>
      <c r="G70" s="45"/>
      <c r="H70" s="45"/>
      <c r="I70">
        <f>ROUNDUP('EB2018'!$U$39/'EB2018'!$AQ$39,5)</f>
        <v>7.1399999999999996E-3</v>
      </c>
      <c r="J70" s="45">
        <v>5</v>
      </c>
    </row>
    <row r="71" spans="2:10">
      <c r="C71" s="40"/>
      <c r="D71" s="40"/>
      <c r="E71" s="41" t="str">
        <f>Commodities!$D$12</f>
        <v>INDGAS</v>
      </c>
      <c r="F71" s="40"/>
      <c r="G71" s="45"/>
      <c r="H71" s="45"/>
      <c r="I71">
        <f>ROUNDUP('EB2018'!$AA$39/'EB2018'!$AQ$39,5)</f>
        <v>0.87570999999999999</v>
      </c>
      <c r="J71" s="45">
        <v>5</v>
      </c>
    </row>
    <row r="72" spans="2:10">
      <c r="B72" s="49"/>
      <c r="C72" s="42"/>
      <c r="D72" s="42"/>
      <c r="E72" s="43" t="str">
        <f>Commodities!$D$13</f>
        <v>INDELC</v>
      </c>
      <c r="F72" s="42"/>
      <c r="G72" s="46"/>
      <c r="H72" s="46"/>
      <c r="I72" s="49">
        <f>ROUNDUP('EB2018'!$AO$39/'EB2018'!$AQ$39,5)</f>
        <v>0.1057</v>
      </c>
      <c r="J72" s="46">
        <v>5</v>
      </c>
    </row>
    <row r="73" spans="2:10">
      <c r="B73" t="str">
        <f>_xlfn.TEXTJOIN(",",TRUE,IF(LEFT(Regions!$C$3,1)&lt;&gt;"*",Regions!$C$3,""),IF(LEFT(Regions!$D$3,1)&lt;&gt;"*",Regions!$D$3,""))</f>
        <v>IE,National</v>
      </c>
      <c r="C73" s="40" t="str">
        <f>Processes!D14</f>
        <v>I-DMD-MAE-E0</v>
      </c>
      <c r="D73" s="40" t="str">
        <f>Processes!E14</f>
        <v>Machinery and equipment n.e.c. demand process</v>
      </c>
      <c r="E73" s="41"/>
      <c r="F73" s="40" t="str">
        <f>Commodities!D28</f>
        <v>IMAE</v>
      </c>
      <c r="G73" s="45">
        <v>1</v>
      </c>
      <c r="H73" s="45">
        <v>50</v>
      </c>
      <c r="J73" s="45"/>
    </row>
    <row r="74" spans="2:10">
      <c r="C74" s="40"/>
      <c r="D74" s="40"/>
      <c r="E74" s="41" t="str">
        <f>Commodities!$D$7</f>
        <v>INDKER</v>
      </c>
      <c r="F74" s="40"/>
      <c r="G74" s="45"/>
      <c r="H74" s="45"/>
      <c r="I74">
        <f>ROUNDUP('EB2018'!$Q$40/'EB2018'!$AQ$40,5)</f>
        <v>6.8499999999999993E-3</v>
      </c>
      <c r="J74" s="45">
        <v>5</v>
      </c>
    </row>
    <row r="75" spans="2:10">
      <c r="C75" s="40"/>
      <c r="D75" s="40"/>
      <c r="E75" s="41" t="str">
        <f>Commodities!$D$9</f>
        <v>INDLPG</v>
      </c>
      <c r="F75" s="40"/>
      <c r="G75" s="45"/>
      <c r="H75" s="45"/>
      <c r="I75">
        <f>ROUNDUP('EB2018'!$T$40/'EB2018'!$AQ$40,5)</f>
        <v>6.7339999999999997E-2</v>
      </c>
      <c r="J75" s="45">
        <v>5</v>
      </c>
    </row>
    <row r="76" spans="2:10">
      <c r="C76" s="40"/>
      <c r="D76" s="40"/>
      <c r="E76" s="41" t="str">
        <f>Commodities!$D$10</f>
        <v>INDDST</v>
      </c>
      <c r="F76" s="40"/>
      <c r="G76" s="45"/>
      <c r="H76" s="45"/>
      <c r="I76">
        <f>ROUNDUP('EB2018'!$U$40/'EB2018'!$AQ$40,5)</f>
        <v>6.9239999999999996E-2</v>
      </c>
      <c r="J76" s="45">
        <v>5</v>
      </c>
    </row>
    <row r="77" spans="2:10">
      <c r="C77" s="40"/>
      <c r="D77" s="40"/>
      <c r="E77" s="41" t="str">
        <f>Commodities!$D$12</f>
        <v>INDGAS</v>
      </c>
      <c r="F77" s="40"/>
      <c r="G77" s="45"/>
      <c r="H77" s="45"/>
      <c r="I77">
        <f>ROUNDUP('EB2018'!$AA$40/'EB2018'!$AQ$40,5)</f>
        <v>0.25886999999999999</v>
      </c>
      <c r="J77" s="45">
        <v>5</v>
      </c>
    </row>
    <row r="78" spans="2:10">
      <c r="B78" s="49"/>
      <c r="C78" s="42"/>
      <c r="D78" s="42"/>
      <c r="E78" s="43" t="str">
        <f>Commodities!$D$13</f>
        <v>INDELC</v>
      </c>
      <c r="F78" s="42"/>
      <c r="G78" s="46"/>
      <c r="H78" s="46"/>
      <c r="I78" s="49">
        <f>ROUNDUP('EB2018'!$AO$40/'EB2018'!$AQ$40,5)</f>
        <v>0.59772999999999998</v>
      </c>
      <c r="J78" s="46">
        <v>5</v>
      </c>
    </row>
    <row r="79" spans="2:10">
      <c r="B79" t="str">
        <f>_xlfn.TEXTJOIN(",",TRUE,IF(LEFT(Regions!$C$3,1)&lt;&gt;"*",Regions!$C$3,""),IF(LEFT(Regions!$D$3,1)&lt;&gt;"*",Regions!$D$3,""))</f>
        <v>IE,National</v>
      </c>
      <c r="C79" s="40" t="str">
        <f>Processes!D15</f>
        <v>I-DMD-EOE-E0</v>
      </c>
      <c r="D79" s="40" t="str">
        <f>Processes!E15</f>
        <v>Electrical and optical equipment demand process</v>
      </c>
      <c r="E79" s="41"/>
      <c r="F79" s="40" t="str">
        <f>Commodities!D29</f>
        <v>IEOE</v>
      </c>
      <c r="G79" s="45">
        <v>1</v>
      </c>
      <c r="H79" s="45">
        <v>50</v>
      </c>
      <c r="J79" s="45"/>
    </row>
    <row r="80" spans="2:10">
      <c r="C80" s="40"/>
      <c r="D80" s="40"/>
      <c r="E80" s="41" t="str">
        <f>Commodities!$D$7</f>
        <v>INDKER</v>
      </c>
      <c r="F80" s="40"/>
      <c r="G80" s="45"/>
      <c r="H80" s="45"/>
      <c r="I80">
        <f>ROUNDUP('EB2018'!$Q$41/'EB2018'!$AQ$41,5)</f>
        <v>4.4199999999999995E-3</v>
      </c>
      <c r="J80" s="45">
        <v>5</v>
      </c>
    </row>
    <row r="81" spans="2:10">
      <c r="C81" s="40"/>
      <c r="D81" s="40"/>
      <c r="E81" s="41" t="str">
        <f>Commodities!$D$9</f>
        <v>INDLPG</v>
      </c>
      <c r="F81" s="40"/>
      <c r="G81" s="45"/>
      <c r="H81" s="45"/>
      <c r="I81">
        <f>ROUNDUP('EB2018'!$T$41/'EB2018'!$AQ$41,5)</f>
        <v>2.0479999999999998E-2</v>
      </c>
      <c r="J81" s="45">
        <v>5</v>
      </c>
    </row>
    <row r="82" spans="2:10">
      <c r="C82" s="40"/>
      <c r="D82" s="40"/>
      <c r="E82" s="41" t="str">
        <f>Commodities!$D$10</f>
        <v>INDDST</v>
      </c>
      <c r="F82" s="40"/>
      <c r="G82" s="45"/>
      <c r="H82" s="45"/>
      <c r="I82">
        <f>ROUNDUP('EB2018'!$U$41/'EB2018'!$AQ$41,5)</f>
        <v>9.7299999999999991E-3</v>
      </c>
      <c r="J82" s="45">
        <v>5</v>
      </c>
    </row>
    <row r="83" spans="2:10">
      <c r="C83" s="40"/>
      <c r="D83" s="40"/>
      <c r="E83" s="41" t="str">
        <f>Commodities!$D$12</f>
        <v>INDGAS</v>
      </c>
      <c r="F83" s="40"/>
      <c r="G83" s="45"/>
      <c r="H83" s="45"/>
      <c r="I83">
        <f>ROUNDUP('EB2018'!$AA$41/'EB2018'!$AQ$41,5)</f>
        <v>0.18036000000000002</v>
      </c>
      <c r="J83" s="45">
        <v>5</v>
      </c>
    </row>
    <row r="84" spans="2:10">
      <c r="B84" s="49"/>
      <c r="C84" s="42"/>
      <c r="D84" s="42"/>
      <c r="E84" s="43" t="str">
        <f>Commodities!$D$13</f>
        <v>INDELC</v>
      </c>
      <c r="F84" s="42"/>
      <c r="G84" s="46"/>
      <c r="H84" s="46"/>
      <c r="I84" s="49">
        <f>ROUNDUP('EB2018'!$AO$41/'EB2018'!$AQ$41,5)</f>
        <v>0.78503000000000001</v>
      </c>
      <c r="J84" s="46">
        <v>5</v>
      </c>
    </row>
    <row r="85" spans="2:10">
      <c r="B85" t="str">
        <f>_xlfn.TEXTJOIN(",",TRUE,IF(LEFT(Regions!$C$3,1)&lt;&gt;"*",Regions!$C$3,""),IF(LEFT(Regions!$D$3,1)&lt;&gt;"*",Regions!$D$3,""))</f>
        <v>IE,National</v>
      </c>
      <c r="C85" s="40" t="str">
        <f>Processes!D16</f>
        <v>I-DMD-TEM-E0</v>
      </c>
      <c r="D85" s="40" t="str">
        <f>Processes!E16</f>
        <v>Transport equipment manufacture demand process</v>
      </c>
      <c r="E85" s="41"/>
      <c r="F85" s="40" t="str">
        <f>Commodities!D30</f>
        <v>ITEM</v>
      </c>
      <c r="G85" s="45">
        <v>1</v>
      </c>
      <c r="H85" s="45">
        <v>50</v>
      </c>
      <c r="J85" s="45"/>
    </row>
    <row r="86" spans="2:10">
      <c r="C86" s="40"/>
      <c r="D86" s="40"/>
      <c r="E86" s="41" t="str">
        <f>Commodities!$D$7</f>
        <v>INDKER</v>
      </c>
      <c r="F86" s="40"/>
      <c r="G86" s="45"/>
      <c r="H86" s="45"/>
      <c r="I86">
        <f>ROUNDUP('EB2018'!$Q$42/'EB2018'!$AQ$42,5)</f>
        <v>1.329E-2</v>
      </c>
      <c r="J86" s="45">
        <v>5</v>
      </c>
    </row>
    <row r="87" spans="2:10">
      <c r="C87" s="40"/>
      <c r="D87" s="40"/>
      <c r="E87" s="41" t="str">
        <f>Commodities!$D$9</f>
        <v>INDLPG</v>
      </c>
      <c r="F87" s="40"/>
      <c r="G87" s="45"/>
      <c r="H87" s="45"/>
      <c r="I87">
        <f>ROUNDUP('EB2018'!$T$42/'EB2018'!$AQ$42,5)</f>
        <v>0.23409000000000002</v>
      </c>
      <c r="J87" s="45">
        <v>5</v>
      </c>
    </row>
    <row r="88" spans="2:10">
      <c r="C88" s="40"/>
      <c r="D88" s="40"/>
      <c r="E88" s="41" t="str">
        <f>Commodities!$D$10</f>
        <v>INDDST</v>
      </c>
      <c r="F88" s="40"/>
      <c r="G88" s="45"/>
      <c r="H88" s="45"/>
      <c r="I88">
        <f>ROUNDUP('EB2018'!$U$42/'EB2018'!$AQ$42,5)</f>
        <v>0.11037999999999999</v>
      </c>
      <c r="J88" s="45">
        <v>5</v>
      </c>
    </row>
    <row r="89" spans="2:10">
      <c r="C89" s="40"/>
      <c r="D89" s="40"/>
      <c r="E89" s="41" t="str">
        <f>Commodities!$D$12</f>
        <v>INDGAS</v>
      </c>
      <c r="F89" s="40"/>
      <c r="G89" s="45"/>
      <c r="H89" s="45"/>
      <c r="I89">
        <f>ROUNDUP('EB2018'!$AA$42/'EB2018'!$AQ$42,5)</f>
        <v>6.8589999999999998E-2</v>
      </c>
      <c r="J89" s="45">
        <v>5</v>
      </c>
    </row>
    <row r="90" spans="2:10">
      <c r="B90" s="49"/>
      <c r="C90" s="42"/>
      <c r="D90" s="42"/>
      <c r="E90" s="43" t="str">
        <f>Commodities!$D$13</f>
        <v>INDELC</v>
      </c>
      <c r="F90" s="42"/>
      <c r="G90" s="46"/>
      <c r="H90" s="46"/>
      <c r="I90" s="49">
        <f>ROUNDUP('EB2018'!$AO$42/'EB2018'!$AQ$42,5)</f>
        <v>0.57367999999999997</v>
      </c>
      <c r="J90" s="46">
        <v>5</v>
      </c>
    </row>
    <row r="91" spans="2:10">
      <c r="B91" t="str">
        <f>_xlfn.TEXTJOIN(",",TRUE,IF(LEFT(Regions!$C$3,1)&lt;&gt;"*",Regions!$C$3,""),IF(LEFT(Regions!$D$3,1)&lt;&gt;"*",Regions!$D$3,""))</f>
        <v>IE,National</v>
      </c>
      <c r="C91" s="40" t="str">
        <f>Processes!D17</f>
        <v>I-DMD-OMA-E0</v>
      </c>
      <c r="D91" s="40" t="str">
        <f>Processes!E17</f>
        <v>Other manufacturing demand process</v>
      </c>
      <c r="E91" s="41"/>
      <c r="F91" s="40" t="str">
        <f>Commodities!D31</f>
        <v>IOMA</v>
      </c>
      <c r="G91" s="45">
        <v>1</v>
      </c>
      <c r="H91" s="45">
        <v>50</v>
      </c>
      <c r="J91" s="45"/>
    </row>
    <row r="92" spans="2:10">
      <c r="E92" s="41" t="str">
        <f>Commodities!$D$7</f>
        <v>INDKER</v>
      </c>
      <c r="I92">
        <f>ROUNDUP('EB2018'!$Q$43/'EB2018'!$AQ$43,5)</f>
        <v>7.5199999999999998E-3</v>
      </c>
      <c r="J92">
        <v>5</v>
      </c>
    </row>
    <row r="93" spans="2:10">
      <c r="E93" s="41" t="str">
        <f>Commodities!$D$8</f>
        <v>INDHFO</v>
      </c>
      <c r="I93">
        <f>ROUNDUP('EB2018'!$S$43/'EB2018'!$AQ$43,5)</f>
        <v>3.585E-2</v>
      </c>
      <c r="J93">
        <v>5</v>
      </c>
    </row>
    <row r="94" spans="2:10">
      <c r="E94" s="41" t="str">
        <f>Commodities!$D$9</f>
        <v>INDLPG</v>
      </c>
      <c r="I94">
        <f>ROUNDUP('EB2018'!$T$43/'EB2018'!$AQ$43,5)</f>
        <v>4.8580000000000005E-2</v>
      </c>
      <c r="J94">
        <v>5</v>
      </c>
    </row>
    <row r="95" spans="2:10">
      <c r="E95" s="41" t="str">
        <f>Commodities!$D$10</f>
        <v>INDDST</v>
      </c>
      <c r="I95">
        <f>ROUNDUP('EB2018'!$U$43/'EB2018'!$AQ$43,5)</f>
        <v>3.1189999999999999E-2</v>
      </c>
      <c r="J95">
        <v>5</v>
      </c>
    </row>
    <row r="96" spans="2:10">
      <c r="E96" s="41" t="str">
        <f>Commodities!$D$12</f>
        <v>INDGAS</v>
      </c>
      <c r="I96">
        <f>ROUNDUP('EB2018'!$AA$43/'EB2018'!$AQ$43,5)</f>
        <v>0.29536000000000001</v>
      </c>
      <c r="J96">
        <v>5</v>
      </c>
    </row>
    <row r="97" spans="2:10">
      <c r="B97" s="49"/>
      <c r="C97" s="49"/>
      <c r="D97" s="49"/>
      <c r="E97" s="43" t="str">
        <f>Commodities!$D$13</f>
        <v>INDELC</v>
      </c>
      <c r="F97" s="49"/>
      <c r="G97" s="49"/>
      <c r="H97" s="49"/>
      <c r="I97" s="49">
        <f>ROUNDUP('EB2018'!$AO$43/'EB2018'!$AQ$43,5)</f>
        <v>0.58152999999999999</v>
      </c>
      <c r="J97" s="49">
        <v>5</v>
      </c>
    </row>
    <row r="98" spans="2:10">
      <c r="B98" t="str">
        <f>_xlfn.TEXTJOIN(",",TRUE,IF(LEFT(Regions!$C$3,1)&lt;&gt;"*",Regions!$C$3,""),IF(LEFT(Regions!$D$3,1)&lt;&gt;"*",Regions!$D$3,""))</f>
        <v>IE,National</v>
      </c>
      <c r="C98" s="40" t="str">
        <f>Processes!D18</f>
        <v>I-DMD-CON-E0</v>
      </c>
      <c r="D98" s="40" t="str">
        <f>Processes!E18</f>
        <v>Construction demand process</v>
      </c>
      <c r="E98" s="41"/>
      <c r="F98" s="40" t="str">
        <f>Commodities!D32</f>
        <v>ICON</v>
      </c>
      <c r="G98" s="45">
        <v>1</v>
      </c>
      <c r="H98" s="45">
        <v>50</v>
      </c>
      <c r="J98" s="45"/>
    </row>
    <row r="99" spans="2:10">
      <c r="E99" s="41" t="str">
        <f>Commodities!$D$7</f>
        <v>INDKER</v>
      </c>
      <c r="I99">
        <f>ROUNDUP('EB2018'!$Q$44/'EB2018'!$AQ$44,5)</f>
        <v>7.5199999999999998E-3</v>
      </c>
      <c r="J99">
        <v>5</v>
      </c>
    </row>
    <row r="100" spans="2:10">
      <c r="E100" s="41" t="str">
        <f>Commodities!$D$9</f>
        <v>INDLPG</v>
      </c>
      <c r="I100">
        <f>ROUNDUP('EB2018'!$T$44/'EB2018'!$AQ$44,5)</f>
        <v>4.9299999999999995E-3</v>
      </c>
      <c r="J100">
        <v>5</v>
      </c>
    </row>
    <row r="101" spans="2:10">
      <c r="E101" s="41" t="str">
        <f>Commodities!$D$10</f>
        <v>INDDST</v>
      </c>
      <c r="I101">
        <f>ROUNDUP('EB2018'!$U$44/'EB2018'!$AQ$44,5)</f>
        <v>0.52918999999999994</v>
      </c>
      <c r="J101">
        <v>5</v>
      </c>
    </row>
    <row r="102" spans="2:10">
      <c r="E102" s="41" t="str">
        <f>Commodities!$D$12</f>
        <v>INDGAS</v>
      </c>
      <c r="I102">
        <f>ROUNDUP('EB2018'!$AA$44/'EB2018'!$AQ$44,5)</f>
        <v>0.20224</v>
      </c>
      <c r="J102">
        <v>5</v>
      </c>
    </row>
    <row r="103" spans="2:10">
      <c r="B103" s="49"/>
      <c r="C103" s="49"/>
      <c r="D103" s="49"/>
      <c r="E103" s="43" t="str">
        <f>Commodities!$D$13</f>
        <v>INDELC</v>
      </c>
      <c r="F103" s="49"/>
      <c r="G103" s="49"/>
      <c r="H103" s="49"/>
      <c r="I103" s="49">
        <f>ROUNDUP('EB2018'!$AO$44/'EB2018'!$AQ$44,5)</f>
        <v>0.25614000000000003</v>
      </c>
      <c r="J103" s="4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D17"/>
  <sheetViews>
    <sheetView workbookViewId="0">
      <selection activeCell="D11" sqref="D11"/>
    </sheetView>
  </sheetViews>
  <sheetFormatPr defaultRowHeight="15"/>
  <cols>
    <col min="2" max="2" width="26.42578125" bestFit="1" customWidth="1"/>
  </cols>
  <sheetData>
    <row r="2" spans="2:4">
      <c r="B2" s="20" t="s">
        <v>251</v>
      </c>
      <c r="C2" s="20"/>
      <c r="D2" s="21"/>
    </row>
    <row r="3" spans="2:4" ht="15.75" thickBot="1">
      <c r="B3" s="22" t="s">
        <v>167</v>
      </c>
      <c r="C3" s="22" t="str">
        <f>Regions!C3</f>
        <v>IE</v>
      </c>
      <c r="D3" s="22" t="str">
        <f>Regions!D3</f>
        <v>National</v>
      </c>
    </row>
    <row r="4" spans="2:4">
      <c r="B4" t="str">
        <f>Commodities!D19</f>
        <v>INEM</v>
      </c>
      <c r="C4" s="37">
        <f>'EB2018'!AQ31*Conversions!$B$2</f>
        <v>2.0712927345907732</v>
      </c>
      <c r="D4" s="37">
        <f>C4</f>
        <v>2.0712927345907732</v>
      </c>
    </row>
    <row r="5" spans="2:4">
      <c r="B5" t="str">
        <f>Commodities!D20</f>
        <v>IFAB</v>
      </c>
      <c r="C5" s="37">
        <f>'EB2018'!AQ32*Conversions!$B$2</f>
        <v>22.249040341011746</v>
      </c>
      <c r="D5" s="37">
        <f t="shared" ref="D5:D17" si="0">C5</f>
        <v>22.249040341011746</v>
      </c>
    </row>
    <row r="6" spans="2:4">
      <c r="B6" t="str">
        <f>Commodities!D21</f>
        <v>ITAP</v>
      </c>
      <c r="C6" s="37">
        <f>'EB2018'!AQ33*Conversions!$B$2</f>
        <v>1.2014578872914692</v>
      </c>
      <c r="D6" s="37">
        <f t="shared" si="0"/>
        <v>1.2014578872914692</v>
      </c>
    </row>
    <row r="7" spans="2:4">
      <c r="B7" t="str">
        <f>Commodities!D22</f>
        <v>IWAP</v>
      </c>
      <c r="C7" s="37">
        <f>'EB2018'!AQ34*Conversions!$B$2</f>
        <v>6.6890404714869804</v>
      </c>
      <c r="D7" s="37">
        <f t="shared" si="0"/>
        <v>6.6890404714869804</v>
      </c>
    </row>
    <row r="8" spans="2:4">
      <c r="B8" t="str">
        <f>Commodities!D23</f>
        <v>IPX4</v>
      </c>
      <c r="C8" s="37">
        <f>'EB2018'!AQ35*Conversions!$B$2</f>
        <v>0.67287296253748397</v>
      </c>
      <c r="D8" s="37">
        <f t="shared" si="0"/>
        <v>0.67287296253748397</v>
      </c>
    </row>
    <row r="9" spans="2:4">
      <c r="B9" t="str">
        <f>Commodities!D24</f>
        <v>ICAF</v>
      </c>
      <c r="C9" s="37">
        <f>'EB2018'!AQ36*Conversions!$B$2</f>
        <v>10.597697159496771</v>
      </c>
      <c r="D9" s="37">
        <f t="shared" si="0"/>
        <v>10.597697159496771</v>
      </c>
    </row>
    <row r="10" spans="2:4">
      <c r="B10" t="str">
        <f>Commodities!D25</f>
        <v>IRAP</v>
      </c>
      <c r="C10" s="37">
        <f>'EB2018'!AQ37*Conversions!$B$2</f>
        <v>1.140568269670148</v>
      </c>
      <c r="D10" s="37">
        <f t="shared" si="0"/>
        <v>1.140568269670148</v>
      </c>
    </row>
    <row r="11" spans="2:4">
      <c r="B11" t="str">
        <f>Commodities!D26</f>
        <v>IONM</v>
      </c>
      <c r="C11" s="37">
        <f>'EB2018'!AQ38*Conversions!$B$2</f>
        <v>17.770098364755199</v>
      </c>
      <c r="D11" s="37">
        <f t="shared" si="0"/>
        <v>17.770098364755199</v>
      </c>
    </row>
    <row r="12" spans="2:4">
      <c r="B12" t="str">
        <f>Commodities!D27</f>
        <v>IMAP</v>
      </c>
      <c r="C12" s="37">
        <f>'EB2018'!AQ39*Conversions!$B$2</f>
        <v>19.539705014276397</v>
      </c>
      <c r="D12" s="37">
        <f t="shared" si="0"/>
        <v>19.539705014276397</v>
      </c>
    </row>
    <row r="13" spans="2:4">
      <c r="B13" t="str">
        <f>Commodities!D28</f>
        <v>IMAE</v>
      </c>
      <c r="C13" s="37">
        <f>'EB2018'!AQ40*Conversions!$B$2</f>
        <v>1.2896556988404391</v>
      </c>
      <c r="D13" s="37">
        <f t="shared" si="0"/>
        <v>1.2896556988404391</v>
      </c>
    </row>
    <row r="14" spans="2:4">
      <c r="B14" t="str">
        <f>Commodities!D29</f>
        <v>IEOE</v>
      </c>
      <c r="C14" s="37">
        <f>'EB2018'!AQ41*Conversions!$B$2</f>
        <v>4.2689583715443513</v>
      </c>
      <c r="D14" s="37">
        <f t="shared" si="0"/>
        <v>4.2689583715443513</v>
      </c>
    </row>
    <row r="15" spans="2:4">
      <c r="B15" t="str">
        <f>Commodities!D30</f>
        <v>ITEM</v>
      </c>
      <c r="C15" s="37">
        <f>'EB2018'!AQ42*Conversions!$B$2</f>
        <v>0.16518244671693008</v>
      </c>
      <c r="D15" s="37">
        <f t="shared" si="0"/>
        <v>0.16518244671693008</v>
      </c>
    </row>
    <row r="16" spans="2:4">
      <c r="B16" t="str">
        <f>Commodities!D31</f>
        <v>IOMA</v>
      </c>
      <c r="C16" s="37">
        <f>'EB2018'!AQ43*Conversions!$B$2</f>
        <v>4.2546573385120432</v>
      </c>
      <c r="D16" s="37">
        <f t="shared" si="0"/>
        <v>4.2546573385120432</v>
      </c>
    </row>
    <row r="17" spans="2:4">
      <c r="B17" t="str">
        <f>Commodities!D32</f>
        <v>ICON</v>
      </c>
      <c r="C17" s="37">
        <f>'EB2018'!AQ44*Conversions!$B$2</f>
        <v>4.0239683065477214</v>
      </c>
      <c r="D17" s="37">
        <f t="shared" si="0"/>
        <v>4.0239683065477214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C9" sqref="C9"/>
    </sheetView>
  </sheetViews>
  <sheetFormatPr defaultColWidth="9.140625" defaultRowHeight="15"/>
  <cols>
    <col min="1" max="16384" width="9.140625" style="39"/>
  </cols>
  <sheetData>
    <row r="1" spans="1:3">
      <c r="A1" s="38" t="s">
        <v>252</v>
      </c>
    </row>
    <row r="2" spans="1:3">
      <c r="A2" s="39" t="s">
        <v>253</v>
      </c>
      <c r="B2" s="39">
        <v>4.1868000000000002E-2</v>
      </c>
      <c r="C2" s="3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EB2018</vt:lpstr>
      <vt:lpstr>Commodities</vt:lpstr>
      <vt:lpstr>Processes</vt:lpstr>
      <vt:lpstr>FT</vt:lpstr>
      <vt:lpstr>DMD</vt:lpstr>
      <vt:lpstr>Demands</vt:lpstr>
      <vt:lpstr>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2021-02-10T22:04:52Z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558742702007293</vt:r8>
  </property>
</Properties>
</file>