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bRES_TMPL\"/>
    </mc:Choice>
  </mc:AlternateContent>
  <xr:revisionPtr revIDLastSave="0" documentId="13_ncr:1_{D1CE4039-44CE-4D2B-84BB-27332987B9A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ommodities" sheetId="6" r:id="rId1"/>
    <sheet name="TRA" sheetId="5" r:id="rId2"/>
    <sheet name="Purchase price" sheetId="7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9" i="5" l="1"/>
  <c r="K180" i="5"/>
  <c r="K171" i="5"/>
  <c r="K172" i="5"/>
  <c r="K173" i="5"/>
  <c r="K174" i="5"/>
  <c r="K175" i="5"/>
  <c r="K176" i="5"/>
  <c r="K163" i="5"/>
  <c r="K164" i="5"/>
  <c r="K165" i="5"/>
  <c r="K166" i="5"/>
  <c r="K167" i="5"/>
  <c r="K168" i="5"/>
  <c r="K155" i="5"/>
  <c r="K156" i="5"/>
  <c r="K157" i="5"/>
  <c r="K158" i="5"/>
  <c r="K159" i="5"/>
  <c r="K160" i="5"/>
  <c r="K178" i="5"/>
  <c r="K170" i="5"/>
  <c r="K162" i="5"/>
  <c r="K154" i="5"/>
  <c r="K151" i="5"/>
  <c r="K152" i="5"/>
  <c r="K150" i="5"/>
  <c r="K145" i="5"/>
  <c r="K146" i="5"/>
  <c r="K147" i="5"/>
  <c r="K148" i="5"/>
  <c r="K14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24" i="5"/>
  <c r="K102" i="5"/>
  <c r="K101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04" i="5"/>
  <c r="L104" i="5"/>
  <c r="D93" i="5"/>
  <c r="E93" i="5"/>
  <c r="E92" i="5"/>
  <c r="D92" i="5"/>
  <c r="D187" i="5"/>
  <c r="D186" i="5"/>
  <c r="C187" i="5"/>
  <c r="C186" i="5"/>
  <c r="B187" i="5"/>
  <c r="B186" i="5"/>
  <c r="H219" i="5"/>
  <c r="I219" i="5"/>
  <c r="J219" i="5"/>
  <c r="K219" i="5" s="1"/>
  <c r="L219" i="5" s="1"/>
  <c r="M219" i="5" s="1"/>
  <c r="N219" i="5" s="1"/>
  <c r="O219" i="5" s="1"/>
  <c r="P219" i="5" s="1"/>
  <c r="Q219" i="5" s="1"/>
  <c r="R219" i="5" s="1"/>
  <c r="S219" i="5" s="1"/>
  <c r="T219" i="5" s="1"/>
  <c r="U219" i="5" s="1"/>
  <c r="V219" i="5" s="1"/>
  <c r="W219" i="5" s="1"/>
  <c r="X219" i="5" s="1"/>
  <c r="Y219" i="5" s="1"/>
  <c r="Z219" i="5" s="1"/>
  <c r="AA219" i="5" s="1"/>
  <c r="AB219" i="5" s="1"/>
  <c r="AC219" i="5" s="1"/>
  <c r="AD219" i="5" s="1"/>
  <c r="AE219" i="5" s="1"/>
  <c r="AF219" i="5" s="1"/>
  <c r="H220" i="5"/>
  <c r="I220" i="5"/>
  <c r="J220" i="5" s="1"/>
  <c r="K220" i="5" s="1"/>
  <c r="L220" i="5" s="1"/>
  <c r="M220" i="5" s="1"/>
  <c r="N220" i="5" s="1"/>
  <c r="O220" i="5" s="1"/>
  <c r="P220" i="5" s="1"/>
  <c r="Q220" i="5" s="1"/>
  <c r="R220" i="5" s="1"/>
  <c r="S220" i="5" s="1"/>
  <c r="T220" i="5" s="1"/>
  <c r="U220" i="5" s="1"/>
  <c r="V220" i="5" s="1"/>
  <c r="W220" i="5" s="1"/>
  <c r="X220" i="5" s="1"/>
  <c r="Y220" i="5" s="1"/>
  <c r="Z220" i="5" s="1"/>
  <c r="AA220" i="5" s="1"/>
  <c r="AB220" i="5" s="1"/>
  <c r="AC220" i="5" s="1"/>
  <c r="AD220" i="5" s="1"/>
  <c r="AE220" i="5" s="1"/>
  <c r="AF220" i="5" s="1"/>
  <c r="H221" i="5"/>
  <c r="I221" i="5" s="1"/>
  <c r="J221" i="5" s="1"/>
  <c r="K221" i="5" s="1"/>
  <c r="L221" i="5" s="1"/>
  <c r="M221" i="5" s="1"/>
  <c r="N221" i="5" s="1"/>
  <c r="O221" i="5" s="1"/>
  <c r="P221" i="5" s="1"/>
  <c r="Q221" i="5" s="1"/>
  <c r="R221" i="5" s="1"/>
  <c r="S221" i="5" s="1"/>
  <c r="T221" i="5" s="1"/>
  <c r="U221" i="5" s="1"/>
  <c r="V221" i="5" s="1"/>
  <c r="W221" i="5" s="1"/>
  <c r="X221" i="5" s="1"/>
  <c r="Y221" i="5" s="1"/>
  <c r="Z221" i="5" s="1"/>
  <c r="AA221" i="5" s="1"/>
  <c r="AB221" i="5" s="1"/>
  <c r="AC221" i="5" s="1"/>
  <c r="AD221" i="5" s="1"/>
  <c r="AE221" i="5" s="1"/>
  <c r="AF221" i="5" s="1"/>
  <c r="H222" i="5"/>
  <c r="I222" i="5"/>
  <c r="J222" i="5"/>
  <c r="K222" i="5"/>
  <c r="L222" i="5"/>
  <c r="M222" i="5" s="1"/>
  <c r="N222" i="5" s="1"/>
  <c r="O222" i="5" s="1"/>
  <c r="P222" i="5" s="1"/>
  <c r="Q222" i="5" s="1"/>
  <c r="R222" i="5" s="1"/>
  <c r="S222" i="5" s="1"/>
  <c r="T222" i="5" s="1"/>
  <c r="U222" i="5" s="1"/>
  <c r="V222" i="5" s="1"/>
  <c r="W222" i="5" s="1"/>
  <c r="X222" i="5" s="1"/>
  <c r="Y222" i="5" s="1"/>
  <c r="Z222" i="5" s="1"/>
  <c r="AA222" i="5" s="1"/>
  <c r="AB222" i="5" s="1"/>
  <c r="AC222" i="5" s="1"/>
  <c r="AD222" i="5" s="1"/>
  <c r="AE222" i="5" s="1"/>
  <c r="AF222" i="5" s="1"/>
  <c r="H223" i="5"/>
  <c r="I223" i="5"/>
  <c r="J223" i="5"/>
  <c r="K223" i="5"/>
  <c r="L223" i="5" s="1"/>
  <c r="M223" i="5" s="1"/>
  <c r="N223" i="5" s="1"/>
  <c r="O223" i="5" s="1"/>
  <c r="P223" i="5" s="1"/>
  <c r="Q223" i="5" s="1"/>
  <c r="R223" i="5" s="1"/>
  <c r="S223" i="5" s="1"/>
  <c r="T223" i="5" s="1"/>
  <c r="U223" i="5" s="1"/>
  <c r="V223" i="5" s="1"/>
  <c r="W223" i="5" s="1"/>
  <c r="X223" i="5" s="1"/>
  <c r="Y223" i="5" s="1"/>
  <c r="Z223" i="5" s="1"/>
  <c r="AA223" i="5" s="1"/>
  <c r="AB223" i="5" s="1"/>
  <c r="AC223" i="5" s="1"/>
  <c r="AD223" i="5" s="1"/>
  <c r="AE223" i="5" s="1"/>
  <c r="AF223" i="5" s="1"/>
  <c r="H224" i="5"/>
  <c r="I224" i="5"/>
  <c r="J224" i="5"/>
  <c r="K224" i="5" s="1"/>
  <c r="L224" i="5" s="1"/>
  <c r="M224" i="5" s="1"/>
  <c r="N224" i="5" s="1"/>
  <c r="O224" i="5" s="1"/>
  <c r="P224" i="5" s="1"/>
  <c r="Q224" i="5" s="1"/>
  <c r="R224" i="5" s="1"/>
  <c r="S224" i="5" s="1"/>
  <c r="T224" i="5" s="1"/>
  <c r="U224" i="5" s="1"/>
  <c r="V224" i="5" s="1"/>
  <c r="W224" i="5" s="1"/>
  <c r="X224" i="5" s="1"/>
  <c r="Y224" i="5" s="1"/>
  <c r="Z224" i="5" s="1"/>
  <c r="AA224" i="5" s="1"/>
  <c r="AB224" i="5" s="1"/>
  <c r="AC224" i="5" s="1"/>
  <c r="AD224" i="5" s="1"/>
  <c r="AE224" i="5" s="1"/>
  <c r="AF224" i="5" s="1"/>
  <c r="G222" i="5"/>
  <c r="G221" i="5"/>
  <c r="G223" i="5"/>
  <c r="G224" i="5"/>
  <c r="G220" i="5"/>
  <c r="G219" i="5"/>
  <c r="C223" i="5"/>
  <c r="C222" i="5"/>
  <c r="C224" i="5" s="1"/>
  <c r="C221" i="5"/>
  <c r="C220" i="5"/>
  <c r="C219" i="5"/>
  <c r="C182" i="5"/>
  <c r="C184" i="5"/>
  <c r="C183" i="5"/>
  <c r="D183" i="5"/>
  <c r="D184" i="5"/>
  <c r="D182" i="5"/>
  <c r="E88" i="5"/>
  <c r="E89" i="5"/>
  <c r="E90" i="5"/>
  <c r="D89" i="5"/>
  <c r="B183" i="5" s="1"/>
  <c r="D90" i="5"/>
  <c r="B184" i="5" s="1"/>
  <c r="D88" i="5"/>
  <c r="B182" i="5" s="1"/>
  <c r="C195" i="5"/>
  <c r="C196" i="5" s="1"/>
  <c r="AJ196" i="5" s="1"/>
  <c r="B220" i="5" l="1"/>
  <c r="B221" i="5" s="1"/>
  <c r="B222" i="5" s="1"/>
  <c r="B223" i="5" s="1"/>
  <c r="B224" i="5" s="1"/>
  <c r="B219" i="5"/>
  <c r="P125" i="5"/>
  <c r="P126" i="5" s="1"/>
  <c r="P127" i="5" s="1"/>
  <c r="P128" i="5" s="1"/>
  <c r="P129" i="5" s="1"/>
  <c r="P130" i="5" s="1"/>
  <c r="P131" i="5" s="1"/>
  <c r="P132" i="5" s="1"/>
  <c r="P133" i="5" s="1"/>
  <c r="P134" i="5" s="1"/>
  <c r="P135" i="5" s="1"/>
  <c r="P136" i="5" s="1"/>
  <c r="P137" i="5" s="1"/>
  <c r="P138" i="5" s="1"/>
  <c r="P139" i="5" s="1"/>
  <c r="P140" i="5" s="1"/>
  <c r="P141" i="5" s="1"/>
  <c r="P142" i="5" s="1"/>
  <c r="P105" i="5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P116" i="5" s="1"/>
  <c r="P117" i="5" s="1"/>
  <c r="P118" i="5" s="1"/>
  <c r="P119" i="5" s="1"/>
  <c r="P120" i="5" s="1"/>
  <c r="P121" i="5" s="1"/>
  <c r="P122" i="5" s="1"/>
  <c r="D170" i="5" l="1"/>
  <c r="D171" i="5" s="1"/>
  <c r="D172" i="5" s="1"/>
  <c r="D173" i="5" s="1"/>
  <c r="D174" i="5" s="1"/>
  <c r="D175" i="5" s="1"/>
  <c r="D176" i="5" s="1"/>
  <c r="D162" i="5"/>
  <c r="D163" i="5" s="1"/>
  <c r="D164" i="5" s="1"/>
  <c r="D165" i="5" s="1"/>
  <c r="D166" i="5" s="1"/>
  <c r="D167" i="5" s="1"/>
  <c r="D168" i="5" s="1"/>
  <c r="D154" i="5"/>
  <c r="D155" i="5" s="1"/>
  <c r="D156" i="5" s="1"/>
  <c r="D157" i="5" s="1"/>
  <c r="D158" i="5" s="1"/>
  <c r="D159" i="5" s="1"/>
  <c r="D160" i="5" s="1"/>
  <c r="E162" i="5" l="1"/>
  <c r="F162" i="5"/>
  <c r="G162" i="5"/>
  <c r="H162" i="5"/>
  <c r="I162" i="5"/>
  <c r="J162" i="5"/>
  <c r="L162" i="5"/>
  <c r="M162" i="5"/>
  <c r="N162" i="5"/>
  <c r="O162" i="5"/>
  <c r="P162" i="5"/>
  <c r="Q162" i="5"/>
  <c r="S162" i="5"/>
  <c r="E163" i="5"/>
  <c r="F163" i="5"/>
  <c r="G163" i="5"/>
  <c r="H163" i="5"/>
  <c r="I163" i="5"/>
  <c r="J163" i="5"/>
  <c r="L163" i="5"/>
  <c r="M163" i="5"/>
  <c r="N163" i="5"/>
  <c r="O163" i="5"/>
  <c r="P163" i="5"/>
  <c r="Q163" i="5"/>
  <c r="S163" i="5"/>
  <c r="E164" i="5"/>
  <c r="F164" i="5"/>
  <c r="G164" i="5"/>
  <c r="H164" i="5"/>
  <c r="I164" i="5"/>
  <c r="J164" i="5"/>
  <c r="L164" i="5"/>
  <c r="M164" i="5"/>
  <c r="N164" i="5"/>
  <c r="O164" i="5"/>
  <c r="P164" i="5"/>
  <c r="Q164" i="5"/>
  <c r="S164" i="5"/>
  <c r="E165" i="5"/>
  <c r="F165" i="5"/>
  <c r="G165" i="5"/>
  <c r="H165" i="5"/>
  <c r="I165" i="5"/>
  <c r="J165" i="5"/>
  <c r="L165" i="5"/>
  <c r="M165" i="5"/>
  <c r="N165" i="5"/>
  <c r="O165" i="5"/>
  <c r="P165" i="5"/>
  <c r="Q165" i="5"/>
  <c r="S165" i="5"/>
  <c r="E166" i="5"/>
  <c r="F166" i="5"/>
  <c r="G166" i="5"/>
  <c r="H166" i="5"/>
  <c r="I166" i="5"/>
  <c r="J166" i="5"/>
  <c r="L166" i="5"/>
  <c r="M166" i="5"/>
  <c r="N166" i="5"/>
  <c r="O166" i="5"/>
  <c r="P166" i="5"/>
  <c r="Q166" i="5"/>
  <c r="S166" i="5"/>
  <c r="E167" i="5"/>
  <c r="F167" i="5"/>
  <c r="G167" i="5"/>
  <c r="H167" i="5"/>
  <c r="I167" i="5"/>
  <c r="J167" i="5"/>
  <c r="L167" i="5"/>
  <c r="M167" i="5"/>
  <c r="N167" i="5"/>
  <c r="O167" i="5"/>
  <c r="P167" i="5"/>
  <c r="Q167" i="5"/>
  <c r="S167" i="5"/>
  <c r="E168" i="5"/>
  <c r="F168" i="5"/>
  <c r="G168" i="5"/>
  <c r="H168" i="5"/>
  <c r="I168" i="5"/>
  <c r="J168" i="5"/>
  <c r="L168" i="5"/>
  <c r="M168" i="5"/>
  <c r="N168" i="5"/>
  <c r="O168" i="5"/>
  <c r="P168" i="5"/>
  <c r="Q168" i="5"/>
  <c r="S168" i="5"/>
  <c r="D178" i="5"/>
  <c r="D179" i="5" s="1"/>
  <c r="D180" i="5" s="1"/>
  <c r="E68" i="5"/>
  <c r="E69" i="5"/>
  <c r="E70" i="5"/>
  <c r="E71" i="5"/>
  <c r="E72" i="5"/>
  <c r="E73" i="5"/>
  <c r="E74" i="5"/>
  <c r="D69" i="5"/>
  <c r="B163" i="5" s="1"/>
  <c r="D70" i="5"/>
  <c r="B164" i="5" s="1"/>
  <c r="D71" i="5"/>
  <c r="B165" i="5" s="1"/>
  <c r="D72" i="5"/>
  <c r="B166" i="5" s="1"/>
  <c r="D73" i="5"/>
  <c r="B167" i="5" s="1"/>
  <c r="D74" i="5"/>
  <c r="B168" i="5" s="1"/>
  <c r="D68" i="5"/>
  <c r="B162" i="5" s="1"/>
  <c r="I105" i="5" l="1"/>
  <c r="J105" i="5" s="1"/>
  <c r="L105" i="5" s="1"/>
  <c r="I104" i="5"/>
  <c r="J104" i="5" s="1"/>
  <c r="C180" i="5" l="1"/>
  <c r="C179" i="5"/>
  <c r="C178" i="5"/>
  <c r="C176" i="5"/>
  <c r="C168" i="5" s="1"/>
  <c r="C175" i="5"/>
  <c r="C167" i="5" s="1"/>
  <c r="C174" i="5"/>
  <c r="C166" i="5" s="1"/>
  <c r="C173" i="5"/>
  <c r="C165" i="5" s="1"/>
  <c r="C172" i="5"/>
  <c r="C164" i="5" s="1"/>
  <c r="C171" i="5"/>
  <c r="C163" i="5" s="1"/>
  <c r="C170" i="5"/>
  <c r="C162" i="5" s="1"/>
  <c r="C160" i="5"/>
  <c r="C159" i="5"/>
  <c r="C158" i="5"/>
  <c r="C157" i="5"/>
  <c r="C156" i="5"/>
  <c r="C155" i="5"/>
  <c r="C154" i="5"/>
  <c r="C152" i="5"/>
  <c r="C151" i="5"/>
  <c r="C150" i="5"/>
  <c r="C148" i="5"/>
  <c r="C147" i="5"/>
  <c r="C146" i="5"/>
  <c r="C145" i="5"/>
  <c r="C144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2" i="5"/>
  <c r="C101" i="5"/>
  <c r="D102" i="5"/>
  <c r="D101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4" i="5"/>
  <c r="D145" i="5"/>
  <c r="D146" i="5"/>
  <c r="D147" i="5"/>
  <c r="D148" i="5"/>
  <c r="D150" i="5"/>
  <c r="D151" i="5"/>
  <c r="D152" i="5"/>
  <c r="C203" i="5" l="1"/>
  <c r="AJ203" i="5" s="1"/>
  <c r="C211" i="5"/>
  <c r="AJ211" i="5" s="1"/>
  <c r="C210" i="5"/>
  <c r="AJ210" i="5" s="1"/>
  <c r="C209" i="5"/>
  <c r="AJ209" i="5" s="1"/>
  <c r="C208" i="5"/>
  <c r="AJ208" i="5" s="1"/>
  <c r="C207" i="5"/>
  <c r="AJ207" i="5" s="1"/>
  <c r="C206" i="5"/>
  <c r="AJ206" i="5" s="1"/>
  <c r="C205" i="5"/>
  <c r="AJ205" i="5" s="1"/>
  <c r="C204" i="5"/>
  <c r="AJ204" i="5" s="1"/>
  <c r="C202" i="5"/>
  <c r="AJ202" i="5" s="1"/>
  <c r="C201" i="5"/>
  <c r="AJ201" i="5" s="1"/>
  <c r="C200" i="5"/>
  <c r="AJ200" i="5" s="1"/>
  <c r="C199" i="5"/>
  <c r="AJ199" i="5" s="1"/>
  <c r="C198" i="5"/>
  <c r="AJ198" i="5" s="1"/>
  <c r="C197" i="5"/>
  <c r="AJ197" i="5" s="1"/>
  <c r="AJ195" i="5"/>
  <c r="H194" i="5" l="1"/>
  <c r="H218" i="5" s="1"/>
  <c r="I194" i="5"/>
  <c r="I218" i="5" s="1"/>
  <c r="J194" i="5"/>
  <c r="J218" i="5" s="1"/>
  <c r="K194" i="5"/>
  <c r="K218" i="5" s="1"/>
  <c r="L194" i="5"/>
  <c r="L218" i="5" s="1"/>
  <c r="M194" i="5"/>
  <c r="M218" i="5" s="1"/>
  <c r="N194" i="5"/>
  <c r="N218" i="5" s="1"/>
  <c r="O194" i="5"/>
  <c r="O218" i="5" s="1"/>
  <c r="P194" i="5"/>
  <c r="P218" i="5" s="1"/>
  <c r="Q194" i="5"/>
  <c r="Q218" i="5" s="1"/>
  <c r="R194" i="5"/>
  <c r="R218" i="5" s="1"/>
  <c r="S194" i="5"/>
  <c r="S218" i="5" s="1"/>
  <c r="T194" i="5"/>
  <c r="T218" i="5" s="1"/>
  <c r="U194" i="5"/>
  <c r="U218" i="5" s="1"/>
  <c r="V194" i="5"/>
  <c r="V218" i="5" s="1"/>
  <c r="W194" i="5"/>
  <c r="W218" i="5" s="1"/>
  <c r="X194" i="5"/>
  <c r="X218" i="5" s="1"/>
  <c r="Y194" i="5"/>
  <c r="Y218" i="5" s="1"/>
  <c r="Z194" i="5"/>
  <c r="Z218" i="5" s="1"/>
  <c r="AA194" i="5"/>
  <c r="AA218" i="5" s="1"/>
  <c r="AB194" i="5"/>
  <c r="AB218" i="5" s="1"/>
  <c r="AC194" i="5"/>
  <c r="AC218" i="5" s="1"/>
  <c r="AD194" i="5"/>
  <c r="AD218" i="5" s="1"/>
  <c r="AE194" i="5"/>
  <c r="AE218" i="5" s="1"/>
  <c r="AF194" i="5"/>
  <c r="AF218" i="5" s="1"/>
  <c r="G194" i="5"/>
  <c r="G218" i="5" s="1"/>
  <c r="F194" i="5"/>
  <c r="F218" i="5" s="1"/>
  <c r="D80" i="5" l="1"/>
  <c r="B174" i="5" s="1"/>
  <c r="E80" i="5"/>
  <c r="D81" i="5"/>
  <c r="B175" i="5" s="1"/>
  <c r="E81" i="5"/>
  <c r="D82" i="5"/>
  <c r="B176" i="5" s="1"/>
  <c r="E82" i="5"/>
  <c r="D64" i="5"/>
  <c r="E64" i="5"/>
  <c r="B158" i="5" l="1"/>
  <c r="B211" i="5" s="1"/>
  <c r="AI211" i="5" s="1"/>
  <c r="B91" i="7"/>
  <c r="B90" i="7"/>
  <c r="K72" i="7"/>
  <c r="J72" i="7"/>
  <c r="I72" i="7"/>
  <c r="H72" i="7"/>
  <c r="G72" i="7"/>
  <c r="F72" i="7"/>
  <c r="E72" i="7"/>
  <c r="D72" i="7"/>
  <c r="C72" i="7"/>
  <c r="B72" i="7"/>
  <c r="K71" i="7"/>
  <c r="J71" i="7"/>
  <c r="I71" i="7"/>
  <c r="H71" i="7"/>
  <c r="G71" i="7"/>
  <c r="F71" i="7"/>
  <c r="E71" i="7"/>
  <c r="D71" i="7"/>
  <c r="C71" i="7"/>
  <c r="B71" i="7"/>
  <c r="K70" i="7"/>
  <c r="J70" i="7"/>
  <c r="I70" i="7"/>
  <c r="H70" i="7"/>
  <c r="G70" i="7"/>
  <c r="F70" i="7"/>
  <c r="E70" i="7"/>
  <c r="D70" i="7"/>
  <c r="C70" i="7"/>
  <c r="B70" i="7"/>
  <c r="K69" i="7"/>
  <c r="J69" i="7"/>
  <c r="I69" i="7"/>
  <c r="H69" i="7"/>
  <c r="G69" i="7"/>
  <c r="F69" i="7"/>
  <c r="E69" i="7"/>
  <c r="D69" i="7"/>
  <c r="C69" i="7"/>
  <c r="B69" i="7"/>
  <c r="K68" i="7"/>
  <c r="J68" i="7"/>
  <c r="I68" i="7"/>
  <c r="H68" i="7"/>
  <c r="G68" i="7"/>
  <c r="F68" i="7"/>
  <c r="E68" i="7"/>
  <c r="D68" i="7"/>
  <c r="C68" i="7"/>
  <c r="B68" i="7"/>
  <c r="K67" i="7"/>
  <c r="J67" i="7"/>
  <c r="I67" i="7"/>
  <c r="H67" i="7"/>
  <c r="G67" i="7"/>
  <c r="F67" i="7"/>
  <c r="E67" i="7"/>
  <c r="D67" i="7"/>
  <c r="C67" i="7"/>
  <c r="B67" i="7"/>
  <c r="K66" i="7"/>
  <c r="J66" i="7"/>
  <c r="I66" i="7"/>
  <c r="H66" i="7"/>
  <c r="G66" i="7"/>
  <c r="F66" i="7"/>
  <c r="E66" i="7"/>
  <c r="D66" i="7"/>
  <c r="C66" i="7"/>
  <c r="B66" i="7"/>
  <c r="K65" i="7"/>
  <c r="K73" i="7"/>
  <c r="J65" i="7"/>
  <c r="I65" i="7"/>
  <c r="H65" i="7"/>
  <c r="H73" i="7"/>
  <c r="G65" i="7"/>
  <c r="G73" i="7"/>
  <c r="F65" i="7"/>
  <c r="F73" i="7"/>
  <c r="E65" i="7"/>
  <c r="D65" i="7"/>
  <c r="D73" i="7"/>
  <c r="C65" i="7"/>
  <c r="C73" i="7"/>
  <c r="B6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K85" i="7"/>
  <c r="H83" i="7"/>
  <c r="B79" i="7"/>
  <c r="H80" i="7"/>
  <c r="F85" i="7"/>
  <c r="D86" i="7"/>
  <c r="K81" i="7"/>
  <c r="I82" i="7"/>
  <c r="D85" i="7"/>
  <c r="J82" i="7"/>
  <c r="D82" i="7"/>
  <c r="E79" i="7"/>
  <c r="C80" i="7"/>
  <c r="K80" i="7"/>
  <c r="I81" i="7"/>
  <c r="C84" i="7"/>
  <c r="K84" i="7"/>
  <c r="I85" i="7"/>
  <c r="G86" i="7"/>
  <c r="C81" i="7"/>
  <c r="C85" i="7"/>
  <c r="D80" i="7"/>
  <c r="B81" i="7"/>
  <c r="J81" i="7"/>
  <c r="H82" i="7"/>
  <c r="F83" i="7"/>
  <c r="D84" i="7"/>
  <c r="J85" i="7"/>
  <c r="H86" i="7"/>
  <c r="I86" i="7"/>
  <c r="E80" i="7"/>
  <c r="G83" i="7"/>
  <c r="F80" i="7"/>
  <c r="D81" i="7"/>
  <c r="B86" i="7"/>
  <c r="J86" i="7"/>
  <c r="I79" i="7"/>
  <c r="G80" i="7"/>
  <c r="E81" i="7"/>
  <c r="C82" i="7"/>
  <c r="K82" i="7"/>
  <c r="G84" i="7"/>
  <c r="E85" i="7"/>
  <c r="C86" i="7"/>
  <c r="K86" i="7"/>
  <c r="I73" i="7"/>
  <c r="G79" i="7"/>
  <c r="F79" i="7"/>
  <c r="B73" i="7"/>
  <c r="J83" i="7"/>
  <c r="J73" i="7"/>
  <c r="H79" i="7"/>
  <c r="E73" i="7"/>
  <c r="H84" i="7"/>
  <c r="I87" i="7"/>
  <c r="B83" i="7"/>
  <c r="E83" i="7"/>
  <c r="E84" i="7"/>
  <c r="F86" i="7"/>
  <c r="H85" i="7"/>
  <c r="J84" i="7"/>
  <c r="B84" i="7"/>
  <c r="D83" i="7"/>
  <c r="F82" i="7"/>
  <c r="F87" i="7"/>
  <c r="H81" i="7"/>
  <c r="H87" i="7"/>
  <c r="J80" i="7"/>
  <c r="B80" i="7"/>
  <c r="B87" i="7"/>
  <c r="D79" i="7"/>
  <c r="E86" i="7"/>
  <c r="G85" i="7"/>
  <c r="I84" i="7"/>
  <c r="K83" i="7"/>
  <c r="C83" i="7"/>
  <c r="E82" i="7"/>
  <c r="E87" i="7"/>
  <c r="G81" i="7"/>
  <c r="G87" i="7"/>
  <c r="I80" i="7"/>
  <c r="K79" i="7"/>
  <c r="C79" i="7"/>
  <c r="I83" i="7"/>
  <c r="B82" i="7"/>
  <c r="B85" i="7"/>
  <c r="F84" i="7"/>
  <c r="G82" i="7"/>
  <c r="J79" i="7"/>
  <c r="F81" i="7"/>
  <c r="C87" i="7"/>
  <c r="K87" i="7"/>
  <c r="J87" i="7"/>
  <c r="D87" i="7"/>
  <c r="D8" i="5"/>
  <c r="B102" i="5" s="1"/>
  <c r="E7" i="5"/>
  <c r="E8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50" i="5"/>
  <c r="E51" i="5"/>
  <c r="E52" i="5"/>
  <c r="E53" i="5"/>
  <c r="E54" i="5"/>
  <c r="E56" i="5"/>
  <c r="E57" i="5"/>
  <c r="E58" i="5"/>
  <c r="E60" i="5"/>
  <c r="E61" i="5"/>
  <c r="E62" i="5"/>
  <c r="E63" i="5"/>
  <c r="E65" i="5"/>
  <c r="E66" i="5"/>
  <c r="E76" i="5"/>
  <c r="E77" i="5"/>
  <c r="E78" i="5"/>
  <c r="E79" i="5"/>
  <c r="E84" i="5"/>
  <c r="E85" i="5"/>
  <c r="E86" i="5"/>
  <c r="D86" i="5"/>
  <c r="B180" i="5" s="1"/>
  <c r="D18" i="5"/>
  <c r="D19" i="5"/>
  <c r="D20" i="5"/>
  <c r="D21" i="5"/>
  <c r="D22" i="5"/>
  <c r="D23" i="5"/>
  <c r="D24" i="5"/>
  <c r="B118" i="5" s="1"/>
  <c r="D25" i="5"/>
  <c r="B119" i="5" s="1"/>
  <c r="D26" i="5"/>
  <c r="B120" i="5" s="1"/>
  <c r="D27" i="5"/>
  <c r="B121" i="5" s="1"/>
  <c r="D28" i="5"/>
  <c r="B122" i="5" s="1"/>
  <c r="D30" i="5"/>
  <c r="B124" i="5" s="1"/>
  <c r="D31" i="5"/>
  <c r="B125" i="5" s="1"/>
  <c r="D32" i="5"/>
  <c r="D33" i="5"/>
  <c r="B127" i="5" s="1"/>
  <c r="D34" i="5"/>
  <c r="B128" i="5" s="1"/>
  <c r="D35" i="5"/>
  <c r="B129" i="5" s="1"/>
  <c r="D36" i="5"/>
  <c r="B130" i="5" s="1"/>
  <c r="D37" i="5"/>
  <c r="B131" i="5" s="1"/>
  <c r="D38" i="5"/>
  <c r="D39" i="5"/>
  <c r="D40" i="5"/>
  <c r="D41" i="5"/>
  <c r="D42" i="5"/>
  <c r="D43" i="5"/>
  <c r="D44" i="5"/>
  <c r="B138" i="5" s="1"/>
  <c r="D45" i="5"/>
  <c r="B139" i="5" s="1"/>
  <c r="D46" i="5"/>
  <c r="B140" i="5" s="1"/>
  <c r="D47" i="5"/>
  <c r="B141" i="5" s="1"/>
  <c r="D48" i="5"/>
  <c r="B142" i="5" s="1"/>
  <c r="D50" i="5"/>
  <c r="B144" i="5" s="1"/>
  <c r="D51" i="5"/>
  <c r="B145" i="5" s="1"/>
  <c r="D52" i="5"/>
  <c r="B146" i="5" s="1"/>
  <c r="D53" i="5"/>
  <c r="B147" i="5" s="1"/>
  <c r="D54" i="5"/>
  <c r="B148" i="5" s="1"/>
  <c r="D56" i="5"/>
  <c r="B150" i="5" s="1"/>
  <c r="D57" i="5"/>
  <c r="B151" i="5" s="1"/>
  <c r="D58" i="5"/>
  <c r="B152" i="5" s="1"/>
  <c r="D60" i="5"/>
  <c r="B154" i="5" s="1"/>
  <c r="D61" i="5"/>
  <c r="B155" i="5" s="1"/>
  <c r="D62" i="5"/>
  <c r="D63" i="5"/>
  <c r="B157" i="5" s="1"/>
  <c r="D65" i="5"/>
  <c r="B159" i="5" s="1"/>
  <c r="D66" i="5"/>
  <c r="B160" i="5" s="1"/>
  <c r="D76" i="5"/>
  <c r="B170" i="5" s="1"/>
  <c r="D77" i="5"/>
  <c r="B171" i="5" s="1"/>
  <c r="D78" i="5"/>
  <c r="B172" i="5" s="1"/>
  <c r="D79" i="5"/>
  <c r="B173" i="5" s="1"/>
  <c r="D84" i="5"/>
  <c r="B178" i="5" s="1"/>
  <c r="D85" i="5"/>
  <c r="B179" i="5" s="1"/>
  <c r="D10" i="5"/>
  <c r="B104" i="5" s="1"/>
  <c r="D11" i="5"/>
  <c r="B105" i="5" s="1"/>
  <c r="D12" i="5"/>
  <c r="D13" i="5"/>
  <c r="B107" i="5" s="1"/>
  <c r="D14" i="5"/>
  <c r="B108" i="5" s="1"/>
  <c r="D15" i="5"/>
  <c r="B109" i="5" s="1"/>
  <c r="D16" i="5"/>
  <c r="B110" i="5" s="1"/>
  <c r="D17" i="5"/>
  <c r="B111" i="5" s="1"/>
  <c r="D7" i="5"/>
  <c r="B101" i="5" s="1"/>
  <c r="B135" i="5" l="1"/>
  <c r="B207" i="5" s="1"/>
  <c r="AI207" i="5" s="1"/>
  <c r="B134" i="5"/>
  <c r="B206" i="5" s="1"/>
  <c r="AI206" i="5" s="1"/>
  <c r="B106" i="5"/>
  <c r="B195" i="5" s="1"/>
  <c r="B133" i="5"/>
  <c r="B205" i="5" s="1"/>
  <c r="AI205" i="5" s="1"/>
  <c r="B116" i="5"/>
  <c r="B201" i="5" s="1"/>
  <c r="AI201" i="5" s="1"/>
  <c r="B132" i="5"/>
  <c r="B204" i="5" s="1"/>
  <c r="AI204" i="5" s="1"/>
  <c r="B115" i="5"/>
  <c r="B200" i="5" s="1"/>
  <c r="AI200" i="5" s="1"/>
  <c r="B114" i="5"/>
  <c r="B199" i="5" s="1"/>
  <c r="AI199" i="5" s="1"/>
  <c r="B126" i="5"/>
  <c r="B203" i="5" s="1"/>
  <c r="AI203" i="5" s="1"/>
  <c r="B113" i="5"/>
  <c r="B198" i="5" s="1"/>
  <c r="AI198" i="5" s="1"/>
  <c r="B136" i="5"/>
  <c r="B208" i="5" s="1"/>
  <c r="AI208" i="5" s="1"/>
  <c r="B117" i="5"/>
  <c r="B202" i="5" s="1"/>
  <c r="AI202" i="5" s="1"/>
  <c r="B156" i="5"/>
  <c r="B210" i="5" s="1"/>
  <c r="AI210" i="5" s="1"/>
  <c r="B137" i="5"/>
  <c r="B209" i="5" s="1"/>
  <c r="AI209" i="5" s="1"/>
  <c r="B112" i="5"/>
  <c r="B197" i="5" s="1"/>
  <c r="AI197" i="5" s="1"/>
  <c r="AI195" i="5" l="1"/>
  <c r="B196" i="5"/>
  <c r="AI19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McDonagh, Shane</author>
  </authors>
  <commentList>
    <comment ref="M158" authorId="0" shapeId="0" xr:uid="{B1EF7E76-3B15-41F9-828C-665E0AA36C10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Diesel PHEV O&amp;M</t>
        </r>
      </text>
    </comment>
    <comment ref="B173" authorId="0" shapeId="0" xr:uid="{D7F6B638-06DB-476A-9A7A-52F66837F5FA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B174" authorId="0" shapeId="0" xr:uid="{6D8EE3E3-F20A-4B40-AEF1-B0DBC49210F9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B175" authorId="0" shapeId="0" xr:uid="{F05AAF48-6722-4F63-9F4A-8F55BDFA5340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  <comment ref="M175" authorId="0" shapeId="0" xr:uid="{94EFD0A5-4D87-471B-B4DE-580DE3E7310B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CNG</t>
        </r>
      </text>
    </comment>
    <comment ref="B176" authorId="0" shapeId="0" xr:uid="{EB52D973-615A-43D8-8856-25EE78A9CC7E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</commentList>
</comments>
</file>

<file path=xl/sharedStrings.xml><?xml version="1.0" encoding="utf-8"?>
<sst xmlns="http://schemas.openxmlformats.org/spreadsheetml/2006/main" count="805" uniqueCount="400">
  <si>
    <t>~FI_T</t>
  </si>
  <si>
    <t>TechName</t>
  </si>
  <si>
    <t>TechDesc</t>
  </si>
  <si>
    <t>Comm-IN</t>
  </si>
  <si>
    <t>Comm-OUT</t>
  </si>
  <si>
    <t>START</t>
  </si>
  <si>
    <t>Sets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</si>
  <si>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</si>
  <si>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</si>
  <si>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</si>
  <si>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</si>
  <si>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</si>
  <si>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</si>
  <si>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</si>
  <si>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</si>
  <si>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</si>
  <si>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</si>
  <si>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</si>
  <si>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</si>
  <si>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</si>
  <si>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AFA</t>
  </si>
  <si>
    <t>CAP2ACT</t>
  </si>
  <si>
    <t>Efficiency</t>
  </si>
  <si>
    <t>Capacity to Activity Factor</t>
  </si>
  <si>
    <t>Region</t>
  </si>
  <si>
    <t>*Process Set Membership</t>
  </si>
  <si>
    <t>Region Name</t>
  </si>
  <si>
    <t>TimeSlice level of Process Activity</t>
  </si>
  <si>
    <t>Primary Commodity Group</t>
  </si>
  <si>
    <t>DMD</t>
  </si>
  <si>
    <t>ACTFLO~DEMO</t>
  </si>
  <si>
    <t>LIFE</t>
  </si>
  <si>
    <t>*Technology Name</t>
  </si>
  <si>
    <t>Utilisation Factor</t>
  </si>
  <si>
    <t>Activity to Flo</t>
  </si>
  <si>
    <t>Lifetime</t>
  </si>
  <si>
    <t>*Units</t>
  </si>
  <si>
    <t>'000 km</t>
  </si>
  <si>
    <t>Years</t>
  </si>
  <si>
    <t>bvkm/mvkm</t>
  </si>
  <si>
    <t>TRAELC</t>
  </si>
  <si>
    <t xml:space="preserve">Commodities 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</si>
  <si>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</si>
  <si>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</si>
  <si>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</si>
  <si>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</si>
  <si>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</si>
  <si>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</si>
  <si>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</si>
  <si>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</si>
  <si>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</si>
  <si>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</si>
  <si>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</si>
  <si>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equation</t>
  </si>
  <si>
    <t>Timeslice Level</t>
  </si>
  <si>
    <t>Peak Monitoring</t>
  </si>
  <si>
    <t>Electricity Indicator</t>
  </si>
  <si>
    <t>End-use technologies</t>
  </si>
  <si>
    <t>Description</t>
  </si>
  <si>
    <t>NRG</t>
  </si>
  <si>
    <t>TRAWLK</t>
  </si>
  <si>
    <t>PJ</t>
  </si>
  <si>
    <t>TRACYC</t>
  </si>
  <si>
    <t>TRAGSL</t>
  </si>
  <si>
    <t>TRADST</t>
  </si>
  <si>
    <t>Diesel</t>
  </si>
  <si>
    <t>TRAETH</t>
  </si>
  <si>
    <t>TRABDL</t>
  </si>
  <si>
    <t>TRACNG</t>
  </si>
  <si>
    <t>Private cars</t>
  </si>
  <si>
    <t>TRABNG</t>
  </si>
  <si>
    <t>DAYNITE</t>
  </si>
  <si>
    <t>ELC</t>
  </si>
  <si>
    <t>TRAKER</t>
  </si>
  <si>
    <t>DEM</t>
  </si>
  <si>
    <t>Transport Demand: Goods vehicle for freight</t>
  </si>
  <si>
    <t>Freights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</si>
  <si>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</si>
  <si>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</si>
  <si>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</si>
  <si>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</si>
  <si>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</si>
  <si>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</si>
  <si>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</si>
  <si>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</si>
  <si>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</si>
  <si>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</si>
  <si>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ENV</t>
  </si>
  <si>
    <t>TRACO2N</t>
  </si>
  <si>
    <t>Carbon Dioxide - Combustion (TRA)</t>
  </si>
  <si>
    <t>kt</t>
  </si>
  <si>
    <t>TRACH4N</t>
  </si>
  <si>
    <t>Methane (TRA)</t>
  </si>
  <si>
    <t>TRASO2N</t>
  </si>
  <si>
    <t>Sulphur Oxides (TRA)</t>
  </si>
  <si>
    <t>TRANOXN</t>
  </si>
  <si>
    <t>Nitrogen Oxide (TRA)</t>
  </si>
  <si>
    <t>TRAPM10</t>
  </si>
  <si>
    <t>Particulate Matter &lt;10 µm (TRA)</t>
  </si>
  <si>
    <t>TRAPM25</t>
  </si>
  <si>
    <t>Particulate Matter &lt;2.5 µm (TRA)</t>
  </si>
  <si>
    <t>Vehicle type (New technologies)</t>
  </si>
  <si>
    <t>EFF~2030</t>
  </si>
  <si>
    <t>EFF~2050</t>
  </si>
  <si>
    <t>INVCOST~2030</t>
  </si>
  <si>
    <t>INVCOST~2050</t>
  </si>
  <si>
    <t>FIXOM~2030</t>
  </si>
  <si>
    <t>FIXOM~2050</t>
  </si>
  <si>
    <t>EFF~2018</t>
  </si>
  <si>
    <t>INVCOST~2018</t>
  </si>
  <si>
    <t>Purchase price</t>
  </si>
  <si>
    <t>FIXOM~2018</t>
  </si>
  <si>
    <t>Fixed O&amp;M cost</t>
  </si>
  <si>
    <t>*Two-wheelers</t>
  </si>
  <si>
    <t>*Private cars</t>
  </si>
  <si>
    <t>*Taxis</t>
  </si>
  <si>
    <t>*Buses</t>
  </si>
  <si>
    <t>*Train</t>
  </si>
  <si>
    <t>*Light trucks</t>
  </si>
  <si>
    <t>*Heavy trucks</t>
  </si>
  <si>
    <t>*Rail trucks</t>
  </si>
  <si>
    <t>TRALNG</t>
  </si>
  <si>
    <t>New Private Cars (Number) by Car Make and Engine Capacity cc in 2018</t>
  </si>
  <si>
    <t xml:space="preserve"> </t>
  </si>
  <si>
    <t>All capacities</t>
  </si>
  <si>
    <t>Up to 900 cc</t>
  </si>
  <si>
    <t>901-1000 cc</t>
  </si>
  <si>
    <t>1001-1300 cc</t>
  </si>
  <si>
    <t>1301-1400 cc</t>
  </si>
  <si>
    <t>1401-1500 cc</t>
  </si>
  <si>
    <t>1501-1600 cc</t>
  </si>
  <si>
    <t>1601-2000 cc</t>
  </si>
  <si>
    <t>2001-2400 cc</t>
  </si>
  <si>
    <t>&gt;2400 cc</t>
  </si>
  <si>
    <t>All makes</t>
  </si>
  <si>
    <t>All other makes</t>
  </si>
  <si>
    <t>Alfa Romeo</t>
  </si>
  <si>
    <t>Audi</t>
  </si>
  <si>
    <t>BMW</t>
  </si>
  <si>
    <t>Chevrolet</t>
  </si>
  <si>
    <t>Chrysler Jeep</t>
  </si>
  <si>
    <t>Chrysler</t>
  </si>
  <si>
    <t>Citroen</t>
  </si>
  <si>
    <t>Dacia</t>
  </si>
  <si>
    <t>Fiat</t>
  </si>
  <si>
    <t>Ford</t>
  </si>
  <si>
    <t>Honda</t>
  </si>
  <si>
    <t>Hyundai</t>
  </si>
  <si>
    <t>Infiniti</t>
  </si>
  <si>
    <t>Jaguar</t>
  </si>
  <si>
    <t>Jeep</t>
  </si>
  <si>
    <t>Kia</t>
  </si>
  <si>
    <t>Land Rover</t>
  </si>
  <si>
    <t>Lexus</t>
  </si>
  <si>
    <t>Maserati</t>
  </si>
  <si>
    <t>Mazda</t>
  </si>
  <si>
    <t>Mercedes Benz</t>
  </si>
  <si>
    <t>Mini</t>
  </si>
  <si>
    <t>Mitsubishi</t>
  </si>
  <si>
    <t>Nissan</t>
  </si>
  <si>
    <t>Opel</t>
  </si>
  <si>
    <t>Peugeot</t>
  </si>
  <si>
    <t>Porsche</t>
  </si>
  <si>
    <t>Renault</t>
  </si>
  <si>
    <t>Saab</t>
  </si>
  <si>
    <t>Seat</t>
  </si>
  <si>
    <t>Skoda</t>
  </si>
  <si>
    <t>Smart</t>
  </si>
  <si>
    <t>Ssangyong</t>
  </si>
  <si>
    <t>Subaru</t>
  </si>
  <si>
    <t>Suzuki</t>
  </si>
  <si>
    <t>Tesla</t>
  </si>
  <si>
    <t>Toyota</t>
  </si>
  <si>
    <t>Vauxhall</t>
  </si>
  <si>
    <t>Volkswagen</t>
  </si>
  <si>
    <t>Volvo</t>
  </si>
  <si>
    <r>
      <rPr>
        <b/>
        <sz val="11"/>
        <color indexed="8"/>
        <rFont val="Calibri"/>
        <family val="2"/>
      </rPr>
      <t xml:space="preserve">Source: </t>
    </r>
    <r>
      <rPr>
        <sz val="10"/>
        <rFont val="Arial"/>
        <family val="2"/>
      </rPr>
      <t>CSO, Table: TEA29</t>
    </r>
  </si>
  <si>
    <t>Purchase price in 2018 (Euro/vehicle)</t>
  </si>
  <si>
    <t>Total</t>
  </si>
  <si>
    <t>New Private Cars (share) by Car Make and Engine Capacity cc in 2018</t>
  </si>
  <si>
    <t>Petrol</t>
  </si>
  <si>
    <t>Helgeson B, Peter J. The role of electricity in decarbonizing European road transport–Development and assessment of an integrated multi-sectoral model. Applied Energy. 2020 Mar 15;262:114365.</t>
  </si>
  <si>
    <t>Passenger or tonnage/Vehicle</t>
  </si>
  <si>
    <r>
      <rPr>
        <b/>
        <sz val="10"/>
        <rFont val="Arial"/>
        <family val="2"/>
      </rPr>
      <t>Source:</t>
    </r>
    <r>
      <rPr>
        <sz val="10"/>
        <rFont val="Arial"/>
        <family val="2"/>
      </rPr>
      <t xml:space="preserve"> SIMI (Society of the Irish Motor Industry), https://www.simi.ie/en/motorstats/recommended-price-guide</t>
    </r>
  </si>
  <si>
    <t>Bpkm</t>
  </si>
  <si>
    <t>000_Units</t>
  </si>
  <si>
    <r>
      <t>M€</t>
    </r>
    <r>
      <rPr>
        <vertAlign val="subscript"/>
        <sz val="11"/>
        <rFont val="Calibri"/>
        <family val="2"/>
      </rPr>
      <t>2018</t>
    </r>
    <r>
      <rPr>
        <sz val="11"/>
        <rFont val="Calibri"/>
        <family val="2"/>
      </rPr>
      <t>/000_units</t>
    </r>
  </si>
  <si>
    <r>
      <t>M€</t>
    </r>
    <r>
      <rPr>
        <vertAlign val="subscript"/>
        <sz val="11"/>
        <rFont val="Calibri"/>
        <family val="2"/>
      </rPr>
      <t>2018</t>
    </r>
    <r>
      <rPr>
        <sz val="11"/>
        <rFont val="Calibri"/>
        <family val="2"/>
      </rPr>
      <t>/000_units</t>
    </r>
    <r>
      <rPr>
        <i/>
        <sz val="10"/>
        <rFont val="Calibri"/>
        <family val="2"/>
      </rPr>
      <t>/a</t>
    </r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</si>
  <si>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</si>
  <si>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</si>
  <si>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</si>
  <si>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</si>
  <si>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</si>
  <si>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</si>
  <si>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</si>
  <si>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BV*km/PJ</t>
  </si>
  <si>
    <t>TRAE85</t>
  </si>
  <si>
    <t>Attribute</t>
  </si>
  <si>
    <t>Share-I</t>
  </si>
  <si>
    <t xml:space="preserve"> Share-I~0</t>
  </si>
  <si>
    <t>UP</t>
  </si>
  <si>
    <t>Walking (TRA)</t>
  </si>
  <si>
    <t>Cycling (TRA)</t>
  </si>
  <si>
    <t>Gasoline (TRA)</t>
  </si>
  <si>
    <t>Diesel (TRA)</t>
  </si>
  <si>
    <t>BioEthanol (TRA)</t>
  </si>
  <si>
    <t>BioDiesel (TRA)</t>
  </si>
  <si>
    <t>CNG (TRA)</t>
  </si>
  <si>
    <t>BioCNG (TRA)</t>
  </si>
  <si>
    <t>Electricity (TRA)</t>
  </si>
  <si>
    <t>LNG (TRA)</t>
  </si>
  <si>
    <t>TRAHYD</t>
  </si>
  <si>
    <t>Hydrogen (TRA)</t>
  </si>
  <si>
    <t>Kerosene (TRA)</t>
  </si>
  <si>
    <t>TRAGSE</t>
  </si>
  <si>
    <t>Blended Gasoline with Ethanol (TRA)</t>
  </si>
  <si>
    <t>TRADSB</t>
  </si>
  <si>
    <t>Blended Diesel with Biodiesel (TRA)</t>
  </si>
  <si>
    <t>Ethanol E85 (TRA)</t>
  </si>
  <si>
    <t>TRANGB</t>
  </si>
  <si>
    <t>Blended CNG + BioCNG (TRA)</t>
  </si>
  <si>
    <t>Passenger</t>
  </si>
  <si>
    <t>Two-wheelers</t>
  </si>
  <si>
    <t>T-MOT-ICE_GSL01</t>
  </si>
  <si>
    <t>TRA Motorcycles: Gasoline ICEs - New</t>
  </si>
  <si>
    <t>T-MOT-EV_ELC01</t>
  </si>
  <si>
    <t>TRA Motorcycles: Electric - New</t>
  </si>
  <si>
    <t>T-CAR-ICE_GSL21</t>
  </si>
  <si>
    <t>TRA Cars: Gasoline ICEs - New</t>
  </si>
  <si>
    <t>T-CAR-ICE_DST21</t>
  </si>
  <si>
    <t>TRA Cars: Diesel ICEs - New</t>
  </si>
  <si>
    <t>T-CAR-ICE_DF21</t>
  </si>
  <si>
    <t>TRA Cars: Dual fuel ICEs (CNG/BCNG &amp; Gasoline) - New</t>
  </si>
  <si>
    <t>T-CAR-ICE_NGB21</t>
  </si>
  <si>
    <t>TRA Cars: BioCNG and CNG ICEs - New</t>
  </si>
  <si>
    <t>T-CAR-ICE_E8521</t>
  </si>
  <si>
    <t>TRA Cars: Flex fuel ICEs - New</t>
  </si>
  <si>
    <t>T-CAR-ICE_B10021</t>
  </si>
  <si>
    <t>TRA Cars: Biodiesel ICEs - New</t>
  </si>
  <si>
    <t>T-CAR-HEV_GSL21</t>
  </si>
  <si>
    <t>TRA Cars: Gasoline HEVs - New</t>
  </si>
  <si>
    <t>T-CAR-HEV_DST21</t>
  </si>
  <si>
    <t>TRA Cars: Diesel HEVs - New</t>
  </si>
  <si>
    <t>T-CAR-PHEV10_GSL21</t>
  </si>
  <si>
    <t>TRA Cars: Gasoline PHEV, 10-mile all-electric range - New</t>
  </si>
  <si>
    <t>T-CAR-PHEV20_GSL21</t>
  </si>
  <si>
    <t>TRA Cars: Gasoline PHEV, 20-mile all-electric range - New</t>
  </si>
  <si>
    <t>T-CAR-PHEV40_GSL21</t>
  </si>
  <si>
    <t>TRA Cars: Gasoline PHEV, 40-mile all-electric range - New</t>
  </si>
  <si>
    <t>T-CAR-PHEV10_DST21</t>
  </si>
  <si>
    <t>TRA Cars: Diesel PHEV, 10-mile all-electric range - New</t>
  </si>
  <si>
    <t>T-CAR-PHEV20_DST21</t>
  </si>
  <si>
    <t>TRA Cars: Diesel PHEV, 20-mile all-electric range - New</t>
  </si>
  <si>
    <t>T-CAR-PHEV40_DST21</t>
  </si>
  <si>
    <t>TRA Cars: Diesel PHEV, 40-mile all-electric range - New</t>
  </si>
  <si>
    <t>T-CAR-BEV100_ELC21</t>
  </si>
  <si>
    <t>TRA Cars: BEV 100 mile (160 km) all-electric range - New</t>
  </si>
  <si>
    <t>TRA Cars: BEV 150 mile (240 km) all-electric range - New</t>
  </si>
  <si>
    <t>TRA Cars: BEV 250 mile (400 km) all-electric range - New</t>
  </si>
  <si>
    <t>T-CAR-ICE_HYD21</t>
  </si>
  <si>
    <t>TRA Cars: Hydrogen ICEs - New</t>
  </si>
  <si>
    <t>T-CAR-FCV_HYD21</t>
  </si>
  <si>
    <t>TRA Cars: Fuel cell vehicles - New</t>
  </si>
  <si>
    <t> Taxis</t>
  </si>
  <si>
    <t>T-TAX-ICE_GSL31</t>
  </si>
  <si>
    <t>TRA Taxis:  Gasoline ICEs - New</t>
  </si>
  <si>
    <t>TRA Taxis: Diesel ICEs - New</t>
  </si>
  <si>
    <t>TRA Taxis: Dual fuel ICEs (CNG/BCNG &amp; Gasoline) - New</t>
  </si>
  <si>
    <t>TRA Taxis: BioCNG and CNG ICEs - New</t>
  </si>
  <si>
    <t>TRA Taxis: Flex fuel ICEs - New</t>
  </si>
  <si>
    <t>TRA Taxis: Biodiesel ICEs - New</t>
  </si>
  <si>
    <t>TRA Taxis: Gasoline HEVs - New</t>
  </si>
  <si>
    <t>TRA Taxis: Diesel HEV - New</t>
  </si>
  <si>
    <t>TRA Taxis: Gasoline PHEV, 10-mile all-electric range - New</t>
  </si>
  <si>
    <t>TRA Taxis: Gasoline PHEV, 20-mile all-electric range - New</t>
  </si>
  <si>
    <t>TRA Taxis: Gasoline PHEV, 40-mile all-electric range - New</t>
  </si>
  <si>
    <t>TRA Taxis: Diesel PHEV, 10-mile all-electric range - New</t>
  </si>
  <si>
    <t>TRA Taxis: Diesel PHEV, 20-mile all-electric range - New</t>
  </si>
  <si>
    <t>TRA Taxis: Diesel PHEV, 40-mile all-electric range - New</t>
  </si>
  <si>
    <t>TRA Taxis: BEV 100 mile (160 km) all-electric range - New</t>
  </si>
  <si>
    <t>TRA Taxis: BEV 150 mile (240 km) all-electric range - New</t>
  </si>
  <si>
    <t>TRA Taxis: BEV 250 mile (400 km) all-electric range - New</t>
  </si>
  <si>
    <t>TRA Taxis: Hydrogen ICEs - New</t>
  </si>
  <si>
    <t>TRA Taxis: Fuel cell vehicles - New</t>
  </si>
  <si>
    <t> Buses</t>
  </si>
  <si>
    <t>T-BUS-ICE_DST41</t>
  </si>
  <si>
    <t>TRA BUS: Diesel ICEs - New</t>
  </si>
  <si>
    <t>T-BUS-ICE_B10041</t>
  </si>
  <si>
    <t>TRA BUS: Biodiesel ICEs - New</t>
  </si>
  <si>
    <t>T-BUS-ICE_NGB41</t>
  </si>
  <si>
    <t>TRA BUS: BioCNG and CNG ICEs - New</t>
  </si>
  <si>
    <t>T-BUS-BEV_ELC41</t>
  </si>
  <si>
    <t>TRA BUS: BEV - New</t>
  </si>
  <si>
    <t>T-BUS-FCV_HYD41</t>
  </si>
  <si>
    <t>TRA BUS: Fuel Cell Vehicles - New</t>
  </si>
  <si>
    <t> Passenger Train</t>
  </si>
  <si>
    <t>TRA Light Passenger Train: Electric - New</t>
  </si>
  <si>
    <t>TRA Heavy Passenger Train: Electric - New</t>
  </si>
  <si>
    <t>T-HPT-ICE_DST51</t>
  </si>
  <si>
    <t>TRA Heavy Passenger Train: Diesel - New</t>
  </si>
  <si>
    <t> Light Goods Trucks</t>
  </si>
  <si>
    <t>T-LGT-ICE_DST61</t>
  </si>
  <si>
    <t>TRA Light Goods Truck: Diesel ICE - New</t>
  </si>
  <si>
    <t>T-LGT-HEV_DST61</t>
  </si>
  <si>
    <t>TRA Light Goods Truck: Diesel HEV - New</t>
  </si>
  <si>
    <t>T-LGT-PHEV_DST61</t>
  </si>
  <si>
    <t>TRA Light Goods Truck: Diesel Plug in Hybrid - New</t>
  </si>
  <si>
    <t>T-LGT-ICE_NBG61</t>
  </si>
  <si>
    <t>TRA Light Goods Truck: BioCNG and CNG ICE - New</t>
  </si>
  <si>
    <t>T-LGT-PHEV_NGB61</t>
  </si>
  <si>
    <t>TRA Light Goods Truck: BioCNG and CNG PHEV - New</t>
  </si>
  <si>
    <t>T-LGT-FCV_HYD61</t>
  </si>
  <si>
    <t>TRA Light Goods Truck: Fuel Cell Vehicle - New</t>
  </si>
  <si>
    <t>T-LGT-BEV_ELC61</t>
  </si>
  <si>
    <t>TRA Light Goods Truck: Battery Electric Vehicle - New</t>
  </si>
  <si>
    <t> Heavy Goods Trucks</t>
  </si>
  <si>
    <t>TRA Heavy Goods Truck: Diesel ICE - New</t>
  </si>
  <si>
    <t>TRA Heavy Goods Truck: Diesel HEV - New</t>
  </si>
  <si>
    <t>TRA Heavy Goods Truck: Hydrogen FCV - New</t>
  </si>
  <si>
    <t>TRA Heavy Goods Truck: BioCNG and CNG ICE - New</t>
  </si>
  <si>
    <t>TRA Heavy Goods Truck: BioCNG and CNG HEV - New</t>
  </si>
  <si>
    <t>TRA Heavy Goods Truck: LNG ICE - New</t>
  </si>
  <si>
    <t>TRA Heavy Goods Truck: Battery Electric Vehicle - New</t>
  </si>
  <si>
    <t> Goods Train</t>
  </si>
  <si>
    <t>TRA Goods Train: ICE Diesel Train - New</t>
  </si>
  <si>
    <t>TRA Goods Train: Electric Train - New</t>
  </si>
  <si>
    <t>TRA Goods Train: Hydrogen Fuel Cell Train - New</t>
  </si>
  <si>
    <t>T-TAX-ICE_DF31</t>
  </si>
  <si>
    <t>T-TAX-ICE_NGB31</t>
  </si>
  <si>
    <t>T-TAX-ICE_E8531</t>
  </si>
  <si>
    <t>T-TAX-ICE_B10031</t>
  </si>
  <si>
    <t>T-TAX-HEV_GSL31</t>
  </si>
  <si>
    <t>T-TAX-HEV_DST31</t>
  </si>
  <si>
    <t>T-TAX-PHEV10_GSL31</t>
  </si>
  <si>
    <t>T-TAX-PHEV20_GSL31</t>
  </si>
  <si>
    <t>T-TAX-PHEV40_GSL31</t>
  </si>
  <si>
    <t>T-TAX-PHEV10_DST31</t>
  </si>
  <si>
    <t>T-TAX-PHEV20_DST31</t>
  </si>
  <si>
    <t>T-TAX-PHEV40_DST31</t>
  </si>
  <si>
    <t>T-TAX-ICE_HYD31</t>
  </si>
  <si>
    <t>T-TAX-FCV_HYD31</t>
  </si>
  <si>
    <t>T-TAX-ICE_DST31</t>
  </si>
  <si>
    <t>*Medium trucks</t>
  </si>
  <si>
    <t> Medium Goods Trucks</t>
  </si>
  <si>
    <t>TRA Medium Goods Truck: Diesel ICE - New</t>
  </si>
  <si>
    <t>TRA Medium Goods Truck: Diesel HEV - New</t>
  </si>
  <si>
    <t>TRA Medium Goods Truck: BioCNG and CNG ICE - New</t>
  </si>
  <si>
    <t>TRA Medium Goods Truck: Battery Electric Vehicle - New</t>
  </si>
  <si>
    <t>T-HGT-ICE_DST81</t>
  </si>
  <si>
    <t>T-HGT-HEV_DST81</t>
  </si>
  <si>
    <t>T-HGT-FCV_HYD81</t>
  </si>
  <si>
    <t>T-HGT-ICE_NGB81</t>
  </si>
  <si>
    <t>T-HGT-HEV_NGB81</t>
  </si>
  <si>
    <t>T-HGT-ICE_LNG81</t>
  </si>
  <si>
    <t>T-HGT-BEV_ELC81</t>
  </si>
  <si>
    <t>T-GTR-ICE_DST91</t>
  </si>
  <si>
    <t>T-GTR-FCV_HYD91</t>
  </si>
  <si>
    <t>TRA Medium Goods Truck: Hydrogen FCV - New</t>
  </si>
  <si>
    <t>TRA Medium Goods Truck: BioCNG and CNG HEV - New</t>
  </si>
  <si>
    <t>TRA Medium Goods Truck: LNG ICE - New</t>
  </si>
  <si>
    <t>T-MGT-ICE_DST71</t>
  </si>
  <si>
    <t>T-MGT-HEV_DST71</t>
  </si>
  <si>
    <t>T-MGT-FCV_HYD71</t>
  </si>
  <si>
    <t>T-MGT-ICE_NGB71</t>
  </si>
  <si>
    <t>T-MGT-HEV_NGB71</t>
  </si>
  <si>
    <t>T-MGT-ICE_LNG71</t>
  </si>
  <si>
    <t>T-MGT-BEV_ELC71</t>
  </si>
  <si>
    <t>TRAF</t>
  </si>
  <si>
    <t>LO</t>
  </si>
  <si>
    <t>T-CAR-BEV150_ELC21</t>
  </si>
  <si>
    <t>T-CAR-BEV250_ELC21</t>
  </si>
  <si>
    <t>T-TAX-BEV100_ELC31</t>
  </si>
  <si>
    <t>T-TAX-BEV150_ELC31</t>
  </si>
  <si>
    <t>T-TAX-BEV250_ELC31</t>
  </si>
  <si>
    <t>T-LPT-BEV_ELC51</t>
  </si>
  <si>
    <t>T-HPT-BEV_ELC51</t>
  </si>
  <si>
    <t>T-GTR-BEV_ELC91</t>
  </si>
  <si>
    <t>*Turism, Navigation &amp; Others</t>
  </si>
  <si>
    <t>Others</t>
  </si>
  <si>
    <t>TRA Tourism: Advanced Tourism Vehicles - New</t>
  </si>
  <si>
    <t>TRA Navigation: Advanced Navigation Vehicles - New</t>
  </si>
  <si>
    <t xml:space="preserve">TRA Unspecified: Advanced Unspecified Vehicles - New </t>
  </si>
  <si>
    <t>Turism, Navigation &amp; Others</t>
  </si>
  <si>
    <t>PJa</t>
  </si>
  <si>
    <t>Year</t>
  </si>
  <si>
    <t>~FI_T: Share-I</t>
  </si>
  <si>
    <t>Bio Jet Kerosene (TRA)</t>
  </si>
  <si>
    <t>TRAJKB</t>
  </si>
  <si>
    <t>Blended Jet Kerosene with Bio Jet Kerosene (TRA)</t>
  </si>
  <si>
    <t>Aviation</t>
  </si>
  <si>
    <t>Aviation domestic - New</t>
  </si>
  <si>
    <t>Aviation international - New</t>
  </si>
  <si>
    <t>*Aviation</t>
  </si>
  <si>
    <t>T-NAV_NEW</t>
  </si>
  <si>
    <t>T-OTH_NEW</t>
  </si>
  <si>
    <t>T-TUR_NEW</t>
  </si>
  <si>
    <t>T-AVI_DOM_NEW</t>
  </si>
  <si>
    <t>T-AVI_INT_NEW</t>
  </si>
  <si>
    <t>TRABJK</t>
  </si>
  <si>
    <t>INVCOST~2035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</si>
</sst>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0.000"/>
    <numFmt numFmtId="165" formatCode="\Te\x\t"/>
    <numFmt numFmtId="166" formatCode="_-* #,##0_-;\-* #,##0_-;_-* &quot;-&quot;??_-;_-@_-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vertAlign val="subscript"/>
      <sz val="11"/>
      <name val="Calibri"/>
      <family val="2"/>
    </font>
    <font>
      <sz val="11"/>
      <name val="Calibri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sz val="10"/>
      <name val="Arial"/>
      <family val="2"/>
    </font>
    <font>
      <i/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DE9D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8" fillId="3" borderId="0" applyNumberFormat="0" applyBorder="0" applyAlignment="0" applyProtection="0"/>
    <xf numFmtId="9" fontId="6" fillId="0" borderId="0" applyFont="0" applyFill="0" applyBorder="0" applyAlignment="0" applyProtection="0"/>
    <xf numFmtId="0" fontId="5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102">
    <xf numFmtId="0" fontId="0" fillId="0" borderId="0" xfId="0"/>
    <xf numFmtId="0" fontId="0" fillId="0" borderId="0" xfId="0"/>
    <xf numFmtId="165" fontId="7" fillId="0" borderId="0" xfId="0" applyNumberFormat="1" applyFont="1"/>
    <xf numFmtId="165" fontId="8" fillId="0" borderId="0" xfId="0" applyNumberFormat="1" applyFont="1"/>
    <xf numFmtId="165" fontId="9" fillId="2" borderId="1" xfId="0" applyNumberFormat="1" applyFont="1" applyFill="1" applyBorder="1" applyAlignment="1">
      <alignment horizontal="left"/>
    </xf>
    <xf numFmtId="165" fontId="9" fillId="2" borderId="2" xfId="0" applyNumberFormat="1" applyFont="1" applyFill="1" applyBorder="1" applyAlignment="1">
      <alignment horizontal="left"/>
    </xf>
    <xf numFmtId="165" fontId="20" fillId="3" borderId="3" xfId="1" applyNumberFormat="1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0" fontId="21" fillId="0" borderId="0" xfId="0" applyFont="1"/>
    <xf numFmtId="165" fontId="0" fillId="0" borderId="0" xfId="0" applyNumberFormat="1"/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20" fillId="3" borderId="1" xfId="1" applyFont="1" applyBorder="1" applyAlignment="1">
      <alignment horizontal="left" wrapText="1"/>
    </xf>
    <xf numFmtId="0" fontId="20" fillId="3" borderId="1" xfId="1" applyFont="1" applyBorder="1" applyAlignment="1">
      <alignment horizontal="right" wrapText="1"/>
    </xf>
    <xf numFmtId="0" fontId="20" fillId="3" borderId="2" xfId="1" applyFont="1" applyBorder="1" applyAlignment="1">
      <alignment horizontal="right" wrapText="1"/>
    </xf>
    <xf numFmtId="0" fontId="20" fillId="0" borderId="0" xfId="1" applyFont="1" applyFill="1" applyBorder="1" applyAlignment="1">
      <alignment horizontal="right" wrapText="1"/>
    </xf>
    <xf numFmtId="0" fontId="22" fillId="4" borderId="0" xfId="0" applyFont="1" applyFill="1"/>
    <xf numFmtId="0" fontId="0" fillId="4" borderId="0" xfId="0" applyFill="1"/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23" fillId="5" borderId="2" xfId="0" applyFont="1" applyFill="1" applyBorder="1" applyAlignment="1">
      <alignment vertical="center"/>
    </xf>
    <xf numFmtId="0" fontId="19" fillId="6" borderId="0" xfId="0" applyFont="1" applyFill="1" applyAlignment="1">
      <alignment wrapText="1"/>
    </xf>
    <xf numFmtId="0" fontId="23" fillId="5" borderId="3" xfId="0" applyFont="1" applyFill="1" applyBorder="1" applyAlignment="1">
      <alignment vertical="center"/>
    </xf>
    <xf numFmtId="0" fontId="19" fillId="6" borderId="0" xfId="0" applyFont="1" applyFill="1"/>
    <xf numFmtId="165" fontId="0" fillId="0" borderId="0" xfId="0" applyNumberFormat="1"/>
    <xf numFmtId="0" fontId="0" fillId="0" borderId="4" xfId="0" applyBorder="1" applyAlignment="1">
      <alignment vertical="center"/>
    </xf>
    <xf numFmtId="0" fontId="0" fillId="0" borderId="4" xfId="0" applyBorder="1"/>
    <xf numFmtId="0" fontId="18" fillId="0" borderId="0" xfId="0" applyFont="1" applyAlignment="1">
      <alignment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165" fontId="24" fillId="7" borderId="3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right" vertical="center"/>
    </xf>
    <xf numFmtId="165" fontId="24" fillId="7" borderId="3" xfId="0" applyNumberFormat="1" applyFont="1" applyFill="1" applyBorder="1" applyAlignment="1">
      <alignment horizontal="left" vertical="top"/>
    </xf>
    <xf numFmtId="0" fontId="20" fillId="3" borderId="1" xfId="1" applyFont="1" applyBorder="1" applyAlignment="1">
      <alignment horizontal="left" vertical="top" wrapText="1"/>
    </xf>
    <xf numFmtId="165" fontId="24" fillId="7" borderId="3" xfId="0" applyNumberFormat="1" applyFont="1" applyFill="1" applyBorder="1" applyAlignment="1">
      <alignment horizontal="right" vertical="center"/>
    </xf>
    <xf numFmtId="9" fontId="0" fillId="0" borderId="0" xfId="2" applyFont="1"/>
    <xf numFmtId="9" fontId="16" fillId="8" borderId="0" xfId="2" applyFont="1" applyFill="1"/>
    <xf numFmtId="41" fontId="15" fillId="0" borderId="0" xfId="0" applyNumberFormat="1" applyFont="1"/>
    <xf numFmtId="0" fontId="19" fillId="0" borderId="0" xfId="0" applyFont="1"/>
    <xf numFmtId="9" fontId="19" fillId="0" borderId="0" xfId="0" applyNumberFormat="1" applyFont="1"/>
    <xf numFmtId="9" fontId="19" fillId="0" borderId="0" xfId="2" applyFont="1"/>
    <xf numFmtId="41" fontId="25" fillId="8" borderId="0" xfId="0" applyNumberFormat="1" applyFont="1" applyFill="1"/>
    <xf numFmtId="0" fontId="26" fillId="0" borderId="0" xfId="0" applyFont="1"/>
    <xf numFmtId="165" fontId="24" fillId="7" borderId="3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5" fillId="0" borderId="0" xfId="3"/>
    <xf numFmtId="0" fontId="0" fillId="0" borderId="0" xfId="0" applyFill="1"/>
    <xf numFmtId="164" fontId="0" fillId="0" borderId="0" xfId="0" applyNumberFormat="1" applyFill="1"/>
    <xf numFmtId="166" fontId="0" fillId="0" borderId="0" xfId="0" applyNumberFormat="1"/>
    <xf numFmtId="0" fontId="6" fillId="0" borderId="0" xfId="0" applyFont="1"/>
    <xf numFmtId="0" fontId="4" fillId="0" borderId="0" xfId="0" applyFont="1" applyBorder="1"/>
    <xf numFmtId="0" fontId="0" fillId="0" borderId="0" xfId="0" applyBorder="1"/>
    <xf numFmtId="0" fontId="6" fillId="0" borderId="0" xfId="0" applyFont="1" applyBorder="1"/>
    <xf numFmtId="9" fontId="0" fillId="0" borderId="0" xfId="0" applyNumberFormat="1" applyBorder="1"/>
    <xf numFmtId="9" fontId="0" fillId="0" borderId="0" xfId="2" applyFont="1" applyBorder="1"/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23" fillId="5" borderId="2" xfId="4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30" fillId="0" borderId="4" xfId="0" applyFont="1" applyBorder="1" applyAlignment="1">
      <alignment vertical="center"/>
    </xf>
    <xf numFmtId="0" fontId="9" fillId="9" borderId="6" xfId="0" applyFont="1" applyFill="1" applyBorder="1" applyAlignment="1">
      <alignment vertical="center" wrapText="1"/>
    </xf>
    <xf numFmtId="0" fontId="6" fillId="9" borderId="6" xfId="0" applyFont="1" applyFill="1" applyBorder="1" applyAlignment="1">
      <alignment vertical="center" wrapText="1"/>
    </xf>
    <xf numFmtId="0" fontId="31" fillId="1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1" fillId="9" borderId="0" xfId="0" applyFont="1" applyFill="1" applyAlignment="1">
      <alignment vertical="center"/>
    </xf>
    <xf numFmtId="0" fontId="9" fillId="9" borderId="0" xfId="0" applyFont="1" applyFill="1" applyAlignment="1">
      <alignment vertical="center"/>
    </xf>
    <xf numFmtId="0" fontId="0" fillId="0" borderId="0" xfId="2" applyNumberFormat="1" applyFont="1" applyBorder="1"/>
    <xf numFmtId="0" fontId="32" fillId="4" borderId="0" xfId="0" applyFont="1" applyFill="1"/>
    <xf numFmtId="164" fontId="19" fillId="6" borderId="0" xfId="0" applyNumberFormat="1" applyFont="1" applyFill="1"/>
    <xf numFmtId="164" fontId="0" fillId="0" borderId="0" xfId="0" applyNumberFormat="1" applyBorder="1"/>
    <xf numFmtId="0" fontId="19" fillId="6" borderId="0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9" fontId="34" fillId="0" borderId="0" xfId="2" applyFont="1"/>
    <xf numFmtId="9" fontId="34" fillId="0" borderId="0" xfId="2" applyFont="1" applyBorder="1"/>
    <xf numFmtId="0" fontId="2" fillId="0" borderId="0" xfId="0" applyFont="1" applyBorder="1"/>
    <xf numFmtId="0" fontId="0" fillId="0" borderId="4" xfId="0" applyFill="1" applyBorder="1"/>
    <xf numFmtId="9" fontId="6" fillId="0" borderId="0" xfId="0" applyNumberFormat="1" applyFont="1"/>
    <xf numFmtId="0" fontId="6" fillId="0" borderId="0" xfId="0" applyFont="1" applyFill="1" applyBorder="1"/>
    <xf numFmtId="9" fontId="34" fillId="0" borderId="4" xfId="2" applyFont="1" applyBorder="1"/>
    <xf numFmtId="1" fontId="0" fillId="0" borderId="0" xfId="2" applyNumberFormat="1" applyFont="1" applyBorder="1"/>
    <xf numFmtId="0" fontId="6" fillId="8" borderId="0" xfId="0" applyFont="1" applyFill="1"/>
    <xf numFmtId="0" fontId="0" fillId="8" borderId="0" xfId="0" applyFill="1"/>
    <xf numFmtId="0" fontId="6" fillId="8" borderId="0" xfId="0" applyFont="1" applyFill="1" applyBorder="1"/>
    <xf numFmtId="0" fontId="33" fillId="8" borderId="0" xfId="8" applyFont="1" applyFill="1" applyAlignment="1">
      <alignment vertical="center"/>
    </xf>
    <xf numFmtId="0" fontId="1" fillId="8" borderId="0" xfId="8" applyFill="1" applyAlignment="1">
      <alignment vertical="center"/>
    </xf>
    <xf numFmtId="0" fontId="1" fillId="0" borderId="0" xfId="8" applyFill="1" applyBorder="1" applyAlignment="1">
      <alignment vertical="center"/>
    </xf>
    <xf numFmtId="0" fontId="33" fillId="8" borderId="0" xfId="8" applyFont="1" applyFill="1" applyAlignment="1">
      <alignment vertical="center"/>
    </xf>
    <xf numFmtId="0" fontId="0" fillId="8" borderId="0" xfId="0" applyFill="1" applyBorder="1"/>
    <xf numFmtId="165" fontId="6" fillId="0" borderId="0" xfId="0" applyNumberFormat="1" applyFont="1"/>
    <xf numFmtId="0" fontId="27" fillId="4" borderId="4" xfId="0" applyFont="1" applyFill="1" applyBorder="1" applyAlignment="1">
      <alignment horizontal="center"/>
    </xf>
    <xf numFmtId="164" fontId="0" fillId="0" borderId="4" xfId="0" applyNumberFormat="1" applyFill="1" applyBorder="1"/>
    <xf numFmtId="165" fontId="6" fillId="0" borderId="4" xfId="0" applyNumberFormat="1" applyFont="1" applyBorder="1"/>
    <xf numFmtId="165" fontId="0" fillId="0" borderId="4" xfId="0" applyNumberFormat="1" applyBorder="1"/>
    <xf numFmtId="0" fontId="6" fillId="0" borderId="0" xfId="0" applyFont="1" applyFill="1" applyAlignment="1">
      <alignment vertical="center"/>
    </xf>
    <xf numFmtId="0" fontId="1" fillId="0" borderId="0" xfId="8" applyFill="1" applyBorder="1"/>
    <xf numFmtId="0" fontId="1" fillId="0" borderId="0" xfId="8" applyFill="1"/>
    <xf numFmtId="0" fontId="1" fillId="0" borderId="4" xfId="8" applyFill="1" applyBorder="1"/>
  </cellXfs>
  <cellStyles count="12">
    <cellStyle name="20% - Accent5" xfId="1" builtinId="46"/>
    <cellStyle name="20% - Accent5 2" xfId="7" xr:uid="{41FADB5D-774C-4581-9E04-795745F45B3A}"/>
    <cellStyle name="20% - Accent5 3" xfId="11" xr:uid="{42C3DA6A-E515-4F68-9D9F-3335D19CEA18}"/>
    <cellStyle name="Comma 2" xfId="5" xr:uid="{ED6C98B7-B2A1-4B47-AF8A-A39872245B39}"/>
    <cellStyle name="Comma 3" xfId="9" xr:uid="{9BBE06F6-DF43-4386-A7EA-84770CBB1110}"/>
    <cellStyle name="Normal" xfId="0" builtinId="0"/>
    <cellStyle name="Normal 2" xfId="3" xr:uid="{4F4ED162-C45F-4637-99B9-0DC288E0E26C}"/>
    <cellStyle name="Normal 3" xfId="4" xr:uid="{6F56F0E9-E05C-4C30-B878-F9B9EA162652}"/>
    <cellStyle name="Normal 4" xfId="8" xr:uid="{E0019DBD-0F4A-4352-B357-025C5C0BFAEC}"/>
    <cellStyle name="Percent" xfId="2" builtinId="5"/>
    <cellStyle name="Percent 2" xfId="6" xr:uid="{BC0C5A78-644A-4E8A-8133-E61F2E94C271}"/>
    <cellStyle name="Percent 3" xfId="10" xr:uid="{5A577D97-9D8D-44CD-94BE-F7C4D5E216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94</xdr:row>
      <xdr:rowOff>76200</xdr:rowOff>
    </xdr:from>
    <xdr:to>
      <xdr:col>7</xdr:col>
      <xdr:colOff>480060</xdr:colOff>
      <xdr:row>133</xdr:row>
      <xdr:rowOff>53340</xdr:rowOff>
    </xdr:to>
    <xdr:pic>
      <xdr:nvPicPr>
        <xdr:cNvPr id="3096" name="Picture 1">
          <a:extLst>
            <a:ext uri="{FF2B5EF4-FFF2-40B4-BE49-F238E27FC236}">
              <a16:creationId xmlns:a16="http://schemas.microsoft.com/office/drawing/2014/main" id="{162F1724-67F2-4609-86C7-F272B10B9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16184880"/>
          <a:ext cx="7589520" cy="651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6"/>
  <sheetViews>
    <sheetView topLeftCell="A110" zoomScale="85" zoomScaleNormal="85" workbookViewId="0">
      <selection activeCell="C139" sqref="C139"/>
    </sheetView>
  </sheetViews>
  <sheetFormatPr defaultRowHeight="13.2" x14ac:dyDescent="0.25"/>
  <cols>
    <col min="1" max="1" width="16.33203125" customWidth="1"/>
    <col min="2" max="2" width="24" customWidth="1"/>
    <col min="3" max="3" width="60.6640625" customWidth="1"/>
    <col min="6" max="6" width="10.6640625" customWidth="1"/>
    <col min="7" max="7" width="11" customWidth="1"/>
    <col min="8" max="8" width="10.44140625" customWidth="1"/>
    <col min="11" max="11" width="26" bestFit="1" customWidth="1"/>
    <col min="12" max="12" width="60.33203125" bestFit="1" customWidth="1"/>
    <col min="13" max="13" width="8.88671875" customWidth="1"/>
  </cols>
  <sheetData>
    <row r="1" spans="1:8" ht="21" x14ac:dyDescent="0.4">
      <c r="A1" s="19" t="s">
        <v>41</v>
      </c>
      <c r="B1" s="20"/>
    </row>
    <row r="3" spans="1:8" ht="14.4" x14ac:dyDescent="0.25">
      <c r="A3" s="21"/>
      <c r="B3" s="22"/>
      <c r="C3" s="22"/>
      <c r="D3" s="23"/>
      <c r="E3" s="22"/>
      <c r="F3" s="22"/>
      <c r="G3" s="22"/>
      <c r="H3" s="22"/>
    </row>
    <row r="4" spans="1:8" ht="14.4" x14ac:dyDescent="0.25">
      <c r="A4" s="21"/>
      <c r="B4" s="22"/>
      <c r="C4" s="22"/>
      <c r="D4" s="23"/>
      <c r="E4" s="22"/>
      <c r="F4" s="22"/>
      <c r="G4" s="22"/>
      <c r="H4" s="22"/>
    </row>
    <row r="5" spans="1:8" ht="14.4" x14ac:dyDescent="0.25">
      <c r="A5" s="24" t="s">
        <v>42</v>
      </c>
      <c r="B5" s="24" t="s">
        <v>43</v>
      </c>
      <c r="C5" s="24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49</v>
      </c>
    </row>
    <row r="6" spans="1:8" ht="28.8" x14ac:dyDescent="0.3">
      <c r="A6" s="25" t="s">
        <v>50</v>
      </c>
      <c r="B6" s="25" t="s">
        <v>51</v>
      </c>
      <c r="C6" s="25" t="s">
        <v>52</v>
      </c>
      <c r="D6" s="25" t="s">
        <v>45</v>
      </c>
      <c r="E6" s="25" t="s">
        <v>53</v>
      </c>
      <c r="F6" s="25" t="s">
        <v>54</v>
      </c>
      <c r="G6" s="25" t="s">
        <v>55</v>
      </c>
      <c r="H6" s="25" t="s">
        <v>56</v>
      </c>
    </row>
    <row r="7" spans="1:8" x14ac:dyDescent="0.25">
      <c r="A7" s="22" t="s">
        <v>59</v>
      </c>
      <c r="B7" s="62" t="s">
        <v>60</v>
      </c>
      <c r="C7" s="62" t="s">
        <v>201</v>
      </c>
      <c r="D7" s="22" t="s">
        <v>61</v>
      </c>
      <c r="E7" s="22"/>
      <c r="F7" s="22"/>
      <c r="G7" s="22"/>
      <c r="H7" s="22"/>
    </row>
    <row r="8" spans="1:8" x14ac:dyDescent="0.25">
      <c r="A8" s="22"/>
      <c r="B8" s="62" t="s">
        <v>62</v>
      </c>
      <c r="C8" s="62" t="s">
        <v>202</v>
      </c>
      <c r="D8" s="22" t="s">
        <v>61</v>
      </c>
      <c r="E8" s="22"/>
      <c r="F8" s="22"/>
      <c r="G8" s="22"/>
      <c r="H8" s="22"/>
    </row>
    <row r="9" spans="1:8" x14ac:dyDescent="0.25">
      <c r="A9" s="1"/>
      <c r="B9" s="62" t="s">
        <v>63</v>
      </c>
      <c r="C9" s="62" t="s">
        <v>203</v>
      </c>
      <c r="D9" s="22" t="s">
        <v>61</v>
      </c>
      <c r="E9" s="22"/>
      <c r="F9" s="22"/>
      <c r="G9" s="22"/>
      <c r="H9" s="22"/>
    </row>
    <row r="10" spans="1:8" x14ac:dyDescent="0.25">
      <c r="A10" s="22"/>
      <c r="B10" s="62" t="s">
        <v>64</v>
      </c>
      <c r="C10" s="62" t="s">
        <v>204</v>
      </c>
      <c r="D10" s="22" t="s">
        <v>61</v>
      </c>
      <c r="E10" s="22"/>
      <c r="F10" s="22"/>
      <c r="G10" s="22"/>
      <c r="H10" s="22"/>
    </row>
    <row r="11" spans="1:8" x14ac:dyDescent="0.25">
      <c r="A11" s="22"/>
      <c r="B11" s="62" t="s">
        <v>66</v>
      </c>
      <c r="C11" s="62" t="s">
        <v>205</v>
      </c>
      <c r="D11" s="22" t="s">
        <v>61</v>
      </c>
      <c r="E11" s="22"/>
      <c r="F11" s="22"/>
      <c r="G11" s="22"/>
      <c r="H11" s="22"/>
    </row>
    <row r="12" spans="1:8" x14ac:dyDescent="0.25">
      <c r="A12" s="22"/>
      <c r="B12" s="62" t="s">
        <v>67</v>
      </c>
      <c r="C12" s="62" t="s">
        <v>206</v>
      </c>
      <c r="D12" s="22" t="s">
        <v>61</v>
      </c>
      <c r="E12" s="22"/>
      <c r="F12" s="22"/>
      <c r="G12" s="22"/>
      <c r="H12" s="22"/>
    </row>
    <row r="13" spans="1:8" s="1" customFormat="1" ht="14.4" x14ac:dyDescent="0.25">
      <c r="A13" s="22"/>
      <c r="B13" s="88" t="s">
        <v>398</v>
      </c>
      <c r="C13" s="88" t="s">
        <v>386</v>
      </c>
      <c r="D13" s="89" t="s">
        <v>61</v>
      </c>
      <c r="E13" s="22"/>
      <c r="F13" s="22"/>
      <c r="G13" s="22"/>
      <c r="H13" s="22"/>
    </row>
    <row r="14" spans="1:8" x14ac:dyDescent="0.25">
      <c r="A14" s="22"/>
      <c r="B14" s="62" t="s">
        <v>68</v>
      </c>
      <c r="C14" s="62" t="s">
        <v>207</v>
      </c>
      <c r="D14" s="22" t="s">
        <v>61</v>
      </c>
      <c r="E14" s="22"/>
      <c r="F14" s="22"/>
      <c r="G14" s="22"/>
      <c r="H14" s="22"/>
    </row>
    <row r="15" spans="1:8" x14ac:dyDescent="0.25">
      <c r="A15" s="22"/>
      <c r="B15" s="62" t="s">
        <v>70</v>
      </c>
      <c r="C15" s="62" t="s">
        <v>208</v>
      </c>
      <c r="D15" s="22" t="s">
        <v>61</v>
      </c>
      <c r="E15" s="22"/>
      <c r="F15" s="22"/>
      <c r="G15" s="22"/>
      <c r="H15" s="22"/>
    </row>
    <row r="16" spans="1:8" x14ac:dyDescent="0.25">
      <c r="A16" s="22"/>
      <c r="B16" s="62" t="s">
        <v>40</v>
      </c>
      <c r="C16" s="62" t="s">
        <v>209</v>
      </c>
      <c r="D16" s="22" t="s">
        <v>61</v>
      </c>
      <c r="E16" s="22"/>
      <c r="F16" s="22" t="s">
        <v>71</v>
      </c>
      <c r="G16" s="22"/>
      <c r="H16" s="22" t="s">
        <v>72</v>
      </c>
    </row>
    <row r="17" spans="1:9" x14ac:dyDescent="0.25">
      <c r="A17" s="1"/>
      <c r="B17" s="62" t="s">
        <v>121</v>
      </c>
      <c r="C17" s="62" t="s">
        <v>210</v>
      </c>
      <c r="D17" s="22" t="s">
        <v>61</v>
      </c>
      <c r="E17" s="22"/>
      <c r="F17" s="22"/>
    </row>
    <row r="18" spans="1:9" x14ac:dyDescent="0.25">
      <c r="A18" s="1"/>
      <c r="B18" s="62" t="s">
        <v>211</v>
      </c>
      <c r="C18" s="62" t="s">
        <v>212</v>
      </c>
      <c r="D18" s="22" t="s">
        <v>61</v>
      </c>
      <c r="E18" s="22"/>
      <c r="F18" s="22"/>
    </row>
    <row r="19" spans="1:9" x14ac:dyDescent="0.25">
      <c r="A19" s="1"/>
      <c r="B19" s="62" t="s">
        <v>73</v>
      </c>
      <c r="C19" s="62" t="s">
        <v>213</v>
      </c>
      <c r="D19" s="1" t="s">
        <v>61</v>
      </c>
      <c r="E19" s="1"/>
      <c r="F19" s="1"/>
      <c r="G19" s="1"/>
      <c r="H19" s="1"/>
      <c r="I19" s="1"/>
    </row>
    <row r="20" spans="1:9" s="1" customFormat="1" x14ac:dyDescent="0.25">
      <c r="B20" s="62" t="s">
        <v>214</v>
      </c>
      <c r="C20" s="62" t="s">
        <v>215</v>
      </c>
      <c r="D20" s="1" t="s">
        <v>61</v>
      </c>
    </row>
    <row r="21" spans="1:9" s="1" customFormat="1" x14ac:dyDescent="0.25">
      <c r="A21" s="22"/>
      <c r="B21" s="62" t="s">
        <v>216</v>
      </c>
      <c r="C21" s="62" t="s">
        <v>217</v>
      </c>
      <c r="D21" s="1" t="s">
        <v>61</v>
      </c>
      <c r="E21" s="59"/>
      <c r="F21" s="59"/>
      <c r="G21" s="59"/>
      <c r="H21" s="59"/>
    </row>
    <row r="22" spans="1:9" s="1" customFormat="1" ht="14.4" x14ac:dyDescent="0.25">
      <c r="A22" s="22"/>
      <c r="B22" s="91" t="s">
        <v>387</v>
      </c>
      <c r="C22" s="91" t="s">
        <v>388</v>
      </c>
      <c r="D22" s="90" t="s">
        <v>61</v>
      </c>
      <c r="E22" s="59"/>
      <c r="F22" s="59"/>
      <c r="G22" s="59"/>
      <c r="H22" s="59"/>
    </row>
    <row r="23" spans="1:9" s="1" customFormat="1" x14ac:dyDescent="0.25">
      <c r="A23" s="22"/>
      <c r="B23" s="62" t="s">
        <v>196</v>
      </c>
      <c r="C23" s="62" t="s">
        <v>218</v>
      </c>
      <c r="D23" s="60" t="s">
        <v>61</v>
      </c>
      <c r="E23" s="59"/>
      <c r="F23" s="59"/>
      <c r="G23" s="59"/>
      <c r="H23" s="59"/>
    </row>
    <row r="24" spans="1:9" s="1" customFormat="1" x14ac:dyDescent="0.25">
      <c r="A24" s="29"/>
      <c r="B24" s="63" t="s">
        <v>219</v>
      </c>
      <c r="C24" s="63" t="s">
        <v>220</v>
      </c>
      <c r="D24" s="30" t="s">
        <v>61</v>
      </c>
      <c r="E24" s="29"/>
      <c r="F24" s="29"/>
      <c r="G24" s="29"/>
      <c r="H24" s="29"/>
    </row>
    <row r="25" spans="1:9" x14ac:dyDescent="0.25">
      <c r="A25" s="22" t="s">
        <v>74</v>
      </c>
      <c r="B25" s="22" t="s">
        <v>188</v>
      </c>
      <c r="C25" s="28" t="s">
        <v>189</v>
      </c>
      <c r="D25" t="s">
        <v>184</v>
      </c>
      <c r="E25" s="22"/>
      <c r="F25" s="22"/>
      <c r="G25" s="22"/>
      <c r="H25" s="22"/>
    </row>
    <row r="26" spans="1:9" x14ac:dyDescent="0.25">
      <c r="A26" s="22"/>
      <c r="B26" s="22" t="s">
        <v>190</v>
      </c>
      <c r="C26" s="28" t="s">
        <v>191</v>
      </c>
      <c r="D26" t="s">
        <v>184</v>
      </c>
      <c r="E26" s="22"/>
      <c r="F26" s="22"/>
      <c r="G26" s="22"/>
      <c r="H26" s="22"/>
      <c r="I26" s="22"/>
    </row>
    <row r="27" spans="1:9" x14ac:dyDescent="0.25">
      <c r="A27" s="22"/>
      <c r="B27" s="22" t="s">
        <v>192</v>
      </c>
      <c r="C27" s="28" t="s">
        <v>193</v>
      </c>
      <c r="D27" t="s">
        <v>184</v>
      </c>
      <c r="E27" s="22"/>
      <c r="F27" s="22"/>
      <c r="G27" s="22"/>
      <c r="H27" s="22"/>
      <c r="I27" s="22"/>
    </row>
    <row r="28" spans="1:9" x14ac:dyDescent="0.25">
      <c r="B28" s="22" t="s">
        <v>367</v>
      </c>
      <c r="C28" s="22" t="s">
        <v>75</v>
      </c>
      <c r="D28" t="s">
        <v>194</v>
      </c>
      <c r="E28" s="22"/>
      <c r="F28" s="22"/>
      <c r="G28" s="22"/>
      <c r="H28" s="22"/>
      <c r="I28" s="22"/>
    </row>
    <row r="29" spans="1:9" x14ac:dyDescent="0.25">
      <c r="B29" s="22" t="s">
        <v>77</v>
      </c>
      <c r="C29" s="22" t="s">
        <v>78</v>
      </c>
      <c r="D29" t="s">
        <v>61</v>
      </c>
      <c r="E29" s="22"/>
      <c r="F29" s="22"/>
      <c r="G29" s="22"/>
      <c r="H29" s="22"/>
    </row>
    <row r="30" spans="1:9" x14ac:dyDescent="0.25">
      <c r="B30" t="s">
        <v>79</v>
      </c>
      <c r="C30" t="s">
        <v>80</v>
      </c>
      <c r="D30" t="s">
        <v>61</v>
      </c>
      <c r="E30" s="22"/>
      <c r="F30" s="22"/>
      <c r="G30" s="22"/>
      <c r="H30" s="22"/>
    </row>
    <row r="31" spans="1:9" x14ac:dyDescent="0.25">
      <c r="B31" t="s">
        <v>81</v>
      </c>
      <c r="C31" t="s">
        <v>82</v>
      </c>
      <c r="D31" t="s">
        <v>61</v>
      </c>
      <c r="E31" s="22"/>
      <c r="F31" s="22"/>
      <c r="G31" s="22"/>
      <c r="H31" s="22"/>
    </row>
    <row r="32" spans="1:9" x14ac:dyDescent="0.25">
      <c r="B32" t="s">
        <v>83</v>
      </c>
      <c r="C32" t="s">
        <v>84</v>
      </c>
      <c r="D32" t="s">
        <v>61</v>
      </c>
      <c r="E32" s="22"/>
      <c r="F32" s="22"/>
      <c r="G32" s="22"/>
      <c r="H32" s="22"/>
    </row>
    <row r="33" spans="1:8" x14ac:dyDescent="0.25">
      <c r="A33" s="30"/>
      <c r="B33" s="30" t="s">
        <v>85</v>
      </c>
      <c r="C33" s="30" t="s">
        <v>86</v>
      </c>
      <c r="D33" s="30" t="s">
        <v>61</v>
      </c>
      <c r="E33" s="29"/>
      <c r="F33" s="29"/>
      <c r="G33" s="29"/>
      <c r="H33" s="29"/>
    </row>
    <row r="34" spans="1:8" ht="14.4" x14ac:dyDescent="0.25">
      <c r="A34" t="s">
        <v>87</v>
      </c>
      <c r="B34" s="31" t="s">
        <v>88</v>
      </c>
      <c r="C34" s="22" t="s">
        <v>89</v>
      </c>
      <c r="D34" t="s">
        <v>90</v>
      </c>
      <c r="E34" s="22"/>
      <c r="F34" s="22"/>
      <c r="G34" s="22"/>
      <c r="H34" s="22"/>
    </row>
    <row r="35" spans="1:8" ht="14.4" x14ac:dyDescent="0.25">
      <c r="B35" s="31" t="s">
        <v>91</v>
      </c>
      <c r="C35" s="22" t="s">
        <v>92</v>
      </c>
      <c r="D35" t="s">
        <v>90</v>
      </c>
      <c r="E35" s="22"/>
      <c r="F35" s="22"/>
      <c r="G35" s="22"/>
      <c r="H35" s="22"/>
    </row>
    <row r="36" spans="1:8" ht="14.4" x14ac:dyDescent="0.25">
      <c r="B36" s="31" t="s">
        <v>93</v>
      </c>
      <c r="C36" s="22" t="s">
        <v>94</v>
      </c>
      <c r="D36" t="s">
        <v>90</v>
      </c>
      <c r="E36" s="22"/>
      <c r="F36" s="22"/>
      <c r="G36" s="22"/>
      <c r="H36" s="22"/>
    </row>
    <row r="37" spans="1:8" ht="14.4" x14ac:dyDescent="0.25">
      <c r="B37" s="31" t="s">
        <v>95</v>
      </c>
      <c r="C37" s="22" t="s">
        <v>96</v>
      </c>
      <c r="D37" t="s">
        <v>90</v>
      </c>
      <c r="E37" s="22"/>
      <c r="F37" s="22"/>
      <c r="G37" s="22"/>
      <c r="H37" s="22"/>
    </row>
    <row r="38" spans="1:8" x14ac:dyDescent="0.25">
      <c r="B38" s="22" t="s">
        <v>97</v>
      </c>
      <c r="C38" s="22" t="s">
        <v>98</v>
      </c>
      <c r="D38" t="s">
        <v>90</v>
      </c>
      <c r="E38" s="22"/>
      <c r="F38" s="22"/>
      <c r="G38" s="22"/>
      <c r="H38" s="22"/>
    </row>
    <row r="39" spans="1:8" ht="13.8" thickBot="1" x14ac:dyDescent="0.3">
      <c r="A39" s="32"/>
      <c r="B39" s="33" t="s">
        <v>99</v>
      </c>
      <c r="C39" s="33" t="s">
        <v>100</v>
      </c>
      <c r="D39" s="32" t="s">
        <v>90</v>
      </c>
      <c r="E39" s="33"/>
      <c r="F39" s="33"/>
      <c r="G39" s="33"/>
      <c r="H39" s="33"/>
    </row>
    <row r="40" spans="1:8" x14ac:dyDescent="0.25">
      <c r="B40" s="22"/>
      <c r="C40" s="22"/>
      <c r="D40" s="22"/>
      <c r="E40" s="22"/>
      <c r="F40" s="22"/>
      <c r="G40" s="22"/>
      <c r="H40" s="22"/>
    </row>
    <row r="41" spans="1:8" x14ac:dyDescent="0.25">
      <c r="B41" s="22"/>
      <c r="C41" s="22"/>
      <c r="E41" s="22"/>
      <c r="F41" s="22"/>
      <c r="G41" s="22"/>
      <c r="H41" s="22"/>
    </row>
    <row r="44" spans="1:8" ht="21" x14ac:dyDescent="0.4">
      <c r="B44" s="94" t="s">
        <v>101</v>
      </c>
      <c r="C44" s="94"/>
    </row>
    <row r="45" spans="1:8" ht="15" thickBot="1" x14ac:dyDescent="0.3">
      <c r="B45" s="26" t="s">
        <v>57</v>
      </c>
      <c r="C45" s="26" t="s">
        <v>58</v>
      </c>
    </row>
    <row r="46" spans="1:8" ht="13.8" thickBot="1" x14ac:dyDescent="0.3">
      <c r="B46" s="64" t="s">
        <v>221</v>
      </c>
      <c r="C46" s="65"/>
    </row>
    <row r="47" spans="1:8" x14ac:dyDescent="0.25">
      <c r="B47" s="66" t="s">
        <v>222</v>
      </c>
      <c r="C47" s="66"/>
    </row>
    <row r="48" spans="1:8" x14ac:dyDescent="0.25">
      <c r="B48" s="67" t="s">
        <v>223</v>
      </c>
      <c r="C48" s="67" t="s">
        <v>224</v>
      </c>
    </row>
    <row r="49" spans="2:9" x14ac:dyDescent="0.25">
      <c r="B49" s="67" t="s">
        <v>225</v>
      </c>
      <c r="C49" s="67" t="s">
        <v>226</v>
      </c>
    </row>
    <row r="50" spans="2:9" x14ac:dyDescent="0.25">
      <c r="B50" s="66" t="s">
        <v>69</v>
      </c>
      <c r="C50" s="66"/>
    </row>
    <row r="51" spans="2:9" x14ac:dyDescent="0.25">
      <c r="B51" s="67" t="s">
        <v>227</v>
      </c>
      <c r="C51" s="67" t="s">
        <v>228</v>
      </c>
      <c r="I51" s="22"/>
    </row>
    <row r="52" spans="2:9" x14ac:dyDescent="0.25">
      <c r="B52" s="67" t="s">
        <v>229</v>
      </c>
      <c r="C52" s="67" t="s">
        <v>230</v>
      </c>
      <c r="I52" s="22"/>
    </row>
    <row r="53" spans="2:9" x14ac:dyDescent="0.25">
      <c r="B53" s="67" t="s">
        <v>231</v>
      </c>
      <c r="C53" s="67" t="s">
        <v>232</v>
      </c>
    </row>
    <row r="54" spans="2:9" x14ac:dyDescent="0.25">
      <c r="B54" s="67" t="s">
        <v>233</v>
      </c>
      <c r="C54" s="67" t="s">
        <v>234</v>
      </c>
    </row>
    <row r="55" spans="2:9" x14ac:dyDescent="0.25">
      <c r="B55" s="67" t="s">
        <v>235</v>
      </c>
      <c r="C55" s="67" t="s">
        <v>236</v>
      </c>
    </row>
    <row r="56" spans="2:9" x14ac:dyDescent="0.25">
      <c r="B56" s="67" t="s">
        <v>237</v>
      </c>
      <c r="C56" s="67" t="s">
        <v>238</v>
      </c>
    </row>
    <row r="57" spans="2:9" x14ac:dyDescent="0.25">
      <c r="B57" s="67" t="s">
        <v>239</v>
      </c>
      <c r="C57" s="67" t="s">
        <v>240</v>
      </c>
    </row>
    <row r="58" spans="2:9" x14ac:dyDescent="0.25">
      <c r="B58" s="67" t="s">
        <v>241</v>
      </c>
      <c r="C58" s="67" t="s">
        <v>242</v>
      </c>
    </row>
    <row r="59" spans="2:9" x14ac:dyDescent="0.25">
      <c r="B59" s="67" t="s">
        <v>243</v>
      </c>
      <c r="C59" s="67" t="s">
        <v>244</v>
      </c>
    </row>
    <row r="60" spans="2:9" x14ac:dyDescent="0.25">
      <c r="B60" s="67" t="s">
        <v>245</v>
      </c>
      <c r="C60" s="67" t="s">
        <v>246</v>
      </c>
    </row>
    <row r="61" spans="2:9" x14ac:dyDescent="0.25">
      <c r="B61" s="67" t="s">
        <v>247</v>
      </c>
      <c r="C61" s="67" t="s">
        <v>248</v>
      </c>
    </row>
    <row r="62" spans="2:9" x14ac:dyDescent="0.25">
      <c r="B62" s="67" t="s">
        <v>249</v>
      </c>
      <c r="C62" s="67" t="s">
        <v>250</v>
      </c>
    </row>
    <row r="63" spans="2:9" x14ac:dyDescent="0.25">
      <c r="B63" s="67" t="s">
        <v>251</v>
      </c>
      <c r="C63" s="67" t="s">
        <v>252</v>
      </c>
    </row>
    <row r="64" spans="2:9" x14ac:dyDescent="0.25">
      <c r="B64" s="67" t="s">
        <v>253</v>
      </c>
      <c r="C64" s="67" t="s">
        <v>254</v>
      </c>
    </row>
    <row r="65" spans="2:3" x14ac:dyDescent="0.25">
      <c r="B65" s="67" t="s">
        <v>255</v>
      </c>
      <c r="C65" s="67" t="s">
        <v>256</v>
      </c>
    </row>
    <row r="66" spans="2:3" x14ac:dyDescent="0.25">
      <c r="B66" s="67" t="s">
        <v>369</v>
      </c>
      <c r="C66" s="67" t="s">
        <v>257</v>
      </c>
    </row>
    <row r="67" spans="2:3" x14ac:dyDescent="0.25">
      <c r="B67" s="67" t="s">
        <v>370</v>
      </c>
      <c r="C67" s="67" t="s">
        <v>258</v>
      </c>
    </row>
    <row r="68" spans="2:3" x14ac:dyDescent="0.25">
      <c r="B68" s="67" t="s">
        <v>259</v>
      </c>
      <c r="C68" s="67" t="s">
        <v>260</v>
      </c>
    </row>
    <row r="69" spans="2:3" x14ac:dyDescent="0.25">
      <c r="B69" s="67" t="s">
        <v>261</v>
      </c>
      <c r="C69" s="67" t="s">
        <v>262</v>
      </c>
    </row>
    <row r="70" spans="2:3" x14ac:dyDescent="0.25">
      <c r="B70" s="66" t="s">
        <v>263</v>
      </c>
      <c r="C70" s="66"/>
    </row>
    <row r="71" spans="2:3" x14ac:dyDescent="0.25">
      <c r="B71" s="67" t="s">
        <v>264</v>
      </c>
      <c r="C71" s="67" t="s">
        <v>265</v>
      </c>
    </row>
    <row r="72" spans="2:3" x14ac:dyDescent="0.25">
      <c r="B72" s="67" t="s">
        <v>341</v>
      </c>
      <c r="C72" s="67" t="s">
        <v>266</v>
      </c>
    </row>
    <row r="73" spans="2:3" x14ac:dyDescent="0.25">
      <c r="B73" s="67" t="s">
        <v>327</v>
      </c>
      <c r="C73" s="67" t="s">
        <v>267</v>
      </c>
    </row>
    <row r="74" spans="2:3" x14ac:dyDescent="0.25">
      <c r="B74" s="67" t="s">
        <v>328</v>
      </c>
      <c r="C74" s="67" t="s">
        <v>268</v>
      </c>
    </row>
    <row r="75" spans="2:3" x14ac:dyDescent="0.25">
      <c r="B75" s="67" t="s">
        <v>329</v>
      </c>
      <c r="C75" s="67" t="s">
        <v>269</v>
      </c>
    </row>
    <row r="76" spans="2:3" x14ac:dyDescent="0.25">
      <c r="B76" s="67" t="s">
        <v>330</v>
      </c>
      <c r="C76" s="67" t="s">
        <v>270</v>
      </c>
    </row>
    <row r="77" spans="2:3" x14ac:dyDescent="0.25">
      <c r="B77" s="67" t="s">
        <v>331</v>
      </c>
      <c r="C77" s="67" t="s">
        <v>271</v>
      </c>
    </row>
    <row r="78" spans="2:3" x14ac:dyDescent="0.25">
      <c r="B78" s="67" t="s">
        <v>332</v>
      </c>
      <c r="C78" s="67" t="s">
        <v>272</v>
      </c>
    </row>
    <row r="79" spans="2:3" x14ac:dyDescent="0.25">
      <c r="B79" s="67" t="s">
        <v>333</v>
      </c>
      <c r="C79" s="67" t="s">
        <v>273</v>
      </c>
    </row>
    <row r="80" spans="2:3" x14ac:dyDescent="0.25">
      <c r="B80" s="67" t="s">
        <v>334</v>
      </c>
      <c r="C80" s="67" t="s">
        <v>274</v>
      </c>
    </row>
    <row r="81" spans="2:3" x14ac:dyDescent="0.25">
      <c r="B81" s="67" t="s">
        <v>335</v>
      </c>
      <c r="C81" s="67" t="s">
        <v>275</v>
      </c>
    </row>
    <row r="82" spans="2:3" x14ac:dyDescent="0.25">
      <c r="B82" s="67" t="s">
        <v>336</v>
      </c>
      <c r="C82" s="67" t="s">
        <v>276</v>
      </c>
    </row>
    <row r="83" spans="2:3" x14ac:dyDescent="0.25">
      <c r="B83" s="67" t="s">
        <v>337</v>
      </c>
      <c r="C83" s="67" t="s">
        <v>277</v>
      </c>
    </row>
    <row r="84" spans="2:3" x14ac:dyDescent="0.25">
      <c r="B84" s="67" t="s">
        <v>338</v>
      </c>
      <c r="C84" s="67" t="s">
        <v>278</v>
      </c>
    </row>
    <row r="85" spans="2:3" x14ac:dyDescent="0.25">
      <c r="B85" s="67" t="s">
        <v>371</v>
      </c>
      <c r="C85" s="67" t="s">
        <v>279</v>
      </c>
    </row>
    <row r="86" spans="2:3" x14ac:dyDescent="0.25">
      <c r="B86" s="67" t="s">
        <v>372</v>
      </c>
      <c r="C86" s="67" t="s">
        <v>280</v>
      </c>
    </row>
    <row r="87" spans="2:3" x14ac:dyDescent="0.25">
      <c r="B87" s="67" t="s">
        <v>373</v>
      </c>
      <c r="C87" s="67" t="s">
        <v>281</v>
      </c>
    </row>
    <row r="88" spans="2:3" x14ac:dyDescent="0.25">
      <c r="B88" s="67" t="s">
        <v>339</v>
      </c>
      <c r="C88" s="67" t="s">
        <v>282</v>
      </c>
    </row>
    <row r="89" spans="2:3" x14ac:dyDescent="0.25">
      <c r="B89" s="67" t="s">
        <v>340</v>
      </c>
      <c r="C89" s="67" t="s">
        <v>283</v>
      </c>
    </row>
    <row r="90" spans="2:3" x14ac:dyDescent="0.25">
      <c r="B90" s="66" t="s">
        <v>284</v>
      </c>
      <c r="C90" s="66"/>
    </row>
    <row r="91" spans="2:3" x14ac:dyDescent="0.25">
      <c r="B91" s="67" t="s">
        <v>285</v>
      </c>
      <c r="C91" s="67" t="s">
        <v>286</v>
      </c>
    </row>
    <row r="92" spans="2:3" x14ac:dyDescent="0.25">
      <c r="B92" s="67" t="s">
        <v>287</v>
      </c>
      <c r="C92" s="67" t="s">
        <v>288</v>
      </c>
    </row>
    <row r="93" spans="2:3" x14ac:dyDescent="0.25">
      <c r="B93" s="67" t="s">
        <v>289</v>
      </c>
      <c r="C93" s="67" t="s">
        <v>290</v>
      </c>
    </row>
    <row r="94" spans="2:3" x14ac:dyDescent="0.25">
      <c r="B94" s="67" t="s">
        <v>291</v>
      </c>
      <c r="C94" s="67" t="s">
        <v>292</v>
      </c>
    </row>
    <row r="95" spans="2:3" x14ac:dyDescent="0.25">
      <c r="B95" s="67" t="s">
        <v>293</v>
      </c>
      <c r="C95" s="67" t="s">
        <v>294</v>
      </c>
    </row>
    <row r="96" spans="2:3" x14ac:dyDescent="0.25">
      <c r="B96" s="66" t="s">
        <v>295</v>
      </c>
      <c r="C96" s="66"/>
    </row>
    <row r="97" spans="2:10" x14ac:dyDescent="0.25">
      <c r="B97" s="67" t="s">
        <v>374</v>
      </c>
      <c r="C97" s="67" t="s">
        <v>296</v>
      </c>
    </row>
    <row r="98" spans="2:10" x14ac:dyDescent="0.25">
      <c r="B98" s="67" t="s">
        <v>375</v>
      </c>
      <c r="C98" s="67" t="s">
        <v>297</v>
      </c>
    </row>
    <row r="99" spans="2:10" x14ac:dyDescent="0.25">
      <c r="B99" s="67" t="s">
        <v>298</v>
      </c>
      <c r="C99" s="67" t="s">
        <v>299</v>
      </c>
    </row>
    <row r="100" spans="2:10" x14ac:dyDescent="0.25">
      <c r="B100" s="68" t="s">
        <v>76</v>
      </c>
      <c r="C100" s="69"/>
    </row>
    <row r="101" spans="2:10" x14ac:dyDescent="0.25">
      <c r="B101" s="66" t="s">
        <v>300</v>
      </c>
      <c r="C101" s="66"/>
    </row>
    <row r="102" spans="2:10" x14ac:dyDescent="0.25">
      <c r="B102" s="67" t="s">
        <v>301</v>
      </c>
      <c r="C102" s="67" t="s">
        <v>302</v>
      </c>
    </row>
    <row r="103" spans="2:10" x14ac:dyDescent="0.25">
      <c r="B103" s="67" t="s">
        <v>303</v>
      </c>
      <c r="C103" s="67" t="s">
        <v>304</v>
      </c>
    </row>
    <row r="104" spans="2:10" x14ac:dyDescent="0.25">
      <c r="B104" s="67" t="s">
        <v>305</v>
      </c>
      <c r="C104" s="67" t="s">
        <v>306</v>
      </c>
    </row>
    <row r="105" spans="2:10" x14ac:dyDescent="0.25">
      <c r="B105" s="67" t="s">
        <v>307</v>
      </c>
      <c r="C105" s="67" t="s">
        <v>308</v>
      </c>
    </row>
    <row r="106" spans="2:10" s="1" customFormat="1" x14ac:dyDescent="0.25">
      <c r="B106" s="67" t="s">
        <v>309</v>
      </c>
      <c r="C106" s="67" t="s">
        <v>310</v>
      </c>
    </row>
    <row r="107" spans="2:10" x14ac:dyDescent="0.25">
      <c r="B107" s="67" t="s">
        <v>311</v>
      </c>
      <c r="C107" s="67" t="s">
        <v>312</v>
      </c>
    </row>
    <row r="108" spans="2:10" x14ac:dyDescent="0.25">
      <c r="B108" s="67" t="s">
        <v>313</v>
      </c>
      <c r="C108" s="67" t="s">
        <v>314</v>
      </c>
    </row>
    <row r="109" spans="2:10" x14ac:dyDescent="0.25">
      <c r="B109" s="66" t="s">
        <v>343</v>
      </c>
      <c r="C109" s="66"/>
    </row>
    <row r="110" spans="2:10" x14ac:dyDescent="0.25">
      <c r="B110" s="67" t="s">
        <v>360</v>
      </c>
      <c r="C110" s="67" t="s">
        <v>344</v>
      </c>
    </row>
    <row r="111" spans="2:10" x14ac:dyDescent="0.25">
      <c r="B111" s="67" t="s">
        <v>361</v>
      </c>
      <c r="C111" s="67" t="s">
        <v>345</v>
      </c>
      <c r="J111" s="22"/>
    </row>
    <row r="112" spans="2:10" x14ac:dyDescent="0.25">
      <c r="B112" s="67" t="s">
        <v>362</v>
      </c>
      <c r="C112" s="67" t="s">
        <v>357</v>
      </c>
      <c r="J112" s="22"/>
    </row>
    <row r="113" spans="2:10" x14ac:dyDescent="0.25">
      <c r="B113" s="67" t="s">
        <v>363</v>
      </c>
      <c r="C113" s="67" t="s">
        <v>346</v>
      </c>
      <c r="J113" s="22"/>
    </row>
    <row r="114" spans="2:10" s="1" customFormat="1" x14ac:dyDescent="0.25">
      <c r="B114" s="67" t="s">
        <v>364</v>
      </c>
      <c r="C114" s="67" t="s">
        <v>358</v>
      </c>
      <c r="J114" s="22"/>
    </row>
    <row r="115" spans="2:10" s="1" customFormat="1" x14ac:dyDescent="0.25">
      <c r="B115" s="67" t="s">
        <v>365</v>
      </c>
      <c r="C115" s="67" t="s">
        <v>359</v>
      </c>
      <c r="J115" s="22"/>
    </row>
    <row r="116" spans="2:10" s="1" customFormat="1" x14ac:dyDescent="0.25">
      <c r="B116" s="67" t="s">
        <v>366</v>
      </c>
      <c r="C116" s="67" t="s">
        <v>347</v>
      </c>
      <c r="J116" s="22"/>
    </row>
    <row r="117" spans="2:10" x14ac:dyDescent="0.25">
      <c r="B117" s="66" t="s">
        <v>315</v>
      </c>
      <c r="C117" s="66"/>
      <c r="J117" s="22"/>
    </row>
    <row r="118" spans="2:10" x14ac:dyDescent="0.25">
      <c r="B118" s="67" t="s">
        <v>348</v>
      </c>
      <c r="C118" s="67" t="s">
        <v>316</v>
      </c>
      <c r="J118" s="22"/>
    </row>
    <row r="119" spans="2:10" x14ac:dyDescent="0.25">
      <c r="B119" s="67" t="s">
        <v>349</v>
      </c>
      <c r="C119" s="67" t="s">
        <v>317</v>
      </c>
      <c r="J119" s="22"/>
    </row>
    <row r="120" spans="2:10" x14ac:dyDescent="0.25">
      <c r="B120" s="67" t="s">
        <v>350</v>
      </c>
      <c r="C120" s="67" t="s">
        <v>318</v>
      </c>
      <c r="J120" s="22"/>
    </row>
    <row r="121" spans="2:10" x14ac:dyDescent="0.25">
      <c r="B121" s="67" t="s">
        <v>351</v>
      </c>
      <c r="C121" s="67" t="s">
        <v>319</v>
      </c>
      <c r="J121" s="22"/>
    </row>
    <row r="122" spans="2:10" x14ac:dyDescent="0.25">
      <c r="B122" s="67" t="s">
        <v>352</v>
      </c>
      <c r="C122" s="67" t="s">
        <v>320</v>
      </c>
      <c r="J122" s="22"/>
    </row>
    <row r="123" spans="2:10" x14ac:dyDescent="0.25">
      <c r="B123" s="67" t="s">
        <v>353</v>
      </c>
      <c r="C123" s="67" t="s">
        <v>321</v>
      </c>
      <c r="J123" s="22"/>
    </row>
    <row r="124" spans="2:10" x14ac:dyDescent="0.25">
      <c r="B124" s="67" t="s">
        <v>354</v>
      </c>
      <c r="C124" s="67" t="s">
        <v>322</v>
      </c>
      <c r="J124" s="22"/>
    </row>
    <row r="125" spans="2:10" x14ac:dyDescent="0.25">
      <c r="B125" s="66" t="s">
        <v>323</v>
      </c>
      <c r="C125" s="66"/>
      <c r="J125" s="22"/>
    </row>
    <row r="126" spans="2:10" x14ac:dyDescent="0.25">
      <c r="B126" s="67" t="s">
        <v>355</v>
      </c>
      <c r="C126" s="67" t="s">
        <v>324</v>
      </c>
    </row>
    <row r="127" spans="2:10" x14ac:dyDescent="0.25">
      <c r="B127" s="67" t="s">
        <v>376</v>
      </c>
      <c r="C127" s="67" t="s">
        <v>325</v>
      </c>
    </row>
    <row r="128" spans="2:10" x14ac:dyDescent="0.25">
      <c r="B128" s="67" t="s">
        <v>356</v>
      </c>
      <c r="C128" s="67" t="s">
        <v>326</v>
      </c>
    </row>
    <row r="129" spans="2:12" s="1" customFormat="1" x14ac:dyDescent="0.25">
      <c r="B129" s="68" t="s">
        <v>378</v>
      </c>
      <c r="C129" s="69"/>
    </row>
    <row r="130" spans="2:12" x14ac:dyDescent="0.25">
      <c r="B130" s="66" t="s">
        <v>382</v>
      </c>
      <c r="C130" s="66"/>
    </row>
    <row r="131" spans="2:12" x14ac:dyDescent="0.25">
      <c r="B131" s="98" t="s">
        <v>395</v>
      </c>
      <c r="C131" s="98" t="s">
        <v>379</v>
      </c>
    </row>
    <row r="132" spans="2:12" x14ac:dyDescent="0.25">
      <c r="B132" s="98" t="s">
        <v>393</v>
      </c>
      <c r="C132" s="98" t="s">
        <v>380</v>
      </c>
    </row>
    <row r="133" spans="2:12" x14ac:dyDescent="0.25">
      <c r="B133" s="98" t="s">
        <v>394</v>
      </c>
      <c r="C133" s="98" t="s">
        <v>381</v>
      </c>
    </row>
    <row r="134" spans="2:12" x14ac:dyDescent="0.25">
      <c r="B134" s="66" t="s">
        <v>389</v>
      </c>
      <c r="C134" s="66"/>
    </row>
    <row r="135" spans="2:12" ht="14.4" x14ac:dyDescent="0.3">
      <c r="B135" s="99" t="s">
        <v>396</v>
      </c>
      <c r="C135" s="100" t="s">
        <v>390</v>
      </c>
    </row>
    <row r="136" spans="2:12" ht="14.4" x14ac:dyDescent="0.3">
      <c r="B136" s="101" t="s">
        <v>397</v>
      </c>
      <c r="C136" s="101" t="s">
        <v>391</v>
      </c>
    </row>
    <row r="144" spans="2:12" x14ac:dyDescent="0.25">
      <c r="K144" s="1"/>
      <c r="L144" s="1"/>
    </row>
    <row r="145" spans="11:12" x14ac:dyDescent="0.25">
      <c r="K145" s="1"/>
      <c r="L145" s="1"/>
    </row>
    <row r="146" spans="11:12" x14ac:dyDescent="0.25">
      <c r="K146" s="1"/>
      <c r="L146" s="1"/>
    </row>
    <row r="147" spans="11:12" x14ac:dyDescent="0.25">
      <c r="K147" s="1"/>
      <c r="L147" s="1"/>
    </row>
    <row r="148" spans="11:12" x14ac:dyDescent="0.25">
      <c r="K148" s="1"/>
      <c r="L148" s="1"/>
    </row>
    <row r="149" spans="11:12" x14ac:dyDescent="0.25">
      <c r="K149" s="1"/>
      <c r="L149" s="1"/>
    </row>
    <row r="150" spans="11:12" x14ac:dyDescent="0.25">
      <c r="K150" s="1"/>
      <c r="L150" s="1"/>
    </row>
    <row r="151" spans="11:12" x14ac:dyDescent="0.25">
      <c r="K151" s="1"/>
      <c r="L151" s="1"/>
    </row>
    <row r="152" spans="11:12" x14ac:dyDescent="0.25">
      <c r="K152" s="1"/>
      <c r="L152" s="1"/>
    </row>
    <row r="153" spans="11:12" x14ac:dyDescent="0.25">
      <c r="K153" s="1"/>
      <c r="L153" s="1"/>
    </row>
    <row r="154" spans="11:12" x14ac:dyDescent="0.25">
      <c r="K154" s="1"/>
      <c r="L154" s="1"/>
    </row>
    <row r="155" spans="11:12" x14ac:dyDescent="0.25">
      <c r="K155" s="1"/>
      <c r="L155" s="1"/>
    </row>
    <row r="156" spans="11:12" x14ac:dyDescent="0.25">
      <c r="K156" s="1"/>
      <c r="L156" s="1"/>
    </row>
    <row r="157" spans="11:12" x14ac:dyDescent="0.25">
      <c r="K157" s="1"/>
      <c r="L157" s="1"/>
    </row>
    <row r="158" spans="11:12" x14ac:dyDescent="0.25">
      <c r="K158" s="1"/>
      <c r="L158" s="1"/>
    </row>
    <row r="159" spans="11:12" x14ac:dyDescent="0.25">
      <c r="K159" s="1"/>
      <c r="L159" s="1"/>
    </row>
    <row r="160" spans="11:12" x14ac:dyDescent="0.25">
      <c r="K160" s="1"/>
      <c r="L160" s="1"/>
    </row>
    <row r="161" spans="11:12" x14ac:dyDescent="0.25">
      <c r="K161" s="1"/>
      <c r="L161" s="1"/>
    </row>
    <row r="162" spans="11:12" x14ac:dyDescent="0.25">
      <c r="K162" s="1"/>
      <c r="L162" s="1"/>
    </row>
    <row r="163" spans="11:12" x14ac:dyDescent="0.25">
      <c r="K163" s="1"/>
      <c r="L163" s="1"/>
    </row>
    <row r="164" spans="11:12" x14ac:dyDescent="0.25">
      <c r="K164" s="1"/>
      <c r="L164" s="1"/>
    </row>
    <row r="165" spans="11:12" x14ac:dyDescent="0.25">
      <c r="K165" s="1"/>
      <c r="L165" s="1"/>
    </row>
    <row r="166" spans="11:12" x14ac:dyDescent="0.25">
      <c r="K166" s="1"/>
      <c r="L166" s="1"/>
    </row>
  </sheetData>
  <mergeCells count="1">
    <mergeCell ref="B44:C44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AO265"/>
  <sheetViews>
    <sheetView tabSelected="1" topLeftCell="A78" zoomScale="70" zoomScaleNormal="70" workbookViewId="0">
      <selection activeCell="C190" sqref="C190"/>
    </sheetView>
  </sheetViews>
  <sheetFormatPr defaultRowHeight="13.2" x14ac:dyDescent="0.25"/>
  <cols>
    <col min="1" max="1" width="3.33203125" customWidth="1"/>
    <col min="2" max="2" width="20.77734375" bestFit="1" customWidth="1"/>
    <col min="3" max="3" width="25.6640625" bestFit="1" customWidth="1"/>
    <col min="4" max="4" width="20.77734375" bestFit="1" customWidth="1"/>
    <col min="5" max="5" width="19.5546875" customWidth="1"/>
    <col min="6" max="6" width="10.88671875" customWidth="1"/>
    <col min="7" max="7" width="10.109375" customWidth="1"/>
    <col min="8" max="8" width="14.33203125" customWidth="1"/>
    <col min="9" max="11" width="18.109375" customWidth="1"/>
    <col min="12" max="14" width="19.88671875" customWidth="1"/>
    <col min="16" max="16" width="16.33203125" customWidth="1"/>
    <col min="17" max="17" width="12.33203125" customWidth="1"/>
    <col min="18" max="18" width="11.109375" customWidth="1"/>
    <col min="19" max="19" width="14" customWidth="1"/>
    <col min="20" max="20" width="14.109375" customWidth="1"/>
    <col min="21" max="21" width="13.5546875" customWidth="1"/>
    <col min="22" max="22" width="13.88671875" customWidth="1"/>
    <col min="34" max="34" width="21.6640625" bestFit="1" customWidth="1"/>
    <col min="36" max="36" width="10.6640625" customWidth="1"/>
  </cols>
  <sheetData>
    <row r="3" spans="2:13" x14ac:dyDescent="0.25">
      <c r="B3" s="2" t="s">
        <v>7</v>
      </c>
      <c r="C3" s="2"/>
      <c r="D3" s="10"/>
      <c r="E3" s="10"/>
      <c r="F3" s="10"/>
      <c r="G3" s="10"/>
      <c r="H3" s="10"/>
      <c r="I3" s="10"/>
      <c r="J3" s="10"/>
      <c r="K3" s="1"/>
      <c r="L3" s="1"/>
      <c r="M3" s="1"/>
    </row>
    <row r="4" spans="2:13" x14ac:dyDescent="0.25">
      <c r="B4" s="4" t="s">
        <v>6</v>
      </c>
      <c r="C4" s="5" t="s">
        <v>24</v>
      </c>
      <c r="D4" s="4" t="s">
        <v>1</v>
      </c>
      <c r="E4" s="4" t="s">
        <v>2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1"/>
      <c r="L4" s="1"/>
      <c r="M4" s="1"/>
    </row>
    <row r="5" spans="2:13" ht="28.95" customHeight="1" thickBot="1" x14ac:dyDescent="0.3">
      <c r="B5" s="6" t="s">
        <v>25</v>
      </c>
      <c r="C5" s="6" t="s">
        <v>26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27</v>
      </c>
      <c r="I5" s="6" t="s">
        <v>28</v>
      </c>
      <c r="J5" s="6" t="s">
        <v>17</v>
      </c>
      <c r="K5" s="1"/>
      <c r="L5" s="1"/>
      <c r="M5" s="1"/>
    </row>
    <row r="6" spans="2:13" ht="15" customHeight="1" x14ac:dyDescent="0.3">
      <c r="B6" s="27" t="s">
        <v>113</v>
      </c>
      <c r="C6" s="27"/>
      <c r="D6" s="27"/>
      <c r="E6" s="27"/>
      <c r="F6" s="27"/>
      <c r="G6" s="27"/>
      <c r="H6" s="27"/>
      <c r="I6" s="27"/>
      <c r="J6" s="27"/>
      <c r="L6" s="1"/>
      <c r="M6" s="1"/>
    </row>
    <row r="7" spans="2:13" x14ac:dyDescent="0.25">
      <c r="B7" s="3" t="s">
        <v>29</v>
      </c>
      <c r="C7" s="10"/>
      <c r="D7" s="1" t="str">
        <f>Commodities!B48</f>
        <v>T-MOT-ICE_GSL01</v>
      </c>
      <c r="E7" s="1" t="str">
        <f>Commodities!C48</f>
        <v>TRA Motorcycles: Gasoline ICEs - New</v>
      </c>
      <c r="F7" s="10" t="s">
        <v>184</v>
      </c>
      <c r="G7" s="10" t="s">
        <v>185</v>
      </c>
      <c r="H7" s="10"/>
      <c r="I7" s="10"/>
      <c r="J7" s="10"/>
      <c r="K7" s="1"/>
      <c r="L7" s="1"/>
      <c r="M7" s="1"/>
    </row>
    <row r="8" spans="2:13" x14ac:dyDescent="0.25">
      <c r="B8" s="3" t="s">
        <v>29</v>
      </c>
      <c r="C8" s="10"/>
      <c r="D8" s="1" t="str">
        <f>Commodities!B49</f>
        <v>T-MOT-EV_ELC01</v>
      </c>
      <c r="E8" s="1" t="str">
        <f>Commodities!C49</f>
        <v>TRA Motorcycles: Electric - New</v>
      </c>
      <c r="F8" s="10" t="s">
        <v>184</v>
      </c>
      <c r="G8" s="10" t="s">
        <v>185</v>
      </c>
      <c r="H8" s="10"/>
      <c r="I8" s="10"/>
      <c r="J8" s="10"/>
      <c r="K8" s="1"/>
      <c r="L8" s="1"/>
      <c r="M8" s="1"/>
    </row>
    <row r="9" spans="2:13" ht="14.4" x14ac:dyDescent="0.3">
      <c r="B9" s="27" t="s">
        <v>114</v>
      </c>
      <c r="C9" s="27"/>
      <c r="D9" s="27"/>
      <c r="E9" s="27"/>
      <c r="F9" s="27"/>
      <c r="G9" s="27"/>
      <c r="H9" s="27"/>
      <c r="I9" s="27"/>
      <c r="J9" s="27"/>
      <c r="K9" s="1"/>
      <c r="L9" s="1"/>
      <c r="M9" s="1"/>
    </row>
    <row r="10" spans="2:13" x14ac:dyDescent="0.25">
      <c r="B10" s="3" t="s">
        <v>29</v>
      </c>
      <c r="D10" s="1" t="str">
        <f>Commodities!B51</f>
        <v>T-CAR-ICE_GSL21</v>
      </c>
      <c r="E10" s="1" t="str">
        <f>Commodities!C51</f>
        <v>TRA Cars: Gasoline ICEs - New</v>
      </c>
      <c r="F10" s="10" t="s">
        <v>184</v>
      </c>
      <c r="G10" s="10" t="s">
        <v>185</v>
      </c>
      <c r="I10" s="10"/>
    </row>
    <row r="11" spans="2:13" x14ac:dyDescent="0.25">
      <c r="B11" s="3" t="s">
        <v>29</v>
      </c>
      <c r="D11" s="1" t="str">
        <f>Commodities!B52</f>
        <v>T-CAR-ICE_DST21</v>
      </c>
      <c r="E11" s="1" t="str">
        <f>Commodities!C52</f>
        <v>TRA Cars: Diesel ICEs - New</v>
      </c>
      <c r="F11" s="10" t="s">
        <v>184</v>
      </c>
      <c r="G11" s="10" t="s">
        <v>185</v>
      </c>
      <c r="I11" s="10"/>
      <c r="M11" s="1"/>
    </row>
    <row r="12" spans="2:13" x14ac:dyDescent="0.25">
      <c r="B12" s="3" t="s">
        <v>29</v>
      </c>
      <c r="D12" s="1" t="str">
        <f>Commodities!B53</f>
        <v>T-CAR-ICE_DF21</v>
      </c>
      <c r="E12" s="1" t="str">
        <f>Commodities!C53</f>
        <v>TRA Cars: Dual fuel ICEs (CNG/BCNG &amp; Gasoline) - New</v>
      </c>
      <c r="F12" s="10" t="s">
        <v>184</v>
      </c>
      <c r="G12" s="10" t="s">
        <v>185</v>
      </c>
      <c r="I12" s="10"/>
      <c r="M12" s="14"/>
    </row>
    <row r="13" spans="2:13" x14ac:dyDescent="0.25">
      <c r="B13" s="3" t="s">
        <v>29</v>
      </c>
      <c r="D13" s="1" t="str">
        <f>Commodities!B54</f>
        <v>T-CAR-ICE_NGB21</v>
      </c>
      <c r="E13" s="1" t="str">
        <f>Commodities!C54</f>
        <v>TRA Cars: BioCNG and CNG ICEs - New</v>
      </c>
      <c r="F13" s="10" t="s">
        <v>184</v>
      </c>
      <c r="G13" s="10" t="s">
        <v>185</v>
      </c>
      <c r="I13" s="10"/>
      <c r="M13" s="18"/>
    </row>
    <row r="14" spans="2:13" x14ac:dyDescent="0.25">
      <c r="B14" s="3" t="s">
        <v>29</v>
      </c>
      <c r="D14" s="1" t="str">
        <f>Commodities!B55</f>
        <v>T-CAR-ICE_E8521</v>
      </c>
      <c r="E14" s="1" t="str">
        <f>Commodities!C55</f>
        <v>TRA Cars: Flex fuel ICEs - New</v>
      </c>
      <c r="F14" s="10" t="s">
        <v>184</v>
      </c>
      <c r="G14" s="10" t="s">
        <v>185</v>
      </c>
      <c r="I14" s="10"/>
      <c r="M14" s="18"/>
    </row>
    <row r="15" spans="2:13" x14ac:dyDescent="0.25">
      <c r="B15" s="3" t="s">
        <v>29</v>
      </c>
      <c r="D15" s="1" t="str">
        <f>Commodities!B56</f>
        <v>T-CAR-ICE_B10021</v>
      </c>
      <c r="E15" s="1" t="str">
        <f>Commodities!C56</f>
        <v>TRA Cars: Biodiesel ICEs - New</v>
      </c>
      <c r="F15" s="10" t="s">
        <v>184</v>
      </c>
      <c r="G15" s="10" t="s">
        <v>185</v>
      </c>
      <c r="I15" s="10"/>
      <c r="M15" s="1"/>
    </row>
    <row r="16" spans="2:13" x14ac:dyDescent="0.25">
      <c r="B16" s="3" t="s">
        <v>29</v>
      </c>
      <c r="D16" s="1" t="str">
        <f>Commodities!B57</f>
        <v>T-CAR-HEV_GSL21</v>
      </c>
      <c r="E16" s="1" t="str">
        <f>Commodities!C57</f>
        <v>TRA Cars: Gasoline HEVs - New</v>
      </c>
      <c r="F16" s="10" t="s">
        <v>184</v>
      </c>
      <c r="G16" s="10" t="s">
        <v>185</v>
      </c>
      <c r="I16" s="10"/>
    </row>
    <row r="17" spans="2:13" x14ac:dyDescent="0.25">
      <c r="B17" s="3" t="s">
        <v>29</v>
      </c>
      <c r="C17" s="1"/>
      <c r="D17" s="1" t="str">
        <f>Commodities!B58</f>
        <v>T-CAR-HEV_DST21</v>
      </c>
      <c r="E17" s="1" t="str">
        <f>Commodities!C58</f>
        <v>TRA Cars: Diesel HEVs - New</v>
      </c>
      <c r="F17" s="10" t="s">
        <v>184</v>
      </c>
      <c r="G17" s="10" t="s">
        <v>185</v>
      </c>
      <c r="H17" s="1"/>
      <c r="I17" s="10"/>
      <c r="J17" s="1"/>
      <c r="K17" s="1"/>
      <c r="L17" s="1"/>
      <c r="M17" s="1"/>
    </row>
    <row r="18" spans="2:13" x14ac:dyDescent="0.25">
      <c r="B18" s="3" t="s">
        <v>29</v>
      </c>
      <c r="D18" s="1" t="str">
        <f>Commodities!B59</f>
        <v>T-CAR-PHEV10_GSL21</v>
      </c>
      <c r="E18" s="1" t="str">
        <f>Commodities!C59</f>
        <v>TRA Cars: Gasoline PHEV, 10-mile all-electric range - New</v>
      </c>
      <c r="F18" s="10" t="s">
        <v>184</v>
      </c>
      <c r="G18" s="10" t="s">
        <v>185</v>
      </c>
      <c r="I18" s="10"/>
    </row>
    <row r="19" spans="2:13" x14ac:dyDescent="0.25">
      <c r="B19" s="3" t="s">
        <v>29</v>
      </c>
      <c r="D19" s="1" t="str">
        <f>Commodities!B60</f>
        <v>T-CAR-PHEV20_GSL21</v>
      </c>
      <c r="E19" s="1" t="str">
        <f>Commodities!C60</f>
        <v>TRA Cars: Gasoline PHEV, 20-mile all-electric range - New</v>
      </c>
      <c r="F19" s="10" t="s">
        <v>184</v>
      </c>
      <c r="G19" s="10" t="s">
        <v>185</v>
      </c>
      <c r="I19" s="10"/>
    </row>
    <row r="20" spans="2:13" x14ac:dyDescent="0.25">
      <c r="B20" s="3" t="s">
        <v>29</v>
      </c>
      <c r="D20" s="1" t="str">
        <f>Commodities!B61</f>
        <v>T-CAR-PHEV40_GSL21</v>
      </c>
      <c r="E20" s="1" t="str">
        <f>Commodities!C61</f>
        <v>TRA Cars: Gasoline PHEV, 40-mile all-electric range - New</v>
      </c>
      <c r="F20" s="10" t="s">
        <v>184</v>
      </c>
      <c r="G20" s="10" t="s">
        <v>185</v>
      </c>
      <c r="I20" s="10"/>
    </row>
    <row r="21" spans="2:13" x14ac:dyDescent="0.25">
      <c r="B21" s="3" t="s">
        <v>29</v>
      </c>
      <c r="D21" s="1" t="str">
        <f>Commodities!B62</f>
        <v>T-CAR-PHEV10_DST21</v>
      </c>
      <c r="E21" s="1" t="str">
        <f>Commodities!C62</f>
        <v>TRA Cars: Diesel PHEV, 10-mile all-electric range - New</v>
      </c>
      <c r="F21" s="10" t="s">
        <v>184</v>
      </c>
      <c r="G21" s="10" t="s">
        <v>185</v>
      </c>
      <c r="I21" s="10"/>
    </row>
    <row r="22" spans="2:13" x14ac:dyDescent="0.25">
      <c r="B22" s="3" t="s">
        <v>29</v>
      </c>
      <c r="D22" s="1" t="str">
        <f>Commodities!B63</f>
        <v>T-CAR-PHEV20_DST21</v>
      </c>
      <c r="E22" s="1" t="str">
        <f>Commodities!C63</f>
        <v>TRA Cars: Diesel PHEV, 20-mile all-electric range - New</v>
      </c>
      <c r="F22" s="10" t="s">
        <v>184</v>
      </c>
      <c r="G22" s="10" t="s">
        <v>185</v>
      </c>
      <c r="I22" s="10"/>
    </row>
    <row r="23" spans="2:13" x14ac:dyDescent="0.25">
      <c r="B23" s="3" t="s">
        <v>29</v>
      </c>
      <c r="D23" s="1" t="str">
        <f>Commodities!B64</f>
        <v>T-CAR-PHEV40_DST21</v>
      </c>
      <c r="E23" s="1" t="str">
        <f>Commodities!C64</f>
        <v>TRA Cars: Diesel PHEV, 40-mile all-electric range - New</v>
      </c>
      <c r="F23" s="10" t="s">
        <v>184</v>
      </c>
      <c r="G23" s="10" t="s">
        <v>185</v>
      </c>
      <c r="I23" s="10"/>
    </row>
    <row r="24" spans="2:13" x14ac:dyDescent="0.25">
      <c r="B24" s="3" t="s">
        <v>29</v>
      </c>
      <c r="D24" s="1" t="str">
        <f>Commodities!B65</f>
        <v>T-CAR-BEV100_ELC21</v>
      </c>
      <c r="E24" s="1" t="str">
        <f>Commodities!C65</f>
        <v>TRA Cars: BEV 100 mile (160 km) all-electric range - New</v>
      </c>
      <c r="F24" s="10" t="s">
        <v>184</v>
      </c>
      <c r="G24" s="10" t="s">
        <v>185</v>
      </c>
      <c r="I24" s="10"/>
    </row>
    <row r="25" spans="2:13" x14ac:dyDescent="0.25">
      <c r="B25" s="3" t="s">
        <v>29</v>
      </c>
      <c r="D25" s="1" t="str">
        <f>Commodities!B66</f>
        <v>T-CAR-BEV150_ELC21</v>
      </c>
      <c r="E25" s="1" t="str">
        <f>Commodities!C66</f>
        <v>TRA Cars: BEV 150 mile (240 km) all-electric range - New</v>
      </c>
      <c r="F25" s="10" t="s">
        <v>184</v>
      </c>
      <c r="G25" s="10" t="s">
        <v>185</v>
      </c>
      <c r="I25" s="10"/>
    </row>
    <row r="26" spans="2:13" x14ac:dyDescent="0.25">
      <c r="B26" s="3" t="s">
        <v>29</v>
      </c>
      <c r="D26" s="1" t="str">
        <f>Commodities!B67</f>
        <v>T-CAR-BEV250_ELC21</v>
      </c>
      <c r="E26" s="1" t="str">
        <f>Commodities!C67</f>
        <v>TRA Cars: BEV 250 mile (400 km) all-electric range - New</v>
      </c>
      <c r="F26" s="10" t="s">
        <v>184</v>
      </c>
      <c r="G26" s="10" t="s">
        <v>185</v>
      </c>
      <c r="I26" s="10"/>
    </row>
    <row r="27" spans="2:13" x14ac:dyDescent="0.25">
      <c r="B27" s="3" t="s">
        <v>29</v>
      </c>
      <c r="D27" s="1" t="str">
        <f>Commodities!B68</f>
        <v>T-CAR-ICE_HYD21</v>
      </c>
      <c r="E27" s="1" t="str">
        <f>Commodities!C68</f>
        <v>TRA Cars: Hydrogen ICEs - New</v>
      </c>
      <c r="F27" s="10" t="s">
        <v>184</v>
      </c>
      <c r="G27" s="10" t="s">
        <v>185</v>
      </c>
      <c r="I27" s="10"/>
    </row>
    <row r="28" spans="2:13" x14ac:dyDescent="0.25">
      <c r="B28" s="3" t="s">
        <v>29</v>
      </c>
      <c r="D28" s="1" t="str">
        <f>Commodities!B69</f>
        <v>T-CAR-FCV_HYD21</v>
      </c>
      <c r="E28" s="1" t="str">
        <f>Commodities!C69</f>
        <v>TRA Cars: Fuel cell vehicles - New</v>
      </c>
      <c r="F28" s="10" t="s">
        <v>184</v>
      </c>
      <c r="G28" s="10" t="s">
        <v>185</v>
      </c>
      <c r="I28" s="10"/>
    </row>
    <row r="29" spans="2:13" ht="14.4" x14ac:dyDescent="0.3">
      <c r="B29" s="27" t="s">
        <v>115</v>
      </c>
      <c r="C29" s="27"/>
      <c r="D29" s="27"/>
      <c r="E29" s="27"/>
      <c r="F29" s="27"/>
      <c r="G29" s="27"/>
      <c r="H29" s="27"/>
      <c r="I29" s="27"/>
      <c r="J29" s="27"/>
    </row>
    <row r="30" spans="2:13" x14ac:dyDescent="0.25">
      <c r="B30" s="3" t="s">
        <v>29</v>
      </c>
      <c r="D30" s="1" t="str">
        <f>Commodities!B71</f>
        <v>T-TAX-ICE_GSL31</v>
      </c>
      <c r="E30" s="1" t="str">
        <f>Commodities!C71</f>
        <v>TRA Taxis:  Gasoline ICEs - New</v>
      </c>
      <c r="F30" s="10" t="s">
        <v>184</v>
      </c>
      <c r="G30" s="10" t="s">
        <v>185</v>
      </c>
      <c r="I30" s="10"/>
    </row>
    <row r="31" spans="2:13" x14ac:dyDescent="0.25">
      <c r="B31" s="3" t="s">
        <v>29</v>
      </c>
      <c r="D31" s="1" t="str">
        <f>Commodities!B72</f>
        <v>T-TAX-ICE_DST31</v>
      </c>
      <c r="E31" s="1" t="str">
        <f>Commodities!C72</f>
        <v>TRA Taxis: Diesel ICEs - New</v>
      </c>
      <c r="F31" s="10" t="s">
        <v>184</v>
      </c>
      <c r="G31" s="10" t="s">
        <v>185</v>
      </c>
      <c r="I31" s="10"/>
    </row>
    <row r="32" spans="2:13" x14ac:dyDescent="0.25">
      <c r="B32" s="3" t="s">
        <v>29</v>
      </c>
      <c r="D32" s="1" t="str">
        <f>Commodities!B73</f>
        <v>T-TAX-ICE_DF31</v>
      </c>
      <c r="E32" s="1" t="str">
        <f>Commodities!C73</f>
        <v>TRA Taxis: Dual fuel ICEs (CNG/BCNG &amp; Gasoline) - New</v>
      </c>
      <c r="F32" s="10" t="s">
        <v>184</v>
      </c>
      <c r="G32" s="10" t="s">
        <v>185</v>
      </c>
      <c r="I32" s="10"/>
    </row>
    <row r="33" spans="2:9" x14ac:dyDescent="0.25">
      <c r="B33" s="3" t="s">
        <v>29</v>
      </c>
      <c r="D33" s="1" t="str">
        <f>Commodities!B74</f>
        <v>T-TAX-ICE_NGB31</v>
      </c>
      <c r="E33" s="1" t="str">
        <f>Commodities!C74</f>
        <v>TRA Taxis: BioCNG and CNG ICEs - New</v>
      </c>
      <c r="F33" s="10" t="s">
        <v>184</v>
      </c>
      <c r="G33" s="10" t="s">
        <v>185</v>
      </c>
      <c r="I33" s="10"/>
    </row>
    <row r="34" spans="2:9" x14ac:dyDescent="0.25">
      <c r="B34" s="3" t="s">
        <v>29</v>
      </c>
      <c r="D34" s="1" t="str">
        <f>Commodities!B75</f>
        <v>T-TAX-ICE_E8531</v>
      </c>
      <c r="E34" s="1" t="str">
        <f>Commodities!C75</f>
        <v>TRA Taxis: Flex fuel ICEs - New</v>
      </c>
      <c r="F34" s="10" t="s">
        <v>184</v>
      </c>
      <c r="G34" s="10" t="s">
        <v>185</v>
      </c>
      <c r="I34" s="10"/>
    </row>
    <row r="35" spans="2:9" x14ac:dyDescent="0.25">
      <c r="B35" s="3" t="s">
        <v>29</v>
      </c>
      <c r="D35" s="1" t="str">
        <f>Commodities!B76</f>
        <v>T-TAX-ICE_B10031</v>
      </c>
      <c r="E35" s="1" t="str">
        <f>Commodities!C76</f>
        <v>TRA Taxis: Biodiesel ICEs - New</v>
      </c>
      <c r="F35" s="10" t="s">
        <v>184</v>
      </c>
      <c r="G35" s="10" t="s">
        <v>185</v>
      </c>
      <c r="I35" s="10"/>
    </row>
    <row r="36" spans="2:9" x14ac:dyDescent="0.25">
      <c r="B36" s="3" t="s">
        <v>29</v>
      </c>
      <c r="D36" s="1" t="str">
        <f>Commodities!B77</f>
        <v>T-TAX-HEV_GSL31</v>
      </c>
      <c r="E36" s="1" t="str">
        <f>Commodities!C77</f>
        <v>TRA Taxis: Gasoline HEVs - New</v>
      </c>
      <c r="F36" s="10" t="s">
        <v>184</v>
      </c>
      <c r="G36" s="10" t="s">
        <v>185</v>
      </c>
      <c r="I36" s="10"/>
    </row>
    <row r="37" spans="2:9" x14ac:dyDescent="0.25">
      <c r="B37" s="3" t="s">
        <v>29</v>
      </c>
      <c r="D37" s="1" t="str">
        <f>Commodities!B78</f>
        <v>T-TAX-HEV_DST31</v>
      </c>
      <c r="E37" s="1" t="str">
        <f>Commodities!C78</f>
        <v>TRA Taxis: Diesel HEV - New</v>
      </c>
      <c r="F37" s="10" t="s">
        <v>184</v>
      </c>
      <c r="G37" s="10" t="s">
        <v>185</v>
      </c>
      <c r="I37" s="10"/>
    </row>
    <row r="38" spans="2:9" x14ac:dyDescent="0.25">
      <c r="B38" s="3" t="s">
        <v>29</v>
      </c>
      <c r="D38" s="1" t="str">
        <f>Commodities!B79</f>
        <v>T-TAX-PHEV10_GSL31</v>
      </c>
      <c r="E38" s="1" t="str">
        <f>Commodities!C79</f>
        <v>TRA Taxis: Gasoline PHEV, 10-mile all-electric range - New</v>
      </c>
      <c r="F38" s="10" t="s">
        <v>184</v>
      </c>
      <c r="G38" s="10" t="s">
        <v>185</v>
      </c>
      <c r="I38" s="10"/>
    </row>
    <row r="39" spans="2:9" x14ac:dyDescent="0.25">
      <c r="B39" s="3" t="s">
        <v>29</v>
      </c>
      <c r="D39" s="1" t="str">
        <f>Commodities!B80</f>
        <v>T-TAX-PHEV20_GSL31</v>
      </c>
      <c r="E39" s="1" t="str">
        <f>Commodities!C80</f>
        <v>TRA Taxis: Gasoline PHEV, 20-mile all-electric range - New</v>
      </c>
      <c r="F39" s="10" t="s">
        <v>184</v>
      </c>
      <c r="G39" s="10" t="s">
        <v>185</v>
      </c>
      <c r="I39" s="10"/>
    </row>
    <row r="40" spans="2:9" x14ac:dyDescent="0.25">
      <c r="B40" s="3" t="s">
        <v>29</v>
      </c>
      <c r="D40" s="1" t="str">
        <f>Commodities!B81</f>
        <v>T-TAX-PHEV40_GSL31</v>
      </c>
      <c r="E40" s="1" t="str">
        <f>Commodities!C81</f>
        <v>TRA Taxis: Gasoline PHEV, 40-mile all-electric range - New</v>
      </c>
      <c r="F40" s="10" t="s">
        <v>184</v>
      </c>
      <c r="G40" s="10" t="s">
        <v>185</v>
      </c>
      <c r="I40" s="10"/>
    </row>
    <row r="41" spans="2:9" x14ac:dyDescent="0.25">
      <c r="B41" s="3" t="s">
        <v>29</v>
      </c>
      <c r="D41" s="1" t="str">
        <f>Commodities!B82</f>
        <v>T-TAX-PHEV10_DST31</v>
      </c>
      <c r="E41" s="1" t="str">
        <f>Commodities!C82</f>
        <v>TRA Taxis: Diesel PHEV, 10-mile all-electric range - New</v>
      </c>
      <c r="F41" s="10" t="s">
        <v>184</v>
      </c>
      <c r="G41" s="10" t="s">
        <v>185</v>
      </c>
      <c r="I41" s="10"/>
    </row>
    <row r="42" spans="2:9" x14ac:dyDescent="0.25">
      <c r="B42" s="3" t="s">
        <v>29</v>
      </c>
      <c r="D42" s="1" t="str">
        <f>Commodities!B83</f>
        <v>T-TAX-PHEV20_DST31</v>
      </c>
      <c r="E42" s="1" t="str">
        <f>Commodities!C83</f>
        <v>TRA Taxis: Diesel PHEV, 20-mile all-electric range - New</v>
      </c>
      <c r="F42" s="10" t="s">
        <v>184</v>
      </c>
      <c r="G42" s="10" t="s">
        <v>185</v>
      </c>
      <c r="I42" s="10"/>
    </row>
    <row r="43" spans="2:9" x14ac:dyDescent="0.25">
      <c r="B43" s="3" t="s">
        <v>29</v>
      </c>
      <c r="D43" s="1" t="str">
        <f>Commodities!B84</f>
        <v>T-TAX-PHEV40_DST31</v>
      </c>
      <c r="E43" s="1" t="str">
        <f>Commodities!C84</f>
        <v>TRA Taxis: Diesel PHEV, 40-mile all-electric range - New</v>
      </c>
      <c r="F43" s="10" t="s">
        <v>184</v>
      </c>
      <c r="G43" s="10" t="s">
        <v>185</v>
      </c>
      <c r="I43" s="10"/>
    </row>
    <row r="44" spans="2:9" x14ac:dyDescent="0.25">
      <c r="B44" s="3" t="s">
        <v>29</v>
      </c>
      <c r="D44" s="1" t="str">
        <f>Commodities!B85</f>
        <v>T-TAX-BEV100_ELC31</v>
      </c>
      <c r="E44" s="1" t="str">
        <f>Commodities!C85</f>
        <v>TRA Taxis: BEV 100 mile (160 km) all-electric range - New</v>
      </c>
      <c r="F44" s="10" t="s">
        <v>184</v>
      </c>
      <c r="G44" s="10" t="s">
        <v>185</v>
      </c>
      <c r="I44" s="10"/>
    </row>
    <row r="45" spans="2:9" x14ac:dyDescent="0.25">
      <c r="B45" s="3" t="s">
        <v>29</v>
      </c>
      <c r="D45" s="1" t="str">
        <f>Commodities!B86</f>
        <v>T-TAX-BEV150_ELC31</v>
      </c>
      <c r="E45" s="1" t="str">
        <f>Commodities!C86</f>
        <v>TRA Taxis: BEV 150 mile (240 km) all-electric range - New</v>
      </c>
      <c r="F45" s="10" t="s">
        <v>184</v>
      </c>
      <c r="G45" s="10" t="s">
        <v>185</v>
      </c>
      <c r="I45" s="10"/>
    </row>
    <row r="46" spans="2:9" x14ac:dyDescent="0.25">
      <c r="B46" s="3" t="s">
        <v>29</v>
      </c>
      <c r="D46" s="1" t="str">
        <f>Commodities!B87</f>
        <v>T-TAX-BEV250_ELC31</v>
      </c>
      <c r="E46" s="1" t="str">
        <f>Commodities!C87</f>
        <v>TRA Taxis: BEV 250 mile (400 km) all-electric range - New</v>
      </c>
      <c r="F46" s="10" t="s">
        <v>184</v>
      </c>
      <c r="G46" s="10" t="s">
        <v>185</v>
      </c>
      <c r="I46" s="10"/>
    </row>
    <row r="47" spans="2:9" x14ac:dyDescent="0.25">
      <c r="B47" s="3" t="s">
        <v>29</v>
      </c>
      <c r="D47" s="1" t="str">
        <f>Commodities!B88</f>
        <v>T-TAX-ICE_HYD31</v>
      </c>
      <c r="E47" s="1" t="str">
        <f>Commodities!C88</f>
        <v>TRA Taxis: Hydrogen ICEs - New</v>
      </c>
      <c r="F47" s="10" t="s">
        <v>184</v>
      </c>
      <c r="G47" s="10" t="s">
        <v>185</v>
      </c>
      <c r="I47" s="10"/>
    </row>
    <row r="48" spans="2:9" x14ac:dyDescent="0.25">
      <c r="B48" s="3" t="s">
        <v>29</v>
      </c>
      <c r="D48" s="1" t="str">
        <f>Commodities!B89</f>
        <v>T-TAX-FCV_HYD31</v>
      </c>
      <c r="E48" s="1" t="str">
        <f>Commodities!C89</f>
        <v>TRA Taxis: Fuel cell vehicles - New</v>
      </c>
      <c r="F48" s="10" t="s">
        <v>184</v>
      </c>
      <c r="G48" s="10" t="s">
        <v>185</v>
      </c>
      <c r="I48" s="10"/>
    </row>
    <row r="49" spans="2:10" ht="14.4" x14ac:dyDescent="0.3">
      <c r="B49" s="27" t="s">
        <v>116</v>
      </c>
      <c r="C49" s="27"/>
      <c r="D49" s="27"/>
      <c r="E49" s="27"/>
      <c r="F49" s="27"/>
      <c r="G49" s="27"/>
      <c r="H49" s="27"/>
      <c r="I49" s="27"/>
      <c r="J49" s="27"/>
    </row>
    <row r="50" spans="2:10" x14ac:dyDescent="0.25">
      <c r="B50" s="3" t="s">
        <v>29</v>
      </c>
      <c r="D50" s="1" t="str">
        <f>Commodities!B91</f>
        <v>T-BUS-ICE_DST41</v>
      </c>
      <c r="E50" s="1" t="str">
        <f>Commodities!C91</f>
        <v>TRA BUS: Diesel ICEs - New</v>
      </c>
      <c r="F50" s="10" t="s">
        <v>184</v>
      </c>
      <c r="G50" s="10" t="s">
        <v>185</v>
      </c>
      <c r="I50" s="10"/>
    </row>
    <row r="51" spans="2:10" x14ac:dyDescent="0.25">
      <c r="B51" s="3" t="s">
        <v>29</v>
      </c>
      <c r="D51" s="1" t="str">
        <f>Commodities!B92</f>
        <v>T-BUS-ICE_B10041</v>
      </c>
      <c r="E51" s="1" t="str">
        <f>Commodities!C92</f>
        <v>TRA BUS: Biodiesel ICEs - New</v>
      </c>
      <c r="F51" s="10" t="s">
        <v>184</v>
      </c>
      <c r="G51" s="10" t="s">
        <v>185</v>
      </c>
      <c r="I51" s="10"/>
    </row>
    <row r="52" spans="2:10" x14ac:dyDescent="0.25">
      <c r="B52" s="3" t="s">
        <v>29</v>
      </c>
      <c r="D52" s="1" t="str">
        <f>Commodities!B93</f>
        <v>T-BUS-ICE_NGB41</v>
      </c>
      <c r="E52" s="1" t="str">
        <f>Commodities!C93</f>
        <v>TRA BUS: BioCNG and CNG ICEs - New</v>
      </c>
      <c r="F52" s="10" t="s">
        <v>184</v>
      </c>
      <c r="G52" s="10" t="s">
        <v>185</v>
      </c>
      <c r="I52" s="10"/>
    </row>
    <row r="53" spans="2:10" x14ac:dyDescent="0.25">
      <c r="B53" s="3" t="s">
        <v>29</v>
      </c>
      <c r="D53" s="1" t="str">
        <f>Commodities!B94</f>
        <v>T-BUS-BEV_ELC41</v>
      </c>
      <c r="E53" s="1" t="str">
        <f>Commodities!C94</f>
        <v>TRA BUS: BEV - New</v>
      </c>
      <c r="F53" s="10" t="s">
        <v>184</v>
      </c>
      <c r="G53" s="10" t="s">
        <v>185</v>
      </c>
      <c r="I53" s="10"/>
    </row>
    <row r="54" spans="2:10" x14ac:dyDescent="0.25">
      <c r="B54" s="3" t="s">
        <v>29</v>
      </c>
      <c r="D54" s="1" t="str">
        <f>Commodities!B95</f>
        <v>T-BUS-FCV_HYD41</v>
      </c>
      <c r="E54" s="1" t="str">
        <f>Commodities!C95</f>
        <v>TRA BUS: Fuel Cell Vehicles - New</v>
      </c>
      <c r="F54" s="10" t="s">
        <v>184</v>
      </c>
      <c r="G54" s="10" t="s">
        <v>185</v>
      </c>
      <c r="I54" s="10"/>
    </row>
    <row r="55" spans="2:10" ht="14.4" x14ac:dyDescent="0.3">
      <c r="B55" s="27" t="s">
        <v>117</v>
      </c>
      <c r="C55" s="27"/>
      <c r="D55" s="27"/>
      <c r="E55" s="27"/>
      <c r="F55" s="27"/>
      <c r="G55" s="27"/>
      <c r="H55" s="27"/>
      <c r="I55" s="27"/>
      <c r="J55" s="27"/>
    </row>
    <row r="56" spans="2:10" x14ac:dyDescent="0.25">
      <c r="B56" s="3" t="s">
        <v>29</v>
      </c>
      <c r="D56" s="1" t="str">
        <f>Commodities!B97</f>
        <v>T-LPT-BEV_ELC51</v>
      </c>
      <c r="E56" s="1" t="str">
        <f>Commodities!C97</f>
        <v>TRA Light Passenger Train: Electric - New</v>
      </c>
      <c r="F56" s="10" t="s">
        <v>184</v>
      </c>
      <c r="G56" s="10" t="s">
        <v>185</v>
      </c>
      <c r="I56" s="10"/>
    </row>
    <row r="57" spans="2:10" x14ac:dyDescent="0.25">
      <c r="B57" s="3" t="s">
        <v>29</v>
      </c>
      <c r="D57" s="1" t="str">
        <f>Commodities!B98</f>
        <v>T-HPT-BEV_ELC51</v>
      </c>
      <c r="E57" s="1" t="str">
        <f>Commodities!C98</f>
        <v>TRA Heavy Passenger Train: Electric - New</v>
      </c>
      <c r="F57" s="10" t="s">
        <v>184</v>
      </c>
      <c r="G57" s="10" t="s">
        <v>185</v>
      </c>
      <c r="I57" s="10"/>
    </row>
    <row r="58" spans="2:10" x14ac:dyDescent="0.25">
      <c r="B58" s="3" t="s">
        <v>29</v>
      </c>
      <c r="D58" s="1" t="str">
        <f>Commodities!B99</f>
        <v>T-HPT-ICE_DST51</v>
      </c>
      <c r="E58" s="1" t="str">
        <f>Commodities!C99</f>
        <v>TRA Heavy Passenger Train: Diesel - New</v>
      </c>
      <c r="F58" s="10" t="s">
        <v>184</v>
      </c>
      <c r="G58" s="10" t="s">
        <v>185</v>
      </c>
      <c r="I58" s="10"/>
    </row>
    <row r="59" spans="2:10" ht="14.4" x14ac:dyDescent="0.3">
      <c r="B59" s="27" t="s">
        <v>118</v>
      </c>
      <c r="C59" s="27"/>
      <c r="D59" s="27"/>
      <c r="E59" s="27"/>
      <c r="F59" s="27"/>
      <c r="G59" s="27"/>
      <c r="H59" s="27"/>
      <c r="I59" s="27"/>
      <c r="J59" s="27"/>
    </row>
    <row r="60" spans="2:10" x14ac:dyDescent="0.25">
      <c r="B60" s="3" t="s">
        <v>29</v>
      </c>
      <c r="D60" s="1" t="str">
        <f>Commodities!B102</f>
        <v>T-LGT-ICE_DST61</v>
      </c>
      <c r="E60" s="1" t="str">
        <f>Commodities!C102</f>
        <v>TRA Light Goods Truck: Diesel ICE - New</v>
      </c>
      <c r="F60" s="28" t="s">
        <v>194</v>
      </c>
      <c r="G60" s="28" t="s">
        <v>185</v>
      </c>
      <c r="I60" s="10"/>
    </row>
    <row r="61" spans="2:10" x14ac:dyDescent="0.25">
      <c r="B61" s="3" t="s">
        <v>29</v>
      </c>
      <c r="D61" s="1" t="str">
        <f>Commodities!B103</f>
        <v>T-LGT-HEV_DST61</v>
      </c>
      <c r="E61" s="1" t="str">
        <f>Commodities!C103</f>
        <v>TRA Light Goods Truck: Diesel HEV - New</v>
      </c>
      <c r="F61" s="28" t="s">
        <v>194</v>
      </c>
      <c r="G61" s="28" t="s">
        <v>185</v>
      </c>
      <c r="I61" s="10"/>
    </row>
    <row r="62" spans="2:10" x14ac:dyDescent="0.25">
      <c r="B62" s="3" t="s">
        <v>29</v>
      </c>
      <c r="D62" s="1" t="str">
        <f>Commodities!B104</f>
        <v>T-LGT-PHEV_DST61</v>
      </c>
      <c r="E62" s="1" t="str">
        <f>Commodities!C104</f>
        <v>TRA Light Goods Truck: Diesel Plug in Hybrid - New</v>
      </c>
      <c r="F62" s="28" t="s">
        <v>194</v>
      </c>
      <c r="G62" s="28" t="s">
        <v>185</v>
      </c>
      <c r="I62" s="10"/>
    </row>
    <row r="63" spans="2:10" x14ac:dyDescent="0.25">
      <c r="B63" s="3" t="s">
        <v>29</v>
      </c>
      <c r="D63" s="1" t="str">
        <f>Commodities!B105</f>
        <v>T-LGT-ICE_NBG61</v>
      </c>
      <c r="E63" s="1" t="str">
        <f>Commodities!C105</f>
        <v>TRA Light Goods Truck: BioCNG and CNG ICE - New</v>
      </c>
      <c r="F63" s="28" t="s">
        <v>194</v>
      </c>
      <c r="G63" s="28" t="s">
        <v>185</v>
      </c>
      <c r="I63" s="10"/>
    </row>
    <row r="64" spans="2:10" s="1" customFormat="1" x14ac:dyDescent="0.25">
      <c r="B64" s="3" t="s">
        <v>29</v>
      </c>
      <c r="D64" s="1" t="str">
        <f>Commodities!B106</f>
        <v>T-LGT-PHEV_NGB61</v>
      </c>
      <c r="E64" s="1" t="str">
        <f>Commodities!C106</f>
        <v>TRA Light Goods Truck: BioCNG and CNG PHEV - New</v>
      </c>
      <c r="F64" s="28" t="s">
        <v>194</v>
      </c>
      <c r="G64" s="28" t="s">
        <v>185</v>
      </c>
      <c r="I64" s="28"/>
    </row>
    <row r="65" spans="2:10" x14ac:dyDescent="0.25">
      <c r="B65" s="3" t="s">
        <v>29</v>
      </c>
      <c r="D65" s="1" t="str">
        <f>Commodities!B107</f>
        <v>T-LGT-FCV_HYD61</v>
      </c>
      <c r="E65" s="1" t="str">
        <f>Commodities!C107</f>
        <v>TRA Light Goods Truck: Fuel Cell Vehicle - New</v>
      </c>
      <c r="F65" s="28" t="s">
        <v>194</v>
      </c>
      <c r="G65" s="28" t="s">
        <v>185</v>
      </c>
      <c r="I65" s="10"/>
    </row>
    <row r="66" spans="2:10" x14ac:dyDescent="0.25">
      <c r="B66" s="3" t="s">
        <v>29</v>
      </c>
      <c r="D66" s="1" t="str">
        <f>Commodities!B108</f>
        <v>T-LGT-BEV_ELC61</v>
      </c>
      <c r="E66" s="1" t="str">
        <f>Commodities!C108</f>
        <v>TRA Light Goods Truck: Battery Electric Vehicle - New</v>
      </c>
      <c r="F66" s="28" t="s">
        <v>194</v>
      </c>
      <c r="G66" s="28" t="s">
        <v>185</v>
      </c>
      <c r="I66" s="10"/>
    </row>
    <row r="67" spans="2:10" s="1" customFormat="1" ht="14.4" x14ac:dyDescent="0.3">
      <c r="B67" s="27" t="s">
        <v>342</v>
      </c>
      <c r="C67" s="27"/>
      <c r="D67" s="27"/>
      <c r="E67" s="27"/>
      <c r="F67" s="27"/>
      <c r="G67" s="27"/>
      <c r="H67" s="27"/>
      <c r="I67" s="27"/>
      <c r="J67" s="27"/>
    </row>
    <row r="68" spans="2:10" s="1" customFormat="1" x14ac:dyDescent="0.25">
      <c r="B68" s="3" t="s">
        <v>29</v>
      </c>
      <c r="D68" s="1" t="str">
        <f>Commodities!B110</f>
        <v>T-MGT-ICE_DST71</v>
      </c>
      <c r="E68" s="1" t="str">
        <f>Commodities!C110</f>
        <v>TRA Medium Goods Truck: Diesel ICE - New</v>
      </c>
      <c r="F68" s="28" t="s">
        <v>194</v>
      </c>
      <c r="G68" s="28" t="s">
        <v>185</v>
      </c>
      <c r="I68" s="28"/>
    </row>
    <row r="69" spans="2:10" s="1" customFormat="1" x14ac:dyDescent="0.25">
      <c r="B69" s="3" t="s">
        <v>29</v>
      </c>
      <c r="D69" s="1" t="str">
        <f>Commodities!B111</f>
        <v>T-MGT-HEV_DST71</v>
      </c>
      <c r="E69" s="1" t="str">
        <f>Commodities!C111</f>
        <v>TRA Medium Goods Truck: Diesel HEV - New</v>
      </c>
      <c r="F69" s="28" t="s">
        <v>194</v>
      </c>
      <c r="G69" s="28" t="s">
        <v>185</v>
      </c>
      <c r="I69" s="28"/>
    </row>
    <row r="70" spans="2:10" s="1" customFormat="1" x14ac:dyDescent="0.25">
      <c r="B70" s="3" t="s">
        <v>29</v>
      </c>
      <c r="D70" s="1" t="str">
        <f>Commodities!B112</f>
        <v>T-MGT-FCV_HYD71</v>
      </c>
      <c r="E70" s="1" t="str">
        <f>Commodities!C112</f>
        <v>TRA Medium Goods Truck: Hydrogen FCV - New</v>
      </c>
      <c r="F70" s="28" t="s">
        <v>194</v>
      </c>
      <c r="G70" s="28" t="s">
        <v>185</v>
      </c>
      <c r="I70" s="28"/>
    </row>
    <row r="71" spans="2:10" s="1" customFormat="1" x14ac:dyDescent="0.25">
      <c r="B71" s="3" t="s">
        <v>29</v>
      </c>
      <c r="D71" s="1" t="str">
        <f>Commodities!B113</f>
        <v>T-MGT-ICE_NGB71</v>
      </c>
      <c r="E71" s="1" t="str">
        <f>Commodities!C113</f>
        <v>TRA Medium Goods Truck: BioCNG and CNG ICE - New</v>
      </c>
      <c r="F71" s="28" t="s">
        <v>194</v>
      </c>
      <c r="G71" s="28" t="s">
        <v>185</v>
      </c>
      <c r="I71" s="28"/>
    </row>
    <row r="72" spans="2:10" s="1" customFormat="1" x14ac:dyDescent="0.25">
      <c r="B72" s="3" t="s">
        <v>29</v>
      </c>
      <c r="D72" s="1" t="str">
        <f>Commodities!B114</f>
        <v>T-MGT-HEV_NGB71</v>
      </c>
      <c r="E72" s="1" t="str">
        <f>Commodities!C114</f>
        <v>TRA Medium Goods Truck: BioCNG and CNG HEV - New</v>
      </c>
      <c r="F72" s="28" t="s">
        <v>194</v>
      </c>
      <c r="G72" s="28" t="s">
        <v>185</v>
      </c>
      <c r="I72" s="28"/>
    </row>
    <row r="73" spans="2:10" s="1" customFormat="1" x14ac:dyDescent="0.25">
      <c r="B73" s="3" t="s">
        <v>29</v>
      </c>
      <c r="D73" s="1" t="str">
        <f>Commodities!B115</f>
        <v>T-MGT-ICE_LNG71</v>
      </c>
      <c r="E73" s="1" t="str">
        <f>Commodities!C115</f>
        <v>TRA Medium Goods Truck: LNG ICE - New</v>
      </c>
      <c r="F73" s="28" t="s">
        <v>194</v>
      </c>
      <c r="G73" s="28" t="s">
        <v>185</v>
      </c>
      <c r="I73" s="28"/>
    </row>
    <row r="74" spans="2:10" s="1" customFormat="1" x14ac:dyDescent="0.25">
      <c r="B74" s="3" t="s">
        <v>29</v>
      </c>
      <c r="D74" s="1" t="str">
        <f>Commodities!B116</f>
        <v>T-MGT-BEV_ELC71</v>
      </c>
      <c r="E74" s="1" t="str">
        <f>Commodities!C116</f>
        <v>TRA Medium Goods Truck: Battery Electric Vehicle - New</v>
      </c>
      <c r="F74" s="28" t="s">
        <v>194</v>
      </c>
      <c r="G74" s="28" t="s">
        <v>185</v>
      </c>
      <c r="I74" s="28"/>
    </row>
    <row r="75" spans="2:10" ht="14.4" x14ac:dyDescent="0.3">
      <c r="B75" s="27" t="s">
        <v>119</v>
      </c>
      <c r="C75" s="27"/>
      <c r="D75" s="27"/>
      <c r="E75" s="27"/>
      <c r="F75" s="27"/>
      <c r="G75" s="27"/>
      <c r="H75" s="27"/>
      <c r="I75" s="27"/>
      <c r="J75" s="27"/>
    </row>
    <row r="76" spans="2:10" x14ac:dyDescent="0.25">
      <c r="B76" s="3" t="s">
        <v>29</v>
      </c>
      <c r="D76" s="1" t="str">
        <f>Commodities!B118</f>
        <v>T-HGT-ICE_DST81</v>
      </c>
      <c r="E76" s="1" t="str">
        <f>Commodities!C118</f>
        <v>TRA Heavy Goods Truck: Diesel ICE - New</v>
      </c>
      <c r="F76" s="28" t="s">
        <v>194</v>
      </c>
      <c r="G76" s="28" t="s">
        <v>185</v>
      </c>
      <c r="I76" s="10"/>
    </row>
    <row r="77" spans="2:10" x14ac:dyDescent="0.25">
      <c r="B77" s="3" t="s">
        <v>29</v>
      </c>
      <c r="D77" s="1" t="str">
        <f>Commodities!B119</f>
        <v>T-HGT-HEV_DST81</v>
      </c>
      <c r="E77" s="1" t="str">
        <f>Commodities!C119</f>
        <v>TRA Heavy Goods Truck: Diesel HEV - New</v>
      </c>
      <c r="F77" s="28" t="s">
        <v>194</v>
      </c>
      <c r="G77" s="28" t="s">
        <v>185</v>
      </c>
      <c r="I77" s="10"/>
    </row>
    <row r="78" spans="2:10" x14ac:dyDescent="0.25">
      <c r="B78" s="3" t="s">
        <v>29</v>
      </c>
      <c r="D78" s="1" t="str">
        <f>Commodities!B120</f>
        <v>T-HGT-FCV_HYD81</v>
      </c>
      <c r="E78" s="1" t="str">
        <f>Commodities!C120</f>
        <v>TRA Heavy Goods Truck: Hydrogen FCV - New</v>
      </c>
      <c r="F78" s="28" t="s">
        <v>194</v>
      </c>
      <c r="G78" s="28" t="s">
        <v>185</v>
      </c>
      <c r="I78" s="10"/>
    </row>
    <row r="79" spans="2:10" x14ac:dyDescent="0.25">
      <c r="B79" s="3" t="s">
        <v>29</v>
      </c>
      <c r="D79" s="1" t="str">
        <f>Commodities!B121</f>
        <v>T-HGT-ICE_NGB81</v>
      </c>
      <c r="E79" s="1" t="str">
        <f>Commodities!C121</f>
        <v>TRA Heavy Goods Truck: BioCNG and CNG ICE - New</v>
      </c>
      <c r="F79" s="28" t="s">
        <v>194</v>
      </c>
      <c r="G79" s="28" t="s">
        <v>185</v>
      </c>
      <c r="I79" s="10"/>
    </row>
    <row r="80" spans="2:10" s="1" customFormat="1" x14ac:dyDescent="0.25">
      <c r="B80" s="3" t="s">
        <v>29</v>
      </c>
      <c r="D80" s="1" t="str">
        <f>Commodities!B122</f>
        <v>T-HGT-HEV_NGB81</v>
      </c>
      <c r="E80" s="1" t="str">
        <f>Commodities!C122</f>
        <v>TRA Heavy Goods Truck: BioCNG and CNG HEV - New</v>
      </c>
      <c r="F80" s="28" t="s">
        <v>194</v>
      </c>
      <c r="G80" s="28" t="s">
        <v>185</v>
      </c>
      <c r="I80" s="28"/>
    </row>
    <row r="81" spans="2:16" s="1" customFormat="1" x14ac:dyDescent="0.25">
      <c r="B81" s="3" t="s">
        <v>29</v>
      </c>
      <c r="D81" s="1" t="str">
        <f>Commodities!B123</f>
        <v>T-HGT-ICE_LNG81</v>
      </c>
      <c r="E81" s="1" t="str">
        <f>Commodities!C123</f>
        <v>TRA Heavy Goods Truck: LNG ICE - New</v>
      </c>
      <c r="F81" s="28" t="s">
        <v>194</v>
      </c>
      <c r="G81" s="28" t="s">
        <v>185</v>
      </c>
      <c r="I81" s="28"/>
    </row>
    <row r="82" spans="2:16" s="1" customFormat="1" x14ac:dyDescent="0.25">
      <c r="B82" s="3" t="s">
        <v>29</v>
      </c>
      <c r="D82" s="1" t="str">
        <f>Commodities!B124</f>
        <v>T-HGT-BEV_ELC81</v>
      </c>
      <c r="E82" s="1" t="str">
        <f>Commodities!C124</f>
        <v>TRA Heavy Goods Truck: Battery Electric Vehicle - New</v>
      </c>
      <c r="F82" s="28" t="s">
        <v>194</v>
      </c>
      <c r="G82" s="28" t="s">
        <v>185</v>
      </c>
      <c r="I82" s="28"/>
    </row>
    <row r="83" spans="2:16" ht="14.4" x14ac:dyDescent="0.3">
      <c r="B83" s="27" t="s">
        <v>120</v>
      </c>
      <c r="C83" s="27"/>
      <c r="D83" s="27"/>
      <c r="E83" s="27"/>
      <c r="F83" s="27"/>
      <c r="G83" s="27"/>
      <c r="H83" s="27"/>
      <c r="I83" s="27"/>
      <c r="J83" s="27"/>
    </row>
    <row r="84" spans="2:16" x14ac:dyDescent="0.25">
      <c r="B84" s="3" t="s">
        <v>29</v>
      </c>
      <c r="D84" s="1" t="str">
        <f>Commodities!B126</f>
        <v>T-GTR-ICE_DST91</v>
      </c>
      <c r="E84" s="1" t="str">
        <f>Commodities!C126</f>
        <v>TRA Goods Train: ICE Diesel Train - New</v>
      </c>
      <c r="F84" s="28" t="s">
        <v>194</v>
      </c>
      <c r="G84" s="28" t="s">
        <v>185</v>
      </c>
      <c r="I84" s="10"/>
    </row>
    <row r="85" spans="2:16" x14ac:dyDescent="0.25">
      <c r="B85" s="3" t="s">
        <v>29</v>
      </c>
      <c r="D85" s="1" t="str">
        <f>Commodities!B127</f>
        <v>T-GTR-BEV_ELC91</v>
      </c>
      <c r="E85" s="1" t="str">
        <f>Commodities!C127</f>
        <v>TRA Goods Train: Electric Train - New</v>
      </c>
      <c r="F85" s="28" t="s">
        <v>194</v>
      </c>
      <c r="G85" s="28" t="s">
        <v>185</v>
      </c>
      <c r="I85" s="10"/>
    </row>
    <row r="86" spans="2:16" x14ac:dyDescent="0.25">
      <c r="B86" s="3" t="s">
        <v>29</v>
      </c>
      <c r="D86" s="1" t="str">
        <f>Commodities!B128</f>
        <v>T-GTR-FCV_HYD91</v>
      </c>
      <c r="E86" s="1" t="str">
        <f>Commodities!C128</f>
        <v>TRA Goods Train: Hydrogen Fuel Cell Train - New</v>
      </c>
      <c r="F86" s="28" t="s">
        <v>194</v>
      </c>
      <c r="G86" s="28" t="s">
        <v>185</v>
      </c>
      <c r="I86" s="10"/>
    </row>
    <row r="87" spans="2:16" ht="14.4" x14ac:dyDescent="0.3">
      <c r="B87" s="27" t="s">
        <v>377</v>
      </c>
      <c r="C87" s="27"/>
      <c r="D87" s="27"/>
      <c r="E87" s="27"/>
      <c r="F87" s="27"/>
      <c r="G87" s="27"/>
      <c r="H87" s="27"/>
      <c r="I87" s="27"/>
      <c r="J87" s="27"/>
      <c r="P87" s="22"/>
    </row>
    <row r="88" spans="2:16" x14ac:dyDescent="0.25">
      <c r="B88" s="3" t="s">
        <v>29</v>
      </c>
      <c r="D88" s="50" t="str">
        <f>Commodities!B131</f>
        <v>T-TUR_NEW</v>
      </c>
      <c r="E88" s="1" t="str">
        <f>Commodities!C131</f>
        <v>TRA Tourism: Advanced Tourism Vehicles - New</v>
      </c>
      <c r="F88" s="28" t="s">
        <v>61</v>
      </c>
      <c r="G88" s="28" t="s">
        <v>383</v>
      </c>
      <c r="P88" s="22"/>
    </row>
    <row r="89" spans="2:16" s="1" customFormat="1" x14ac:dyDescent="0.25">
      <c r="B89" s="3" t="s">
        <v>29</v>
      </c>
      <c r="D89" s="50" t="str">
        <f>Commodities!B132</f>
        <v>T-NAV_NEW</v>
      </c>
      <c r="E89" s="1" t="str">
        <f>Commodities!C132</f>
        <v>TRA Navigation: Advanced Navigation Vehicles - New</v>
      </c>
      <c r="F89" s="28" t="s">
        <v>61</v>
      </c>
      <c r="G89" s="28" t="s">
        <v>383</v>
      </c>
      <c r="P89" s="22"/>
    </row>
    <row r="90" spans="2:16" s="1" customFormat="1" x14ac:dyDescent="0.25">
      <c r="B90" s="3" t="s">
        <v>29</v>
      </c>
      <c r="D90" s="50" t="str">
        <f>Commodities!B133</f>
        <v>T-OTH_NEW</v>
      </c>
      <c r="E90" s="1" t="str">
        <f>Commodities!C133</f>
        <v xml:space="preserve">TRA Unspecified: Advanced Unspecified Vehicles - New </v>
      </c>
      <c r="F90" s="28" t="s">
        <v>61</v>
      </c>
      <c r="G90" s="28" t="s">
        <v>383</v>
      </c>
      <c r="P90" s="22"/>
    </row>
    <row r="91" spans="2:16" s="1" customFormat="1" ht="14.4" x14ac:dyDescent="0.3">
      <c r="B91" s="27" t="s">
        <v>392</v>
      </c>
      <c r="C91" s="27"/>
      <c r="D91" s="27"/>
      <c r="E91" s="27"/>
      <c r="F91" s="27"/>
      <c r="G91" s="27"/>
      <c r="H91" s="27"/>
      <c r="I91" s="27"/>
      <c r="J91" s="27"/>
      <c r="P91" s="22"/>
    </row>
    <row r="92" spans="2:16" x14ac:dyDescent="0.25">
      <c r="B92" s="93" t="s">
        <v>29</v>
      </c>
      <c r="D92" s="50" t="str">
        <f>Commodities!B135</f>
        <v>T-AVI_DOM_NEW</v>
      </c>
      <c r="E92" s="1" t="str">
        <f>Commodities!C135</f>
        <v>Aviation domestic - New</v>
      </c>
      <c r="F92" s="28" t="s">
        <v>61</v>
      </c>
      <c r="G92" s="28" t="s">
        <v>383</v>
      </c>
      <c r="P92" s="22"/>
    </row>
    <row r="93" spans="2:16" x14ac:dyDescent="0.25">
      <c r="B93" s="96" t="s">
        <v>29</v>
      </c>
      <c r="C93" s="30"/>
      <c r="D93" s="80" t="str">
        <f>Commodities!B136</f>
        <v>T-AVI_INT_NEW</v>
      </c>
      <c r="E93" s="30" t="str">
        <f>Commodities!C136</f>
        <v>Aviation international - New</v>
      </c>
      <c r="F93" s="97" t="s">
        <v>61</v>
      </c>
      <c r="G93" s="97" t="s">
        <v>383</v>
      </c>
      <c r="H93" s="30"/>
      <c r="I93" s="30"/>
      <c r="J93" s="30"/>
      <c r="P93" s="22"/>
    </row>
    <row r="94" spans="2:16" x14ac:dyDescent="0.25">
      <c r="P94" s="22"/>
    </row>
    <row r="95" spans="2:16" x14ac:dyDescent="0.25">
      <c r="P95" s="22"/>
    </row>
    <row r="96" spans="2:16" x14ac:dyDescent="0.25">
      <c r="B96" s="1"/>
      <c r="C96" s="1"/>
      <c r="D96" s="7" t="s">
        <v>0</v>
      </c>
      <c r="E96" s="7"/>
      <c r="F96" s="1"/>
      <c r="G96" s="7"/>
      <c r="H96" s="1"/>
      <c r="I96" s="1"/>
      <c r="J96" s="8"/>
      <c r="L96" s="9"/>
      <c r="M96" s="1"/>
    </row>
    <row r="97" spans="2:25" x14ac:dyDescent="0.25">
      <c r="B97" s="11" t="s">
        <v>1</v>
      </c>
      <c r="C97" s="11" t="s">
        <v>3</v>
      </c>
      <c r="D97" s="11" t="s">
        <v>4</v>
      </c>
      <c r="E97" s="11" t="s">
        <v>5</v>
      </c>
      <c r="F97" s="12" t="s">
        <v>108</v>
      </c>
      <c r="G97" s="12" t="s">
        <v>102</v>
      </c>
      <c r="H97" s="12" t="s">
        <v>103</v>
      </c>
      <c r="I97" s="12" t="s">
        <v>109</v>
      </c>
      <c r="J97" s="12" t="s">
        <v>104</v>
      </c>
      <c r="K97" s="12" t="s">
        <v>399</v>
      </c>
      <c r="L97" s="12" t="s">
        <v>105</v>
      </c>
      <c r="M97" s="35" t="s">
        <v>111</v>
      </c>
      <c r="N97" s="35" t="s">
        <v>106</v>
      </c>
      <c r="O97" s="35" t="s">
        <v>107</v>
      </c>
      <c r="P97" s="12" t="s">
        <v>20</v>
      </c>
      <c r="Q97" s="12" t="s">
        <v>30</v>
      </c>
      <c r="R97" s="13" t="s">
        <v>31</v>
      </c>
      <c r="S97" s="13" t="s">
        <v>21</v>
      </c>
    </row>
    <row r="98" spans="2:25" ht="21" x14ac:dyDescent="0.25">
      <c r="B98" s="37" t="s">
        <v>32</v>
      </c>
      <c r="C98" s="15" t="s">
        <v>18</v>
      </c>
      <c r="D98" s="15" t="s">
        <v>19</v>
      </c>
      <c r="E98" s="15"/>
      <c r="F98" s="16" t="s">
        <v>22</v>
      </c>
      <c r="G98" s="16" t="s">
        <v>22</v>
      </c>
      <c r="H98" s="16" t="s">
        <v>22</v>
      </c>
      <c r="I98" s="16" t="s">
        <v>110</v>
      </c>
      <c r="J98" s="16" t="s">
        <v>110</v>
      </c>
      <c r="K98" s="16" t="s">
        <v>110</v>
      </c>
      <c r="L98" s="16" t="s">
        <v>110</v>
      </c>
      <c r="M98" s="16" t="s">
        <v>112</v>
      </c>
      <c r="N98" s="16" t="s">
        <v>112</v>
      </c>
      <c r="O98" s="16" t="s">
        <v>112</v>
      </c>
      <c r="P98" s="17" t="s">
        <v>33</v>
      </c>
      <c r="Q98" s="17" t="s">
        <v>34</v>
      </c>
      <c r="R98" s="16" t="s">
        <v>35</v>
      </c>
      <c r="S98" s="16" t="s">
        <v>23</v>
      </c>
    </row>
    <row r="99" spans="2:25" ht="42" thickBot="1" x14ac:dyDescent="0.3">
      <c r="B99" s="36" t="s">
        <v>36</v>
      </c>
      <c r="C99" s="34"/>
      <c r="D99" s="34"/>
      <c r="E99" s="34"/>
      <c r="F99" s="38" t="s">
        <v>195</v>
      </c>
      <c r="G99" s="38" t="s">
        <v>195</v>
      </c>
      <c r="H99" s="38" t="s">
        <v>195</v>
      </c>
      <c r="I99" s="38" t="s">
        <v>186</v>
      </c>
      <c r="J99" s="38" t="s">
        <v>186</v>
      </c>
      <c r="K99" s="38" t="s">
        <v>186</v>
      </c>
      <c r="L99" s="38" t="s">
        <v>186</v>
      </c>
      <c r="M99" s="38" t="s">
        <v>187</v>
      </c>
      <c r="N99" s="38" t="s">
        <v>187</v>
      </c>
      <c r="O99" s="38" t="s">
        <v>187</v>
      </c>
      <c r="P99" s="38" t="s">
        <v>37</v>
      </c>
      <c r="Q99" s="47" t="s">
        <v>182</v>
      </c>
      <c r="R99" s="38" t="s">
        <v>38</v>
      </c>
      <c r="S99" s="38" t="s">
        <v>39</v>
      </c>
    </row>
    <row r="100" spans="2:25" s="1" customFormat="1" ht="14.4" x14ac:dyDescent="0.3">
      <c r="B100" s="27" t="s">
        <v>113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</row>
    <row r="101" spans="2:25" x14ac:dyDescent="0.25">
      <c r="B101" s="1" t="str">
        <f>D7</f>
        <v>T-MOT-ICE_GSL01</v>
      </c>
      <c r="C101" s="1" t="str">
        <f>Commodities!B20</f>
        <v>TRAGSE</v>
      </c>
      <c r="D101" s="1" t="str">
        <f>Commodities!B25&amp;","&amp;Commodities!B26</f>
        <v>TRAPS,TRAPM</v>
      </c>
      <c r="E101" s="1">
        <v>2019</v>
      </c>
      <c r="F101" s="48">
        <v>0.92589999999999995</v>
      </c>
      <c r="G101" s="48">
        <v>0.95669999999999999</v>
      </c>
      <c r="H101" s="48">
        <v>0.95669999999999999</v>
      </c>
      <c r="I101" s="48">
        <v>3.4222950817033455</v>
      </c>
      <c r="J101" s="48">
        <v>3.4222950817033455</v>
      </c>
      <c r="K101" s="48">
        <f>J101-((J101-L101)/4)</f>
        <v>3.4222950817033455</v>
      </c>
      <c r="L101" s="48">
        <v>3.4222950817033455</v>
      </c>
      <c r="M101" s="48">
        <v>0.3422293899248452</v>
      </c>
      <c r="N101" s="48">
        <v>0.3422293899248452</v>
      </c>
      <c r="O101" s="48">
        <v>0.3422293899248452</v>
      </c>
      <c r="P101" s="48">
        <v>2.7309999999999999</v>
      </c>
      <c r="Q101" s="48">
        <v>1</v>
      </c>
      <c r="R101" s="1">
        <v>15</v>
      </c>
      <c r="S101" s="1">
        <v>1E-3</v>
      </c>
    </row>
    <row r="102" spans="2:25" x14ac:dyDescent="0.25">
      <c r="B102" s="1" t="str">
        <f>D8</f>
        <v>T-MOT-EV_ELC01</v>
      </c>
      <c r="C102" s="1" t="str">
        <f>Commodities!B16</f>
        <v>TRAELC</v>
      </c>
      <c r="D102" s="1" t="str">
        <f>Commodities!B25&amp;","&amp;Commodities!B26</f>
        <v>TRAPS,TRAPM</v>
      </c>
      <c r="E102" s="1">
        <v>2019</v>
      </c>
      <c r="F102" s="48">
        <v>8.1395999999999997</v>
      </c>
      <c r="G102" s="48">
        <v>8.4863</v>
      </c>
      <c r="H102" s="48">
        <v>9.2248000000000001</v>
      </c>
      <c r="I102" s="48">
        <v>4.6090790626979734</v>
      </c>
      <c r="J102" s="48">
        <v>4.3665433408192547</v>
      </c>
      <c r="K102" s="48">
        <f>J102-((J102-L102)/4)</f>
        <v>4.3691260637053775</v>
      </c>
      <c r="L102" s="48">
        <v>4.3768742323637451</v>
      </c>
      <c r="M102" s="48">
        <v>0.44354152667015678</v>
      </c>
      <c r="N102" s="48">
        <v>0.44354152667015678</v>
      </c>
      <c r="O102" s="48">
        <v>0.44354152667015678</v>
      </c>
      <c r="P102" s="48">
        <v>2.7309999999999999</v>
      </c>
      <c r="Q102" s="48">
        <v>1</v>
      </c>
      <c r="R102" s="1">
        <v>15</v>
      </c>
      <c r="S102" s="1">
        <v>1E-3</v>
      </c>
      <c r="W102" s="1"/>
      <c r="X102" s="1"/>
      <c r="Y102" s="1"/>
    </row>
    <row r="103" spans="2:25" s="1" customFormat="1" ht="14.4" x14ac:dyDescent="0.3">
      <c r="B103" s="27" t="s">
        <v>114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U103" s="48"/>
      <c r="Y103" s="48"/>
    </row>
    <row r="104" spans="2:25" x14ac:dyDescent="0.25">
      <c r="B104" s="1" t="str">
        <f t="shared" ref="B104:B122" si="0">D10</f>
        <v>T-CAR-ICE_GSL21</v>
      </c>
      <c r="C104" s="1" t="str">
        <f>Commodities!B20</f>
        <v>TRAGSE</v>
      </c>
      <c r="D104" s="1" t="str">
        <f>Commodities!B25&amp;","&amp;Commodities!B26&amp;","&amp;Commodities!B27</f>
        <v>TRAPS,TRAPM,TRAPL</v>
      </c>
      <c r="E104" s="1">
        <v>2019</v>
      </c>
      <c r="F104" s="48">
        <v>0.41317922700087906</v>
      </c>
      <c r="G104" s="48">
        <v>0.41317922700087906</v>
      </c>
      <c r="H104" s="48">
        <v>0.44341185336679706</v>
      </c>
      <c r="I104" s="48">
        <f>'Purchase price'!B91/1000</f>
        <v>20.290144783549959</v>
      </c>
      <c r="J104" s="48">
        <f>I104</f>
        <v>20.290144783549959</v>
      </c>
      <c r="K104" s="48">
        <f>J104-((J104-L104)/4)</f>
        <v>20.290144783549959</v>
      </c>
      <c r="L104" s="48">
        <f>J104</f>
        <v>20.290144783549959</v>
      </c>
      <c r="M104" s="48">
        <v>1.0145072391774981</v>
      </c>
      <c r="N104" s="48">
        <v>1.0145072391774981</v>
      </c>
      <c r="O104" s="48">
        <v>1.0145072391774981</v>
      </c>
      <c r="P104" s="48">
        <v>20.617000000000001</v>
      </c>
      <c r="Q104" s="48">
        <v>1.49</v>
      </c>
      <c r="R104" s="1">
        <v>25</v>
      </c>
      <c r="S104" s="1">
        <v>1E-3</v>
      </c>
    </row>
    <row r="105" spans="2:25" x14ac:dyDescent="0.25">
      <c r="B105" s="1" t="str">
        <f t="shared" si="0"/>
        <v>T-CAR-ICE_DST21</v>
      </c>
      <c r="C105" s="1" t="str">
        <f>Commodities!B21</f>
        <v>TRADSB</v>
      </c>
      <c r="D105" s="1" t="str">
        <f>Commodities!B25&amp;","&amp;Commodities!B26&amp;","&amp;Commodities!B27</f>
        <v>TRAPS,TRAPM,TRAPL</v>
      </c>
      <c r="E105" s="1">
        <v>2019</v>
      </c>
      <c r="F105" s="48">
        <v>0.57280851694001578</v>
      </c>
      <c r="G105" s="48">
        <v>0.57280851694001578</v>
      </c>
      <c r="H105" s="48">
        <v>0.61472133525270012</v>
      </c>
      <c r="I105" s="48">
        <f>'Purchase price'!B90/1000</f>
        <v>21.831587082756254</v>
      </c>
      <c r="J105" s="48">
        <f>I105</f>
        <v>21.831587082756254</v>
      </c>
      <c r="K105" s="48">
        <f t="shared" ref="K105:K144" si="1">J105-((J105-L105)/4)</f>
        <v>21.831587082756254</v>
      </c>
      <c r="L105" s="48">
        <f>J105</f>
        <v>21.831587082756254</v>
      </c>
      <c r="M105" s="48">
        <v>1.0915793541378127</v>
      </c>
      <c r="N105" s="48">
        <v>1.0915793541378127</v>
      </c>
      <c r="O105" s="48">
        <v>1.0915793541378127</v>
      </c>
      <c r="P105" s="48">
        <f>P104</f>
        <v>20.617000000000001</v>
      </c>
      <c r="Q105" s="48">
        <v>1.49</v>
      </c>
      <c r="R105" s="1">
        <v>25</v>
      </c>
      <c r="S105" s="1">
        <v>1E-3</v>
      </c>
    </row>
    <row r="106" spans="2:25" x14ac:dyDescent="0.25">
      <c r="B106" s="1" t="str">
        <f t="shared" si="0"/>
        <v>T-CAR-ICE_DF21</v>
      </c>
      <c r="C106" s="1" t="str">
        <f>Commodities!B9&amp;","&amp;Commodities!B14</f>
        <v>TRAGSL,TRACNG</v>
      </c>
      <c r="D106" s="1" t="str">
        <f>Commodities!B25&amp;","&amp;Commodities!B26&amp;","&amp;Commodities!B27</f>
        <v>TRAPS,TRAPM,TRAPL</v>
      </c>
      <c r="E106" s="1">
        <v>2019</v>
      </c>
      <c r="F106" s="48">
        <v>0.41317922700087906</v>
      </c>
      <c r="G106" s="48">
        <v>0.41317922700087906</v>
      </c>
      <c r="H106" s="48">
        <v>0.44341185336679706</v>
      </c>
      <c r="I106" s="48">
        <v>21.831587082756254</v>
      </c>
      <c r="J106" s="48">
        <v>21.831587082756254</v>
      </c>
      <c r="K106" s="48">
        <f t="shared" si="1"/>
        <v>21.831587082756254</v>
      </c>
      <c r="L106" s="48">
        <v>21.831587082756254</v>
      </c>
      <c r="M106" s="48">
        <v>1.0915793541378127</v>
      </c>
      <c r="N106" s="48">
        <v>1.0915793541378127</v>
      </c>
      <c r="O106" s="48">
        <v>1.0915793541378127</v>
      </c>
      <c r="P106" s="48">
        <f t="shared" ref="P106:P122" si="2">P105</f>
        <v>20.617000000000001</v>
      </c>
      <c r="Q106" s="48">
        <v>1.49</v>
      </c>
      <c r="R106" s="1">
        <v>25</v>
      </c>
      <c r="S106" s="1">
        <v>1E-3</v>
      </c>
    </row>
    <row r="107" spans="2:25" x14ac:dyDescent="0.25">
      <c r="B107" s="1" t="str">
        <f t="shared" si="0"/>
        <v>T-CAR-ICE_NGB21</v>
      </c>
      <c r="C107" s="1" t="str">
        <f>Commodities!B24</f>
        <v>TRANGB</v>
      </c>
      <c r="D107" s="1" t="str">
        <f>Commodities!B25&amp;","&amp;Commodities!B26&amp;","&amp;Commodities!B27</f>
        <v>TRAPS,TRAPM,TRAPL</v>
      </c>
      <c r="E107" s="1">
        <v>2019</v>
      </c>
      <c r="F107" s="48">
        <v>0.41317922700087906</v>
      </c>
      <c r="G107" s="48">
        <v>0.41317922700087906</v>
      </c>
      <c r="H107" s="48">
        <v>0.44341185336679706</v>
      </c>
      <c r="I107" s="48">
        <v>24.631</v>
      </c>
      <c r="J107" s="48">
        <v>24.631</v>
      </c>
      <c r="K107" s="48">
        <f t="shared" si="1"/>
        <v>24.631</v>
      </c>
      <c r="L107" s="48">
        <v>24.631</v>
      </c>
      <c r="M107" s="48">
        <v>1.2315500000000001</v>
      </c>
      <c r="N107" s="48">
        <v>1.2315500000000001</v>
      </c>
      <c r="O107" s="48">
        <v>1.2315500000000001</v>
      </c>
      <c r="P107" s="48">
        <f t="shared" si="2"/>
        <v>20.617000000000001</v>
      </c>
      <c r="Q107" s="48">
        <v>1.49</v>
      </c>
      <c r="R107" s="1">
        <v>25</v>
      </c>
      <c r="S107" s="1">
        <v>1E-3</v>
      </c>
    </row>
    <row r="108" spans="2:25" x14ac:dyDescent="0.25">
      <c r="B108" s="1" t="str">
        <f t="shared" si="0"/>
        <v>T-CAR-ICE_E8521</v>
      </c>
      <c r="C108" s="1" t="str">
        <f>Commodities!B23</f>
        <v>TRAE85</v>
      </c>
      <c r="D108" s="1" t="str">
        <f>Commodities!B25&amp;","&amp;Commodities!B26&amp;","&amp;Commodities!B27</f>
        <v>TRAPS,TRAPM,TRAPL</v>
      </c>
      <c r="E108" s="1">
        <v>2019</v>
      </c>
      <c r="F108" s="48">
        <v>0.38903594158617399</v>
      </c>
      <c r="G108" s="48">
        <v>0.38903594158617399</v>
      </c>
      <c r="H108" s="48">
        <v>0.41750198609247946</v>
      </c>
      <c r="I108" s="48">
        <v>20.290144783549959</v>
      </c>
      <c r="J108" s="48">
        <v>20.290144783549959</v>
      </c>
      <c r="K108" s="48">
        <f t="shared" si="1"/>
        <v>20.290144783549959</v>
      </c>
      <c r="L108" s="48">
        <v>20.290144783549959</v>
      </c>
      <c r="M108" s="48">
        <v>1.0145072391774981</v>
      </c>
      <c r="N108" s="48">
        <v>1.0145072391774981</v>
      </c>
      <c r="O108" s="48">
        <v>1.0145072391774981</v>
      </c>
      <c r="P108" s="48">
        <f t="shared" si="2"/>
        <v>20.617000000000001</v>
      </c>
      <c r="Q108" s="48">
        <v>1.49</v>
      </c>
      <c r="R108" s="1">
        <v>25</v>
      </c>
      <c r="S108" s="1">
        <v>1E-3</v>
      </c>
    </row>
    <row r="109" spans="2:25" x14ac:dyDescent="0.25">
      <c r="B109" s="1" t="str">
        <f t="shared" si="0"/>
        <v>T-CAR-ICE_B10021</v>
      </c>
      <c r="C109" s="1" t="str">
        <f>Commodities!B12</f>
        <v>TRABDL</v>
      </c>
      <c r="D109" s="1" t="str">
        <f>Commodities!B25&amp;","&amp;Commodities!B26&amp;","&amp;Commodities!B27</f>
        <v>TRAPS,TRAPM,TRAPL</v>
      </c>
      <c r="E109" s="1">
        <v>2019</v>
      </c>
      <c r="F109" s="48">
        <v>0.55562426143181531</v>
      </c>
      <c r="G109" s="48">
        <v>0.55562426143181531</v>
      </c>
      <c r="H109" s="48">
        <v>0.59627969519511903</v>
      </c>
      <c r="I109" s="48">
        <v>21.831587082756254</v>
      </c>
      <c r="J109" s="48">
        <v>21.831587082756254</v>
      </c>
      <c r="K109" s="48">
        <f t="shared" si="1"/>
        <v>21.831587082756254</v>
      </c>
      <c r="L109" s="48">
        <v>21.831587082756254</v>
      </c>
      <c r="M109" s="48">
        <v>1.0915793541378127</v>
      </c>
      <c r="N109" s="48">
        <v>1.0915793541378127</v>
      </c>
      <c r="O109" s="48">
        <v>1.0915793541378127</v>
      </c>
      <c r="P109" s="48">
        <f t="shared" si="2"/>
        <v>20.617000000000001</v>
      </c>
      <c r="Q109" s="48">
        <v>1.49</v>
      </c>
      <c r="R109" s="1">
        <v>25</v>
      </c>
      <c r="S109" s="1">
        <v>1E-3</v>
      </c>
    </row>
    <row r="110" spans="2:25" x14ac:dyDescent="0.25">
      <c r="B110" s="1" t="str">
        <f t="shared" si="0"/>
        <v>T-CAR-HEV_GSL21</v>
      </c>
      <c r="C110" s="1" t="str">
        <f>Commodities!B20</f>
        <v>TRAGSE</v>
      </c>
      <c r="D110" s="1" t="str">
        <f>Commodities!B25&amp;","&amp;Commodities!B26&amp;","&amp;Commodities!B27</f>
        <v>TRAPS,TRAPM,TRAPL</v>
      </c>
      <c r="E110" s="1">
        <v>2019</v>
      </c>
      <c r="F110" s="48">
        <v>0.55576563083739139</v>
      </c>
      <c r="G110" s="48">
        <v>0.55576563083739139</v>
      </c>
      <c r="H110" s="48">
        <v>0.59643140870354205</v>
      </c>
      <c r="I110" s="48">
        <v>23.751999999999999</v>
      </c>
      <c r="J110" s="48">
        <v>23.475999999999999</v>
      </c>
      <c r="K110" s="48">
        <f t="shared" si="1"/>
        <v>23.299250000000001</v>
      </c>
      <c r="L110" s="48">
        <v>22.768999999999998</v>
      </c>
      <c r="M110" s="48">
        <v>1.1876000000000002</v>
      </c>
      <c r="N110" s="48">
        <v>1.1738</v>
      </c>
      <c r="O110" s="48">
        <v>1.13845</v>
      </c>
      <c r="P110" s="48">
        <f t="shared" si="2"/>
        <v>20.617000000000001</v>
      </c>
      <c r="Q110" s="48">
        <v>1.49</v>
      </c>
      <c r="R110" s="1">
        <v>25</v>
      </c>
      <c r="S110" s="1">
        <v>1E-3</v>
      </c>
    </row>
    <row r="111" spans="2:25" x14ac:dyDescent="0.25">
      <c r="B111" s="1" t="str">
        <f t="shared" si="0"/>
        <v>T-CAR-HEV_DST21</v>
      </c>
      <c r="C111" s="1" t="str">
        <f>Commodities!B21</f>
        <v>TRADSB</v>
      </c>
      <c r="D111" s="1" t="str">
        <f>Commodities!B25&amp;","&amp;Commodities!B26&amp;","&amp;Commodities!B27</f>
        <v>TRAPS,TRAPM,TRAPL</v>
      </c>
      <c r="E111" s="1">
        <v>2019</v>
      </c>
      <c r="F111" s="48">
        <v>0.7191140687029639</v>
      </c>
      <c r="G111" s="48">
        <v>0.7191140687029639</v>
      </c>
      <c r="H111" s="48">
        <v>0.7717321712909857</v>
      </c>
      <c r="I111" s="48">
        <v>25.646000000000001</v>
      </c>
      <c r="J111" s="48">
        <v>25.332000000000001</v>
      </c>
      <c r="K111" s="48">
        <f t="shared" si="1"/>
        <v>25.141249999999999</v>
      </c>
      <c r="L111" s="48">
        <v>24.568999999999999</v>
      </c>
      <c r="M111" s="48">
        <v>1.2823000000000002</v>
      </c>
      <c r="N111" s="48">
        <v>1.2666000000000002</v>
      </c>
      <c r="O111" s="48">
        <v>1.22845</v>
      </c>
      <c r="P111" s="48">
        <f t="shared" si="2"/>
        <v>20.617000000000001</v>
      </c>
      <c r="Q111" s="48">
        <v>1.49</v>
      </c>
      <c r="R111" s="1">
        <v>25</v>
      </c>
      <c r="S111" s="1">
        <v>1E-3</v>
      </c>
    </row>
    <row r="112" spans="2:25" x14ac:dyDescent="0.25">
      <c r="B112" s="1" t="str">
        <f t="shared" si="0"/>
        <v>T-CAR-PHEV10_GSL21</v>
      </c>
      <c r="C112" s="1" t="str">
        <f>Commodities!B20&amp;","&amp;Commodities!B16</f>
        <v>TRAGSE,TRAELC</v>
      </c>
      <c r="D112" s="1" t="str">
        <f>Commodities!B25&amp;","&amp;Commodities!B26&amp;","&amp;Commodities!B27</f>
        <v>TRAPS,TRAPM,TRAPL</v>
      </c>
      <c r="E112" s="1">
        <v>2019</v>
      </c>
      <c r="F112" s="48">
        <v>0.66746450139399738</v>
      </c>
      <c r="G112" s="48">
        <v>0.71490114421226547</v>
      </c>
      <c r="H112" s="48">
        <v>0.76730227520164618</v>
      </c>
      <c r="I112" s="48">
        <v>30.9495</v>
      </c>
      <c r="J112" s="48">
        <v>26.829000000000001</v>
      </c>
      <c r="K112" s="48">
        <f t="shared" si="1"/>
        <v>26.464500000000001</v>
      </c>
      <c r="L112" s="48">
        <v>25.370999999999999</v>
      </c>
      <c r="M112" s="48">
        <v>1.5474750000000002</v>
      </c>
      <c r="N112" s="48">
        <v>1.34145</v>
      </c>
      <c r="O112" s="48">
        <v>1.2685500000000003</v>
      </c>
      <c r="P112" s="48">
        <f t="shared" si="2"/>
        <v>20.617000000000001</v>
      </c>
      <c r="Q112" s="48">
        <v>1.49</v>
      </c>
      <c r="R112" s="1">
        <v>25</v>
      </c>
      <c r="S112" s="1">
        <v>1E-3</v>
      </c>
    </row>
    <row r="113" spans="2:19" x14ac:dyDescent="0.25">
      <c r="B113" s="1" t="str">
        <f t="shared" si="0"/>
        <v>T-CAR-PHEV20_GSL21</v>
      </c>
      <c r="C113" s="1" t="str">
        <f>Commodities!B20&amp;","&amp;Commodities!B16</f>
        <v>TRAGSE,TRAELC</v>
      </c>
      <c r="D113" s="1" t="str">
        <f>Commodities!B25&amp;","&amp;Commodities!B26&amp;","&amp;Commodities!B27</f>
        <v>TRAPS,TRAPM,TRAPL</v>
      </c>
      <c r="E113" s="1">
        <v>2019</v>
      </c>
      <c r="F113" s="48">
        <v>0.94004558122126858</v>
      </c>
      <c r="G113" s="48">
        <v>1.0068545371674693</v>
      </c>
      <c r="H113" s="48">
        <v>1.0806553932949277</v>
      </c>
      <c r="I113" s="48">
        <v>30.9495</v>
      </c>
      <c r="J113" s="48">
        <v>26.829000000000001</v>
      </c>
      <c r="K113" s="48">
        <f t="shared" si="1"/>
        <v>26.464500000000001</v>
      </c>
      <c r="L113" s="48">
        <v>25.370999999999999</v>
      </c>
      <c r="M113" s="48">
        <v>1.5474750000000002</v>
      </c>
      <c r="N113" s="48">
        <v>1.34145</v>
      </c>
      <c r="O113" s="48">
        <v>1.2685500000000003</v>
      </c>
      <c r="P113" s="48">
        <f t="shared" si="2"/>
        <v>20.617000000000001</v>
      </c>
      <c r="Q113" s="48">
        <v>1.49</v>
      </c>
      <c r="R113" s="1">
        <v>25</v>
      </c>
      <c r="S113" s="1">
        <v>1E-3</v>
      </c>
    </row>
    <row r="114" spans="2:19" x14ac:dyDescent="0.25">
      <c r="B114" s="1" t="str">
        <f t="shared" si="0"/>
        <v>T-CAR-PHEV40_GSL21</v>
      </c>
      <c r="C114" s="1" t="str">
        <f>Commodities!B20&amp;","&amp;Commodities!B16</f>
        <v>TRAGSE,TRAELC</v>
      </c>
      <c r="D114" s="1" t="str">
        <f>Commodities!B25&amp;","&amp;Commodities!B26&amp;","&amp;Commodities!B27</f>
        <v>TRAPS,TRAPM,TRAPL</v>
      </c>
      <c r="E114" s="1">
        <v>2019</v>
      </c>
      <c r="F114" s="48">
        <v>1.1256490393255483</v>
      </c>
      <c r="G114" s="48">
        <v>1.205648816550694</v>
      </c>
      <c r="H114" s="48">
        <v>1.2940209811146188</v>
      </c>
      <c r="I114" s="48">
        <v>30.9495</v>
      </c>
      <c r="J114" s="48">
        <v>26.829000000000001</v>
      </c>
      <c r="K114" s="48">
        <f t="shared" si="1"/>
        <v>26.464500000000001</v>
      </c>
      <c r="L114" s="48">
        <v>25.370999999999999</v>
      </c>
      <c r="M114" s="48">
        <v>1.5474750000000002</v>
      </c>
      <c r="N114" s="48">
        <v>1.34145</v>
      </c>
      <c r="O114" s="48">
        <v>1.2685500000000003</v>
      </c>
      <c r="P114" s="48">
        <f t="shared" si="2"/>
        <v>20.617000000000001</v>
      </c>
      <c r="Q114" s="48">
        <v>1.49</v>
      </c>
      <c r="R114" s="1">
        <v>25</v>
      </c>
      <c r="S114" s="1">
        <v>1E-3</v>
      </c>
    </row>
    <row r="115" spans="2:19" x14ac:dyDescent="0.25">
      <c r="B115" s="1" t="str">
        <f t="shared" si="0"/>
        <v>T-CAR-PHEV10_DST21</v>
      </c>
      <c r="C115" s="1" t="str">
        <f>Commodities!B21&amp;","&amp;Commodities!B16</f>
        <v>TRADSB,TRAELC</v>
      </c>
      <c r="D115" s="1" t="str">
        <f>Commodities!B25&amp;","&amp;Commodities!B26&amp;","&amp;Commodities!B27</f>
        <v>TRAPS,TRAPM,TRAPL</v>
      </c>
      <c r="E115" s="1">
        <v>2019</v>
      </c>
      <c r="F115" s="48">
        <v>1.0317522356667617</v>
      </c>
      <c r="G115" s="48">
        <v>1.1050787753974236</v>
      </c>
      <c r="H115" s="48">
        <v>1.1860793139082293</v>
      </c>
      <c r="I115" s="48">
        <v>33.423499999999997</v>
      </c>
      <c r="J115" s="48">
        <v>28.95</v>
      </c>
      <c r="K115" s="48">
        <f t="shared" si="1"/>
        <v>28.556750000000001</v>
      </c>
      <c r="L115" s="48">
        <v>27.376999999999999</v>
      </c>
      <c r="M115" s="48">
        <v>1.6711750000000001</v>
      </c>
      <c r="N115" s="48">
        <v>1.4475</v>
      </c>
      <c r="O115" s="48">
        <v>1.3688500000000001</v>
      </c>
      <c r="P115" s="48">
        <f t="shared" si="2"/>
        <v>20.617000000000001</v>
      </c>
      <c r="Q115" s="48">
        <v>1.49</v>
      </c>
      <c r="R115" s="1">
        <v>25</v>
      </c>
      <c r="S115" s="1">
        <v>1E-3</v>
      </c>
    </row>
    <row r="116" spans="2:19" x14ac:dyDescent="0.25">
      <c r="B116" s="1" t="str">
        <f t="shared" si="0"/>
        <v>T-CAR-PHEV20_DST21</v>
      </c>
      <c r="C116" s="1" t="str">
        <f>Commodities!B21&amp;","&amp;Commodities!B16</f>
        <v>TRADSB,TRAELC</v>
      </c>
      <c r="D116" s="1" t="str">
        <f>Commodities!B25&amp;","&amp;Commodities!B26&amp;","&amp;Commodities!B27</f>
        <v>TRAPS,TRAPM,TRAPL</v>
      </c>
      <c r="E116" s="1">
        <v>2019</v>
      </c>
      <c r="F116" s="48">
        <v>1.2163400634539354</v>
      </c>
      <c r="G116" s="48">
        <v>1.3027852437071312</v>
      </c>
      <c r="H116" s="48">
        <v>1.3982773558113184</v>
      </c>
      <c r="I116" s="48">
        <v>33.423499999999997</v>
      </c>
      <c r="J116" s="48">
        <v>28.95</v>
      </c>
      <c r="K116" s="48">
        <f t="shared" si="1"/>
        <v>28.556750000000001</v>
      </c>
      <c r="L116" s="48">
        <v>27.376999999999999</v>
      </c>
      <c r="M116" s="48">
        <v>1.6711750000000001</v>
      </c>
      <c r="N116" s="48">
        <v>1.4475</v>
      </c>
      <c r="O116" s="48">
        <v>1.3688500000000001</v>
      </c>
      <c r="P116" s="48">
        <f t="shared" si="2"/>
        <v>20.617000000000001</v>
      </c>
      <c r="Q116" s="48">
        <v>1.49</v>
      </c>
      <c r="R116" s="1">
        <v>25</v>
      </c>
      <c r="S116" s="1">
        <v>1E-3</v>
      </c>
    </row>
    <row r="117" spans="2:19" x14ac:dyDescent="0.25">
      <c r="B117" s="1" t="str">
        <f t="shared" si="0"/>
        <v>T-CAR-PHEV40_DST21</v>
      </c>
      <c r="C117" s="1" t="str">
        <f>Commodities!B21&amp;","&amp;Commodities!B16</f>
        <v>TRADSB,TRAELC</v>
      </c>
      <c r="D117" s="1" t="str">
        <f>Commodities!B25&amp;","&amp;Commodities!B26&amp;","&amp;Commodities!B27</f>
        <v>TRAPS,TRAPM,TRAPL</v>
      </c>
      <c r="E117" s="1">
        <v>2019</v>
      </c>
      <c r="F117" s="48">
        <v>1.2298935814529692</v>
      </c>
      <c r="G117" s="48">
        <v>1.3173020090262975</v>
      </c>
      <c r="H117" s="48">
        <v>1.4138581772271772</v>
      </c>
      <c r="I117" s="48">
        <v>33.423499999999997</v>
      </c>
      <c r="J117" s="48">
        <v>28.95</v>
      </c>
      <c r="K117" s="48">
        <f t="shared" si="1"/>
        <v>28.556750000000001</v>
      </c>
      <c r="L117" s="48">
        <v>27.376999999999999</v>
      </c>
      <c r="M117" s="48">
        <v>1.6711750000000001</v>
      </c>
      <c r="N117" s="48">
        <v>1.4475</v>
      </c>
      <c r="O117" s="48">
        <v>1.3688500000000001</v>
      </c>
      <c r="P117" s="48">
        <f t="shared" si="2"/>
        <v>20.617000000000001</v>
      </c>
      <c r="Q117" s="48">
        <v>1.49</v>
      </c>
      <c r="R117" s="1">
        <v>25</v>
      </c>
      <c r="S117" s="1">
        <v>1E-3</v>
      </c>
    </row>
    <row r="118" spans="2:19" x14ac:dyDescent="0.25">
      <c r="B118" s="1" t="str">
        <f t="shared" si="0"/>
        <v>T-CAR-BEV100_ELC21</v>
      </c>
      <c r="C118" s="1" t="str">
        <f>Commodities!B16</f>
        <v>TRAELC</v>
      </c>
      <c r="D118" s="1" t="str">
        <f>Commodities!B25&amp;","&amp;Commodities!B26&amp;","&amp;Commodities!B27</f>
        <v>TRAPS,TRAPM,TRAPL</v>
      </c>
      <c r="E118" s="1">
        <v>2019</v>
      </c>
      <c r="F118" s="48">
        <v>1.6228513192037117</v>
      </c>
      <c r="G118" s="48">
        <v>1.7464971340001851</v>
      </c>
      <c r="H118" s="48">
        <v>1.8856843622815582</v>
      </c>
      <c r="I118" s="48">
        <v>32.970999999999997</v>
      </c>
      <c r="J118" s="48">
        <v>27.581</v>
      </c>
      <c r="K118" s="48">
        <f t="shared" si="1"/>
        <v>26.847249999999999</v>
      </c>
      <c r="L118" s="48">
        <v>24.646000000000001</v>
      </c>
      <c r="M118" s="48">
        <v>1.6485500000000002</v>
      </c>
      <c r="N118" s="48">
        <v>1.3790500000000001</v>
      </c>
      <c r="O118" s="48">
        <v>1.2323000000000002</v>
      </c>
      <c r="P118" s="48">
        <f t="shared" si="2"/>
        <v>20.617000000000001</v>
      </c>
      <c r="Q118" s="48">
        <v>1.49</v>
      </c>
      <c r="R118" s="1">
        <v>25</v>
      </c>
      <c r="S118" s="1">
        <v>1E-3</v>
      </c>
    </row>
    <row r="119" spans="2:19" x14ac:dyDescent="0.25">
      <c r="B119" s="1" t="str">
        <f t="shared" si="0"/>
        <v>T-CAR-BEV150_ELC21</v>
      </c>
      <c r="C119" s="1" t="str">
        <f>Commodities!B16</f>
        <v>TRAELC</v>
      </c>
      <c r="D119" s="1" t="str">
        <f>Commodities!B25&amp;","&amp;Commodities!B26&amp;","&amp;Commodities!B27</f>
        <v>TRAPS,TRAPM,TRAPL</v>
      </c>
      <c r="E119" s="1">
        <v>2019</v>
      </c>
      <c r="F119" s="48">
        <v>1.6228513192037117</v>
      </c>
      <c r="G119" s="48">
        <v>1.7464971340001851</v>
      </c>
      <c r="H119" s="48">
        <v>1.8856843622815582</v>
      </c>
      <c r="I119" s="48">
        <v>32.970999999999997</v>
      </c>
      <c r="J119" s="48">
        <v>27.581</v>
      </c>
      <c r="K119" s="48">
        <f t="shared" si="1"/>
        <v>26.847249999999999</v>
      </c>
      <c r="L119" s="48">
        <v>24.646000000000001</v>
      </c>
      <c r="M119" s="48">
        <v>1.6485500000000002</v>
      </c>
      <c r="N119" s="48">
        <v>1.3790500000000001</v>
      </c>
      <c r="O119" s="48">
        <v>1.2323000000000002</v>
      </c>
      <c r="P119" s="48">
        <f t="shared" si="2"/>
        <v>20.617000000000001</v>
      </c>
      <c r="Q119" s="48">
        <v>1.49</v>
      </c>
      <c r="R119" s="1">
        <v>25</v>
      </c>
      <c r="S119" s="1">
        <v>1E-3</v>
      </c>
    </row>
    <row r="120" spans="2:19" x14ac:dyDescent="0.25">
      <c r="B120" s="1" t="str">
        <f t="shared" si="0"/>
        <v>T-CAR-BEV250_ELC21</v>
      </c>
      <c r="C120" s="1" t="str">
        <f>Commodities!B16</f>
        <v>TRAELC</v>
      </c>
      <c r="D120" s="1" t="str">
        <f>Commodities!B25&amp;","&amp;Commodities!B26&amp;","&amp;Commodities!B27</f>
        <v>TRAPS,TRAPM,TRAPL</v>
      </c>
      <c r="E120" s="1">
        <v>2019</v>
      </c>
      <c r="F120" s="48">
        <v>1.6228513192037117</v>
      </c>
      <c r="G120" s="48">
        <v>1.7464971340001851</v>
      </c>
      <c r="H120" s="48">
        <v>1.8856843622815582</v>
      </c>
      <c r="I120" s="48">
        <v>32.970999999999997</v>
      </c>
      <c r="J120" s="48">
        <v>27.581</v>
      </c>
      <c r="K120" s="48">
        <f t="shared" si="1"/>
        <v>26.847249999999999</v>
      </c>
      <c r="L120" s="48">
        <v>24.646000000000001</v>
      </c>
      <c r="M120" s="48">
        <v>1.6485500000000002</v>
      </c>
      <c r="N120" s="48">
        <v>1.3790500000000001</v>
      </c>
      <c r="O120" s="48">
        <v>1.2323000000000002</v>
      </c>
      <c r="P120" s="48">
        <f t="shared" si="2"/>
        <v>20.617000000000001</v>
      </c>
      <c r="Q120" s="48">
        <v>1.49</v>
      </c>
      <c r="R120" s="1">
        <v>25</v>
      </c>
      <c r="S120" s="1">
        <v>1E-3</v>
      </c>
    </row>
    <row r="121" spans="2:19" x14ac:dyDescent="0.25">
      <c r="B121" s="1" t="str">
        <f t="shared" si="0"/>
        <v>T-CAR-ICE_HYD21</v>
      </c>
      <c r="C121" s="1" t="str">
        <f>Commodities!B18</f>
        <v>TRAHYD</v>
      </c>
      <c r="D121" s="1" t="str">
        <f>Commodities!B25&amp;","&amp;Commodities!B26&amp;","&amp;Commodities!B27</f>
        <v>TRAPS,TRAPM,TRAPL</v>
      </c>
      <c r="E121" s="1">
        <v>2019</v>
      </c>
      <c r="F121" s="48">
        <v>0.66724203897835621</v>
      </c>
      <c r="G121" s="48">
        <v>0.66724203897835621</v>
      </c>
      <c r="H121" s="48">
        <v>0.7160646271962845</v>
      </c>
      <c r="I121" s="48">
        <v>60.819000000000003</v>
      </c>
      <c r="J121" s="48">
        <v>31.184000000000001</v>
      </c>
      <c r="K121" s="48">
        <f t="shared" si="1"/>
        <v>29.587</v>
      </c>
      <c r="L121" s="48">
        <v>24.795999999999999</v>
      </c>
      <c r="M121" s="48">
        <v>3.0409500000000005</v>
      </c>
      <c r="N121" s="48">
        <v>1.5592000000000001</v>
      </c>
      <c r="O121" s="48">
        <v>1.2398000000000002</v>
      </c>
      <c r="P121" s="48">
        <f t="shared" si="2"/>
        <v>20.617000000000001</v>
      </c>
      <c r="Q121" s="48">
        <v>1.49</v>
      </c>
      <c r="R121" s="1">
        <v>25</v>
      </c>
      <c r="S121" s="1">
        <v>1E-3</v>
      </c>
    </row>
    <row r="122" spans="2:19" x14ac:dyDescent="0.25">
      <c r="B122" s="1" t="str">
        <f t="shared" si="0"/>
        <v>T-CAR-FCV_HYD21</v>
      </c>
      <c r="C122" s="1" t="str">
        <f>Commodities!B18</f>
        <v>TRAHYD</v>
      </c>
      <c r="D122" s="1" t="str">
        <f>Commodities!B25&amp;","&amp;Commodities!B26&amp;","&amp;Commodities!B27</f>
        <v>TRAPS,TRAPM,TRAPL</v>
      </c>
      <c r="E122" s="1">
        <v>2019</v>
      </c>
      <c r="F122" s="48">
        <v>0.82180053029786837</v>
      </c>
      <c r="G122" s="48">
        <v>0.89793463937178508</v>
      </c>
      <c r="H122" s="48">
        <v>1.0117875960385425</v>
      </c>
      <c r="I122" s="48">
        <v>60.819000000000003</v>
      </c>
      <c r="J122" s="48">
        <v>31.184000000000001</v>
      </c>
      <c r="K122" s="48">
        <f t="shared" si="1"/>
        <v>29.587</v>
      </c>
      <c r="L122" s="48">
        <v>24.795999999999999</v>
      </c>
      <c r="M122" s="48">
        <v>3.0409500000000005</v>
      </c>
      <c r="N122" s="48">
        <v>1.5592000000000001</v>
      </c>
      <c r="O122" s="48">
        <v>1.2398000000000002</v>
      </c>
      <c r="P122" s="48">
        <f t="shared" si="2"/>
        <v>20.617000000000001</v>
      </c>
      <c r="Q122" s="48">
        <v>1.49</v>
      </c>
      <c r="R122" s="1">
        <v>25</v>
      </c>
      <c r="S122" s="1">
        <v>1E-3</v>
      </c>
    </row>
    <row r="123" spans="2:19" s="1" customFormat="1" ht="14.4" x14ac:dyDescent="0.3">
      <c r="B123" s="27" t="s">
        <v>115</v>
      </c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</row>
    <row r="124" spans="2:19" ht="14.4" x14ac:dyDescent="0.3">
      <c r="B124" s="49" t="str">
        <f t="shared" ref="B124:B142" si="3">D30</f>
        <v>T-TAX-ICE_GSL31</v>
      </c>
      <c r="C124" s="1" t="str">
        <f>Commodities!B20</f>
        <v>TRAGSE</v>
      </c>
      <c r="D124" s="1" t="str">
        <f>Commodities!B25&amp;","&amp;Commodities!B26&amp;","&amp;Commodities!B27</f>
        <v>TRAPS,TRAPM,TRAPL</v>
      </c>
      <c r="E124" s="1">
        <v>2019</v>
      </c>
      <c r="F124" s="48">
        <v>0.41317922700087906</v>
      </c>
      <c r="G124" s="48">
        <v>0.41317922700087906</v>
      </c>
      <c r="H124" s="48">
        <v>0.44341185336679706</v>
      </c>
      <c r="I124" s="48">
        <v>20.290144783549959</v>
      </c>
      <c r="J124" s="48">
        <v>20.290144783549959</v>
      </c>
      <c r="K124" s="48">
        <f t="shared" si="1"/>
        <v>20.290144783549959</v>
      </c>
      <c r="L124" s="48">
        <v>20.290144783549959</v>
      </c>
      <c r="M124" s="48">
        <v>1.0145072391774981</v>
      </c>
      <c r="N124" s="48">
        <v>1.0145072391774981</v>
      </c>
      <c r="O124" s="48">
        <v>1.0145072391774981</v>
      </c>
      <c r="P124" s="48">
        <v>39.93</v>
      </c>
      <c r="Q124" s="48">
        <v>1.49</v>
      </c>
      <c r="R124" s="1">
        <v>15</v>
      </c>
      <c r="S124" s="1">
        <v>1E-3</v>
      </c>
    </row>
    <row r="125" spans="2:19" ht="14.4" x14ac:dyDescent="0.3">
      <c r="B125" s="49" t="str">
        <f t="shared" si="3"/>
        <v>T-TAX-ICE_DST31</v>
      </c>
      <c r="C125" s="1" t="str">
        <f>Commodities!B21</f>
        <v>TRADSB</v>
      </c>
      <c r="D125" s="1" t="str">
        <f>Commodities!B25&amp;","&amp;Commodities!B26&amp;","&amp;Commodities!B27</f>
        <v>TRAPS,TRAPM,TRAPL</v>
      </c>
      <c r="E125" s="1">
        <v>2019</v>
      </c>
      <c r="F125" s="48">
        <v>0.57280851694001578</v>
      </c>
      <c r="G125" s="48">
        <v>0.57280851694001578</v>
      </c>
      <c r="H125" s="48">
        <v>0.61472133525270012</v>
      </c>
      <c r="I125" s="48">
        <v>21.831587082756254</v>
      </c>
      <c r="J125" s="48">
        <v>21.831587082756254</v>
      </c>
      <c r="K125" s="48">
        <f t="shared" si="1"/>
        <v>21.831587082756254</v>
      </c>
      <c r="L125" s="48">
        <v>21.831587082756254</v>
      </c>
      <c r="M125" s="48">
        <v>1.0915793541378127</v>
      </c>
      <c r="N125" s="48">
        <v>1.0915793541378127</v>
      </c>
      <c r="O125" s="48">
        <v>1.0915793541378127</v>
      </c>
      <c r="P125" s="48">
        <f>P124</f>
        <v>39.93</v>
      </c>
      <c r="Q125" s="48">
        <v>1.49</v>
      </c>
      <c r="R125" s="1">
        <v>15</v>
      </c>
      <c r="S125" s="1">
        <v>1E-3</v>
      </c>
    </row>
    <row r="126" spans="2:19" ht="14.4" x14ac:dyDescent="0.3">
      <c r="B126" s="49" t="str">
        <f t="shared" si="3"/>
        <v>T-TAX-ICE_DF31</v>
      </c>
      <c r="C126" s="1" t="str">
        <f>Commodities!B9&amp;","&amp;Commodities!B14</f>
        <v>TRAGSL,TRACNG</v>
      </c>
      <c r="D126" s="1" t="str">
        <f>Commodities!B25&amp;","&amp;Commodities!B26&amp;","&amp;Commodities!B27</f>
        <v>TRAPS,TRAPM,TRAPL</v>
      </c>
      <c r="E126" s="1">
        <v>2019</v>
      </c>
      <c r="F126" s="48">
        <v>0.41317922700087906</v>
      </c>
      <c r="G126" s="48">
        <v>0.41317922700087906</v>
      </c>
      <c r="H126" s="48">
        <v>0.44341185336679706</v>
      </c>
      <c r="I126" s="48">
        <v>21.831587082756254</v>
      </c>
      <c r="J126" s="48">
        <v>21.831587082756254</v>
      </c>
      <c r="K126" s="48">
        <f t="shared" si="1"/>
        <v>21.831587082756254</v>
      </c>
      <c r="L126" s="48">
        <v>21.831587082756254</v>
      </c>
      <c r="M126" s="48">
        <v>1.0915793541378127</v>
      </c>
      <c r="N126" s="48">
        <v>1.0915793541378127</v>
      </c>
      <c r="O126" s="48">
        <v>1.0915793541378127</v>
      </c>
      <c r="P126" s="48">
        <f t="shared" ref="P126:P142" si="4">P125</f>
        <v>39.93</v>
      </c>
      <c r="Q126" s="48">
        <v>1.49</v>
      </c>
      <c r="R126" s="1">
        <v>15</v>
      </c>
      <c r="S126" s="1">
        <v>1E-3</v>
      </c>
    </row>
    <row r="127" spans="2:19" ht="14.4" x14ac:dyDescent="0.3">
      <c r="B127" s="49" t="str">
        <f t="shared" si="3"/>
        <v>T-TAX-ICE_NGB31</v>
      </c>
      <c r="C127" s="1" t="str">
        <f>Commodities!B24</f>
        <v>TRANGB</v>
      </c>
      <c r="D127" s="1" t="str">
        <f>Commodities!B25&amp;","&amp;Commodities!B26&amp;","&amp;Commodities!B27</f>
        <v>TRAPS,TRAPM,TRAPL</v>
      </c>
      <c r="E127" s="1">
        <v>2019</v>
      </c>
      <c r="F127" s="48">
        <v>0.41317922700087906</v>
      </c>
      <c r="G127" s="48">
        <v>0.41317922700087906</v>
      </c>
      <c r="H127" s="48">
        <v>0.44341185336679706</v>
      </c>
      <c r="I127" s="48">
        <v>24.631</v>
      </c>
      <c r="J127" s="48">
        <v>24.631</v>
      </c>
      <c r="K127" s="48">
        <f t="shared" si="1"/>
        <v>24.631</v>
      </c>
      <c r="L127" s="48">
        <v>24.631</v>
      </c>
      <c r="M127" s="48">
        <v>1.2315500000000001</v>
      </c>
      <c r="N127" s="48">
        <v>1.2315500000000001</v>
      </c>
      <c r="O127" s="48">
        <v>1.2315500000000001</v>
      </c>
      <c r="P127" s="48">
        <f t="shared" si="4"/>
        <v>39.93</v>
      </c>
      <c r="Q127" s="48">
        <v>1.49</v>
      </c>
      <c r="R127" s="1">
        <v>15</v>
      </c>
      <c r="S127" s="1">
        <v>1E-3</v>
      </c>
    </row>
    <row r="128" spans="2:19" ht="14.4" x14ac:dyDescent="0.3">
      <c r="B128" s="49" t="str">
        <f t="shared" si="3"/>
        <v>T-TAX-ICE_E8531</v>
      </c>
      <c r="C128" s="1" t="str">
        <f>Commodities!B23</f>
        <v>TRAE85</v>
      </c>
      <c r="D128" s="1" t="str">
        <f>Commodities!B25&amp;","&amp;Commodities!B26&amp;","&amp;Commodities!B27</f>
        <v>TRAPS,TRAPM,TRAPL</v>
      </c>
      <c r="E128" s="1">
        <v>2019</v>
      </c>
      <c r="F128" s="48">
        <v>0.38903594158617399</v>
      </c>
      <c r="G128" s="48">
        <v>0.38903594158617399</v>
      </c>
      <c r="H128" s="48">
        <v>0.41750198609247946</v>
      </c>
      <c r="I128" s="48">
        <v>20.290144783549959</v>
      </c>
      <c r="J128" s="48">
        <v>20.290144783549959</v>
      </c>
      <c r="K128" s="48">
        <f t="shared" si="1"/>
        <v>20.290144783549959</v>
      </c>
      <c r="L128" s="48">
        <v>20.290144783549959</v>
      </c>
      <c r="M128" s="48">
        <v>1.0145072391774981</v>
      </c>
      <c r="N128" s="48">
        <v>1.0145072391774981</v>
      </c>
      <c r="O128" s="48">
        <v>1.0145072391774981</v>
      </c>
      <c r="P128" s="48">
        <f t="shared" si="4"/>
        <v>39.93</v>
      </c>
      <c r="Q128" s="48">
        <v>1.49</v>
      </c>
      <c r="R128" s="1">
        <v>15</v>
      </c>
      <c r="S128" s="1">
        <v>1E-3</v>
      </c>
    </row>
    <row r="129" spans="2:19" ht="14.4" x14ac:dyDescent="0.3">
      <c r="B129" s="49" t="str">
        <f t="shared" si="3"/>
        <v>T-TAX-ICE_B10031</v>
      </c>
      <c r="C129" s="1" t="str">
        <f>Commodities!B12</f>
        <v>TRABDL</v>
      </c>
      <c r="D129" s="1" t="str">
        <f>Commodities!B25&amp;","&amp;Commodities!B26&amp;","&amp;Commodities!B27</f>
        <v>TRAPS,TRAPM,TRAPL</v>
      </c>
      <c r="E129" s="1">
        <v>2019</v>
      </c>
      <c r="F129" s="48">
        <v>0.55562426143181531</v>
      </c>
      <c r="G129" s="48">
        <v>0.55562426143181531</v>
      </c>
      <c r="H129" s="48">
        <v>0.59627969519511903</v>
      </c>
      <c r="I129" s="48">
        <v>21.831587082756254</v>
      </c>
      <c r="J129" s="48">
        <v>21.831587082756254</v>
      </c>
      <c r="K129" s="48">
        <f t="shared" si="1"/>
        <v>21.831587082756254</v>
      </c>
      <c r="L129" s="48">
        <v>21.831587082756254</v>
      </c>
      <c r="M129" s="48">
        <v>1.0915793541378127</v>
      </c>
      <c r="N129" s="48">
        <v>1.0915793541378127</v>
      </c>
      <c r="O129" s="48">
        <v>1.0915793541378127</v>
      </c>
      <c r="P129" s="48">
        <f t="shared" si="4"/>
        <v>39.93</v>
      </c>
      <c r="Q129" s="48">
        <v>1.49</v>
      </c>
      <c r="R129" s="1">
        <v>15</v>
      </c>
      <c r="S129" s="1">
        <v>1E-3</v>
      </c>
    </row>
    <row r="130" spans="2:19" ht="14.4" x14ac:dyDescent="0.3">
      <c r="B130" s="49" t="str">
        <f t="shared" si="3"/>
        <v>T-TAX-HEV_GSL31</v>
      </c>
      <c r="C130" s="1" t="str">
        <f>Commodities!B20</f>
        <v>TRAGSE</v>
      </c>
      <c r="D130" s="1" t="str">
        <f>Commodities!B25&amp;","&amp;Commodities!B26&amp;","&amp;Commodities!B27</f>
        <v>TRAPS,TRAPM,TRAPL</v>
      </c>
      <c r="E130" s="1">
        <v>2019</v>
      </c>
      <c r="F130" s="48">
        <v>0.55576563083739139</v>
      </c>
      <c r="G130" s="48">
        <v>0.55576563083739139</v>
      </c>
      <c r="H130" s="48">
        <v>0.59643140870354205</v>
      </c>
      <c r="I130" s="48">
        <v>23.751999999999999</v>
      </c>
      <c r="J130" s="48">
        <v>23.475999999999999</v>
      </c>
      <c r="K130" s="48">
        <f t="shared" si="1"/>
        <v>23.299250000000001</v>
      </c>
      <c r="L130" s="48">
        <v>22.768999999999998</v>
      </c>
      <c r="M130" s="48">
        <v>1.1876000000000002</v>
      </c>
      <c r="N130" s="48">
        <v>1.1738</v>
      </c>
      <c r="O130" s="48">
        <v>1.13845</v>
      </c>
      <c r="P130" s="48">
        <f t="shared" si="4"/>
        <v>39.93</v>
      </c>
      <c r="Q130" s="48">
        <v>1.49</v>
      </c>
      <c r="R130" s="1">
        <v>15</v>
      </c>
      <c r="S130" s="1">
        <v>1E-3</v>
      </c>
    </row>
    <row r="131" spans="2:19" ht="14.4" x14ac:dyDescent="0.3">
      <c r="B131" s="49" t="str">
        <f t="shared" si="3"/>
        <v>T-TAX-HEV_DST31</v>
      </c>
      <c r="C131" s="1" t="str">
        <f>Commodities!B21</f>
        <v>TRADSB</v>
      </c>
      <c r="D131" s="1" t="str">
        <f>Commodities!B25&amp;","&amp;Commodities!B26&amp;","&amp;Commodities!B27</f>
        <v>TRAPS,TRAPM,TRAPL</v>
      </c>
      <c r="E131" s="1">
        <v>2019</v>
      </c>
      <c r="F131" s="48">
        <v>0.7191140687029639</v>
      </c>
      <c r="G131" s="48">
        <v>0.7191140687029639</v>
      </c>
      <c r="H131" s="48">
        <v>0.7717321712909857</v>
      </c>
      <c r="I131" s="48">
        <v>25.646000000000001</v>
      </c>
      <c r="J131" s="48">
        <v>25.332000000000001</v>
      </c>
      <c r="K131" s="48">
        <f t="shared" si="1"/>
        <v>25.141249999999999</v>
      </c>
      <c r="L131" s="48">
        <v>24.568999999999999</v>
      </c>
      <c r="M131" s="48">
        <v>1.2823000000000002</v>
      </c>
      <c r="N131" s="48">
        <v>1.2666000000000002</v>
      </c>
      <c r="O131" s="48">
        <v>1.22845</v>
      </c>
      <c r="P131" s="48">
        <f t="shared" si="4"/>
        <v>39.93</v>
      </c>
      <c r="Q131" s="48">
        <v>1.49</v>
      </c>
      <c r="R131" s="1">
        <v>15</v>
      </c>
      <c r="S131" s="1">
        <v>1E-3</v>
      </c>
    </row>
    <row r="132" spans="2:19" ht="14.4" x14ac:dyDescent="0.3">
      <c r="B132" s="49" t="str">
        <f t="shared" si="3"/>
        <v>T-TAX-PHEV10_GSL31</v>
      </c>
      <c r="C132" s="1" t="str">
        <f>Commodities!B20&amp;","&amp;Commodities!B16</f>
        <v>TRAGSE,TRAELC</v>
      </c>
      <c r="D132" s="1" t="str">
        <f>Commodities!B25&amp;","&amp;Commodities!B26&amp;","&amp;Commodities!B27</f>
        <v>TRAPS,TRAPM,TRAPL</v>
      </c>
      <c r="E132" s="1">
        <v>2019</v>
      </c>
      <c r="F132" s="48">
        <v>0.66746450139399738</v>
      </c>
      <c r="G132" s="48">
        <v>0.71490114421226547</v>
      </c>
      <c r="H132" s="48">
        <v>0.76730227520164618</v>
      </c>
      <c r="I132" s="48">
        <v>30.9495</v>
      </c>
      <c r="J132" s="48">
        <v>26.829000000000001</v>
      </c>
      <c r="K132" s="48">
        <f t="shared" si="1"/>
        <v>26.464500000000001</v>
      </c>
      <c r="L132" s="48">
        <v>25.370999999999999</v>
      </c>
      <c r="M132" s="48">
        <v>1.5474750000000002</v>
      </c>
      <c r="N132" s="48">
        <v>1.34145</v>
      </c>
      <c r="O132" s="48">
        <v>1.2685500000000003</v>
      </c>
      <c r="P132" s="48">
        <f t="shared" si="4"/>
        <v>39.93</v>
      </c>
      <c r="Q132" s="48">
        <v>1.49</v>
      </c>
      <c r="R132" s="1">
        <v>15</v>
      </c>
      <c r="S132" s="1">
        <v>1E-3</v>
      </c>
    </row>
    <row r="133" spans="2:19" ht="14.4" x14ac:dyDescent="0.3">
      <c r="B133" s="49" t="str">
        <f t="shared" si="3"/>
        <v>T-TAX-PHEV20_GSL31</v>
      </c>
      <c r="C133" s="1" t="str">
        <f>Commodities!B20&amp;","&amp;Commodities!B16</f>
        <v>TRAGSE,TRAELC</v>
      </c>
      <c r="D133" s="1" t="str">
        <f>Commodities!B25&amp;","&amp;Commodities!B26&amp;","&amp;Commodities!B27</f>
        <v>TRAPS,TRAPM,TRAPL</v>
      </c>
      <c r="E133" s="1">
        <v>2019</v>
      </c>
      <c r="F133" s="48">
        <v>0.94004558122126858</v>
      </c>
      <c r="G133" s="48">
        <v>1.0068545371674693</v>
      </c>
      <c r="H133" s="48">
        <v>1.0806553932949277</v>
      </c>
      <c r="I133" s="48">
        <v>30.9495</v>
      </c>
      <c r="J133" s="48">
        <v>26.829000000000001</v>
      </c>
      <c r="K133" s="48">
        <f t="shared" si="1"/>
        <v>26.464500000000001</v>
      </c>
      <c r="L133" s="48">
        <v>25.370999999999999</v>
      </c>
      <c r="M133" s="48">
        <v>1.5474750000000002</v>
      </c>
      <c r="N133" s="48">
        <v>1.34145</v>
      </c>
      <c r="O133" s="48">
        <v>1.2685500000000003</v>
      </c>
      <c r="P133" s="48">
        <f t="shared" si="4"/>
        <v>39.93</v>
      </c>
      <c r="Q133" s="48">
        <v>1.49</v>
      </c>
      <c r="R133" s="1">
        <v>15</v>
      </c>
      <c r="S133" s="1">
        <v>1E-3</v>
      </c>
    </row>
    <row r="134" spans="2:19" ht="14.4" x14ac:dyDescent="0.3">
      <c r="B134" s="49" t="str">
        <f t="shared" si="3"/>
        <v>T-TAX-PHEV40_GSL31</v>
      </c>
      <c r="C134" s="1" t="str">
        <f>Commodities!B20&amp;","&amp;Commodities!B16</f>
        <v>TRAGSE,TRAELC</v>
      </c>
      <c r="D134" s="1" t="str">
        <f>Commodities!B25&amp;","&amp;Commodities!B26&amp;","&amp;Commodities!B27</f>
        <v>TRAPS,TRAPM,TRAPL</v>
      </c>
      <c r="E134" s="1">
        <v>2019</v>
      </c>
      <c r="F134" s="48">
        <v>1.1256490393255483</v>
      </c>
      <c r="G134" s="48">
        <v>1.205648816550694</v>
      </c>
      <c r="H134" s="48">
        <v>1.2940209811146188</v>
      </c>
      <c r="I134" s="48">
        <v>30.9495</v>
      </c>
      <c r="J134" s="48">
        <v>26.829000000000001</v>
      </c>
      <c r="K134" s="48">
        <f t="shared" si="1"/>
        <v>26.464500000000001</v>
      </c>
      <c r="L134" s="48">
        <v>25.370999999999999</v>
      </c>
      <c r="M134" s="48">
        <v>1.5474750000000002</v>
      </c>
      <c r="N134" s="48">
        <v>1.34145</v>
      </c>
      <c r="O134" s="48">
        <v>1.2685500000000003</v>
      </c>
      <c r="P134" s="48">
        <f t="shared" si="4"/>
        <v>39.93</v>
      </c>
      <c r="Q134" s="48">
        <v>1.49</v>
      </c>
      <c r="R134" s="1">
        <v>15</v>
      </c>
      <c r="S134" s="1">
        <v>1E-3</v>
      </c>
    </row>
    <row r="135" spans="2:19" ht="14.4" x14ac:dyDescent="0.3">
      <c r="B135" s="49" t="str">
        <f t="shared" si="3"/>
        <v>T-TAX-PHEV10_DST31</v>
      </c>
      <c r="C135" s="1" t="str">
        <f>Commodities!B21&amp;","&amp;Commodities!B16</f>
        <v>TRADSB,TRAELC</v>
      </c>
      <c r="D135" s="1" t="str">
        <f>Commodities!B25&amp;","&amp;Commodities!B26&amp;","&amp;Commodities!B27</f>
        <v>TRAPS,TRAPM,TRAPL</v>
      </c>
      <c r="E135" s="1">
        <v>2019</v>
      </c>
      <c r="F135" s="48">
        <v>1.0317522356667617</v>
      </c>
      <c r="G135" s="48">
        <v>1.1050787753974236</v>
      </c>
      <c r="H135" s="48">
        <v>1.1860793139082293</v>
      </c>
      <c r="I135" s="48">
        <v>33.423499999999997</v>
      </c>
      <c r="J135" s="48">
        <v>28.95</v>
      </c>
      <c r="K135" s="48">
        <f t="shared" si="1"/>
        <v>28.556750000000001</v>
      </c>
      <c r="L135" s="48">
        <v>27.376999999999999</v>
      </c>
      <c r="M135" s="48">
        <v>1.6711750000000001</v>
      </c>
      <c r="N135" s="48">
        <v>1.4475</v>
      </c>
      <c r="O135" s="48">
        <v>1.3688500000000001</v>
      </c>
      <c r="P135" s="48">
        <f t="shared" si="4"/>
        <v>39.93</v>
      </c>
      <c r="Q135" s="48">
        <v>1.49</v>
      </c>
      <c r="R135" s="1">
        <v>15</v>
      </c>
      <c r="S135" s="1">
        <v>1E-3</v>
      </c>
    </row>
    <row r="136" spans="2:19" ht="14.4" x14ac:dyDescent="0.3">
      <c r="B136" s="49" t="str">
        <f t="shared" si="3"/>
        <v>T-TAX-PHEV20_DST31</v>
      </c>
      <c r="C136" s="1" t="str">
        <f>Commodities!B21&amp;","&amp;Commodities!B16</f>
        <v>TRADSB,TRAELC</v>
      </c>
      <c r="D136" s="1" t="str">
        <f>Commodities!B25&amp;","&amp;Commodities!B26&amp;","&amp;Commodities!B27</f>
        <v>TRAPS,TRAPM,TRAPL</v>
      </c>
      <c r="E136" s="1">
        <v>2019</v>
      </c>
      <c r="F136" s="48">
        <v>1.2163400634539354</v>
      </c>
      <c r="G136" s="48">
        <v>1.3027852437071312</v>
      </c>
      <c r="H136" s="48">
        <v>1.3982773558113184</v>
      </c>
      <c r="I136" s="48">
        <v>33.423499999999997</v>
      </c>
      <c r="J136" s="48">
        <v>28.95</v>
      </c>
      <c r="K136" s="48">
        <f t="shared" si="1"/>
        <v>28.556750000000001</v>
      </c>
      <c r="L136" s="48">
        <v>27.376999999999999</v>
      </c>
      <c r="M136" s="48">
        <v>1.6711750000000001</v>
      </c>
      <c r="N136" s="48">
        <v>1.4475</v>
      </c>
      <c r="O136" s="48">
        <v>1.3688500000000001</v>
      </c>
      <c r="P136" s="48">
        <f t="shared" si="4"/>
        <v>39.93</v>
      </c>
      <c r="Q136" s="48">
        <v>1.49</v>
      </c>
      <c r="R136" s="1">
        <v>15</v>
      </c>
      <c r="S136" s="1">
        <v>1E-3</v>
      </c>
    </row>
    <row r="137" spans="2:19" ht="14.4" x14ac:dyDescent="0.3">
      <c r="B137" s="49" t="str">
        <f t="shared" si="3"/>
        <v>T-TAX-PHEV40_DST31</v>
      </c>
      <c r="C137" s="1" t="str">
        <f>Commodities!B21&amp;","&amp;Commodities!B16</f>
        <v>TRADSB,TRAELC</v>
      </c>
      <c r="D137" s="1" t="str">
        <f>Commodities!B25&amp;","&amp;Commodities!B26&amp;","&amp;Commodities!B27</f>
        <v>TRAPS,TRAPM,TRAPL</v>
      </c>
      <c r="E137" s="1">
        <v>2019</v>
      </c>
      <c r="F137" s="48">
        <v>1.2298935814529692</v>
      </c>
      <c r="G137" s="48">
        <v>1.3173020090262975</v>
      </c>
      <c r="H137" s="48">
        <v>1.4138581772271772</v>
      </c>
      <c r="I137" s="48">
        <v>33.423499999999997</v>
      </c>
      <c r="J137" s="48">
        <v>28.95</v>
      </c>
      <c r="K137" s="48">
        <f t="shared" si="1"/>
        <v>28.556750000000001</v>
      </c>
      <c r="L137" s="48">
        <v>27.376999999999999</v>
      </c>
      <c r="M137" s="48">
        <v>1.6711750000000001</v>
      </c>
      <c r="N137" s="48">
        <v>1.4475</v>
      </c>
      <c r="O137" s="48">
        <v>1.3688500000000001</v>
      </c>
      <c r="P137" s="48">
        <f t="shared" si="4"/>
        <v>39.93</v>
      </c>
      <c r="Q137" s="48">
        <v>1.49</v>
      </c>
      <c r="R137" s="1">
        <v>15</v>
      </c>
      <c r="S137" s="1">
        <v>1E-3</v>
      </c>
    </row>
    <row r="138" spans="2:19" ht="14.4" x14ac:dyDescent="0.3">
      <c r="B138" s="49" t="str">
        <f t="shared" si="3"/>
        <v>T-TAX-BEV100_ELC31</v>
      </c>
      <c r="C138" s="1" t="str">
        <f>Commodities!B16</f>
        <v>TRAELC</v>
      </c>
      <c r="D138" s="1" t="str">
        <f>Commodities!B25&amp;","&amp;Commodities!B26&amp;","&amp;Commodities!B27</f>
        <v>TRAPS,TRAPM,TRAPL</v>
      </c>
      <c r="E138" s="1">
        <v>2019</v>
      </c>
      <c r="F138" s="48">
        <v>1.6228513192037117</v>
      </c>
      <c r="G138" s="48">
        <v>1.7464971340001851</v>
      </c>
      <c r="H138" s="48">
        <v>1.8856843622815582</v>
      </c>
      <c r="I138" s="48">
        <v>32.970999999999997</v>
      </c>
      <c r="J138" s="48">
        <v>27.581</v>
      </c>
      <c r="K138" s="48">
        <f t="shared" si="1"/>
        <v>26.847249999999999</v>
      </c>
      <c r="L138" s="48">
        <v>24.646000000000001</v>
      </c>
      <c r="M138" s="48">
        <v>1.6485500000000002</v>
      </c>
      <c r="N138" s="48">
        <v>1.3790500000000001</v>
      </c>
      <c r="O138" s="48">
        <v>1.2323000000000002</v>
      </c>
      <c r="P138" s="48">
        <f t="shared" si="4"/>
        <v>39.93</v>
      </c>
      <c r="Q138" s="48">
        <v>1.49</v>
      </c>
      <c r="R138" s="1">
        <v>15</v>
      </c>
      <c r="S138" s="1">
        <v>1E-3</v>
      </c>
    </row>
    <row r="139" spans="2:19" ht="14.4" x14ac:dyDescent="0.3">
      <c r="B139" s="49" t="str">
        <f t="shared" si="3"/>
        <v>T-TAX-BEV150_ELC31</v>
      </c>
      <c r="C139" s="1" t="str">
        <f>Commodities!B16</f>
        <v>TRAELC</v>
      </c>
      <c r="D139" s="1" t="str">
        <f>Commodities!B25&amp;","&amp;Commodities!B26&amp;","&amp;Commodities!B27</f>
        <v>TRAPS,TRAPM,TRAPL</v>
      </c>
      <c r="E139" s="1">
        <v>2019</v>
      </c>
      <c r="F139" s="48">
        <v>1.6228513192037117</v>
      </c>
      <c r="G139" s="48">
        <v>1.7464971340001851</v>
      </c>
      <c r="H139" s="48">
        <v>1.8856843622815582</v>
      </c>
      <c r="I139" s="48">
        <v>32.970999999999997</v>
      </c>
      <c r="J139" s="48">
        <v>27.581</v>
      </c>
      <c r="K139" s="48">
        <f t="shared" si="1"/>
        <v>26.847249999999999</v>
      </c>
      <c r="L139" s="48">
        <v>24.646000000000001</v>
      </c>
      <c r="M139" s="48">
        <v>1.6485500000000002</v>
      </c>
      <c r="N139" s="48">
        <v>1.3790500000000001</v>
      </c>
      <c r="O139" s="48">
        <v>1.2323000000000002</v>
      </c>
      <c r="P139" s="48">
        <f t="shared" si="4"/>
        <v>39.93</v>
      </c>
      <c r="Q139" s="48">
        <v>1.49</v>
      </c>
      <c r="R139" s="1">
        <v>15</v>
      </c>
      <c r="S139" s="1">
        <v>1E-3</v>
      </c>
    </row>
    <row r="140" spans="2:19" ht="14.4" x14ac:dyDescent="0.3">
      <c r="B140" s="49" t="str">
        <f t="shared" si="3"/>
        <v>T-TAX-BEV250_ELC31</v>
      </c>
      <c r="C140" s="1" t="str">
        <f>Commodities!B16</f>
        <v>TRAELC</v>
      </c>
      <c r="D140" s="1" t="str">
        <f>Commodities!B25&amp;","&amp;Commodities!B26&amp;","&amp;Commodities!B27</f>
        <v>TRAPS,TRAPM,TRAPL</v>
      </c>
      <c r="E140" s="1">
        <v>2019</v>
      </c>
      <c r="F140" s="48">
        <v>1.6228513192037117</v>
      </c>
      <c r="G140" s="48">
        <v>1.7464971340001851</v>
      </c>
      <c r="H140" s="48">
        <v>1.8856843622815582</v>
      </c>
      <c r="I140" s="48">
        <v>32.970999999999997</v>
      </c>
      <c r="J140" s="48">
        <v>27.581</v>
      </c>
      <c r="K140" s="48">
        <f t="shared" si="1"/>
        <v>26.847249999999999</v>
      </c>
      <c r="L140" s="48">
        <v>24.646000000000001</v>
      </c>
      <c r="M140" s="48">
        <v>1.6485500000000002</v>
      </c>
      <c r="N140" s="48">
        <v>1.3790500000000001</v>
      </c>
      <c r="O140" s="48">
        <v>1.2323000000000002</v>
      </c>
      <c r="P140" s="48">
        <f t="shared" si="4"/>
        <v>39.93</v>
      </c>
      <c r="Q140" s="48">
        <v>1.49</v>
      </c>
      <c r="R140" s="1">
        <v>15</v>
      </c>
      <c r="S140" s="1">
        <v>1E-3</v>
      </c>
    </row>
    <row r="141" spans="2:19" ht="14.4" x14ac:dyDescent="0.3">
      <c r="B141" s="49" t="str">
        <f t="shared" si="3"/>
        <v>T-TAX-ICE_HYD31</v>
      </c>
      <c r="C141" s="1" t="str">
        <f>Commodities!B18</f>
        <v>TRAHYD</v>
      </c>
      <c r="D141" s="1" t="str">
        <f>Commodities!B25&amp;","&amp;Commodities!B26&amp;","&amp;Commodities!B27</f>
        <v>TRAPS,TRAPM,TRAPL</v>
      </c>
      <c r="E141" s="1">
        <v>2019</v>
      </c>
      <c r="F141" s="48">
        <v>0.66724203897835621</v>
      </c>
      <c r="G141" s="48">
        <v>0.66724203897835621</v>
      </c>
      <c r="H141" s="48">
        <v>0.7160646271962845</v>
      </c>
      <c r="I141" s="48">
        <v>60.819000000000003</v>
      </c>
      <c r="J141" s="48">
        <v>31.184000000000001</v>
      </c>
      <c r="K141" s="48">
        <f t="shared" si="1"/>
        <v>29.587</v>
      </c>
      <c r="L141" s="48">
        <v>24.795999999999999</v>
      </c>
      <c r="M141" s="48">
        <v>3.0409500000000005</v>
      </c>
      <c r="N141" s="48">
        <v>1.5592000000000001</v>
      </c>
      <c r="O141" s="48">
        <v>1.2398000000000002</v>
      </c>
      <c r="P141" s="48">
        <f t="shared" si="4"/>
        <v>39.93</v>
      </c>
      <c r="Q141" s="48">
        <v>1.49</v>
      </c>
      <c r="R141" s="1">
        <v>15</v>
      </c>
      <c r="S141" s="1">
        <v>1E-3</v>
      </c>
    </row>
    <row r="142" spans="2:19" ht="14.4" x14ac:dyDescent="0.3">
      <c r="B142" s="49" t="str">
        <f t="shared" si="3"/>
        <v>T-TAX-FCV_HYD31</v>
      </c>
      <c r="C142" s="1" t="str">
        <f>Commodities!B18</f>
        <v>TRAHYD</v>
      </c>
      <c r="D142" s="1" t="str">
        <f>Commodities!B25&amp;","&amp;Commodities!B26&amp;","&amp;Commodities!B27</f>
        <v>TRAPS,TRAPM,TRAPL</v>
      </c>
      <c r="E142" s="1">
        <v>2019</v>
      </c>
      <c r="F142" s="48">
        <v>0.82180053029786837</v>
      </c>
      <c r="G142" s="48">
        <v>0.89793463937178508</v>
      </c>
      <c r="H142" s="48">
        <v>1.0117875960385425</v>
      </c>
      <c r="I142" s="48">
        <v>60.819000000000003</v>
      </c>
      <c r="J142" s="48">
        <v>31.184000000000001</v>
      </c>
      <c r="K142" s="48">
        <f t="shared" si="1"/>
        <v>29.587</v>
      </c>
      <c r="L142" s="48">
        <v>24.795999999999999</v>
      </c>
      <c r="M142" s="48">
        <v>3.0409500000000005</v>
      </c>
      <c r="N142" s="48">
        <v>1.5592000000000001</v>
      </c>
      <c r="O142" s="48">
        <v>1.2398000000000002</v>
      </c>
      <c r="P142" s="48">
        <f t="shared" si="4"/>
        <v>39.93</v>
      </c>
      <c r="Q142" s="48">
        <v>1.49</v>
      </c>
      <c r="R142" s="1">
        <v>15</v>
      </c>
      <c r="S142" s="1">
        <v>1E-3</v>
      </c>
    </row>
    <row r="143" spans="2:19" s="1" customFormat="1" ht="14.4" x14ac:dyDescent="0.3">
      <c r="B143" s="27" t="s">
        <v>116</v>
      </c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</row>
    <row r="144" spans="2:19" x14ac:dyDescent="0.25">
      <c r="B144" s="1" t="str">
        <f>D50</f>
        <v>T-BUS-ICE_DST41</v>
      </c>
      <c r="C144" s="1" t="str">
        <f>Commodities!B21</f>
        <v>TRADSB</v>
      </c>
      <c r="D144" s="1" t="str">
        <f>Commodities!B25&amp;","&amp;Commodities!B26&amp;","&amp;Commodities!B27</f>
        <v>TRAPS,TRAPM,TRAPL</v>
      </c>
      <c r="E144" s="1">
        <v>2019</v>
      </c>
      <c r="F144" s="48">
        <v>0.10615946270319708</v>
      </c>
      <c r="G144" s="48">
        <v>0.10615946270319708</v>
      </c>
      <c r="H144" s="48">
        <v>0.11392722826684568</v>
      </c>
      <c r="I144" s="48">
        <v>109.959</v>
      </c>
      <c r="J144" s="48">
        <v>113.565</v>
      </c>
      <c r="K144" s="48">
        <f>J144-((J144-L144)/4)</f>
        <v>113.565</v>
      </c>
      <c r="L144" s="48">
        <v>113.565</v>
      </c>
      <c r="M144" s="48">
        <v>5.4979500000000003</v>
      </c>
      <c r="N144" s="48">
        <v>5.6782500000000002</v>
      </c>
      <c r="O144" s="48">
        <v>5.6782500000000002</v>
      </c>
      <c r="P144" s="48">
        <v>36.094999999999999</v>
      </c>
      <c r="Q144" s="48">
        <v>27.25</v>
      </c>
      <c r="R144" s="1">
        <v>15</v>
      </c>
      <c r="S144" s="1">
        <v>1E-3</v>
      </c>
    </row>
    <row r="145" spans="2:19" x14ac:dyDescent="0.25">
      <c r="B145" s="1" t="str">
        <f>D51</f>
        <v>T-BUS-ICE_B10041</v>
      </c>
      <c r="C145" s="1" t="str">
        <f>Commodities!B12</f>
        <v>TRABDL</v>
      </c>
      <c r="D145" s="1" t="str">
        <f>Commodities!B25&amp;","&amp;Commodities!B26&amp;","&amp;Commodities!B27</f>
        <v>TRAPS,TRAPM,TRAPL</v>
      </c>
      <c r="E145" s="1">
        <v>2019</v>
      </c>
      <c r="F145" s="48">
        <v>0.10615946270319708</v>
      </c>
      <c r="G145" s="48">
        <v>0.10615946270319708</v>
      </c>
      <c r="H145" s="48">
        <v>0.11392722826684568</v>
      </c>
      <c r="I145" s="48">
        <v>109.959</v>
      </c>
      <c r="J145" s="48">
        <v>113.565</v>
      </c>
      <c r="K145" s="48">
        <f t="shared" ref="K145:K160" si="5">J145-((J145-L145)/4)</f>
        <v>113.565</v>
      </c>
      <c r="L145" s="48">
        <v>113.565</v>
      </c>
      <c r="M145" s="48">
        <v>5.4979500000000003</v>
      </c>
      <c r="N145" s="48">
        <v>5.6782500000000002</v>
      </c>
      <c r="O145" s="48">
        <v>5.6782500000000002</v>
      </c>
      <c r="P145" s="48">
        <v>36.094999999999999</v>
      </c>
      <c r="Q145" s="48">
        <v>27.25</v>
      </c>
      <c r="R145" s="1">
        <v>15</v>
      </c>
      <c r="S145" s="1">
        <v>1E-3</v>
      </c>
    </row>
    <row r="146" spans="2:19" x14ac:dyDescent="0.25">
      <c r="B146" s="1" t="str">
        <f>D52</f>
        <v>T-BUS-ICE_NGB41</v>
      </c>
      <c r="C146" s="1" t="str">
        <f>Commodities!B24</f>
        <v>TRANGB</v>
      </c>
      <c r="D146" s="1" t="str">
        <f>Commodities!B25&amp;","&amp;Commodities!B26&amp;","&amp;Commodities!B27</f>
        <v>TRAPS,TRAPM,TRAPL</v>
      </c>
      <c r="E146" s="1">
        <v>2019</v>
      </c>
      <c r="F146" s="48">
        <v>0.10085148956803722</v>
      </c>
      <c r="G146" s="48">
        <v>0.10085148956803722</v>
      </c>
      <c r="H146" s="48">
        <v>0.10823086685350339</v>
      </c>
      <c r="I146" s="48">
        <v>109.959</v>
      </c>
      <c r="J146" s="48">
        <v>113.565</v>
      </c>
      <c r="K146" s="48">
        <f t="shared" si="5"/>
        <v>113.565</v>
      </c>
      <c r="L146" s="48">
        <v>113.565</v>
      </c>
      <c r="M146" s="48">
        <v>5.4979500000000003</v>
      </c>
      <c r="N146" s="48">
        <v>5.6782500000000002</v>
      </c>
      <c r="O146" s="48">
        <v>5.6782500000000002</v>
      </c>
      <c r="P146" s="48">
        <v>36.094999999999999</v>
      </c>
      <c r="Q146" s="48">
        <v>27.25</v>
      </c>
      <c r="R146" s="1">
        <v>15</v>
      </c>
      <c r="S146" s="1">
        <v>1E-3</v>
      </c>
    </row>
    <row r="147" spans="2:19" x14ac:dyDescent="0.25">
      <c r="B147" s="1" t="str">
        <f>D53</f>
        <v>T-BUS-BEV_ELC41</v>
      </c>
      <c r="C147" s="1" t="str">
        <f>Commodities!B16</f>
        <v>TRAELC</v>
      </c>
      <c r="D147" s="1" t="str">
        <f>Commodities!B25&amp;","&amp;Commodities!B26&amp;","&amp;Commodities!B27</f>
        <v>TRAPS,TRAPM,TRAPL</v>
      </c>
      <c r="E147" s="1">
        <v>2019</v>
      </c>
      <c r="F147" s="48">
        <v>0.33656203588640399</v>
      </c>
      <c r="G147" s="48">
        <v>0.36220485766822502</v>
      </c>
      <c r="H147" s="48">
        <v>0.391070802666039</v>
      </c>
      <c r="I147" s="48">
        <v>397.21899999999999</v>
      </c>
      <c r="J147" s="48">
        <v>250</v>
      </c>
      <c r="K147" s="48">
        <f t="shared" si="5"/>
        <v>220</v>
      </c>
      <c r="L147" s="48">
        <v>130</v>
      </c>
      <c r="M147" s="48">
        <v>19.860949999999999</v>
      </c>
      <c r="N147" s="48">
        <v>9</v>
      </c>
      <c r="O147" s="48">
        <v>6.5</v>
      </c>
      <c r="P147" s="48">
        <v>36.094999999999999</v>
      </c>
      <c r="Q147" s="48">
        <v>27.25</v>
      </c>
      <c r="R147" s="1">
        <v>15</v>
      </c>
      <c r="S147" s="1">
        <v>1E-3</v>
      </c>
    </row>
    <row r="148" spans="2:19" x14ac:dyDescent="0.25">
      <c r="B148" s="1" t="str">
        <f>D54</f>
        <v>T-BUS-FCV_HYD41</v>
      </c>
      <c r="C148" s="1" t="str">
        <f>Commodities!B18</f>
        <v>TRAHYD</v>
      </c>
      <c r="D148" s="1" t="str">
        <f>Commodities!B25&amp;","&amp;Commodities!B26&amp;","&amp;Commodities!B27</f>
        <v>TRAPS,TRAPM,TRAPL</v>
      </c>
      <c r="E148" s="1">
        <v>2019</v>
      </c>
      <c r="F148" s="48">
        <v>0.19205070620555917</v>
      </c>
      <c r="G148" s="48">
        <v>0.20984286972324045</v>
      </c>
      <c r="H148" s="48">
        <v>0.23644974076470388</v>
      </c>
      <c r="I148" s="48">
        <v>397.21899999999999</v>
      </c>
      <c r="J148" s="48">
        <v>308.37599999999998</v>
      </c>
      <c r="K148" s="48">
        <f t="shared" si="5"/>
        <v>263.95425</v>
      </c>
      <c r="L148" s="48">
        <v>130.68899999999999</v>
      </c>
      <c r="M148" s="48">
        <v>19.860949999999999</v>
      </c>
      <c r="N148" s="48">
        <v>15.418800000000001</v>
      </c>
      <c r="O148" s="48">
        <v>6.5344500000000005</v>
      </c>
      <c r="P148" s="48">
        <v>36.094999999999999</v>
      </c>
      <c r="Q148" s="48">
        <v>27.25</v>
      </c>
      <c r="R148" s="1">
        <v>15</v>
      </c>
      <c r="S148" s="1">
        <v>1E-3</v>
      </c>
    </row>
    <row r="149" spans="2:19" s="1" customFormat="1" ht="14.4" x14ac:dyDescent="0.3">
      <c r="B149" s="27" t="s">
        <v>117</v>
      </c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</row>
    <row r="150" spans="2:19" x14ac:dyDescent="0.25">
      <c r="B150" s="1" t="str">
        <f>D56</f>
        <v>T-LPT-BEV_ELC51</v>
      </c>
      <c r="C150" s="1" t="str">
        <f>Commodities!B16</f>
        <v>TRAELC</v>
      </c>
      <c r="D150" s="1" t="str">
        <f>Commodities!B25&amp;","&amp;Commodities!B26</f>
        <v>TRAPS,TRAPM</v>
      </c>
      <c r="E150" s="1">
        <v>2019</v>
      </c>
      <c r="F150" s="48">
        <v>2.06E-2</v>
      </c>
      <c r="G150" s="48">
        <v>2.06E-2</v>
      </c>
      <c r="H150" s="48">
        <v>2.06E-2</v>
      </c>
      <c r="I150" s="48">
        <v>231.58335558726841</v>
      </c>
      <c r="J150" s="48">
        <v>231.58335558726841</v>
      </c>
      <c r="K150" s="48">
        <f t="shared" si="5"/>
        <v>231.58335558726841</v>
      </c>
      <c r="L150" s="48">
        <v>231.58335558726841</v>
      </c>
      <c r="M150" s="48">
        <v>11.579167779363422</v>
      </c>
      <c r="N150" s="48">
        <v>11.579167779363422</v>
      </c>
      <c r="O150" s="48">
        <v>11.579167779363422</v>
      </c>
      <c r="P150" s="48">
        <v>55.691000000000003</v>
      </c>
      <c r="Q150" s="48">
        <v>78.019401157895544</v>
      </c>
      <c r="R150" s="1">
        <v>15</v>
      </c>
      <c r="S150" s="1">
        <v>1E-3</v>
      </c>
    </row>
    <row r="151" spans="2:19" x14ac:dyDescent="0.25">
      <c r="B151" s="1" t="str">
        <f>D57</f>
        <v>T-HPT-BEV_ELC51</v>
      </c>
      <c r="C151" s="1" t="str">
        <f>Commodities!B16</f>
        <v>TRAELC</v>
      </c>
      <c r="D151" s="1" t="str">
        <f>Commodities!B27</f>
        <v>TRAPL</v>
      </c>
      <c r="E151" s="1">
        <v>2019</v>
      </c>
      <c r="F151" s="48">
        <v>2.06E-2</v>
      </c>
      <c r="G151" s="48">
        <v>2.06E-2</v>
      </c>
      <c r="H151" s="48">
        <v>2.06E-2</v>
      </c>
      <c r="I151" s="48">
        <v>935.5223742338045</v>
      </c>
      <c r="J151" s="48">
        <v>935.5223742338045</v>
      </c>
      <c r="K151" s="48">
        <f t="shared" si="5"/>
        <v>935.5223742338045</v>
      </c>
      <c r="L151" s="48">
        <v>935.5223742338045</v>
      </c>
      <c r="M151" s="48">
        <v>46.776118711690231</v>
      </c>
      <c r="N151" s="48">
        <v>46.776118711690231</v>
      </c>
      <c r="O151" s="48">
        <v>46.776118711690231</v>
      </c>
      <c r="P151" s="48">
        <v>158.476</v>
      </c>
      <c r="Q151" s="48">
        <v>78.019401157895544</v>
      </c>
      <c r="R151" s="1">
        <v>15</v>
      </c>
      <c r="S151" s="1">
        <v>1E-3</v>
      </c>
    </row>
    <row r="152" spans="2:19" x14ac:dyDescent="0.25">
      <c r="B152" s="1" t="str">
        <f>D58</f>
        <v>T-HPT-ICE_DST51</v>
      </c>
      <c r="C152" s="1" t="str">
        <f>Commodities!B21</f>
        <v>TRADSB</v>
      </c>
      <c r="D152" s="1" t="str">
        <f>Commodities!B27</f>
        <v>TRAPL</v>
      </c>
      <c r="E152" s="1">
        <v>2019</v>
      </c>
      <c r="F152" s="48">
        <v>7.7000000000000002E-3</v>
      </c>
      <c r="G152" s="48">
        <v>7.7000000000000002E-3</v>
      </c>
      <c r="H152" s="48">
        <v>7.7000000000000002E-3</v>
      </c>
      <c r="I152" s="48">
        <v>989.2715097553122</v>
      </c>
      <c r="J152" s="48">
        <v>989.2715097553122</v>
      </c>
      <c r="K152" s="48">
        <f t="shared" si="5"/>
        <v>989.2715097553122</v>
      </c>
      <c r="L152" s="48">
        <v>989.2715097553122</v>
      </c>
      <c r="M152" s="48">
        <v>49.463575487765617</v>
      </c>
      <c r="N152" s="48">
        <v>49.463575487765617</v>
      </c>
      <c r="O152" s="48">
        <v>49.463575487765617</v>
      </c>
      <c r="P152" s="48">
        <v>73.884</v>
      </c>
      <c r="Q152" s="48">
        <v>120</v>
      </c>
      <c r="R152" s="1">
        <v>15</v>
      </c>
      <c r="S152" s="1">
        <v>1E-3</v>
      </c>
    </row>
    <row r="153" spans="2:19" s="1" customFormat="1" ht="14.4" x14ac:dyDescent="0.3">
      <c r="B153" s="27" t="s">
        <v>118</v>
      </c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</row>
    <row r="154" spans="2:19" x14ac:dyDescent="0.25">
      <c r="B154" s="1" t="str">
        <f t="shared" ref="B154:B160" si="6">D60</f>
        <v>T-LGT-ICE_DST61</v>
      </c>
      <c r="C154" s="1" t="str">
        <f>Commodities!B21</f>
        <v>TRADSB</v>
      </c>
      <c r="D154" s="50" t="str">
        <f>Commodities!B28</f>
        <v>TRAF</v>
      </c>
      <c r="E154" s="50">
        <v>2019</v>
      </c>
      <c r="F154" s="51">
        <v>0.32300000000000001</v>
      </c>
      <c r="G154" s="51">
        <v>0.36099999999999999</v>
      </c>
      <c r="H154" s="51">
        <v>0.39100000000000001</v>
      </c>
      <c r="I154" s="51">
        <v>23.135000000000002</v>
      </c>
      <c r="J154" s="51">
        <v>24.664999999999999</v>
      </c>
      <c r="K154" s="48">
        <f t="shared" si="5"/>
        <v>24.664999999999999</v>
      </c>
      <c r="L154" s="51">
        <v>24.664999999999999</v>
      </c>
      <c r="M154" s="51">
        <v>0.50484614131470373</v>
      </c>
      <c r="N154" s="51">
        <v>0.51755174200814014</v>
      </c>
      <c r="O154" s="51">
        <v>0.51755174200814014</v>
      </c>
      <c r="P154" s="51">
        <v>22.277000000000001</v>
      </c>
      <c r="Q154" s="51">
        <v>4.5999999999999999E-2</v>
      </c>
      <c r="R154" s="50">
        <v>20</v>
      </c>
      <c r="S154" s="50">
        <v>1E-3</v>
      </c>
    </row>
    <row r="155" spans="2:19" x14ac:dyDescent="0.25">
      <c r="B155" s="1" t="str">
        <f t="shared" si="6"/>
        <v>T-LGT-HEV_DST61</v>
      </c>
      <c r="C155" s="1" t="str">
        <f>Commodities!B21</f>
        <v>TRADSB</v>
      </c>
      <c r="D155" s="50" t="str">
        <f>D154</f>
        <v>TRAF</v>
      </c>
      <c r="E155" s="50">
        <v>2019</v>
      </c>
      <c r="F155" s="51">
        <v>0.40300000000000002</v>
      </c>
      <c r="G155" s="51">
        <v>0.45500000000000002</v>
      </c>
      <c r="H155" s="51">
        <v>0.48699999999999999</v>
      </c>
      <c r="I155" s="51">
        <v>26.946999999999999</v>
      </c>
      <c r="J155" s="51">
        <v>27.109000000000002</v>
      </c>
      <c r="K155" s="48">
        <f t="shared" si="5"/>
        <v>26.498000000000001</v>
      </c>
      <c r="L155" s="51">
        <v>24.664999999999999</v>
      </c>
      <c r="M155" s="51">
        <v>0.52029163519242105</v>
      </c>
      <c r="N155" s="51">
        <v>0.52356187325580883</v>
      </c>
      <c r="O155" s="51">
        <v>0.51121564564909838</v>
      </c>
      <c r="P155" s="51">
        <v>22.277000000000001</v>
      </c>
      <c r="Q155" s="51">
        <v>4.5999999999999999E-2</v>
      </c>
      <c r="R155" s="50">
        <v>20</v>
      </c>
      <c r="S155" s="50">
        <v>1E-3</v>
      </c>
    </row>
    <row r="156" spans="2:19" x14ac:dyDescent="0.25">
      <c r="B156" s="1" t="str">
        <f t="shared" si="6"/>
        <v>T-LGT-PHEV_DST61</v>
      </c>
      <c r="C156" s="1" t="str">
        <f>Commodities!B21&amp;","&amp;Commodities!B16</f>
        <v>TRADSB,TRAELC</v>
      </c>
      <c r="D156" s="50" t="str">
        <f t="shared" ref="D156:D160" si="7">D155</f>
        <v>TRAF</v>
      </c>
      <c r="E156" s="50">
        <v>2019</v>
      </c>
      <c r="F156" s="51">
        <v>0.56699999999999995</v>
      </c>
      <c r="G156" s="51">
        <v>0.66100000000000003</v>
      </c>
      <c r="H156" s="51">
        <v>0.73099999999999998</v>
      </c>
      <c r="I156" s="51">
        <v>33.524000000000001</v>
      </c>
      <c r="J156" s="51">
        <v>29.062999999999999</v>
      </c>
      <c r="K156" s="48">
        <f t="shared" si="5"/>
        <v>28.66825</v>
      </c>
      <c r="L156" s="51">
        <v>27.484000000000002</v>
      </c>
      <c r="M156" s="51">
        <v>0.6161122895888177</v>
      </c>
      <c r="N156" s="51">
        <v>0.60299617144343154</v>
      </c>
      <c r="O156" s="51">
        <v>0.5684028228063388</v>
      </c>
      <c r="P156" s="51">
        <v>22.277000000000001</v>
      </c>
      <c r="Q156" s="51">
        <v>4.5999999999999999E-2</v>
      </c>
      <c r="R156" s="50">
        <v>20</v>
      </c>
      <c r="S156" s="50">
        <v>1E-3</v>
      </c>
    </row>
    <row r="157" spans="2:19" x14ac:dyDescent="0.25">
      <c r="B157" s="1" t="str">
        <f t="shared" si="6"/>
        <v>T-LGT-ICE_NBG61</v>
      </c>
      <c r="C157" s="1" t="str">
        <f>Commodities!B24</f>
        <v>TRANGB</v>
      </c>
      <c r="D157" s="50" t="str">
        <f t="shared" si="7"/>
        <v>TRAF</v>
      </c>
      <c r="E157" s="50">
        <v>2019</v>
      </c>
      <c r="F157" s="51">
        <v>0.22800000000000001</v>
      </c>
      <c r="G157" s="51">
        <v>0.23699999999999999</v>
      </c>
      <c r="H157" s="51">
        <v>0.27</v>
      </c>
      <c r="I157" s="51">
        <v>28.097999999999999</v>
      </c>
      <c r="J157" s="51">
        <v>25.433</v>
      </c>
      <c r="K157" s="48">
        <f t="shared" si="5"/>
        <v>25.394750000000002</v>
      </c>
      <c r="L157" s="51">
        <v>25.28</v>
      </c>
      <c r="M157" s="51">
        <v>0.52670753132871073</v>
      </c>
      <c r="N157" s="51">
        <v>0.53670515183033241</v>
      </c>
      <c r="O157" s="51">
        <v>0.53670515183033241</v>
      </c>
      <c r="P157" s="51">
        <v>22.277000000000001</v>
      </c>
      <c r="Q157" s="51">
        <v>4.5999999999999999E-2</v>
      </c>
      <c r="R157" s="50">
        <v>20</v>
      </c>
      <c r="S157" s="50">
        <v>1E-3</v>
      </c>
    </row>
    <row r="158" spans="2:19" s="1" customFormat="1" x14ac:dyDescent="0.25">
      <c r="B158" s="1" t="str">
        <f t="shared" si="6"/>
        <v>T-LGT-PHEV_NGB61</v>
      </c>
      <c r="C158" s="1" t="str">
        <f>Commodities!B24&amp;","&amp;Commodities!B16</f>
        <v>TRANGB,TRAELC</v>
      </c>
      <c r="D158" s="50" t="str">
        <f t="shared" si="7"/>
        <v>TRAF</v>
      </c>
      <c r="E158" s="50">
        <v>2019</v>
      </c>
      <c r="F158" s="51">
        <v>0.46300000000000002</v>
      </c>
      <c r="G158" s="51">
        <v>0.496</v>
      </c>
      <c r="H158" s="51">
        <v>0.56699999999999995</v>
      </c>
      <c r="I158" s="51">
        <v>36.548000000000002</v>
      </c>
      <c r="J158" s="51">
        <v>29.968</v>
      </c>
      <c r="K158" s="48">
        <f t="shared" si="5"/>
        <v>29.539249999999999</v>
      </c>
      <c r="L158" s="51">
        <v>28.253</v>
      </c>
      <c r="M158" s="51">
        <v>0.6161122895888177</v>
      </c>
      <c r="N158" s="51">
        <v>0.60299617144343154</v>
      </c>
      <c r="O158" s="51">
        <v>0.5684028228063388</v>
      </c>
      <c r="P158" s="51">
        <v>22.277000000000001</v>
      </c>
      <c r="Q158" s="51">
        <v>4.5999999999999999E-2</v>
      </c>
      <c r="R158" s="50">
        <v>20</v>
      </c>
      <c r="S158" s="50">
        <v>1E-3</v>
      </c>
    </row>
    <row r="159" spans="2:19" x14ac:dyDescent="0.25">
      <c r="B159" s="1" t="str">
        <f t="shared" si="6"/>
        <v>T-LGT-FCV_HYD61</v>
      </c>
      <c r="C159" s="1" t="str">
        <f>Commodities!B18</f>
        <v>TRAHYD</v>
      </c>
      <c r="D159" s="50" t="str">
        <f t="shared" si="7"/>
        <v>TRAF</v>
      </c>
      <c r="E159" s="50">
        <v>2019</v>
      </c>
      <c r="F159" s="51">
        <v>0.53400000000000003</v>
      </c>
      <c r="G159" s="51">
        <v>0.60399999999999998</v>
      </c>
      <c r="H159" s="51">
        <v>0.64600000000000002</v>
      </c>
      <c r="I159" s="51">
        <v>56.146000000000001</v>
      </c>
      <c r="J159" s="51">
        <v>32.58</v>
      </c>
      <c r="K159" s="48">
        <f t="shared" si="5"/>
        <v>30.911749999999998</v>
      </c>
      <c r="L159" s="51">
        <v>25.907</v>
      </c>
      <c r="M159" s="51">
        <v>0.71457314373327263</v>
      </c>
      <c r="N159" s="51">
        <v>0.66403369812656132</v>
      </c>
      <c r="O159" s="51">
        <v>0.56295480691313882</v>
      </c>
      <c r="P159" s="51">
        <v>22.277000000000001</v>
      </c>
      <c r="Q159" s="51">
        <v>4.5999999999999999E-2</v>
      </c>
      <c r="R159" s="50">
        <v>20</v>
      </c>
      <c r="S159" s="50">
        <v>1E-3</v>
      </c>
    </row>
    <row r="160" spans="2:19" x14ac:dyDescent="0.25">
      <c r="B160" s="1" t="str">
        <f t="shared" si="6"/>
        <v>T-LGT-BEV_ELC61</v>
      </c>
      <c r="C160" s="1" t="str">
        <f>Commodities!B16</f>
        <v>TRAELC</v>
      </c>
      <c r="D160" s="50" t="str">
        <f t="shared" si="7"/>
        <v>TRAF</v>
      </c>
      <c r="E160" s="50">
        <v>2019</v>
      </c>
      <c r="F160" s="51">
        <v>0.92600000000000005</v>
      </c>
      <c r="G160" s="51">
        <v>1.111</v>
      </c>
      <c r="H160" s="51">
        <v>1.2629999999999999</v>
      </c>
      <c r="I160" s="51">
        <v>32.17</v>
      </c>
      <c r="J160" s="51">
        <v>28.533000000000001</v>
      </c>
      <c r="K160" s="48">
        <f t="shared" si="5"/>
        <v>27.774000000000001</v>
      </c>
      <c r="L160" s="51">
        <v>25.497</v>
      </c>
      <c r="M160" s="51">
        <v>0.70836727547576028</v>
      </c>
      <c r="N160" s="51">
        <v>0.66410793134846258</v>
      </c>
      <c r="O160" s="51">
        <v>0.57558924309386739</v>
      </c>
      <c r="P160" s="51">
        <v>22.277000000000001</v>
      </c>
      <c r="Q160" s="51">
        <v>4.5999999999999999E-2</v>
      </c>
      <c r="R160" s="50">
        <v>20</v>
      </c>
      <c r="S160" s="50">
        <v>1E-3</v>
      </c>
    </row>
    <row r="161" spans="2:19" s="1" customFormat="1" ht="14.4" x14ac:dyDescent="0.3">
      <c r="B161" s="27" t="s">
        <v>342</v>
      </c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</row>
    <row r="162" spans="2:19" s="1" customFormat="1" x14ac:dyDescent="0.25">
      <c r="B162" s="1" t="str">
        <f t="shared" ref="B162:B168" si="8">D68</f>
        <v>T-MGT-ICE_DST71</v>
      </c>
      <c r="C162" s="1" t="str">
        <f>C170</f>
        <v>TRADSB</v>
      </c>
      <c r="D162" s="1" t="str">
        <f>Commodities!B28</f>
        <v>TRAF</v>
      </c>
      <c r="E162" s="1">
        <f t="shared" ref="E162:R162" si="9">E170</f>
        <v>2019</v>
      </c>
      <c r="F162" s="1">
        <f t="shared" si="9"/>
        <v>0.121</v>
      </c>
      <c r="G162" s="1">
        <f t="shared" si="9"/>
        <v>0.13200000000000001</v>
      </c>
      <c r="H162" s="1">
        <f t="shared" si="9"/>
        <v>0.157</v>
      </c>
      <c r="I162" s="1">
        <f t="shared" si="9"/>
        <v>95.69</v>
      </c>
      <c r="J162" s="1">
        <f t="shared" si="9"/>
        <v>100.95</v>
      </c>
      <c r="K162" s="48">
        <f t="shared" ref="K162:K168" si="10">J162-((J162-L162)/4)</f>
        <v>100.95</v>
      </c>
      <c r="L162" s="1">
        <f>L170</f>
        <v>100.95</v>
      </c>
      <c r="M162" s="48">
        <f>M170</f>
        <v>2.1157042474212369</v>
      </c>
      <c r="N162" s="48">
        <f>N170</f>
        <v>2.1689507539373367</v>
      </c>
      <c r="O162" s="48">
        <f>O170</f>
        <v>2.1689507539373367</v>
      </c>
      <c r="P162" s="1">
        <f>P170</f>
        <v>57.43</v>
      </c>
      <c r="Q162" s="1">
        <f>Q170</f>
        <v>8.8650000000000002</v>
      </c>
      <c r="R162" s="1">
        <v>20</v>
      </c>
      <c r="S162" s="1">
        <f>S170</f>
        <v>1E-3</v>
      </c>
    </row>
    <row r="163" spans="2:19" s="1" customFormat="1" x14ac:dyDescent="0.25">
      <c r="B163" s="1" t="str">
        <f t="shared" si="8"/>
        <v>T-MGT-HEV_DST71</v>
      </c>
      <c r="C163" s="1" t="str">
        <f t="shared" ref="C163:R168" si="11">C171</f>
        <v>TRADSB</v>
      </c>
      <c r="D163" s="1" t="str">
        <f>D162</f>
        <v>TRAF</v>
      </c>
      <c r="E163" s="1">
        <f t="shared" si="11"/>
        <v>2019</v>
      </c>
      <c r="F163" s="1">
        <f t="shared" si="11"/>
        <v>0.17299999999999999</v>
      </c>
      <c r="G163" s="1">
        <f t="shared" si="11"/>
        <v>0.189</v>
      </c>
      <c r="H163" s="1">
        <f t="shared" si="11"/>
        <v>0.224</v>
      </c>
      <c r="I163" s="1">
        <f t="shared" si="11"/>
        <v>124.73</v>
      </c>
      <c r="J163" s="1">
        <f t="shared" si="11"/>
        <v>125.12</v>
      </c>
      <c r="K163" s="48">
        <f>J163-((J163-L163)/4)</f>
        <v>123.88250000000001</v>
      </c>
      <c r="L163" s="1">
        <f>L171</f>
        <v>120.17</v>
      </c>
      <c r="M163" s="48">
        <f>M171</f>
        <v>3.5721072259038325</v>
      </c>
      <c r="N163" s="48">
        <f>N171</f>
        <v>3.0618061936318557</v>
      </c>
      <c r="O163" s="48">
        <f>O171</f>
        <v>2.3858458293310703</v>
      </c>
      <c r="P163" s="1">
        <f>P171</f>
        <v>57.43</v>
      </c>
      <c r="Q163" s="1">
        <f>Q171</f>
        <v>8.8650000000000002</v>
      </c>
      <c r="R163" s="1">
        <v>20</v>
      </c>
      <c r="S163" s="1">
        <f>S171</f>
        <v>1E-3</v>
      </c>
    </row>
    <row r="164" spans="2:19" s="1" customFormat="1" x14ac:dyDescent="0.25">
      <c r="B164" s="1" t="str">
        <f t="shared" si="8"/>
        <v>T-MGT-FCV_HYD71</v>
      </c>
      <c r="C164" s="1" t="str">
        <f t="shared" si="11"/>
        <v>TRAHYD</v>
      </c>
      <c r="D164" s="1" t="str">
        <f t="shared" ref="D164:D168" si="12">D163</f>
        <v>TRAF</v>
      </c>
      <c r="E164" s="1">
        <f t="shared" si="11"/>
        <v>2019</v>
      </c>
      <c r="F164" s="1">
        <f t="shared" si="11"/>
        <v>0.20100000000000001</v>
      </c>
      <c r="G164" s="1">
        <f t="shared" si="11"/>
        <v>0.22</v>
      </c>
      <c r="H164" s="1">
        <f t="shared" si="11"/>
        <v>0.26200000000000001</v>
      </c>
      <c r="I164" s="1">
        <f t="shared" si="11"/>
        <v>345.67</v>
      </c>
      <c r="J164" s="1">
        <f t="shared" si="11"/>
        <v>222.22</v>
      </c>
      <c r="K164" s="48">
        <f t="shared" si="10"/>
        <v>195.70750000000001</v>
      </c>
      <c r="L164" s="1">
        <f>L172</f>
        <v>116.17</v>
      </c>
      <c r="M164" s="48">
        <f>M172</f>
        <v>3.5721072259038325</v>
      </c>
      <c r="N164" s="48">
        <f>N172</f>
        <v>3.0618061936318557</v>
      </c>
      <c r="O164" s="48">
        <f>O172</f>
        <v>2.3858458293310703</v>
      </c>
      <c r="P164" s="1">
        <f>P172</f>
        <v>57.43</v>
      </c>
      <c r="Q164" s="1">
        <f>Q172</f>
        <v>8.8650000000000002</v>
      </c>
      <c r="R164" s="1">
        <v>20</v>
      </c>
      <c r="S164" s="1">
        <f>S172</f>
        <v>1E-3</v>
      </c>
    </row>
    <row r="165" spans="2:19" s="1" customFormat="1" x14ac:dyDescent="0.25">
      <c r="B165" s="1" t="str">
        <f t="shared" si="8"/>
        <v>T-MGT-ICE_NGB71</v>
      </c>
      <c r="C165" s="1" t="str">
        <f t="shared" si="11"/>
        <v>TRANGB</v>
      </c>
      <c r="D165" s="1" t="str">
        <f t="shared" si="12"/>
        <v>TRAF</v>
      </c>
      <c r="E165" s="1">
        <f t="shared" si="11"/>
        <v>2019</v>
      </c>
      <c r="F165" s="1">
        <f t="shared" si="11"/>
        <v>0.11799999999999999</v>
      </c>
      <c r="G165" s="1">
        <f t="shared" si="11"/>
        <v>0.14099999999999999</v>
      </c>
      <c r="H165" s="1">
        <f t="shared" si="11"/>
        <v>0.155</v>
      </c>
      <c r="I165" s="1">
        <f t="shared" si="11"/>
        <v>115.69</v>
      </c>
      <c r="J165" s="1">
        <f t="shared" si="11"/>
        <v>120.95</v>
      </c>
      <c r="K165" s="48">
        <f t="shared" si="10"/>
        <v>120.95</v>
      </c>
      <c r="L165" s="1">
        <f>L173</f>
        <v>120.95</v>
      </c>
      <c r="M165" s="48">
        <f>M173</f>
        <v>5.0989820625747049</v>
      </c>
      <c r="N165" s="48">
        <f>N173</f>
        <v>3.5538821890369761</v>
      </c>
      <c r="O165" s="48">
        <f>O173</f>
        <v>2.3292245236828353</v>
      </c>
      <c r="P165" s="1">
        <f>P173</f>
        <v>57.43</v>
      </c>
      <c r="Q165" s="1">
        <f>Q173</f>
        <v>8.8650000000000002</v>
      </c>
      <c r="R165" s="1">
        <v>20</v>
      </c>
      <c r="S165" s="1">
        <f>S173</f>
        <v>1E-3</v>
      </c>
    </row>
    <row r="166" spans="2:19" s="1" customFormat="1" x14ac:dyDescent="0.25">
      <c r="B166" s="1" t="str">
        <f t="shared" si="8"/>
        <v>T-MGT-HEV_NGB71</v>
      </c>
      <c r="C166" s="1" t="str">
        <f t="shared" si="11"/>
        <v>TRANGB</v>
      </c>
      <c r="D166" s="1" t="str">
        <f t="shared" si="12"/>
        <v>TRAF</v>
      </c>
      <c r="E166" s="1">
        <f t="shared" si="11"/>
        <v>2019</v>
      </c>
      <c r="F166" s="1">
        <f t="shared" si="11"/>
        <v>0.16800000000000001</v>
      </c>
      <c r="G166" s="1">
        <f t="shared" si="11"/>
        <v>0.20100000000000001</v>
      </c>
      <c r="H166" s="1">
        <f t="shared" si="11"/>
        <v>0.222</v>
      </c>
      <c r="I166" s="1">
        <f t="shared" si="11"/>
        <v>144.72999999999999</v>
      </c>
      <c r="J166" s="1">
        <f t="shared" si="11"/>
        <v>145.12</v>
      </c>
      <c r="K166" s="48">
        <f t="shared" si="10"/>
        <v>143.88249999999999</v>
      </c>
      <c r="L166" s="1">
        <f>L174</f>
        <v>140.16999999999999</v>
      </c>
      <c r="M166" s="48">
        <f>M174</f>
        <v>5.0989820625747049</v>
      </c>
      <c r="N166" s="48">
        <f>N174</f>
        <v>3.5538821890369761</v>
      </c>
      <c r="O166" s="48">
        <f>O174</f>
        <v>2.3292245236828353</v>
      </c>
      <c r="P166" s="1">
        <f>P174</f>
        <v>57.43</v>
      </c>
      <c r="Q166" s="1">
        <f>Q174</f>
        <v>8.8650000000000002</v>
      </c>
      <c r="R166" s="1">
        <v>20</v>
      </c>
      <c r="S166" s="1">
        <f>S174</f>
        <v>1E-3</v>
      </c>
    </row>
    <row r="167" spans="2:19" s="1" customFormat="1" x14ac:dyDescent="0.25">
      <c r="B167" s="1" t="str">
        <f t="shared" si="8"/>
        <v>T-MGT-ICE_LNG71</v>
      </c>
      <c r="C167" s="1" t="str">
        <f t="shared" si="11"/>
        <v>TRALNG</v>
      </c>
      <c r="D167" s="1" t="str">
        <f t="shared" si="12"/>
        <v>TRAF</v>
      </c>
      <c r="E167" s="1">
        <f t="shared" si="11"/>
        <v>2019</v>
      </c>
      <c r="F167" s="1">
        <f t="shared" si="11"/>
        <v>0.11799999999999999</v>
      </c>
      <c r="G167" s="1">
        <f t="shared" si="11"/>
        <v>0.14099999999999999</v>
      </c>
      <c r="H167" s="1">
        <f t="shared" si="11"/>
        <v>0.155</v>
      </c>
      <c r="I167" s="1">
        <f t="shared" si="11"/>
        <v>130.68600000000001</v>
      </c>
      <c r="J167" s="1">
        <f t="shared" si="11"/>
        <v>128.75800000000001</v>
      </c>
      <c r="K167" s="48">
        <f t="shared" si="10"/>
        <v>128.11425</v>
      </c>
      <c r="L167" s="1">
        <f>L175</f>
        <v>126.18300000000001</v>
      </c>
      <c r="M167" s="48">
        <f>M175</f>
        <v>5.0989820625747049</v>
      </c>
      <c r="N167" s="48">
        <f>N175</f>
        <v>3.5538821890369761</v>
      </c>
      <c r="O167" s="48">
        <f>O175</f>
        <v>2.3292245236828353</v>
      </c>
      <c r="P167" s="1">
        <f>P175</f>
        <v>57.43</v>
      </c>
      <c r="Q167" s="1">
        <f>Q175</f>
        <v>8.8650000000000002</v>
      </c>
      <c r="R167" s="1">
        <v>20</v>
      </c>
      <c r="S167" s="1">
        <f>S175</f>
        <v>1E-3</v>
      </c>
    </row>
    <row r="168" spans="2:19" s="1" customFormat="1" x14ac:dyDescent="0.25">
      <c r="B168" s="1" t="str">
        <f t="shared" si="8"/>
        <v>T-MGT-BEV_ELC71</v>
      </c>
      <c r="C168" s="1" t="str">
        <f t="shared" si="11"/>
        <v>TRAELC</v>
      </c>
      <c r="D168" s="1" t="str">
        <f t="shared" si="12"/>
        <v>TRAF</v>
      </c>
      <c r="E168" s="1">
        <f t="shared" si="11"/>
        <v>2019</v>
      </c>
      <c r="F168" s="1">
        <f t="shared" si="11"/>
        <v>0.34699999999999998</v>
      </c>
      <c r="G168" s="1">
        <f t="shared" si="11"/>
        <v>0.34699999999999998</v>
      </c>
      <c r="H168" s="1">
        <f t="shared" si="11"/>
        <v>0.34699999999999998</v>
      </c>
      <c r="I168" s="1">
        <f t="shared" si="11"/>
        <v>345.67</v>
      </c>
      <c r="J168" s="1">
        <f t="shared" si="11"/>
        <v>274.11</v>
      </c>
      <c r="K168" s="48">
        <f t="shared" si="10"/>
        <v>234.625</v>
      </c>
      <c r="L168" s="1">
        <f>L176</f>
        <v>116.17</v>
      </c>
      <c r="M168" s="48">
        <f>M176</f>
        <v>3.5721072259038325</v>
      </c>
      <c r="N168" s="48">
        <f>N176</f>
        <v>3.0618061936318557</v>
      </c>
      <c r="O168" s="48">
        <f>O176</f>
        <v>2.3858458293310703</v>
      </c>
      <c r="P168" s="1">
        <f>P176</f>
        <v>57.43</v>
      </c>
      <c r="Q168" s="1">
        <f>Q176</f>
        <v>8.8650000000000002</v>
      </c>
      <c r="R168" s="1">
        <v>20</v>
      </c>
      <c r="S168" s="1">
        <f>S176</f>
        <v>1E-3</v>
      </c>
    </row>
    <row r="169" spans="2:19" s="1" customFormat="1" ht="14.4" x14ac:dyDescent="0.3">
      <c r="B169" s="27" t="s">
        <v>119</v>
      </c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72"/>
      <c r="N169" s="72"/>
      <c r="O169" s="72"/>
      <c r="P169" s="27"/>
      <c r="Q169" s="27"/>
      <c r="R169" s="27"/>
      <c r="S169" s="27"/>
    </row>
    <row r="170" spans="2:19" x14ac:dyDescent="0.25">
      <c r="B170" s="1" t="str">
        <f t="shared" ref="B170:B176" si="13">D76</f>
        <v>T-HGT-ICE_DST81</v>
      </c>
      <c r="C170" s="1" t="str">
        <f>Commodities!B21</f>
        <v>TRADSB</v>
      </c>
      <c r="D170" s="50" t="str">
        <f>Commodities!B28</f>
        <v>TRAF</v>
      </c>
      <c r="E170" s="50">
        <v>2019</v>
      </c>
      <c r="F170" s="51">
        <v>0.121</v>
      </c>
      <c r="G170" s="51">
        <v>0.13200000000000001</v>
      </c>
      <c r="H170" s="51">
        <v>0.157</v>
      </c>
      <c r="I170" s="51">
        <v>95.69</v>
      </c>
      <c r="J170" s="51">
        <v>100.95</v>
      </c>
      <c r="K170" s="48">
        <f t="shared" ref="K170:K176" si="14">J170-((J170-L170)/4)</f>
        <v>100.95</v>
      </c>
      <c r="L170" s="51">
        <v>100.95</v>
      </c>
      <c r="M170" s="51">
        <v>2.1157042474212369</v>
      </c>
      <c r="N170" s="51">
        <v>2.1689507539373367</v>
      </c>
      <c r="O170" s="51">
        <v>2.1689507539373367</v>
      </c>
      <c r="P170" s="51">
        <v>57.43</v>
      </c>
      <c r="Q170" s="51">
        <v>8.8650000000000002</v>
      </c>
      <c r="R170" s="50">
        <v>20</v>
      </c>
      <c r="S170" s="50">
        <v>1E-3</v>
      </c>
    </row>
    <row r="171" spans="2:19" x14ac:dyDescent="0.25">
      <c r="B171" s="1" t="str">
        <f t="shared" si="13"/>
        <v>T-HGT-HEV_DST81</v>
      </c>
      <c r="C171" s="1" t="str">
        <f>Commodities!B21</f>
        <v>TRADSB</v>
      </c>
      <c r="D171" s="50" t="str">
        <f>D170</f>
        <v>TRAF</v>
      </c>
      <c r="E171" s="50">
        <v>2019</v>
      </c>
      <c r="F171" s="51">
        <v>0.17299999999999999</v>
      </c>
      <c r="G171" s="51">
        <v>0.189</v>
      </c>
      <c r="H171" s="51">
        <v>0.224</v>
      </c>
      <c r="I171" s="51">
        <v>124.73</v>
      </c>
      <c r="J171" s="51">
        <v>125.12</v>
      </c>
      <c r="K171" s="48">
        <f t="shared" si="14"/>
        <v>123.88250000000001</v>
      </c>
      <c r="L171" s="51">
        <v>120.17</v>
      </c>
      <c r="M171" s="51">
        <v>3.5721072259038325</v>
      </c>
      <c r="N171" s="51">
        <v>3.0618061936318557</v>
      </c>
      <c r="O171" s="51">
        <v>2.3858458293310703</v>
      </c>
      <c r="P171" s="51">
        <v>57.43</v>
      </c>
      <c r="Q171" s="51">
        <v>8.8650000000000002</v>
      </c>
      <c r="R171" s="50">
        <v>20</v>
      </c>
      <c r="S171" s="50">
        <v>1E-3</v>
      </c>
    </row>
    <row r="172" spans="2:19" x14ac:dyDescent="0.25">
      <c r="B172" s="1" t="str">
        <f t="shared" si="13"/>
        <v>T-HGT-FCV_HYD81</v>
      </c>
      <c r="C172" s="1" t="str">
        <f>Commodities!B18</f>
        <v>TRAHYD</v>
      </c>
      <c r="D172" s="50" t="str">
        <f t="shared" ref="D172:D176" si="15">D171</f>
        <v>TRAF</v>
      </c>
      <c r="E172" s="50">
        <v>2019</v>
      </c>
      <c r="F172" s="51">
        <v>0.20100000000000001</v>
      </c>
      <c r="G172" s="51">
        <v>0.22</v>
      </c>
      <c r="H172" s="51">
        <v>0.26200000000000001</v>
      </c>
      <c r="I172" s="51">
        <v>345.67</v>
      </c>
      <c r="J172" s="51">
        <v>222.22</v>
      </c>
      <c r="K172" s="48">
        <f t="shared" si="14"/>
        <v>195.70750000000001</v>
      </c>
      <c r="L172" s="51">
        <v>116.17</v>
      </c>
      <c r="M172" s="51">
        <v>3.5721072259038325</v>
      </c>
      <c r="N172" s="51">
        <v>3.0618061936318557</v>
      </c>
      <c r="O172" s="51">
        <v>2.3858458293310703</v>
      </c>
      <c r="P172" s="51">
        <v>57.43</v>
      </c>
      <c r="Q172" s="51">
        <v>8.8650000000000002</v>
      </c>
      <c r="R172" s="50">
        <v>20</v>
      </c>
      <c r="S172" s="50">
        <v>1E-3</v>
      </c>
    </row>
    <row r="173" spans="2:19" x14ac:dyDescent="0.25">
      <c r="B173" s="1" t="str">
        <f t="shared" si="13"/>
        <v>T-HGT-ICE_NGB81</v>
      </c>
      <c r="C173" s="1" t="str">
        <f>Commodities!B24</f>
        <v>TRANGB</v>
      </c>
      <c r="D173" s="50" t="str">
        <f t="shared" si="15"/>
        <v>TRAF</v>
      </c>
      <c r="E173" s="50">
        <v>2019</v>
      </c>
      <c r="F173" s="51">
        <v>0.11799999999999999</v>
      </c>
      <c r="G173" s="51">
        <v>0.14099999999999999</v>
      </c>
      <c r="H173" s="51">
        <v>0.155</v>
      </c>
      <c r="I173" s="51">
        <v>115.69</v>
      </c>
      <c r="J173" s="51">
        <v>120.95</v>
      </c>
      <c r="K173" s="48">
        <f t="shared" si="14"/>
        <v>120.95</v>
      </c>
      <c r="L173" s="51">
        <v>120.95</v>
      </c>
      <c r="M173" s="51">
        <v>5.0989820625747049</v>
      </c>
      <c r="N173" s="51">
        <v>3.5538821890369761</v>
      </c>
      <c r="O173" s="51">
        <v>2.3292245236828353</v>
      </c>
      <c r="P173" s="51">
        <v>57.43</v>
      </c>
      <c r="Q173" s="51">
        <v>8.8650000000000002</v>
      </c>
      <c r="R173" s="50">
        <v>20</v>
      </c>
      <c r="S173" s="50">
        <v>1E-3</v>
      </c>
    </row>
    <row r="174" spans="2:19" s="1" customFormat="1" x14ac:dyDescent="0.25">
      <c r="B174" s="1" t="str">
        <f t="shared" si="13"/>
        <v>T-HGT-HEV_NGB81</v>
      </c>
      <c r="C174" s="1" t="str">
        <f>Commodities!B24</f>
        <v>TRANGB</v>
      </c>
      <c r="D174" s="50" t="str">
        <f t="shared" si="15"/>
        <v>TRAF</v>
      </c>
      <c r="E174" s="50">
        <v>2019</v>
      </c>
      <c r="F174" s="51">
        <v>0.16800000000000001</v>
      </c>
      <c r="G174" s="51">
        <v>0.20100000000000001</v>
      </c>
      <c r="H174" s="51">
        <v>0.222</v>
      </c>
      <c r="I174" s="51">
        <v>144.72999999999999</v>
      </c>
      <c r="J174" s="51">
        <v>145.12</v>
      </c>
      <c r="K174" s="48">
        <f t="shared" si="14"/>
        <v>143.88249999999999</v>
      </c>
      <c r="L174" s="51">
        <v>140.16999999999999</v>
      </c>
      <c r="M174" s="51">
        <v>5.0989820625747049</v>
      </c>
      <c r="N174" s="51">
        <v>3.5538821890369761</v>
      </c>
      <c r="O174" s="51">
        <v>2.3292245236828353</v>
      </c>
      <c r="P174" s="51">
        <v>57.43</v>
      </c>
      <c r="Q174" s="51">
        <v>8.8650000000000002</v>
      </c>
      <c r="R174" s="50">
        <v>20</v>
      </c>
      <c r="S174" s="50">
        <v>1E-3</v>
      </c>
    </row>
    <row r="175" spans="2:19" s="1" customFormat="1" x14ac:dyDescent="0.25">
      <c r="B175" s="1" t="str">
        <f t="shared" si="13"/>
        <v>T-HGT-ICE_LNG81</v>
      </c>
      <c r="C175" s="1" t="str">
        <f>Commodities!B17</f>
        <v>TRALNG</v>
      </c>
      <c r="D175" s="50" t="str">
        <f t="shared" si="15"/>
        <v>TRAF</v>
      </c>
      <c r="E175" s="50">
        <v>2019</v>
      </c>
      <c r="F175" s="51">
        <v>0.11799999999999999</v>
      </c>
      <c r="G175" s="51">
        <v>0.14099999999999999</v>
      </c>
      <c r="H175" s="51">
        <v>0.155</v>
      </c>
      <c r="I175" s="51">
        <v>130.68600000000001</v>
      </c>
      <c r="J175" s="51">
        <v>128.75800000000001</v>
      </c>
      <c r="K175" s="48">
        <f t="shared" si="14"/>
        <v>128.11425</v>
      </c>
      <c r="L175" s="51">
        <v>126.18300000000001</v>
      </c>
      <c r="M175" s="51">
        <v>5.0989820625747049</v>
      </c>
      <c r="N175" s="51">
        <v>3.5538821890369761</v>
      </c>
      <c r="O175" s="51">
        <v>2.3292245236828353</v>
      </c>
      <c r="P175" s="51">
        <v>57.43</v>
      </c>
      <c r="Q175" s="51">
        <v>8.8650000000000002</v>
      </c>
      <c r="R175" s="50">
        <v>20</v>
      </c>
      <c r="S175" s="50">
        <v>1E-3</v>
      </c>
    </row>
    <row r="176" spans="2:19" s="1" customFormat="1" x14ac:dyDescent="0.25">
      <c r="B176" s="1" t="str">
        <f t="shared" si="13"/>
        <v>T-HGT-BEV_ELC81</v>
      </c>
      <c r="C176" s="1" t="str">
        <f>Commodities!B16</f>
        <v>TRAELC</v>
      </c>
      <c r="D176" s="50" t="str">
        <f t="shared" si="15"/>
        <v>TRAF</v>
      </c>
      <c r="E176" s="50">
        <v>2019</v>
      </c>
      <c r="F176" s="51">
        <v>0.34699999999999998</v>
      </c>
      <c r="G176" s="51">
        <v>0.34699999999999998</v>
      </c>
      <c r="H176" s="51">
        <v>0.34699999999999998</v>
      </c>
      <c r="I176" s="51">
        <v>345.67</v>
      </c>
      <c r="J176" s="51">
        <v>274.11</v>
      </c>
      <c r="K176" s="48">
        <f t="shared" si="14"/>
        <v>234.625</v>
      </c>
      <c r="L176" s="51">
        <v>116.17</v>
      </c>
      <c r="M176" s="51">
        <v>3.5721072259038325</v>
      </c>
      <c r="N176" s="51">
        <v>3.0618061936318557</v>
      </c>
      <c r="O176" s="51">
        <v>2.3858458293310703</v>
      </c>
      <c r="P176" s="51">
        <v>57.43</v>
      </c>
      <c r="Q176" s="51">
        <v>8.8650000000000002</v>
      </c>
      <c r="R176" s="50">
        <v>20</v>
      </c>
      <c r="S176" s="50">
        <v>1E-3</v>
      </c>
    </row>
    <row r="177" spans="2:26" s="1" customFormat="1" ht="14.4" x14ac:dyDescent="0.3">
      <c r="B177" s="27" t="s">
        <v>120</v>
      </c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</row>
    <row r="178" spans="2:26" x14ac:dyDescent="0.25">
      <c r="B178" s="1" t="str">
        <f>D84</f>
        <v>T-GTR-ICE_DST91</v>
      </c>
      <c r="C178" s="1" t="str">
        <f>Commodities!B21</f>
        <v>TRADSB</v>
      </c>
      <c r="D178" s="1" t="str">
        <f>Commodities!B28</f>
        <v>TRAF</v>
      </c>
      <c r="E178" s="1">
        <v>2019</v>
      </c>
      <c r="F178" s="48">
        <v>7.4999999999999997E-3</v>
      </c>
      <c r="G178" s="48">
        <v>7.7000000000000002E-3</v>
      </c>
      <c r="H178" s="48">
        <v>7.7999999999999996E-3</v>
      </c>
      <c r="I178" s="48">
        <v>469.60386878903267</v>
      </c>
      <c r="J178" s="48">
        <v>469.60386878903267</v>
      </c>
      <c r="K178" s="48">
        <f t="shared" ref="K178:K180" si="16">J178-((J178-L178)/4)</f>
        <v>469.60386878903267</v>
      </c>
      <c r="L178" s="48">
        <v>469.60386878903267</v>
      </c>
      <c r="M178" s="48">
        <v>23.480193439451636</v>
      </c>
      <c r="N178" s="48">
        <v>23.480193439451636</v>
      </c>
      <c r="O178" s="48">
        <v>23.480193439451636</v>
      </c>
      <c r="P178" s="48">
        <v>39.363999999999997</v>
      </c>
      <c r="Q178" s="48">
        <v>164.83335026928157</v>
      </c>
      <c r="R178" s="1">
        <v>30</v>
      </c>
      <c r="S178" s="1">
        <v>1E-3</v>
      </c>
    </row>
    <row r="179" spans="2:26" x14ac:dyDescent="0.25">
      <c r="B179" s="1" t="str">
        <f>D85</f>
        <v>T-GTR-BEV_ELC91</v>
      </c>
      <c r="C179" s="1" t="str">
        <f>Commodities!B16</f>
        <v>TRAELC</v>
      </c>
      <c r="D179" s="1" t="str">
        <f>D178</f>
        <v>TRAF</v>
      </c>
      <c r="E179" s="1">
        <v>2019</v>
      </c>
      <c r="F179" s="48">
        <v>1.9800000000000002E-2</v>
      </c>
      <c r="G179" s="48">
        <v>2.0299999999999999E-2</v>
      </c>
      <c r="H179" s="48">
        <v>2.0500000000000001E-2</v>
      </c>
      <c r="I179" s="48">
        <v>438.88212036358203</v>
      </c>
      <c r="J179" s="48">
        <v>438.88212036358203</v>
      </c>
      <c r="K179" s="48">
        <f t="shared" si="16"/>
        <v>438.88212036358203</v>
      </c>
      <c r="L179" s="48">
        <v>438.88212036358203</v>
      </c>
      <c r="M179" s="48">
        <v>21.944106018179102</v>
      </c>
      <c r="N179" s="48">
        <v>21.944106018179102</v>
      </c>
      <c r="O179" s="48">
        <v>21.944106018179102</v>
      </c>
      <c r="P179" s="48">
        <v>39.363999999999997</v>
      </c>
      <c r="Q179" s="48">
        <v>164.83335026928157</v>
      </c>
      <c r="R179" s="1">
        <v>30</v>
      </c>
      <c r="S179" s="1">
        <v>1E-3</v>
      </c>
    </row>
    <row r="180" spans="2:26" x14ac:dyDescent="0.25">
      <c r="B180" s="1" t="str">
        <f>D86</f>
        <v>T-GTR-FCV_HYD91</v>
      </c>
      <c r="C180" s="1" t="str">
        <f>Commodities!B18</f>
        <v>TRAHYD</v>
      </c>
      <c r="D180" s="55" t="str">
        <f>D179</f>
        <v>TRAF</v>
      </c>
      <c r="E180" s="55">
        <v>2019</v>
      </c>
      <c r="F180" s="73">
        <v>1.1393475951168699E-2</v>
      </c>
      <c r="G180" s="73">
        <v>1.17796954749371E-2</v>
      </c>
      <c r="H180" s="73">
        <v>1.26364006003871E-2</v>
      </c>
      <c r="I180" s="73">
        <v>582.10068176688731</v>
      </c>
      <c r="J180" s="73">
        <v>525.06724769825223</v>
      </c>
      <c r="K180" s="48">
        <f t="shared" si="16"/>
        <v>517.48355288613334</v>
      </c>
      <c r="L180" s="73">
        <v>494.7324684497766</v>
      </c>
      <c r="M180" s="73">
        <v>29.105034088344368</v>
      </c>
      <c r="N180" s="73">
        <v>26.253362384912613</v>
      </c>
      <c r="O180" s="73">
        <v>24.736623422488833</v>
      </c>
      <c r="P180" s="73">
        <v>39.363999999999997</v>
      </c>
      <c r="Q180" s="73">
        <v>164.83335026928157</v>
      </c>
      <c r="R180" s="55">
        <v>30</v>
      </c>
      <c r="S180" s="55">
        <v>1E-3</v>
      </c>
    </row>
    <row r="181" spans="2:26" ht="14.4" x14ac:dyDescent="0.3">
      <c r="B181" s="74" t="s">
        <v>377</v>
      </c>
      <c r="C181" s="74"/>
      <c r="D181" s="74"/>
      <c r="E181" s="74"/>
      <c r="F181" s="74"/>
      <c r="G181" s="74"/>
      <c r="H181" s="74"/>
      <c r="I181" s="74"/>
      <c r="J181" s="74"/>
      <c r="K181" s="27"/>
      <c r="L181" s="74"/>
      <c r="M181" s="74"/>
      <c r="N181" s="74"/>
      <c r="O181" s="74"/>
      <c r="P181" s="74"/>
      <c r="Q181" s="74"/>
      <c r="R181" s="74"/>
      <c r="S181" s="74"/>
    </row>
    <row r="182" spans="2:26" s="1" customFormat="1" x14ac:dyDescent="0.25">
      <c r="B182" s="1" t="str">
        <f>D88</f>
        <v>T-TUR_NEW</v>
      </c>
      <c r="C182" s="1" t="str">
        <f>Commodities!B12</f>
        <v>TRABDL</v>
      </c>
      <c r="D182" s="1" t="str">
        <f>Commodities!B29</f>
        <v>TTURS</v>
      </c>
      <c r="E182" s="75">
        <v>2019</v>
      </c>
      <c r="F182" s="76">
        <v>1</v>
      </c>
      <c r="G182" s="76">
        <v>1.05</v>
      </c>
      <c r="H182" s="76">
        <v>1.1000000000000001</v>
      </c>
      <c r="S182" s="75">
        <v>1</v>
      </c>
    </row>
    <row r="183" spans="2:26" s="1" customFormat="1" x14ac:dyDescent="0.25">
      <c r="B183" s="1" t="str">
        <f t="shared" ref="B183:B184" si="17">D89</f>
        <v>T-NAV_NEW</v>
      </c>
      <c r="C183" s="1" t="str">
        <f>Commodities!B21</f>
        <v>TRADSB</v>
      </c>
      <c r="D183" s="1" t="str">
        <f>Commodities!B30</f>
        <v>TNAV</v>
      </c>
      <c r="E183" s="75">
        <v>2019</v>
      </c>
      <c r="F183" s="76">
        <v>1</v>
      </c>
      <c r="G183" s="76">
        <v>1.1000000000000001</v>
      </c>
      <c r="H183" s="76">
        <v>1.3</v>
      </c>
      <c r="S183" s="75">
        <v>1</v>
      </c>
    </row>
    <row r="184" spans="2:26" s="1" customFormat="1" x14ac:dyDescent="0.25">
      <c r="B184" s="1" t="str">
        <f t="shared" si="17"/>
        <v>T-OTH_NEW</v>
      </c>
      <c r="C184" s="1" t="str">
        <f>Commodities!B12&amp;","&amp;Commodities!B23&amp;","&amp;Commodities!B24</f>
        <v>TRABDL,TRAE85,TRANGB</v>
      </c>
      <c r="D184" s="1" t="str">
        <f>Commodities!B31</f>
        <v>TOTH</v>
      </c>
      <c r="E184" s="75">
        <v>2019</v>
      </c>
      <c r="F184" s="76">
        <v>1</v>
      </c>
      <c r="G184" s="76">
        <v>1.05</v>
      </c>
      <c r="H184" s="76">
        <v>1.1000000000000001</v>
      </c>
      <c r="S184" s="75">
        <v>1</v>
      </c>
    </row>
    <row r="185" spans="2:26" s="1" customFormat="1" ht="14.4" x14ac:dyDescent="0.3">
      <c r="B185" s="74" t="s">
        <v>392</v>
      </c>
      <c r="C185" s="74"/>
      <c r="D185" s="74"/>
      <c r="E185" s="74"/>
      <c r="F185" s="74"/>
      <c r="G185" s="74"/>
      <c r="H185" s="74"/>
      <c r="I185" s="74"/>
      <c r="J185" s="74"/>
      <c r="K185" s="27"/>
      <c r="L185" s="74"/>
      <c r="M185" s="74"/>
      <c r="N185" s="74"/>
      <c r="O185" s="74"/>
      <c r="P185" s="74"/>
      <c r="Q185" s="74"/>
      <c r="R185" s="74"/>
      <c r="S185" s="74"/>
    </row>
    <row r="186" spans="2:26" s="1" customFormat="1" x14ac:dyDescent="0.25">
      <c r="B186" s="75" t="str">
        <f>Commodities!B135</f>
        <v>T-AVI_DOM_NEW</v>
      </c>
      <c r="C186" s="75" t="str">
        <f>Commodities!B22</f>
        <v>TRAJKB</v>
      </c>
      <c r="D186" s="75" t="str">
        <f>Commodities!B32</f>
        <v>TAVIDOM</v>
      </c>
      <c r="E186" s="75">
        <v>2019</v>
      </c>
      <c r="F186" s="76">
        <v>1</v>
      </c>
      <c r="G186" s="76">
        <v>1.05</v>
      </c>
      <c r="H186" s="76">
        <v>1.1000000000000001</v>
      </c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75">
        <v>1</v>
      </c>
    </row>
    <row r="187" spans="2:26" x14ac:dyDescent="0.25">
      <c r="B187" s="80" t="str">
        <f>Commodities!B136</f>
        <v>T-AVI_INT_NEW</v>
      </c>
      <c r="C187" s="80" t="str">
        <f>Commodities!B22</f>
        <v>TRAJKB</v>
      </c>
      <c r="D187" s="80" t="str">
        <f>Commodities!B33</f>
        <v>TAVIINT</v>
      </c>
      <c r="E187" s="80">
        <v>2019</v>
      </c>
      <c r="F187" s="95">
        <v>1</v>
      </c>
      <c r="G187" s="95">
        <v>1.05</v>
      </c>
      <c r="H187" s="95">
        <v>1.1000000000000001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80">
        <v>1</v>
      </c>
    </row>
    <row r="191" spans="2:26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38" ht="21" x14ac:dyDescent="0.4">
      <c r="B193" s="1"/>
      <c r="C193" s="1"/>
      <c r="D193" s="1"/>
      <c r="E193" s="71" t="s">
        <v>0</v>
      </c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I193" s="1"/>
      <c r="AJ193" s="1"/>
      <c r="AK193" s="19" t="s">
        <v>0</v>
      </c>
    </row>
    <row r="194" spans="2:38" ht="14.4" x14ac:dyDescent="0.25">
      <c r="B194" s="24" t="s">
        <v>1</v>
      </c>
      <c r="C194" s="24" t="s">
        <v>3</v>
      </c>
      <c r="D194" s="24" t="s">
        <v>197</v>
      </c>
      <c r="E194" s="24" t="s">
        <v>46</v>
      </c>
      <c r="F194" s="24" t="str">
        <f>[1]Regions!C3</f>
        <v>IE</v>
      </c>
      <c r="G194" s="24" t="str">
        <f>[1]Regions!E3</f>
        <v>IE-CW</v>
      </c>
      <c r="H194" s="24" t="str">
        <f>[1]Regions!F3</f>
        <v>IE-D</v>
      </c>
      <c r="I194" s="24" t="str">
        <f>[1]Regions!G3</f>
        <v>IE-KE</v>
      </c>
      <c r="J194" s="24" t="str">
        <f>[1]Regions!H3</f>
        <v>IE-KK</v>
      </c>
      <c r="K194" s="24" t="str">
        <f>[1]Regions!I3</f>
        <v>IE-LS</v>
      </c>
      <c r="L194" s="24" t="str">
        <f>[1]Regions!J3</f>
        <v>IE-LD</v>
      </c>
      <c r="M194" s="24" t="str">
        <f>[1]Regions!K3</f>
        <v>IE-LH</v>
      </c>
      <c r="N194" s="24" t="str">
        <f>[1]Regions!L3</f>
        <v>IE-MH</v>
      </c>
      <c r="O194" s="24" t="str">
        <f>[1]Regions!M3</f>
        <v>IE-OY</v>
      </c>
      <c r="P194" s="24" t="str">
        <f>[1]Regions!N3</f>
        <v>IE-WH</v>
      </c>
      <c r="Q194" s="24" t="str">
        <f>[1]Regions!O3</f>
        <v>IE-WX</v>
      </c>
      <c r="R194" s="24" t="str">
        <f>[1]Regions!P3</f>
        <v>IE-WW</v>
      </c>
      <c r="S194" s="24" t="str">
        <f>[1]Regions!Q3</f>
        <v>IE-CE</v>
      </c>
      <c r="T194" s="24" t="str">
        <f>[1]Regions!R3</f>
        <v>IE-CO</v>
      </c>
      <c r="U194" s="24" t="str">
        <f>[1]Regions!S3</f>
        <v>IE-KY</v>
      </c>
      <c r="V194" s="24" t="str">
        <f>[1]Regions!T3</f>
        <v>IE-LK</v>
      </c>
      <c r="W194" s="24" t="str">
        <f>[1]Regions!U3</f>
        <v>IE-TA</v>
      </c>
      <c r="X194" s="24" t="str">
        <f>[1]Regions!V3</f>
        <v>IE-WD</v>
      </c>
      <c r="Y194" s="24" t="str">
        <f>[1]Regions!W3</f>
        <v>IE-G</v>
      </c>
      <c r="Z194" s="24" t="str">
        <f>[1]Regions!X3</f>
        <v>IE-LM</v>
      </c>
      <c r="AA194" s="24" t="str">
        <f>[1]Regions!Y3</f>
        <v>IE-MO</v>
      </c>
      <c r="AB194" s="24" t="str">
        <f>[1]Regions!Z3</f>
        <v>IE-RN</v>
      </c>
      <c r="AC194" s="24" t="str">
        <f>[1]Regions!AA3</f>
        <v>IE-SO</v>
      </c>
      <c r="AD194" s="24" t="str">
        <f>[1]Regions!AB3</f>
        <v>IE-CN</v>
      </c>
      <c r="AE194" s="24" t="str">
        <f>[1]Regions!AC3</f>
        <v>IE-DL</v>
      </c>
      <c r="AF194" s="24" t="str">
        <f>[1]Regions!AD3</f>
        <v>IE-MN</v>
      </c>
      <c r="AI194" s="24" t="s">
        <v>1</v>
      </c>
      <c r="AJ194" s="24" t="s">
        <v>3</v>
      </c>
      <c r="AK194" s="61" t="s">
        <v>46</v>
      </c>
      <c r="AL194" s="24" t="s">
        <v>199</v>
      </c>
    </row>
    <row r="195" spans="2:38" ht="13.8" x14ac:dyDescent="0.25">
      <c r="B195" s="1" t="str">
        <f>B106</f>
        <v>T-CAR-ICE_DF21</v>
      </c>
      <c r="C195" s="1" t="str">
        <f>Commodities!B14</f>
        <v>TRACNG</v>
      </c>
      <c r="D195" s="1" t="s">
        <v>198</v>
      </c>
      <c r="E195" s="1" t="s">
        <v>200</v>
      </c>
      <c r="F195" s="77">
        <v>0.5</v>
      </c>
      <c r="G195" s="77">
        <v>0.5</v>
      </c>
      <c r="H195" s="77">
        <v>0.5</v>
      </c>
      <c r="I195" s="77">
        <v>0.5</v>
      </c>
      <c r="J195" s="77">
        <v>0.5</v>
      </c>
      <c r="K195" s="77">
        <v>0.5</v>
      </c>
      <c r="L195" s="77">
        <v>0.5</v>
      </c>
      <c r="M195" s="77">
        <v>0.5</v>
      </c>
      <c r="N195" s="77">
        <v>0.5</v>
      </c>
      <c r="O195" s="77">
        <v>0.5</v>
      </c>
      <c r="P195" s="77">
        <v>0.5</v>
      </c>
      <c r="Q195" s="77">
        <v>0.5</v>
      </c>
      <c r="R195" s="77">
        <v>0.5</v>
      </c>
      <c r="S195" s="77">
        <v>0.5</v>
      </c>
      <c r="T195" s="77">
        <v>0.5</v>
      </c>
      <c r="U195" s="77">
        <v>0.5</v>
      </c>
      <c r="V195" s="77">
        <v>0.5</v>
      </c>
      <c r="W195" s="77">
        <v>0.5</v>
      </c>
      <c r="X195" s="77">
        <v>0.5</v>
      </c>
      <c r="Y195" s="77">
        <v>0.5</v>
      </c>
      <c r="Z195" s="77">
        <v>0.5</v>
      </c>
      <c r="AA195" s="77">
        <v>0.5</v>
      </c>
      <c r="AB195" s="77">
        <v>0.5</v>
      </c>
      <c r="AC195" s="77">
        <v>0.5</v>
      </c>
      <c r="AD195" s="77">
        <v>0.5</v>
      </c>
      <c r="AE195" s="77">
        <v>0.5</v>
      </c>
      <c r="AF195" s="77">
        <v>0.5</v>
      </c>
      <c r="AI195" s="75" t="str">
        <f t="shared" ref="AI195:AI211" si="18">B195</f>
        <v>T-CAR-ICE_DF21</v>
      </c>
      <c r="AJ195" s="75" t="str">
        <f t="shared" ref="AJ195:AJ211" si="19">C195</f>
        <v>TRACNG</v>
      </c>
      <c r="AK195" s="75" t="s">
        <v>200</v>
      </c>
      <c r="AL195" s="75">
        <v>5</v>
      </c>
    </row>
    <row r="196" spans="2:38" s="1" customFormat="1" ht="13.8" x14ac:dyDescent="0.25">
      <c r="B196" s="1" t="str">
        <f>B195</f>
        <v>T-CAR-ICE_DF21</v>
      </c>
      <c r="C196" s="1" t="str">
        <f>C195</f>
        <v>TRACNG</v>
      </c>
      <c r="D196" s="1" t="s">
        <v>198</v>
      </c>
      <c r="E196" s="1" t="s">
        <v>368</v>
      </c>
      <c r="F196" s="77">
        <v>0.4</v>
      </c>
      <c r="G196" s="77">
        <v>0.4</v>
      </c>
      <c r="H196" s="77">
        <v>0.4</v>
      </c>
      <c r="I196" s="77">
        <v>0.4</v>
      </c>
      <c r="J196" s="77">
        <v>0.4</v>
      </c>
      <c r="K196" s="77">
        <v>0.4</v>
      </c>
      <c r="L196" s="77">
        <v>0.4</v>
      </c>
      <c r="M196" s="77">
        <v>0.4</v>
      </c>
      <c r="N196" s="77">
        <v>0.4</v>
      </c>
      <c r="O196" s="77">
        <v>0.4</v>
      </c>
      <c r="P196" s="77">
        <v>0.4</v>
      </c>
      <c r="Q196" s="77">
        <v>0.4</v>
      </c>
      <c r="R196" s="77">
        <v>0.4</v>
      </c>
      <c r="S196" s="77">
        <v>0.4</v>
      </c>
      <c r="T196" s="77">
        <v>0.4</v>
      </c>
      <c r="U196" s="77">
        <v>0.4</v>
      </c>
      <c r="V196" s="77">
        <v>0.4</v>
      </c>
      <c r="W196" s="77">
        <v>0.4</v>
      </c>
      <c r="X196" s="77">
        <v>0.4</v>
      </c>
      <c r="Y196" s="77">
        <v>0.4</v>
      </c>
      <c r="Z196" s="77">
        <v>0.4</v>
      </c>
      <c r="AA196" s="77">
        <v>0.4</v>
      </c>
      <c r="AB196" s="77">
        <v>0.4</v>
      </c>
      <c r="AC196" s="77">
        <v>0.4</v>
      </c>
      <c r="AD196" s="77">
        <v>0.4</v>
      </c>
      <c r="AE196" s="77">
        <v>0.4</v>
      </c>
      <c r="AF196" s="77">
        <v>0.4</v>
      </c>
      <c r="AI196" s="75" t="str">
        <f t="shared" ref="AI196" si="20">B196</f>
        <v>T-CAR-ICE_DF21</v>
      </c>
      <c r="AJ196" s="75" t="str">
        <f t="shared" ref="AJ196" si="21">C196</f>
        <v>TRACNG</v>
      </c>
      <c r="AK196" s="75" t="s">
        <v>368</v>
      </c>
      <c r="AL196" s="75">
        <v>5</v>
      </c>
    </row>
    <row r="197" spans="2:38" ht="13.8" x14ac:dyDescent="0.25">
      <c r="B197" s="1" t="str">
        <f t="shared" ref="B197:B202" si="22">B112</f>
        <v>T-CAR-PHEV10_GSL21</v>
      </c>
      <c r="C197" s="1" t="str">
        <f>Commodities!B16</f>
        <v>TRAELC</v>
      </c>
      <c r="D197" s="1" t="s">
        <v>198</v>
      </c>
      <c r="E197" s="1" t="s">
        <v>200</v>
      </c>
      <c r="F197" s="77">
        <v>0.3</v>
      </c>
      <c r="G197" s="77">
        <v>0.3</v>
      </c>
      <c r="H197" s="77">
        <v>0.3</v>
      </c>
      <c r="I197" s="77">
        <v>0.3</v>
      </c>
      <c r="J197" s="77">
        <v>0.3</v>
      </c>
      <c r="K197" s="77">
        <v>0.3</v>
      </c>
      <c r="L197" s="77">
        <v>0.3</v>
      </c>
      <c r="M197" s="77">
        <v>0.3</v>
      </c>
      <c r="N197" s="77">
        <v>0.3</v>
      </c>
      <c r="O197" s="77">
        <v>0.3</v>
      </c>
      <c r="P197" s="77">
        <v>0.3</v>
      </c>
      <c r="Q197" s="77">
        <v>0.3</v>
      </c>
      <c r="R197" s="77">
        <v>0.3</v>
      </c>
      <c r="S197" s="77">
        <v>0.3</v>
      </c>
      <c r="T197" s="77">
        <v>0.3</v>
      </c>
      <c r="U197" s="77">
        <v>0.3</v>
      </c>
      <c r="V197" s="77">
        <v>0.3</v>
      </c>
      <c r="W197" s="77">
        <v>0.3</v>
      </c>
      <c r="X197" s="77">
        <v>0.3</v>
      </c>
      <c r="Y197" s="77">
        <v>0.3</v>
      </c>
      <c r="Z197" s="77">
        <v>0.3</v>
      </c>
      <c r="AA197" s="77">
        <v>0.3</v>
      </c>
      <c r="AB197" s="77">
        <v>0.3</v>
      </c>
      <c r="AC197" s="77">
        <v>0.3</v>
      </c>
      <c r="AD197" s="77">
        <v>0.3</v>
      </c>
      <c r="AE197" s="77">
        <v>0.3</v>
      </c>
      <c r="AF197" s="77">
        <v>0.3</v>
      </c>
      <c r="AI197" s="75" t="str">
        <f t="shared" si="18"/>
        <v>T-CAR-PHEV10_GSL21</v>
      </c>
      <c r="AJ197" s="75" t="str">
        <f t="shared" si="19"/>
        <v>TRAELC</v>
      </c>
      <c r="AK197" s="75" t="s">
        <v>200</v>
      </c>
      <c r="AL197" s="75">
        <v>5</v>
      </c>
    </row>
    <row r="198" spans="2:38" ht="13.8" x14ac:dyDescent="0.25">
      <c r="B198" s="1" t="str">
        <f t="shared" si="22"/>
        <v>T-CAR-PHEV20_GSL21</v>
      </c>
      <c r="C198" s="1" t="str">
        <f>Commodities!B16</f>
        <v>TRAELC</v>
      </c>
      <c r="D198" s="1" t="s">
        <v>198</v>
      </c>
      <c r="E198" s="1" t="s">
        <v>200</v>
      </c>
      <c r="F198" s="77">
        <v>0.4</v>
      </c>
      <c r="G198" s="77">
        <v>0.4</v>
      </c>
      <c r="H198" s="77">
        <v>0.4</v>
      </c>
      <c r="I198" s="77">
        <v>0.4</v>
      </c>
      <c r="J198" s="77">
        <v>0.4</v>
      </c>
      <c r="K198" s="77">
        <v>0.4</v>
      </c>
      <c r="L198" s="77">
        <v>0.4</v>
      </c>
      <c r="M198" s="77">
        <v>0.4</v>
      </c>
      <c r="N198" s="77">
        <v>0.4</v>
      </c>
      <c r="O198" s="77">
        <v>0.4</v>
      </c>
      <c r="P198" s="77">
        <v>0.4</v>
      </c>
      <c r="Q198" s="77">
        <v>0.4</v>
      </c>
      <c r="R198" s="77">
        <v>0.4</v>
      </c>
      <c r="S198" s="77">
        <v>0.4</v>
      </c>
      <c r="T198" s="77">
        <v>0.4</v>
      </c>
      <c r="U198" s="77">
        <v>0.4</v>
      </c>
      <c r="V198" s="77">
        <v>0.4</v>
      </c>
      <c r="W198" s="77">
        <v>0.4</v>
      </c>
      <c r="X198" s="77">
        <v>0.4</v>
      </c>
      <c r="Y198" s="77">
        <v>0.4</v>
      </c>
      <c r="Z198" s="77">
        <v>0.4</v>
      </c>
      <c r="AA198" s="77">
        <v>0.4</v>
      </c>
      <c r="AB198" s="77">
        <v>0.4</v>
      </c>
      <c r="AC198" s="77">
        <v>0.4</v>
      </c>
      <c r="AD198" s="77">
        <v>0.4</v>
      </c>
      <c r="AE198" s="77">
        <v>0.4</v>
      </c>
      <c r="AF198" s="77">
        <v>0.4</v>
      </c>
      <c r="AI198" s="75" t="str">
        <f t="shared" si="18"/>
        <v>T-CAR-PHEV20_GSL21</v>
      </c>
      <c r="AJ198" s="75" t="str">
        <f t="shared" si="19"/>
        <v>TRAELC</v>
      </c>
      <c r="AK198" s="75" t="s">
        <v>200</v>
      </c>
      <c r="AL198" s="75">
        <v>5</v>
      </c>
    </row>
    <row r="199" spans="2:38" ht="13.8" x14ac:dyDescent="0.25">
      <c r="B199" s="1" t="str">
        <f t="shared" si="22"/>
        <v>T-CAR-PHEV40_GSL21</v>
      </c>
      <c r="C199" s="1" t="str">
        <f>Commodities!B16</f>
        <v>TRAELC</v>
      </c>
      <c r="D199" s="1" t="s">
        <v>198</v>
      </c>
      <c r="E199" s="1" t="s">
        <v>200</v>
      </c>
      <c r="F199" s="77">
        <v>0.5</v>
      </c>
      <c r="G199" s="77">
        <v>0.5</v>
      </c>
      <c r="H199" s="77">
        <v>0.5</v>
      </c>
      <c r="I199" s="77">
        <v>0.5</v>
      </c>
      <c r="J199" s="77">
        <v>0.5</v>
      </c>
      <c r="K199" s="77">
        <v>0.5</v>
      </c>
      <c r="L199" s="77">
        <v>0.5</v>
      </c>
      <c r="M199" s="77">
        <v>0.5</v>
      </c>
      <c r="N199" s="77">
        <v>0.5</v>
      </c>
      <c r="O199" s="77">
        <v>0.5</v>
      </c>
      <c r="P199" s="77">
        <v>0.5</v>
      </c>
      <c r="Q199" s="77">
        <v>0.5</v>
      </c>
      <c r="R199" s="77">
        <v>0.5</v>
      </c>
      <c r="S199" s="77">
        <v>0.5</v>
      </c>
      <c r="T199" s="77">
        <v>0.5</v>
      </c>
      <c r="U199" s="77">
        <v>0.5</v>
      </c>
      <c r="V199" s="77">
        <v>0.5</v>
      </c>
      <c r="W199" s="77">
        <v>0.5</v>
      </c>
      <c r="X199" s="77">
        <v>0.5</v>
      </c>
      <c r="Y199" s="77">
        <v>0.5</v>
      </c>
      <c r="Z199" s="77">
        <v>0.5</v>
      </c>
      <c r="AA199" s="77">
        <v>0.5</v>
      </c>
      <c r="AB199" s="77">
        <v>0.5</v>
      </c>
      <c r="AC199" s="77">
        <v>0.5</v>
      </c>
      <c r="AD199" s="77">
        <v>0.5</v>
      </c>
      <c r="AE199" s="77">
        <v>0.5</v>
      </c>
      <c r="AF199" s="77">
        <v>0.5</v>
      </c>
      <c r="AI199" s="75" t="str">
        <f t="shared" si="18"/>
        <v>T-CAR-PHEV40_GSL21</v>
      </c>
      <c r="AJ199" s="75" t="str">
        <f t="shared" si="19"/>
        <v>TRAELC</v>
      </c>
      <c r="AK199" s="75" t="s">
        <v>200</v>
      </c>
      <c r="AL199" s="75">
        <v>5</v>
      </c>
    </row>
    <row r="200" spans="2:38" ht="13.8" x14ac:dyDescent="0.25">
      <c r="B200" s="1" t="str">
        <f t="shared" si="22"/>
        <v>T-CAR-PHEV10_DST21</v>
      </c>
      <c r="C200" s="1" t="str">
        <f>Commodities!B16</f>
        <v>TRAELC</v>
      </c>
      <c r="D200" s="1" t="s">
        <v>198</v>
      </c>
      <c r="E200" s="1" t="s">
        <v>200</v>
      </c>
      <c r="F200" s="77">
        <v>0.3</v>
      </c>
      <c r="G200" s="77">
        <v>0.3</v>
      </c>
      <c r="H200" s="77">
        <v>0.3</v>
      </c>
      <c r="I200" s="77">
        <v>0.3</v>
      </c>
      <c r="J200" s="77">
        <v>0.3</v>
      </c>
      <c r="K200" s="77">
        <v>0.3</v>
      </c>
      <c r="L200" s="77">
        <v>0.3</v>
      </c>
      <c r="M200" s="77">
        <v>0.3</v>
      </c>
      <c r="N200" s="77">
        <v>0.3</v>
      </c>
      <c r="O200" s="77">
        <v>0.3</v>
      </c>
      <c r="P200" s="77">
        <v>0.3</v>
      </c>
      <c r="Q200" s="77">
        <v>0.3</v>
      </c>
      <c r="R200" s="77">
        <v>0.3</v>
      </c>
      <c r="S200" s="77">
        <v>0.3</v>
      </c>
      <c r="T200" s="77">
        <v>0.3</v>
      </c>
      <c r="U200" s="77">
        <v>0.3</v>
      </c>
      <c r="V200" s="77">
        <v>0.3</v>
      </c>
      <c r="W200" s="77">
        <v>0.3</v>
      </c>
      <c r="X200" s="77">
        <v>0.3</v>
      </c>
      <c r="Y200" s="77">
        <v>0.3</v>
      </c>
      <c r="Z200" s="77">
        <v>0.3</v>
      </c>
      <c r="AA200" s="77">
        <v>0.3</v>
      </c>
      <c r="AB200" s="77">
        <v>0.3</v>
      </c>
      <c r="AC200" s="77">
        <v>0.3</v>
      </c>
      <c r="AD200" s="77">
        <v>0.3</v>
      </c>
      <c r="AE200" s="77">
        <v>0.3</v>
      </c>
      <c r="AF200" s="77">
        <v>0.3</v>
      </c>
      <c r="AI200" s="75" t="str">
        <f t="shared" si="18"/>
        <v>T-CAR-PHEV10_DST21</v>
      </c>
      <c r="AJ200" s="75" t="str">
        <f t="shared" si="19"/>
        <v>TRAELC</v>
      </c>
      <c r="AK200" s="75" t="s">
        <v>200</v>
      </c>
      <c r="AL200" s="75">
        <v>5</v>
      </c>
    </row>
    <row r="201" spans="2:38" ht="13.8" x14ac:dyDescent="0.25">
      <c r="B201" s="1" t="str">
        <f t="shared" si="22"/>
        <v>T-CAR-PHEV20_DST21</v>
      </c>
      <c r="C201" s="1" t="str">
        <f>Commodities!B16</f>
        <v>TRAELC</v>
      </c>
      <c r="D201" s="1" t="s">
        <v>198</v>
      </c>
      <c r="E201" s="1" t="s">
        <v>200</v>
      </c>
      <c r="F201" s="77">
        <v>0.4</v>
      </c>
      <c r="G201" s="77">
        <v>0.4</v>
      </c>
      <c r="H201" s="77">
        <v>0.4</v>
      </c>
      <c r="I201" s="77">
        <v>0.4</v>
      </c>
      <c r="J201" s="77">
        <v>0.4</v>
      </c>
      <c r="K201" s="77">
        <v>0.4</v>
      </c>
      <c r="L201" s="77">
        <v>0.4</v>
      </c>
      <c r="M201" s="77">
        <v>0.4</v>
      </c>
      <c r="N201" s="77">
        <v>0.4</v>
      </c>
      <c r="O201" s="77">
        <v>0.4</v>
      </c>
      <c r="P201" s="77">
        <v>0.4</v>
      </c>
      <c r="Q201" s="77">
        <v>0.4</v>
      </c>
      <c r="R201" s="77">
        <v>0.4</v>
      </c>
      <c r="S201" s="77">
        <v>0.4</v>
      </c>
      <c r="T201" s="77">
        <v>0.4</v>
      </c>
      <c r="U201" s="77">
        <v>0.4</v>
      </c>
      <c r="V201" s="77">
        <v>0.4</v>
      </c>
      <c r="W201" s="77">
        <v>0.4</v>
      </c>
      <c r="X201" s="77">
        <v>0.4</v>
      </c>
      <c r="Y201" s="77">
        <v>0.4</v>
      </c>
      <c r="Z201" s="77">
        <v>0.4</v>
      </c>
      <c r="AA201" s="77">
        <v>0.4</v>
      </c>
      <c r="AB201" s="77">
        <v>0.4</v>
      </c>
      <c r="AC201" s="77">
        <v>0.4</v>
      </c>
      <c r="AD201" s="77">
        <v>0.4</v>
      </c>
      <c r="AE201" s="77">
        <v>0.4</v>
      </c>
      <c r="AF201" s="77">
        <v>0.4</v>
      </c>
      <c r="AI201" s="75" t="str">
        <f t="shared" si="18"/>
        <v>T-CAR-PHEV20_DST21</v>
      </c>
      <c r="AJ201" s="75" t="str">
        <f t="shared" si="19"/>
        <v>TRAELC</v>
      </c>
      <c r="AK201" s="75" t="s">
        <v>200</v>
      </c>
      <c r="AL201" s="75">
        <v>5</v>
      </c>
    </row>
    <row r="202" spans="2:38" ht="13.8" x14ac:dyDescent="0.25">
      <c r="B202" s="1" t="str">
        <f t="shared" si="22"/>
        <v>T-CAR-PHEV40_DST21</v>
      </c>
      <c r="C202" s="1" t="str">
        <f>Commodities!B16</f>
        <v>TRAELC</v>
      </c>
      <c r="D202" s="1" t="s">
        <v>198</v>
      </c>
      <c r="E202" s="1" t="s">
        <v>200</v>
      </c>
      <c r="F202" s="77">
        <v>0.5</v>
      </c>
      <c r="G202" s="77">
        <v>0.5</v>
      </c>
      <c r="H202" s="77">
        <v>0.5</v>
      </c>
      <c r="I202" s="77">
        <v>0.5</v>
      </c>
      <c r="J202" s="77">
        <v>0.5</v>
      </c>
      <c r="K202" s="77">
        <v>0.5</v>
      </c>
      <c r="L202" s="77">
        <v>0.5</v>
      </c>
      <c r="M202" s="77">
        <v>0.5</v>
      </c>
      <c r="N202" s="77">
        <v>0.5</v>
      </c>
      <c r="O202" s="77">
        <v>0.5</v>
      </c>
      <c r="P202" s="77">
        <v>0.5</v>
      </c>
      <c r="Q202" s="77">
        <v>0.5</v>
      </c>
      <c r="R202" s="77">
        <v>0.5</v>
      </c>
      <c r="S202" s="77">
        <v>0.5</v>
      </c>
      <c r="T202" s="77">
        <v>0.5</v>
      </c>
      <c r="U202" s="77">
        <v>0.5</v>
      </c>
      <c r="V202" s="77">
        <v>0.5</v>
      </c>
      <c r="W202" s="77">
        <v>0.5</v>
      </c>
      <c r="X202" s="77">
        <v>0.5</v>
      </c>
      <c r="Y202" s="77">
        <v>0.5</v>
      </c>
      <c r="Z202" s="77">
        <v>0.5</v>
      </c>
      <c r="AA202" s="77">
        <v>0.5</v>
      </c>
      <c r="AB202" s="77">
        <v>0.5</v>
      </c>
      <c r="AC202" s="77">
        <v>0.5</v>
      </c>
      <c r="AD202" s="77">
        <v>0.5</v>
      </c>
      <c r="AE202" s="77">
        <v>0.5</v>
      </c>
      <c r="AF202" s="77">
        <v>0.5</v>
      </c>
      <c r="AI202" s="75" t="str">
        <f t="shared" si="18"/>
        <v>T-CAR-PHEV40_DST21</v>
      </c>
      <c r="AJ202" s="75" t="str">
        <f t="shared" si="19"/>
        <v>TRAELC</v>
      </c>
      <c r="AK202" s="75" t="s">
        <v>200</v>
      </c>
      <c r="AL202" s="75">
        <v>5</v>
      </c>
    </row>
    <row r="203" spans="2:38" x14ac:dyDescent="0.25">
      <c r="B203" s="1" t="str">
        <f>B126</f>
        <v>T-TAX-ICE_DF31</v>
      </c>
      <c r="C203" s="1" t="str">
        <f>Commodities!B14</f>
        <v>TRACNG</v>
      </c>
      <c r="D203" s="1" t="s">
        <v>198</v>
      </c>
      <c r="E203" s="1" t="s">
        <v>200</v>
      </c>
      <c r="F203" s="81">
        <v>0.5</v>
      </c>
      <c r="G203" s="81">
        <v>0.5</v>
      </c>
      <c r="H203" s="81">
        <v>0.5</v>
      </c>
      <c r="I203" s="81">
        <v>0.5</v>
      </c>
      <c r="J203" s="81">
        <v>0.5</v>
      </c>
      <c r="K203" s="81">
        <v>0.5</v>
      </c>
      <c r="L203" s="81">
        <v>0.5</v>
      </c>
      <c r="M203" s="81">
        <v>0.5</v>
      </c>
      <c r="N203" s="81">
        <v>0.5</v>
      </c>
      <c r="O203" s="81">
        <v>0.5</v>
      </c>
      <c r="P203" s="81">
        <v>0.5</v>
      </c>
      <c r="Q203" s="81">
        <v>0.5</v>
      </c>
      <c r="R203" s="81">
        <v>0.5</v>
      </c>
      <c r="S203" s="81">
        <v>0.5</v>
      </c>
      <c r="T203" s="81">
        <v>0.5</v>
      </c>
      <c r="U203" s="81">
        <v>0.5</v>
      </c>
      <c r="V203" s="81">
        <v>0.5</v>
      </c>
      <c r="W203" s="81">
        <v>0.5</v>
      </c>
      <c r="X203" s="81">
        <v>0.5</v>
      </c>
      <c r="Y203" s="81">
        <v>0.5</v>
      </c>
      <c r="Z203" s="81">
        <v>0.5</v>
      </c>
      <c r="AA203" s="81">
        <v>0.5</v>
      </c>
      <c r="AB203" s="81">
        <v>0.5</v>
      </c>
      <c r="AC203" s="81">
        <v>0.5</v>
      </c>
      <c r="AD203" s="81">
        <v>0.5</v>
      </c>
      <c r="AE203" s="81">
        <v>0.5</v>
      </c>
      <c r="AF203" s="81">
        <v>0.5</v>
      </c>
      <c r="AI203" s="75" t="str">
        <f t="shared" si="18"/>
        <v>T-TAX-ICE_DF31</v>
      </c>
      <c r="AJ203" s="75" t="str">
        <f t="shared" si="19"/>
        <v>TRACNG</v>
      </c>
      <c r="AK203" s="75" t="s">
        <v>200</v>
      </c>
      <c r="AL203" s="75">
        <v>5</v>
      </c>
    </row>
    <row r="204" spans="2:38" ht="13.8" x14ac:dyDescent="0.25">
      <c r="B204" s="1" t="str">
        <f>B132</f>
        <v>T-TAX-PHEV10_GSL31</v>
      </c>
      <c r="C204" s="1" t="str">
        <f>Commodities!B16</f>
        <v>TRAELC</v>
      </c>
      <c r="D204" s="1" t="s">
        <v>198</v>
      </c>
      <c r="E204" s="1" t="s">
        <v>200</v>
      </c>
      <c r="F204" s="77">
        <v>0.3</v>
      </c>
      <c r="G204" s="77">
        <v>0.3</v>
      </c>
      <c r="H204" s="77">
        <v>0.3</v>
      </c>
      <c r="I204" s="77">
        <v>0.3</v>
      </c>
      <c r="J204" s="77">
        <v>0.3</v>
      </c>
      <c r="K204" s="77">
        <v>0.3</v>
      </c>
      <c r="L204" s="77">
        <v>0.3</v>
      </c>
      <c r="M204" s="77">
        <v>0.3</v>
      </c>
      <c r="N204" s="77">
        <v>0.3</v>
      </c>
      <c r="O204" s="77">
        <v>0.3</v>
      </c>
      <c r="P204" s="77">
        <v>0.3</v>
      </c>
      <c r="Q204" s="77">
        <v>0.3</v>
      </c>
      <c r="R204" s="77">
        <v>0.3</v>
      </c>
      <c r="S204" s="77">
        <v>0.3</v>
      </c>
      <c r="T204" s="77">
        <v>0.3</v>
      </c>
      <c r="U204" s="77">
        <v>0.3</v>
      </c>
      <c r="V204" s="77">
        <v>0.3</v>
      </c>
      <c r="W204" s="77">
        <v>0.3</v>
      </c>
      <c r="X204" s="77">
        <v>0.3</v>
      </c>
      <c r="Y204" s="77">
        <v>0.3</v>
      </c>
      <c r="Z204" s="77">
        <v>0.3</v>
      </c>
      <c r="AA204" s="77">
        <v>0.3</v>
      </c>
      <c r="AB204" s="77">
        <v>0.3</v>
      </c>
      <c r="AC204" s="77">
        <v>0.3</v>
      </c>
      <c r="AD204" s="77">
        <v>0.3</v>
      </c>
      <c r="AE204" s="77">
        <v>0.3</v>
      </c>
      <c r="AF204" s="77">
        <v>0.3</v>
      </c>
      <c r="AI204" s="75" t="str">
        <f t="shared" si="18"/>
        <v>T-TAX-PHEV10_GSL31</v>
      </c>
      <c r="AJ204" s="75" t="str">
        <f t="shared" si="19"/>
        <v>TRAELC</v>
      </c>
      <c r="AK204" s="75" t="s">
        <v>200</v>
      </c>
      <c r="AL204" s="75">
        <v>5</v>
      </c>
    </row>
    <row r="205" spans="2:38" ht="13.8" x14ac:dyDescent="0.25">
      <c r="B205" s="1" t="str">
        <f t="shared" ref="B205:B209" si="23">B133</f>
        <v>T-TAX-PHEV20_GSL31</v>
      </c>
      <c r="C205" s="1" t="str">
        <f>Commodities!B16</f>
        <v>TRAELC</v>
      </c>
      <c r="D205" s="1" t="s">
        <v>198</v>
      </c>
      <c r="E205" s="1" t="s">
        <v>200</v>
      </c>
      <c r="F205" s="77">
        <v>0.4</v>
      </c>
      <c r="G205" s="77">
        <v>0.4</v>
      </c>
      <c r="H205" s="77">
        <v>0.4</v>
      </c>
      <c r="I205" s="77">
        <v>0.4</v>
      </c>
      <c r="J205" s="77">
        <v>0.4</v>
      </c>
      <c r="K205" s="77">
        <v>0.4</v>
      </c>
      <c r="L205" s="77">
        <v>0.4</v>
      </c>
      <c r="M205" s="77">
        <v>0.4</v>
      </c>
      <c r="N205" s="77">
        <v>0.4</v>
      </c>
      <c r="O205" s="77">
        <v>0.4</v>
      </c>
      <c r="P205" s="77">
        <v>0.4</v>
      </c>
      <c r="Q205" s="77">
        <v>0.4</v>
      </c>
      <c r="R205" s="77">
        <v>0.4</v>
      </c>
      <c r="S205" s="77">
        <v>0.4</v>
      </c>
      <c r="T205" s="77">
        <v>0.4</v>
      </c>
      <c r="U205" s="77">
        <v>0.4</v>
      </c>
      <c r="V205" s="77">
        <v>0.4</v>
      </c>
      <c r="W205" s="77">
        <v>0.4</v>
      </c>
      <c r="X205" s="77">
        <v>0.4</v>
      </c>
      <c r="Y205" s="77">
        <v>0.4</v>
      </c>
      <c r="Z205" s="77">
        <v>0.4</v>
      </c>
      <c r="AA205" s="77">
        <v>0.4</v>
      </c>
      <c r="AB205" s="77">
        <v>0.4</v>
      </c>
      <c r="AC205" s="77">
        <v>0.4</v>
      </c>
      <c r="AD205" s="77">
        <v>0.4</v>
      </c>
      <c r="AE205" s="77">
        <v>0.4</v>
      </c>
      <c r="AF205" s="77">
        <v>0.4</v>
      </c>
      <c r="AI205" s="75" t="str">
        <f t="shared" si="18"/>
        <v>T-TAX-PHEV20_GSL31</v>
      </c>
      <c r="AJ205" s="75" t="str">
        <f t="shared" si="19"/>
        <v>TRAELC</v>
      </c>
      <c r="AK205" s="75" t="s">
        <v>200</v>
      </c>
      <c r="AL205" s="75">
        <v>5</v>
      </c>
    </row>
    <row r="206" spans="2:38" ht="13.8" x14ac:dyDescent="0.25">
      <c r="B206" s="1" t="str">
        <f t="shared" si="23"/>
        <v>T-TAX-PHEV40_GSL31</v>
      </c>
      <c r="C206" s="1" t="str">
        <f>Commodities!B16</f>
        <v>TRAELC</v>
      </c>
      <c r="D206" s="1" t="s">
        <v>198</v>
      </c>
      <c r="E206" s="1" t="s">
        <v>200</v>
      </c>
      <c r="F206" s="77">
        <v>0.5</v>
      </c>
      <c r="G206" s="77">
        <v>0.5</v>
      </c>
      <c r="H206" s="77">
        <v>0.5</v>
      </c>
      <c r="I206" s="77">
        <v>0.5</v>
      </c>
      <c r="J206" s="77">
        <v>0.5</v>
      </c>
      <c r="K206" s="77">
        <v>0.5</v>
      </c>
      <c r="L206" s="77">
        <v>0.5</v>
      </c>
      <c r="M206" s="77">
        <v>0.5</v>
      </c>
      <c r="N206" s="77">
        <v>0.5</v>
      </c>
      <c r="O206" s="77">
        <v>0.5</v>
      </c>
      <c r="P206" s="77">
        <v>0.5</v>
      </c>
      <c r="Q206" s="77">
        <v>0.5</v>
      </c>
      <c r="R206" s="77">
        <v>0.5</v>
      </c>
      <c r="S206" s="77">
        <v>0.5</v>
      </c>
      <c r="T206" s="77">
        <v>0.5</v>
      </c>
      <c r="U206" s="77">
        <v>0.5</v>
      </c>
      <c r="V206" s="77">
        <v>0.5</v>
      </c>
      <c r="W206" s="77">
        <v>0.5</v>
      </c>
      <c r="X206" s="77">
        <v>0.5</v>
      </c>
      <c r="Y206" s="77">
        <v>0.5</v>
      </c>
      <c r="Z206" s="77">
        <v>0.5</v>
      </c>
      <c r="AA206" s="77">
        <v>0.5</v>
      </c>
      <c r="AB206" s="77">
        <v>0.5</v>
      </c>
      <c r="AC206" s="77">
        <v>0.5</v>
      </c>
      <c r="AD206" s="77">
        <v>0.5</v>
      </c>
      <c r="AE206" s="77">
        <v>0.5</v>
      </c>
      <c r="AF206" s="77">
        <v>0.5</v>
      </c>
      <c r="AI206" s="75" t="str">
        <f t="shared" si="18"/>
        <v>T-TAX-PHEV40_GSL31</v>
      </c>
      <c r="AJ206" s="75" t="str">
        <f t="shared" si="19"/>
        <v>TRAELC</v>
      </c>
      <c r="AK206" s="75" t="s">
        <v>200</v>
      </c>
      <c r="AL206" s="75">
        <v>5</v>
      </c>
    </row>
    <row r="207" spans="2:38" ht="13.8" x14ac:dyDescent="0.25">
      <c r="B207" s="1" t="str">
        <f t="shared" si="23"/>
        <v>T-TAX-PHEV10_DST31</v>
      </c>
      <c r="C207" s="1" t="str">
        <f>Commodities!B16</f>
        <v>TRAELC</v>
      </c>
      <c r="D207" s="1" t="s">
        <v>198</v>
      </c>
      <c r="E207" s="1" t="s">
        <v>200</v>
      </c>
      <c r="F207" s="77">
        <v>0.3</v>
      </c>
      <c r="G207" s="77">
        <v>0.3</v>
      </c>
      <c r="H207" s="77">
        <v>0.3</v>
      </c>
      <c r="I207" s="77">
        <v>0.3</v>
      </c>
      <c r="J207" s="77">
        <v>0.3</v>
      </c>
      <c r="K207" s="77">
        <v>0.3</v>
      </c>
      <c r="L207" s="77">
        <v>0.3</v>
      </c>
      <c r="M207" s="77">
        <v>0.3</v>
      </c>
      <c r="N207" s="77">
        <v>0.3</v>
      </c>
      <c r="O207" s="77">
        <v>0.3</v>
      </c>
      <c r="P207" s="77">
        <v>0.3</v>
      </c>
      <c r="Q207" s="77">
        <v>0.3</v>
      </c>
      <c r="R207" s="77">
        <v>0.3</v>
      </c>
      <c r="S207" s="77">
        <v>0.3</v>
      </c>
      <c r="T207" s="77">
        <v>0.3</v>
      </c>
      <c r="U207" s="77">
        <v>0.3</v>
      </c>
      <c r="V207" s="77">
        <v>0.3</v>
      </c>
      <c r="W207" s="77">
        <v>0.3</v>
      </c>
      <c r="X207" s="77">
        <v>0.3</v>
      </c>
      <c r="Y207" s="77">
        <v>0.3</v>
      </c>
      <c r="Z207" s="77">
        <v>0.3</v>
      </c>
      <c r="AA207" s="77">
        <v>0.3</v>
      </c>
      <c r="AB207" s="77">
        <v>0.3</v>
      </c>
      <c r="AC207" s="77">
        <v>0.3</v>
      </c>
      <c r="AD207" s="77">
        <v>0.3</v>
      </c>
      <c r="AE207" s="77">
        <v>0.3</v>
      </c>
      <c r="AF207" s="77">
        <v>0.3</v>
      </c>
      <c r="AI207" s="75" t="str">
        <f t="shared" si="18"/>
        <v>T-TAX-PHEV10_DST31</v>
      </c>
      <c r="AJ207" s="75" t="str">
        <f t="shared" si="19"/>
        <v>TRAELC</v>
      </c>
      <c r="AK207" s="75" t="s">
        <v>200</v>
      </c>
      <c r="AL207" s="75">
        <v>5</v>
      </c>
    </row>
    <row r="208" spans="2:38" ht="13.8" x14ac:dyDescent="0.25">
      <c r="B208" s="1" t="str">
        <f t="shared" si="23"/>
        <v>T-TAX-PHEV20_DST31</v>
      </c>
      <c r="C208" s="1" t="str">
        <f>Commodities!B16</f>
        <v>TRAELC</v>
      </c>
      <c r="D208" s="1" t="s">
        <v>198</v>
      </c>
      <c r="E208" s="1" t="s">
        <v>200</v>
      </c>
      <c r="F208" s="77">
        <v>0.4</v>
      </c>
      <c r="G208" s="77">
        <v>0.4</v>
      </c>
      <c r="H208" s="77">
        <v>0.4</v>
      </c>
      <c r="I208" s="77">
        <v>0.4</v>
      </c>
      <c r="J208" s="77">
        <v>0.4</v>
      </c>
      <c r="K208" s="77">
        <v>0.4</v>
      </c>
      <c r="L208" s="77">
        <v>0.4</v>
      </c>
      <c r="M208" s="77">
        <v>0.4</v>
      </c>
      <c r="N208" s="77">
        <v>0.4</v>
      </c>
      <c r="O208" s="77">
        <v>0.4</v>
      </c>
      <c r="P208" s="77">
        <v>0.4</v>
      </c>
      <c r="Q208" s="77">
        <v>0.4</v>
      </c>
      <c r="R208" s="77">
        <v>0.4</v>
      </c>
      <c r="S208" s="77">
        <v>0.4</v>
      </c>
      <c r="T208" s="77">
        <v>0.4</v>
      </c>
      <c r="U208" s="77">
        <v>0.4</v>
      </c>
      <c r="V208" s="77">
        <v>0.4</v>
      </c>
      <c r="W208" s="77">
        <v>0.4</v>
      </c>
      <c r="X208" s="77">
        <v>0.4</v>
      </c>
      <c r="Y208" s="77">
        <v>0.4</v>
      </c>
      <c r="Z208" s="77">
        <v>0.4</v>
      </c>
      <c r="AA208" s="77">
        <v>0.4</v>
      </c>
      <c r="AB208" s="77">
        <v>0.4</v>
      </c>
      <c r="AC208" s="77">
        <v>0.4</v>
      </c>
      <c r="AD208" s="77">
        <v>0.4</v>
      </c>
      <c r="AE208" s="77">
        <v>0.4</v>
      </c>
      <c r="AF208" s="77">
        <v>0.4</v>
      </c>
      <c r="AI208" s="75" t="str">
        <f t="shared" si="18"/>
        <v>T-TAX-PHEV20_DST31</v>
      </c>
      <c r="AJ208" s="75" t="str">
        <f t="shared" si="19"/>
        <v>TRAELC</v>
      </c>
      <c r="AK208" s="75" t="s">
        <v>200</v>
      </c>
      <c r="AL208" s="75">
        <v>5</v>
      </c>
    </row>
    <row r="209" spans="2:41" ht="13.8" x14ac:dyDescent="0.25">
      <c r="B209" s="1" t="str">
        <f t="shared" si="23"/>
        <v>T-TAX-PHEV40_DST31</v>
      </c>
      <c r="C209" s="1" t="str">
        <f>Commodities!B16</f>
        <v>TRAELC</v>
      </c>
      <c r="D209" s="1" t="s">
        <v>198</v>
      </c>
      <c r="E209" s="1" t="s">
        <v>200</v>
      </c>
      <c r="F209" s="77">
        <v>0.5</v>
      </c>
      <c r="G209" s="77">
        <v>0.5</v>
      </c>
      <c r="H209" s="77">
        <v>0.5</v>
      </c>
      <c r="I209" s="77">
        <v>0.5</v>
      </c>
      <c r="J209" s="77">
        <v>0.5</v>
      </c>
      <c r="K209" s="77">
        <v>0.5</v>
      </c>
      <c r="L209" s="77">
        <v>0.5</v>
      </c>
      <c r="M209" s="77">
        <v>0.5</v>
      </c>
      <c r="N209" s="77">
        <v>0.5</v>
      </c>
      <c r="O209" s="77">
        <v>0.5</v>
      </c>
      <c r="P209" s="77">
        <v>0.5</v>
      </c>
      <c r="Q209" s="77">
        <v>0.5</v>
      </c>
      <c r="R209" s="77">
        <v>0.5</v>
      </c>
      <c r="S209" s="77">
        <v>0.5</v>
      </c>
      <c r="T209" s="77">
        <v>0.5</v>
      </c>
      <c r="U209" s="77">
        <v>0.5</v>
      </c>
      <c r="V209" s="77">
        <v>0.5</v>
      </c>
      <c r="W209" s="77">
        <v>0.5</v>
      </c>
      <c r="X209" s="77">
        <v>0.5</v>
      </c>
      <c r="Y209" s="77">
        <v>0.5</v>
      </c>
      <c r="Z209" s="77">
        <v>0.5</v>
      </c>
      <c r="AA209" s="77">
        <v>0.5</v>
      </c>
      <c r="AB209" s="77">
        <v>0.5</v>
      </c>
      <c r="AC209" s="77">
        <v>0.5</v>
      </c>
      <c r="AD209" s="77">
        <v>0.5</v>
      </c>
      <c r="AE209" s="77">
        <v>0.5</v>
      </c>
      <c r="AF209" s="77">
        <v>0.5</v>
      </c>
      <c r="AI209" s="75" t="str">
        <f t="shared" si="18"/>
        <v>T-TAX-PHEV40_DST31</v>
      </c>
      <c r="AJ209" s="75" t="str">
        <f t="shared" si="19"/>
        <v>TRAELC</v>
      </c>
      <c r="AK209" s="75" t="s">
        <v>200</v>
      </c>
      <c r="AL209" s="75">
        <v>5</v>
      </c>
    </row>
    <row r="210" spans="2:41" ht="13.8" x14ac:dyDescent="0.25">
      <c r="B210" s="55" t="str">
        <f>B156</f>
        <v>T-LGT-PHEV_DST61</v>
      </c>
      <c r="C210" s="55" t="str">
        <f>Commodities!B16</f>
        <v>TRAELC</v>
      </c>
      <c r="D210" s="55" t="s">
        <v>198</v>
      </c>
      <c r="E210" s="55" t="s">
        <v>200</v>
      </c>
      <c r="F210" s="78">
        <v>0.5</v>
      </c>
      <c r="G210" s="78">
        <v>0.5</v>
      </c>
      <c r="H210" s="78">
        <v>0.5</v>
      </c>
      <c r="I210" s="78">
        <v>0.5</v>
      </c>
      <c r="J210" s="78">
        <v>0.5</v>
      </c>
      <c r="K210" s="78">
        <v>0.5</v>
      </c>
      <c r="L210" s="78">
        <v>0.5</v>
      </c>
      <c r="M210" s="78">
        <v>0.5</v>
      </c>
      <c r="N210" s="78">
        <v>0.5</v>
      </c>
      <c r="O210" s="78">
        <v>0.5</v>
      </c>
      <c r="P210" s="78">
        <v>0.5</v>
      </c>
      <c r="Q210" s="78">
        <v>0.5</v>
      </c>
      <c r="R210" s="78">
        <v>0.5</v>
      </c>
      <c r="S210" s="78">
        <v>0.5</v>
      </c>
      <c r="T210" s="78">
        <v>0.5</v>
      </c>
      <c r="U210" s="78">
        <v>0.5</v>
      </c>
      <c r="V210" s="78">
        <v>0.5</v>
      </c>
      <c r="W210" s="78">
        <v>0.5</v>
      </c>
      <c r="X210" s="78">
        <v>0.5</v>
      </c>
      <c r="Y210" s="78">
        <v>0.5</v>
      </c>
      <c r="Z210" s="78">
        <v>0.5</v>
      </c>
      <c r="AA210" s="78">
        <v>0.5</v>
      </c>
      <c r="AB210" s="78">
        <v>0.5</v>
      </c>
      <c r="AC210" s="78">
        <v>0.5</v>
      </c>
      <c r="AD210" s="78">
        <v>0.5</v>
      </c>
      <c r="AE210" s="78">
        <v>0.5</v>
      </c>
      <c r="AF210" s="78">
        <v>0.5</v>
      </c>
      <c r="AI210" s="75" t="str">
        <f t="shared" si="18"/>
        <v>T-LGT-PHEV_DST61</v>
      </c>
      <c r="AJ210" s="75" t="str">
        <f t="shared" si="19"/>
        <v>TRAELC</v>
      </c>
      <c r="AK210" s="75" t="s">
        <v>200</v>
      </c>
      <c r="AL210" s="75">
        <v>5</v>
      </c>
    </row>
    <row r="211" spans="2:41" ht="13.8" x14ac:dyDescent="0.25">
      <c r="B211" s="30" t="str">
        <f>B158</f>
        <v>T-LGT-PHEV_NGB61</v>
      </c>
      <c r="C211" s="30" t="str">
        <f>Commodities!B16</f>
        <v>TRAELC</v>
      </c>
      <c r="D211" s="30" t="s">
        <v>198</v>
      </c>
      <c r="E211" s="30" t="s">
        <v>200</v>
      </c>
      <c r="F211" s="83">
        <v>0.5</v>
      </c>
      <c r="G211" s="83">
        <v>0.5</v>
      </c>
      <c r="H211" s="83">
        <v>0.5</v>
      </c>
      <c r="I211" s="83">
        <v>0.5</v>
      </c>
      <c r="J211" s="83">
        <v>0.5</v>
      </c>
      <c r="K211" s="83">
        <v>0.5</v>
      </c>
      <c r="L211" s="83">
        <v>0.5</v>
      </c>
      <c r="M211" s="83">
        <v>0.5</v>
      </c>
      <c r="N211" s="83">
        <v>0.5</v>
      </c>
      <c r="O211" s="83">
        <v>0.5</v>
      </c>
      <c r="P211" s="83">
        <v>0.5</v>
      </c>
      <c r="Q211" s="83">
        <v>0.5</v>
      </c>
      <c r="R211" s="83">
        <v>0.5</v>
      </c>
      <c r="S211" s="83">
        <v>0.5</v>
      </c>
      <c r="T211" s="83">
        <v>0.5</v>
      </c>
      <c r="U211" s="83">
        <v>0.5</v>
      </c>
      <c r="V211" s="83">
        <v>0.5</v>
      </c>
      <c r="W211" s="83">
        <v>0.5</v>
      </c>
      <c r="X211" s="83">
        <v>0.5</v>
      </c>
      <c r="Y211" s="83">
        <v>0.5</v>
      </c>
      <c r="Z211" s="83">
        <v>0.5</v>
      </c>
      <c r="AA211" s="83">
        <v>0.5</v>
      </c>
      <c r="AB211" s="83">
        <v>0.5</v>
      </c>
      <c r="AC211" s="83">
        <v>0.5</v>
      </c>
      <c r="AD211" s="83">
        <v>0.5</v>
      </c>
      <c r="AE211" s="83">
        <v>0.5</v>
      </c>
      <c r="AF211" s="83">
        <v>0.5</v>
      </c>
      <c r="AI211" s="80" t="str">
        <f t="shared" si="18"/>
        <v>T-LGT-PHEV_NGB61</v>
      </c>
      <c r="AJ211" s="80" t="str">
        <f t="shared" si="19"/>
        <v>TRAELC</v>
      </c>
      <c r="AK211" s="80" t="s">
        <v>200</v>
      </c>
      <c r="AL211" s="80">
        <v>5</v>
      </c>
    </row>
    <row r="212" spans="2:41" ht="14.4" x14ac:dyDescent="0.3">
      <c r="B212" s="54"/>
      <c r="C212" s="55"/>
      <c r="D212" s="55"/>
      <c r="E212" s="55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8"/>
      <c r="AI212" s="75"/>
      <c r="AJ212" s="75"/>
      <c r="AK212" s="82"/>
      <c r="AL212" s="75"/>
    </row>
    <row r="213" spans="2:41" ht="14.4" x14ac:dyDescent="0.3">
      <c r="B213" s="54"/>
      <c r="C213" s="55"/>
      <c r="D213" s="55"/>
      <c r="E213" s="55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I213" s="1"/>
      <c r="AJ213" s="1"/>
      <c r="AK213" s="1"/>
      <c r="AL213" s="1"/>
      <c r="AM213" s="1"/>
      <c r="AN213" s="1"/>
      <c r="AO213" s="1"/>
    </row>
    <row r="214" spans="2:41" ht="14.4" x14ac:dyDescent="0.3">
      <c r="B214" s="79"/>
      <c r="C214" s="55"/>
      <c r="D214" s="56"/>
      <c r="E214" s="70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5"/>
      <c r="AI214" s="1"/>
      <c r="AJ214" s="1"/>
      <c r="AK214" s="1"/>
      <c r="AL214" s="1"/>
      <c r="AM214" s="1"/>
      <c r="AN214" s="1"/>
      <c r="AO214" s="1"/>
    </row>
    <row r="215" spans="2:41" ht="14.4" x14ac:dyDescent="0.3">
      <c r="B215" s="54"/>
      <c r="C215" s="55"/>
      <c r="D215" s="56"/>
      <c r="E215" s="70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5"/>
      <c r="AI215" s="1"/>
      <c r="AJ215" s="1"/>
      <c r="AK215" s="1"/>
      <c r="AL215" s="1"/>
      <c r="AM215" s="1"/>
      <c r="AN215" s="1"/>
      <c r="AO215" s="1"/>
    </row>
    <row r="216" spans="2:41" ht="14.4" x14ac:dyDescent="0.3">
      <c r="B216" s="54"/>
      <c r="C216" s="55"/>
      <c r="D216" s="56"/>
      <c r="E216" s="55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I216" s="1"/>
      <c r="AJ216" s="1"/>
      <c r="AL216" s="1"/>
      <c r="AM216" s="1"/>
      <c r="AN216" s="1"/>
      <c r="AO216" s="1"/>
    </row>
    <row r="217" spans="2:41" ht="15.6" x14ac:dyDescent="0.3">
      <c r="B217" s="1"/>
      <c r="C217" s="1"/>
      <c r="D217" s="1"/>
      <c r="E217" s="71" t="s">
        <v>385</v>
      </c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I217" s="1"/>
      <c r="AJ217" s="1"/>
      <c r="AK217" s="1"/>
      <c r="AL217" s="1"/>
      <c r="AM217" s="1"/>
      <c r="AN217" s="1"/>
      <c r="AO217" s="1"/>
    </row>
    <row r="218" spans="2:41" ht="14.4" x14ac:dyDescent="0.25">
      <c r="B218" s="24" t="s">
        <v>1</v>
      </c>
      <c r="C218" s="24" t="s">
        <v>3</v>
      </c>
      <c r="D218" s="24" t="s">
        <v>384</v>
      </c>
      <c r="E218" s="24" t="s">
        <v>46</v>
      </c>
      <c r="F218" s="24" t="str">
        <f>F194</f>
        <v>IE</v>
      </c>
      <c r="G218" s="24" t="str">
        <f t="shared" ref="G218:AF218" si="24">G194</f>
        <v>IE-CW</v>
      </c>
      <c r="H218" s="24" t="str">
        <f t="shared" si="24"/>
        <v>IE-D</v>
      </c>
      <c r="I218" s="24" t="str">
        <f t="shared" si="24"/>
        <v>IE-KE</v>
      </c>
      <c r="J218" s="24" t="str">
        <f t="shared" si="24"/>
        <v>IE-KK</v>
      </c>
      <c r="K218" s="24" t="str">
        <f t="shared" si="24"/>
        <v>IE-LS</v>
      </c>
      <c r="L218" s="24" t="str">
        <f t="shared" si="24"/>
        <v>IE-LD</v>
      </c>
      <c r="M218" s="24" t="str">
        <f t="shared" si="24"/>
        <v>IE-LH</v>
      </c>
      <c r="N218" s="24" t="str">
        <f t="shared" si="24"/>
        <v>IE-MH</v>
      </c>
      <c r="O218" s="24" t="str">
        <f t="shared" si="24"/>
        <v>IE-OY</v>
      </c>
      <c r="P218" s="24" t="str">
        <f t="shared" si="24"/>
        <v>IE-WH</v>
      </c>
      <c r="Q218" s="24" t="str">
        <f t="shared" si="24"/>
        <v>IE-WX</v>
      </c>
      <c r="R218" s="24" t="str">
        <f t="shared" si="24"/>
        <v>IE-WW</v>
      </c>
      <c r="S218" s="24" t="str">
        <f t="shared" si="24"/>
        <v>IE-CE</v>
      </c>
      <c r="T218" s="24" t="str">
        <f t="shared" si="24"/>
        <v>IE-CO</v>
      </c>
      <c r="U218" s="24" t="str">
        <f t="shared" si="24"/>
        <v>IE-KY</v>
      </c>
      <c r="V218" s="24" t="str">
        <f t="shared" si="24"/>
        <v>IE-LK</v>
      </c>
      <c r="W218" s="24" t="str">
        <f t="shared" si="24"/>
        <v>IE-TA</v>
      </c>
      <c r="X218" s="24" t="str">
        <f t="shared" si="24"/>
        <v>IE-WD</v>
      </c>
      <c r="Y218" s="24" t="str">
        <f t="shared" si="24"/>
        <v>IE-G</v>
      </c>
      <c r="Z218" s="24" t="str">
        <f t="shared" si="24"/>
        <v>IE-LM</v>
      </c>
      <c r="AA218" s="24" t="str">
        <f t="shared" si="24"/>
        <v>IE-MO</v>
      </c>
      <c r="AB218" s="24" t="str">
        <f t="shared" si="24"/>
        <v>IE-RN</v>
      </c>
      <c r="AC218" s="24" t="str">
        <f t="shared" si="24"/>
        <v>IE-SO</v>
      </c>
      <c r="AD218" s="24" t="str">
        <f t="shared" si="24"/>
        <v>IE-CN</v>
      </c>
      <c r="AE218" s="24" t="str">
        <f t="shared" si="24"/>
        <v>IE-DL</v>
      </c>
      <c r="AF218" s="24" t="str">
        <f t="shared" si="24"/>
        <v>IE-MN</v>
      </c>
    </row>
    <row r="219" spans="2:41" ht="13.8" x14ac:dyDescent="0.25">
      <c r="B219" s="86" t="str">
        <f>B184</f>
        <v>T-OTH_NEW</v>
      </c>
      <c r="C219" s="86" t="str">
        <f>Commodities!B12</f>
        <v>TRABDL</v>
      </c>
      <c r="D219" s="85">
        <v>2018</v>
      </c>
      <c r="E219" s="1" t="s">
        <v>200</v>
      </c>
      <c r="F219" s="77">
        <v>0.04</v>
      </c>
      <c r="G219" s="77">
        <f>F219</f>
        <v>0.04</v>
      </c>
      <c r="H219" s="77">
        <f t="shared" ref="H219:AF219" si="25">G219</f>
        <v>0.04</v>
      </c>
      <c r="I219" s="77">
        <f t="shared" si="25"/>
        <v>0.04</v>
      </c>
      <c r="J219" s="77">
        <f t="shared" si="25"/>
        <v>0.04</v>
      </c>
      <c r="K219" s="77">
        <f t="shared" si="25"/>
        <v>0.04</v>
      </c>
      <c r="L219" s="77">
        <f t="shared" si="25"/>
        <v>0.04</v>
      </c>
      <c r="M219" s="77">
        <f t="shared" si="25"/>
        <v>0.04</v>
      </c>
      <c r="N219" s="77">
        <f t="shared" si="25"/>
        <v>0.04</v>
      </c>
      <c r="O219" s="77">
        <f t="shared" si="25"/>
        <v>0.04</v>
      </c>
      <c r="P219" s="77">
        <f t="shared" si="25"/>
        <v>0.04</v>
      </c>
      <c r="Q219" s="77">
        <f t="shared" si="25"/>
        <v>0.04</v>
      </c>
      <c r="R219" s="77">
        <f t="shared" si="25"/>
        <v>0.04</v>
      </c>
      <c r="S219" s="77">
        <f t="shared" si="25"/>
        <v>0.04</v>
      </c>
      <c r="T219" s="77">
        <f t="shared" si="25"/>
        <v>0.04</v>
      </c>
      <c r="U219" s="77">
        <f t="shared" si="25"/>
        <v>0.04</v>
      </c>
      <c r="V219" s="77">
        <f t="shared" si="25"/>
        <v>0.04</v>
      </c>
      <c r="W219" s="77">
        <f t="shared" si="25"/>
        <v>0.04</v>
      </c>
      <c r="X219" s="77">
        <f t="shared" si="25"/>
        <v>0.04</v>
      </c>
      <c r="Y219" s="77">
        <f t="shared" si="25"/>
        <v>0.04</v>
      </c>
      <c r="Z219" s="77">
        <f t="shared" si="25"/>
        <v>0.04</v>
      </c>
      <c r="AA219" s="77">
        <f t="shared" si="25"/>
        <v>0.04</v>
      </c>
      <c r="AB219" s="77">
        <f t="shared" si="25"/>
        <v>0.04</v>
      </c>
      <c r="AC219" s="77">
        <f t="shared" si="25"/>
        <v>0.04</v>
      </c>
      <c r="AD219" s="77">
        <f t="shared" si="25"/>
        <v>0.04</v>
      </c>
      <c r="AE219" s="77">
        <f t="shared" si="25"/>
        <v>0.04</v>
      </c>
      <c r="AF219" s="77">
        <f t="shared" si="25"/>
        <v>0.04</v>
      </c>
    </row>
    <row r="220" spans="2:41" ht="13.8" x14ac:dyDescent="0.25">
      <c r="B220" s="86" t="str">
        <f>B184</f>
        <v>T-OTH_NEW</v>
      </c>
      <c r="C220" s="86" t="str">
        <f>Commodities!B12</f>
        <v>TRABDL</v>
      </c>
      <c r="D220" s="85">
        <v>2030</v>
      </c>
      <c r="E220" s="53" t="s">
        <v>200</v>
      </c>
      <c r="F220" s="77">
        <v>0.5</v>
      </c>
      <c r="G220" s="77">
        <f>F220</f>
        <v>0.5</v>
      </c>
      <c r="H220" s="77">
        <f t="shared" ref="H220:AF220" si="26">G220</f>
        <v>0.5</v>
      </c>
      <c r="I220" s="77">
        <f t="shared" si="26"/>
        <v>0.5</v>
      </c>
      <c r="J220" s="77">
        <f t="shared" si="26"/>
        <v>0.5</v>
      </c>
      <c r="K220" s="77">
        <f t="shared" si="26"/>
        <v>0.5</v>
      </c>
      <c r="L220" s="77">
        <f t="shared" si="26"/>
        <v>0.5</v>
      </c>
      <c r="M220" s="77">
        <f t="shared" si="26"/>
        <v>0.5</v>
      </c>
      <c r="N220" s="77">
        <f t="shared" si="26"/>
        <v>0.5</v>
      </c>
      <c r="O220" s="77">
        <f t="shared" si="26"/>
        <v>0.5</v>
      </c>
      <c r="P220" s="77">
        <f t="shared" si="26"/>
        <v>0.5</v>
      </c>
      <c r="Q220" s="77">
        <f t="shared" si="26"/>
        <v>0.5</v>
      </c>
      <c r="R220" s="77">
        <f t="shared" si="26"/>
        <v>0.5</v>
      </c>
      <c r="S220" s="77">
        <f t="shared" si="26"/>
        <v>0.5</v>
      </c>
      <c r="T220" s="77">
        <f t="shared" si="26"/>
        <v>0.5</v>
      </c>
      <c r="U220" s="77">
        <f t="shared" si="26"/>
        <v>0.5</v>
      </c>
      <c r="V220" s="77">
        <f t="shared" si="26"/>
        <v>0.5</v>
      </c>
      <c r="W220" s="77">
        <f t="shared" si="26"/>
        <v>0.5</v>
      </c>
      <c r="X220" s="77">
        <f t="shared" si="26"/>
        <v>0.5</v>
      </c>
      <c r="Y220" s="77">
        <f t="shared" si="26"/>
        <v>0.5</v>
      </c>
      <c r="Z220" s="77">
        <f t="shared" si="26"/>
        <v>0.5</v>
      </c>
      <c r="AA220" s="77">
        <f t="shared" si="26"/>
        <v>0.5</v>
      </c>
      <c r="AB220" s="77">
        <f t="shared" si="26"/>
        <v>0.5</v>
      </c>
      <c r="AC220" s="77">
        <f t="shared" si="26"/>
        <v>0.5</v>
      </c>
      <c r="AD220" s="77">
        <f t="shared" si="26"/>
        <v>0.5</v>
      </c>
      <c r="AE220" s="77">
        <f t="shared" si="26"/>
        <v>0.5</v>
      </c>
      <c r="AF220" s="77">
        <f t="shared" si="26"/>
        <v>0.5</v>
      </c>
    </row>
    <row r="221" spans="2:41" x14ac:dyDescent="0.25">
      <c r="B221" s="86" t="str">
        <f>B220</f>
        <v>T-OTH_NEW</v>
      </c>
      <c r="C221" s="86" t="str">
        <f>Commodities!B12</f>
        <v>TRABDL</v>
      </c>
      <c r="D221" s="85">
        <v>0</v>
      </c>
      <c r="E221" s="1" t="s">
        <v>200</v>
      </c>
      <c r="F221" s="84">
        <v>5</v>
      </c>
      <c r="G221" s="84">
        <f>F221</f>
        <v>5</v>
      </c>
      <c r="H221" s="84">
        <f t="shared" ref="H221:AF221" si="27">G221</f>
        <v>5</v>
      </c>
      <c r="I221" s="84">
        <f t="shared" si="27"/>
        <v>5</v>
      </c>
      <c r="J221" s="84">
        <f t="shared" si="27"/>
        <v>5</v>
      </c>
      <c r="K221" s="84">
        <f t="shared" si="27"/>
        <v>5</v>
      </c>
      <c r="L221" s="84">
        <f t="shared" si="27"/>
        <v>5</v>
      </c>
      <c r="M221" s="84">
        <f t="shared" si="27"/>
        <v>5</v>
      </c>
      <c r="N221" s="84">
        <f t="shared" si="27"/>
        <v>5</v>
      </c>
      <c r="O221" s="84">
        <f t="shared" si="27"/>
        <v>5</v>
      </c>
      <c r="P221" s="84">
        <f t="shared" si="27"/>
        <v>5</v>
      </c>
      <c r="Q221" s="84">
        <f t="shared" si="27"/>
        <v>5</v>
      </c>
      <c r="R221" s="84">
        <f t="shared" si="27"/>
        <v>5</v>
      </c>
      <c r="S221" s="84">
        <f t="shared" si="27"/>
        <v>5</v>
      </c>
      <c r="T221" s="84">
        <f t="shared" si="27"/>
        <v>5</v>
      </c>
      <c r="U221" s="84">
        <f t="shared" si="27"/>
        <v>5</v>
      </c>
      <c r="V221" s="84">
        <f t="shared" si="27"/>
        <v>5</v>
      </c>
      <c r="W221" s="84">
        <f t="shared" si="27"/>
        <v>5</v>
      </c>
      <c r="X221" s="84">
        <f t="shared" si="27"/>
        <v>5</v>
      </c>
      <c r="Y221" s="84">
        <f t="shared" si="27"/>
        <v>5</v>
      </c>
      <c r="Z221" s="84">
        <f t="shared" si="27"/>
        <v>5</v>
      </c>
      <c r="AA221" s="84">
        <f t="shared" si="27"/>
        <v>5</v>
      </c>
      <c r="AB221" s="84">
        <f t="shared" si="27"/>
        <v>5</v>
      </c>
      <c r="AC221" s="84">
        <f t="shared" si="27"/>
        <v>5</v>
      </c>
      <c r="AD221" s="84">
        <f t="shared" si="27"/>
        <v>5</v>
      </c>
      <c r="AE221" s="84">
        <f t="shared" si="27"/>
        <v>5</v>
      </c>
      <c r="AF221" s="84">
        <f t="shared" si="27"/>
        <v>5</v>
      </c>
    </row>
    <row r="222" spans="2:41" x14ac:dyDescent="0.25">
      <c r="B222" s="86" t="str">
        <f>B221</f>
        <v>T-OTH_NEW</v>
      </c>
      <c r="C222" s="86" t="str">
        <f>Commodities!B24</f>
        <v>TRANGB</v>
      </c>
      <c r="D222" s="85">
        <v>2018</v>
      </c>
      <c r="E222" s="1" t="s">
        <v>200</v>
      </c>
      <c r="F222" s="58">
        <v>0.04</v>
      </c>
      <c r="G222" s="58">
        <f>F222</f>
        <v>0.04</v>
      </c>
      <c r="H222" s="58">
        <f t="shared" ref="H222:AF224" si="28">G222</f>
        <v>0.04</v>
      </c>
      <c r="I222" s="58">
        <f t="shared" si="28"/>
        <v>0.04</v>
      </c>
      <c r="J222" s="58">
        <f t="shared" si="28"/>
        <v>0.04</v>
      </c>
      <c r="K222" s="58">
        <f t="shared" si="28"/>
        <v>0.04</v>
      </c>
      <c r="L222" s="58">
        <f t="shared" si="28"/>
        <v>0.04</v>
      </c>
      <c r="M222" s="58">
        <f t="shared" si="28"/>
        <v>0.04</v>
      </c>
      <c r="N222" s="58">
        <f t="shared" si="28"/>
        <v>0.04</v>
      </c>
      <c r="O222" s="58">
        <f t="shared" si="28"/>
        <v>0.04</v>
      </c>
      <c r="P222" s="58">
        <f t="shared" si="28"/>
        <v>0.04</v>
      </c>
      <c r="Q222" s="58">
        <f t="shared" si="28"/>
        <v>0.04</v>
      </c>
      <c r="R222" s="58">
        <f t="shared" si="28"/>
        <v>0.04</v>
      </c>
      <c r="S222" s="58">
        <f t="shared" si="28"/>
        <v>0.04</v>
      </c>
      <c r="T222" s="58">
        <f t="shared" si="28"/>
        <v>0.04</v>
      </c>
      <c r="U222" s="58">
        <f t="shared" si="28"/>
        <v>0.04</v>
      </c>
      <c r="V222" s="58">
        <f t="shared" si="28"/>
        <v>0.04</v>
      </c>
      <c r="W222" s="58">
        <f t="shared" si="28"/>
        <v>0.04</v>
      </c>
      <c r="X222" s="58">
        <f t="shared" si="28"/>
        <v>0.04</v>
      </c>
      <c r="Y222" s="58">
        <f t="shared" si="28"/>
        <v>0.04</v>
      </c>
      <c r="Z222" s="58">
        <f t="shared" si="28"/>
        <v>0.04</v>
      </c>
      <c r="AA222" s="58">
        <f t="shared" si="28"/>
        <v>0.04</v>
      </c>
      <c r="AB222" s="58">
        <f t="shared" si="28"/>
        <v>0.04</v>
      </c>
      <c r="AC222" s="58">
        <f t="shared" si="28"/>
        <v>0.04</v>
      </c>
      <c r="AD222" s="58">
        <f t="shared" si="28"/>
        <v>0.04</v>
      </c>
      <c r="AE222" s="58">
        <f t="shared" si="28"/>
        <v>0.04</v>
      </c>
      <c r="AF222" s="58">
        <f t="shared" si="28"/>
        <v>0.04</v>
      </c>
    </row>
    <row r="223" spans="2:41" x14ac:dyDescent="0.25">
      <c r="B223" s="86" t="str">
        <f t="shared" ref="B223:B224" si="29">B222</f>
        <v>T-OTH_NEW</v>
      </c>
      <c r="C223" s="87" t="str">
        <f>C222</f>
        <v>TRANGB</v>
      </c>
      <c r="D223" s="85">
        <v>2030</v>
      </c>
      <c r="E223" s="53" t="s">
        <v>200</v>
      </c>
      <c r="F223" s="58">
        <v>0.2</v>
      </c>
      <c r="G223" s="58">
        <f t="shared" ref="G223:V224" si="30">F223</f>
        <v>0.2</v>
      </c>
      <c r="H223" s="58">
        <f t="shared" si="30"/>
        <v>0.2</v>
      </c>
      <c r="I223" s="58">
        <f t="shared" si="30"/>
        <v>0.2</v>
      </c>
      <c r="J223" s="58">
        <f t="shared" si="30"/>
        <v>0.2</v>
      </c>
      <c r="K223" s="58">
        <f t="shared" si="30"/>
        <v>0.2</v>
      </c>
      <c r="L223" s="58">
        <f t="shared" si="30"/>
        <v>0.2</v>
      </c>
      <c r="M223" s="58">
        <f t="shared" si="30"/>
        <v>0.2</v>
      </c>
      <c r="N223" s="58">
        <f t="shared" si="30"/>
        <v>0.2</v>
      </c>
      <c r="O223" s="58">
        <f t="shared" si="30"/>
        <v>0.2</v>
      </c>
      <c r="P223" s="58">
        <f t="shared" si="30"/>
        <v>0.2</v>
      </c>
      <c r="Q223" s="58">
        <f t="shared" si="30"/>
        <v>0.2</v>
      </c>
      <c r="R223" s="58">
        <f t="shared" si="30"/>
        <v>0.2</v>
      </c>
      <c r="S223" s="58">
        <f t="shared" si="30"/>
        <v>0.2</v>
      </c>
      <c r="T223" s="58">
        <f t="shared" si="30"/>
        <v>0.2</v>
      </c>
      <c r="U223" s="58">
        <f t="shared" si="30"/>
        <v>0.2</v>
      </c>
      <c r="V223" s="58">
        <f t="shared" si="30"/>
        <v>0.2</v>
      </c>
      <c r="W223" s="58">
        <f t="shared" si="28"/>
        <v>0.2</v>
      </c>
      <c r="X223" s="58">
        <f t="shared" si="28"/>
        <v>0.2</v>
      </c>
      <c r="Y223" s="58">
        <f t="shared" si="28"/>
        <v>0.2</v>
      </c>
      <c r="Z223" s="58">
        <f t="shared" si="28"/>
        <v>0.2</v>
      </c>
      <c r="AA223" s="58">
        <f t="shared" si="28"/>
        <v>0.2</v>
      </c>
      <c r="AB223" s="58">
        <f t="shared" si="28"/>
        <v>0.2</v>
      </c>
      <c r="AC223" s="58">
        <f t="shared" si="28"/>
        <v>0.2</v>
      </c>
      <c r="AD223" s="58">
        <f t="shared" si="28"/>
        <v>0.2</v>
      </c>
      <c r="AE223" s="58">
        <f t="shared" si="28"/>
        <v>0.2</v>
      </c>
      <c r="AF223" s="58">
        <f t="shared" si="28"/>
        <v>0.2</v>
      </c>
    </row>
    <row r="224" spans="2:41" x14ac:dyDescent="0.25">
      <c r="B224" s="86" t="str">
        <f t="shared" si="29"/>
        <v>T-OTH_NEW</v>
      </c>
      <c r="C224" s="92" t="str">
        <f>C222</f>
        <v>TRANGB</v>
      </c>
      <c r="D224" s="85">
        <v>0</v>
      </c>
      <c r="E224" s="1" t="s">
        <v>200</v>
      </c>
      <c r="F224" s="84">
        <v>5</v>
      </c>
      <c r="G224" s="84">
        <f t="shared" si="30"/>
        <v>5</v>
      </c>
      <c r="H224" s="84">
        <f t="shared" si="28"/>
        <v>5</v>
      </c>
      <c r="I224" s="84">
        <f t="shared" si="28"/>
        <v>5</v>
      </c>
      <c r="J224" s="84">
        <f t="shared" si="28"/>
        <v>5</v>
      </c>
      <c r="K224" s="84">
        <f t="shared" si="28"/>
        <v>5</v>
      </c>
      <c r="L224" s="84">
        <f t="shared" si="28"/>
        <v>5</v>
      </c>
      <c r="M224" s="84">
        <f t="shared" si="28"/>
        <v>5</v>
      </c>
      <c r="N224" s="84">
        <f t="shared" si="28"/>
        <v>5</v>
      </c>
      <c r="O224" s="84">
        <f t="shared" si="28"/>
        <v>5</v>
      </c>
      <c r="P224" s="84">
        <f t="shared" si="28"/>
        <v>5</v>
      </c>
      <c r="Q224" s="84">
        <f t="shared" si="28"/>
        <v>5</v>
      </c>
      <c r="R224" s="84">
        <f t="shared" si="28"/>
        <v>5</v>
      </c>
      <c r="S224" s="84">
        <f t="shared" si="28"/>
        <v>5</v>
      </c>
      <c r="T224" s="84">
        <f t="shared" si="28"/>
        <v>5</v>
      </c>
      <c r="U224" s="84">
        <f t="shared" si="28"/>
        <v>5</v>
      </c>
      <c r="V224" s="84">
        <f t="shared" si="28"/>
        <v>5</v>
      </c>
      <c r="W224" s="84">
        <f t="shared" si="28"/>
        <v>5</v>
      </c>
      <c r="X224" s="84">
        <f t="shared" si="28"/>
        <v>5</v>
      </c>
      <c r="Y224" s="84">
        <f t="shared" si="28"/>
        <v>5</v>
      </c>
      <c r="Z224" s="84">
        <f t="shared" si="28"/>
        <v>5</v>
      </c>
      <c r="AA224" s="84">
        <f t="shared" si="28"/>
        <v>5</v>
      </c>
      <c r="AB224" s="84">
        <f t="shared" si="28"/>
        <v>5</v>
      </c>
      <c r="AC224" s="84">
        <f t="shared" si="28"/>
        <v>5</v>
      </c>
      <c r="AD224" s="84">
        <f t="shared" si="28"/>
        <v>5</v>
      </c>
      <c r="AE224" s="84">
        <f t="shared" si="28"/>
        <v>5</v>
      </c>
      <c r="AF224" s="84">
        <f t="shared" si="28"/>
        <v>5</v>
      </c>
    </row>
    <row r="225" spans="2:32" x14ac:dyDescent="0.25">
      <c r="B225" s="55"/>
      <c r="C225" s="55"/>
      <c r="D225" s="56"/>
      <c r="E225" s="70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</row>
    <row r="226" spans="2:32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2:32" s="1" customFormat="1" x14ac:dyDescent="0.25"/>
    <row r="228" spans="2:32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2:32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2:32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2:32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2:32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2:32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2:32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2:32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2:32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2:32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2:32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32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32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s="1" customFormat="1" x14ac:dyDescent="0.25"/>
    <row r="256" spans="2:26" s="1" customFormat="1" x14ac:dyDescent="0.25"/>
    <row r="257" spans="2:26" s="1" customFormat="1" x14ac:dyDescent="0.25"/>
    <row r="258" spans="2:26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</sheetData>
  <phoneticPr fontId="13" type="noConversion"/>
  <pageMargins left="0.7" right="0.7" top="0.75" bottom="0.75" header="0.3" footer="0.3"/>
  <pageSetup orientation="portrait" horizontalDpi="0" verticalDpi="0" r:id="rId1"/>
  <ignoredErrors>
    <ignoredError sqref="D162:D168 K162:K16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96"/>
  <sheetViews>
    <sheetView topLeftCell="A73" zoomScale="70" zoomScaleNormal="70" workbookViewId="0">
      <selection activeCell="A60" sqref="A60"/>
    </sheetView>
  </sheetViews>
  <sheetFormatPr defaultRowHeight="13.2" x14ac:dyDescent="0.25"/>
  <cols>
    <col min="1" max="1" width="19.33203125" customWidth="1"/>
    <col min="2" max="2" width="15.109375" customWidth="1"/>
    <col min="3" max="11" width="14.109375" customWidth="1"/>
  </cols>
  <sheetData>
    <row r="1" spans="1:12" x14ac:dyDescent="0.25">
      <c r="A1" t="s">
        <v>122</v>
      </c>
    </row>
    <row r="2" spans="1:12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</row>
    <row r="3" spans="1:12" x14ac:dyDescent="0.25">
      <c r="A3" t="s">
        <v>134</v>
      </c>
      <c r="B3">
        <v>121157</v>
      </c>
      <c r="C3">
        <v>2439</v>
      </c>
      <c r="D3">
        <v>20545</v>
      </c>
      <c r="E3">
        <v>13872</v>
      </c>
      <c r="F3">
        <v>7002</v>
      </c>
      <c r="G3">
        <v>20335</v>
      </c>
      <c r="H3">
        <v>20414</v>
      </c>
      <c r="I3">
        <v>30556</v>
      </c>
      <c r="J3">
        <v>3420</v>
      </c>
      <c r="K3">
        <v>2574</v>
      </c>
    </row>
    <row r="4" spans="1:12" x14ac:dyDescent="0.25">
      <c r="A4" t="s">
        <v>135</v>
      </c>
      <c r="B4">
        <v>49</v>
      </c>
      <c r="C4">
        <v>13</v>
      </c>
      <c r="D4">
        <v>0</v>
      </c>
      <c r="E4">
        <v>6</v>
      </c>
      <c r="F4">
        <v>10</v>
      </c>
      <c r="G4">
        <v>1</v>
      </c>
      <c r="H4">
        <v>0</v>
      </c>
      <c r="I4">
        <v>8</v>
      </c>
      <c r="J4">
        <v>0</v>
      </c>
      <c r="K4">
        <v>11</v>
      </c>
      <c r="L4" s="39">
        <f>B4/$B$3</f>
        <v>4.044339163234481E-4</v>
      </c>
    </row>
    <row r="5" spans="1:12" x14ac:dyDescent="0.25">
      <c r="A5" t="s">
        <v>136</v>
      </c>
      <c r="B5">
        <v>86</v>
      </c>
      <c r="C5">
        <v>1</v>
      </c>
      <c r="D5">
        <v>0</v>
      </c>
      <c r="E5">
        <v>2</v>
      </c>
      <c r="F5">
        <v>16</v>
      </c>
      <c r="G5">
        <v>0</v>
      </c>
      <c r="H5">
        <v>11</v>
      </c>
      <c r="I5">
        <v>22</v>
      </c>
      <c r="J5">
        <v>29</v>
      </c>
      <c r="K5">
        <v>5</v>
      </c>
      <c r="L5" s="39">
        <f t="shared" ref="L5:L44" si="0">B5/$B$3</f>
        <v>7.0982279191462321E-4</v>
      </c>
    </row>
    <row r="6" spans="1:12" x14ac:dyDescent="0.25">
      <c r="A6" t="s">
        <v>137</v>
      </c>
      <c r="B6">
        <v>4806</v>
      </c>
      <c r="C6">
        <v>0</v>
      </c>
      <c r="D6">
        <v>483</v>
      </c>
      <c r="E6">
        <v>0</v>
      </c>
      <c r="F6">
        <v>197</v>
      </c>
      <c r="G6">
        <v>114</v>
      </c>
      <c r="H6">
        <v>810</v>
      </c>
      <c r="I6">
        <v>2776</v>
      </c>
      <c r="J6">
        <v>0</v>
      </c>
      <c r="K6">
        <v>426</v>
      </c>
      <c r="L6" s="39">
        <f t="shared" si="0"/>
        <v>3.9667538813275338E-2</v>
      </c>
    </row>
    <row r="7" spans="1:12" x14ac:dyDescent="0.25">
      <c r="A7" t="s">
        <v>138</v>
      </c>
      <c r="B7">
        <v>4128</v>
      </c>
      <c r="C7">
        <v>76</v>
      </c>
      <c r="D7">
        <v>0</v>
      </c>
      <c r="E7">
        <v>0</v>
      </c>
      <c r="F7">
        <v>0</v>
      </c>
      <c r="G7">
        <v>556</v>
      </c>
      <c r="H7">
        <v>0</v>
      </c>
      <c r="I7">
        <v>3210</v>
      </c>
      <c r="J7">
        <v>0</v>
      </c>
      <c r="K7">
        <v>286</v>
      </c>
      <c r="L7" s="39">
        <f t="shared" si="0"/>
        <v>3.4071494011901911E-2</v>
      </c>
    </row>
    <row r="8" spans="1:12" x14ac:dyDescent="0.25">
      <c r="A8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9">
        <f t="shared" si="0"/>
        <v>0</v>
      </c>
    </row>
    <row r="9" spans="1:12" x14ac:dyDescent="0.25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9">
        <f t="shared" si="0"/>
        <v>0</v>
      </c>
    </row>
    <row r="10" spans="1:12" x14ac:dyDescent="0.25">
      <c r="A10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9">
        <f t="shared" si="0"/>
        <v>0</v>
      </c>
    </row>
    <row r="11" spans="1:12" x14ac:dyDescent="0.25">
      <c r="A11" t="s">
        <v>142</v>
      </c>
      <c r="B11">
        <v>1186</v>
      </c>
      <c r="C11">
        <v>1</v>
      </c>
      <c r="D11">
        <v>20</v>
      </c>
      <c r="E11">
        <v>401</v>
      </c>
      <c r="F11">
        <v>0</v>
      </c>
      <c r="G11">
        <v>0</v>
      </c>
      <c r="H11">
        <v>742</v>
      </c>
      <c r="I11">
        <v>22</v>
      </c>
      <c r="J11">
        <v>0</v>
      </c>
      <c r="K11">
        <v>0</v>
      </c>
      <c r="L11" s="39">
        <f t="shared" si="0"/>
        <v>9.7889515257063141E-3</v>
      </c>
    </row>
    <row r="12" spans="1:12" x14ac:dyDescent="0.25">
      <c r="A12" t="s">
        <v>143</v>
      </c>
      <c r="B12">
        <v>3411</v>
      </c>
      <c r="C12">
        <v>274</v>
      </c>
      <c r="D12">
        <v>683</v>
      </c>
      <c r="E12">
        <v>1</v>
      </c>
      <c r="F12">
        <v>0</v>
      </c>
      <c r="G12">
        <v>2451</v>
      </c>
      <c r="H12">
        <v>2</v>
      </c>
      <c r="I12">
        <v>0</v>
      </c>
      <c r="J12">
        <v>0</v>
      </c>
      <c r="K12">
        <v>0</v>
      </c>
      <c r="L12" s="39">
        <f t="shared" si="0"/>
        <v>2.81535528281486E-2</v>
      </c>
    </row>
    <row r="13" spans="1:12" x14ac:dyDescent="0.25">
      <c r="A13" t="s">
        <v>144</v>
      </c>
      <c r="B13">
        <v>698</v>
      </c>
      <c r="C13">
        <v>3</v>
      </c>
      <c r="D13">
        <v>1</v>
      </c>
      <c r="E13">
        <v>489</v>
      </c>
      <c r="F13">
        <v>56</v>
      </c>
      <c r="G13">
        <v>0</v>
      </c>
      <c r="H13">
        <v>147</v>
      </c>
      <c r="I13">
        <v>0</v>
      </c>
      <c r="J13">
        <v>2</v>
      </c>
      <c r="K13">
        <v>0</v>
      </c>
      <c r="L13" s="39">
        <f t="shared" si="0"/>
        <v>5.7611198692605467E-3</v>
      </c>
    </row>
    <row r="14" spans="1:12" x14ac:dyDescent="0.25">
      <c r="A14" t="s">
        <v>145</v>
      </c>
      <c r="B14">
        <v>10746</v>
      </c>
      <c r="C14">
        <v>0</v>
      </c>
      <c r="D14">
        <v>1293</v>
      </c>
      <c r="E14">
        <v>2645</v>
      </c>
      <c r="F14">
        <v>0</v>
      </c>
      <c r="G14">
        <v>5833</v>
      </c>
      <c r="H14">
        <v>1</v>
      </c>
      <c r="I14">
        <v>928</v>
      </c>
      <c r="J14">
        <v>44</v>
      </c>
      <c r="K14">
        <v>2</v>
      </c>
      <c r="L14" s="40">
        <f>B14/$B$3</f>
        <v>8.8694833975750467E-2</v>
      </c>
    </row>
    <row r="15" spans="1:12" x14ac:dyDescent="0.25">
      <c r="A15" t="s">
        <v>146</v>
      </c>
      <c r="B15">
        <v>1260</v>
      </c>
      <c r="C15">
        <v>2</v>
      </c>
      <c r="D15">
        <v>328</v>
      </c>
      <c r="E15">
        <v>0</v>
      </c>
      <c r="F15">
        <v>237</v>
      </c>
      <c r="G15">
        <v>232</v>
      </c>
      <c r="H15">
        <v>456</v>
      </c>
      <c r="I15">
        <v>5</v>
      </c>
      <c r="J15">
        <v>0</v>
      </c>
      <c r="K15">
        <v>0</v>
      </c>
      <c r="L15" s="39">
        <f t="shared" si="0"/>
        <v>1.0399729276888665E-2</v>
      </c>
    </row>
    <row r="16" spans="1:12" x14ac:dyDescent="0.25">
      <c r="A16" t="s">
        <v>147</v>
      </c>
      <c r="B16">
        <v>10950</v>
      </c>
      <c r="C16">
        <v>92</v>
      </c>
      <c r="D16">
        <v>3571</v>
      </c>
      <c r="E16">
        <v>1027</v>
      </c>
      <c r="F16">
        <v>806</v>
      </c>
      <c r="G16">
        <v>0</v>
      </c>
      <c r="H16">
        <v>1171</v>
      </c>
      <c r="I16">
        <v>3853</v>
      </c>
      <c r="J16">
        <v>429</v>
      </c>
      <c r="K16">
        <v>1</v>
      </c>
      <c r="L16" s="40">
        <f t="shared" si="0"/>
        <v>9.0378599668199111E-2</v>
      </c>
    </row>
    <row r="17" spans="1:12" x14ac:dyDescent="0.25">
      <c r="A17" t="s">
        <v>148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39">
        <f t="shared" si="0"/>
        <v>0</v>
      </c>
    </row>
    <row r="18" spans="1:12" x14ac:dyDescent="0.25">
      <c r="A18" t="s">
        <v>149</v>
      </c>
      <c r="B18">
        <v>594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584</v>
      </c>
      <c r="J18">
        <v>0</v>
      </c>
      <c r="K18">
        <v>7</v>
      </c>
      <c r="L18" s="39">
        <f t="shared" si="0"/>
        <v>4.9027295162475133E-3</v>
      </c>
    </row>
    <row r="19" spans="1:12" x14ac:dyDescent="0.25">
      <c r="A19" t="s">
        <v>150</v>
      </c>
      <c r="B19">
        <v>92</v>
      </c>
      <c r="C19">
        <v>0</v>
      </c>
      <c r="D19">
        <v>0</v>
      </c>
      <c r="E19">
        <v>0</v>
      </c>
      <c r="F19">
        <v>17</v>
      </c>
      <c r="G19">
        <v>0</v>
      </c>
      <c r="H19">
        <v>61</v>
      </c>
      <c r="I19">
        <v>11</v>
      </c>
      <c r="J19">
        <v>1</v>
      </c>
      <c r="K19">
        <v>2</v>
      </c>
      <c r="L19" s="39">
        <f t="shared" si="0"/>
        <v>7.5934531228075966E-4</v>
      </c>
    </row>
    <row r="20" spans="1:12" x14ac:dyDescent="0.25">
      <c r="A20" t="s">
        <v>151</v>
      </c>
      <c r="B20">
        <v>7005</v>
      </c>
      <c r="C20">
        <v>0</v>
      </c>
      <c r="D20">
        <v>613</v>
      </c>
      <c r="E20">
        <v>506</v>
      </c>
      <c r="F20">
        <v>1090</v>
      </c>
      <c r="G20">
        <v>0</v>
      </c>
      <c r="H20">
        <v>947</v>
      </c>
      <c r="I20">
        <v>3245</v>
      </c>
      <c r="J20">
        <v>602</v>
      </c>
      <c r="K20">
        <v>2</v>
      </c>
      <c r="L20" s="40">
        <f t="shared" si="0"/>
        <v>5.7817542527464363E-2</v>
      </c>
    </row>
    <row r="21" spans="1:12" x14ac:dyDescent="0.25">
      <c r="A21" t="s">
        <v>152</v>
      </c>
      <c r="B21">
        <v>1001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729</v>
      </c>
      <c r="J21">
        <v>0</v>
      </c>
      <c r="K21">
        <v>272</v>
      </c>
      <c r="L21" s="39">
        <f t="shared" si="0"/>
        <v>8.2620071477504387E-3</v>
      </c>
    </row>
    <row r="22" spans="1:12" x14ac:dyDescent="0.25">
      <c r="A22" t="s">
        <v>153</v>
      </c>
      <c r="B22">
        <v>471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57</v>
      </c>
      <c r="J22">
        <v>0</v>
      </c>
      <c r="K22">
        <v>414</v>
      </c>
      <c r="L22" s="39">
        <f t="shared" si="0"/>
        <v>3.8875178487417154E-3</v>
      </c>
    </row>
    <row r="23" spans="1:12" x14ac:dyDescent="0.25">
      <c r="A23" t="s">
        <v>154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9">
        <f t="shared" si="0"/>
        <v>0</v>
      </c>
    </row>
    <row r="24" spans="1:12" x14ac:dyDescent="0.25">
      <c r="A24" t="s">
        <v>155</v>
      </c>
      <c r="B24">
        <v>2162</v>
      </c>
      <c r="C24">
        <v>0</v>
      </c>
      <c r="D24">
        <v>0</v>
      </c>
      <c r="E24">
        <v>0</v>
      </c>
      <c r="F24">
        <v>0</v>
      </c>
      <c r="G24">
        <v>721</v>
      </c>
      <c r="H24">
        <v>0</v>
      </c>
      <c r="I24">
        <v>323</v>
      </c>
      <c r="J24">
        <v>1118</v>
      </c>
      <c r="K24">
        <v>0</v>
      </c>
      <c r="L24" s="39">
        <f t="shared" si="0"/>
        <v>1.7844614838597853E-2</v>
      </c>
    </row>
    <row r="25" spans="1:12" x14ac:dyDescent="0.25">
      <c r="A25" t="s">
        <v>156</v>
      </c>
      <c r="B25">
        <v>3953</v>
      </c>
      <c r="C25">
        <v>0</v>
      </c>
      <c r="D25">
        <v>0</v>
      </c>
      <c r="E25">
        <v>0</v>
      </c>
      <c r="F25">
        <v>42</v>
      </c>
      <c r="G25">
        <v>487</v>
      </c>
      <c r="H25">
        <v>964</v>
      </c>
      <c r="I25">
        <v>1459</v>
      </c>
      <c r="J25">
        <v>863</v>
      </c>
      <c r="K25">
        <v>138</v>
      </c>
      <c r="L25" s="39">
        <f t="shared" si="0"/>
        <v>3.2627087167889597E-2</v>
      </c>
    </row>
    <row r="26" spans="1:12" x14ac:dyDescent="0.25">
      <c r="A26" t="s">
        <v>157</v>
      </c>
      <c r="B26">
        <v>577</v>
      </c>
      <c r="C26">
        <v>0</v>
      </c>
      <c r="D26">
        <v>0</v>
      </c>
      <c r="E26">
        <v>5</v>
      </c>
      <c r="F26">
        <v>0</v>
      </c>
      <c r="G26">
        <v>469</v>
      </c>
      <c r="H26">
        <v>1</v>
      </c>
      <c r="I26">
        <v>102</v>
      </c>
      <c r="J26">
        <v>0</v>
      </c>
      <c r="K26">
        <v>0</v>
      </c>
      <c r="L26" s="39">
        <f t="shared" si="0"/>
        <v>4.7624157085434599E-3</v>
      </c>
    </row>
    <row r="27" spans="1:12" x14ac:dyDescent="0.25">
      <c r="A27" t="s">
        <v>158</v>
      </c>
      <c r="B27">
        <v>741</v>
      </c>
      <c r="C27">
        <v>0</v>
      </c>
      <c r="D27">
        <v>37</v>
      </c>
      <c r="E27">
        <v>26</v>
      </c>
      <c r="F27">
        <v>0</v>
      </c>
      <c r="G27">
        <v>185</v>
      </c>
      <c r="H27">
        <v>254</v>
      </c>
      <c r="I27">
        <v>12</v>
      </c>
      <c r="J27">
        <v>217</v>
      </c>
      <c r="K27">
        <v>10</v>
      </c>
      <c r="L27" s="39">
        <f t="shared" si="0"/>
        <v>6.1160312652178582E-3</v>
      </c>
    </row>
    <row r="28" spans="1:12" x14ac:dyDescent="0.25">
      <c r="A28" t="s">
        <v>159</v>
      </c>
      <c r="B28">
        <v>9277</v>
      </c>
      <c r="C28">
        <v>985</v>
      </c>
      <c r="D28">
        <v>1885</v>
      </c>
      <c r="E28">
        <v>3043</v>
      </c>
      <c r="F28">
        <v>0</v>
      </c>
      <c r="G28">
        <v>2224</v>
      </c>
      <c r="H28">
        <v>1102</v>
      </c>
      <c r="I28">
        <v>17</v>
      </c>
      <c r="J28">
        <v>21</v>
      </c>
      <c r="K28">
        <v>0</v>
      </c>
      <c r="L28" s="40">
        <f t="shared" si="0"/>
        <v>7.6570070239441387E-2</v>
      </c>
    </row>
    <row r="29" spans="1:12" x14ac:dyDescent="0.25">
      <c r="A29" t="s">
        <v>160</v>
      </c>
      <c r="B29">
        <v>4893</v>
      </c>
      <c r="C29">
        <v>0</v>
      </c>
      <c r="D29">
        <v>390</v>
      </c>
      <c r="E29">
        <v>426</v>
      </c>
      <c r="F29">
        <v>1541</v>
      </c>
      <c r="G29">
        <v>83</v>
      </c>
      <c r="H29">
        <v>2209</v>
      </c>
      <c r="I29">
        <v>226</v>
      </c>
      <c r="J29">
        <v>18</v>
      </c>
      <c r="K29">
        <v>0</v>
      </c>
      <c r="L29" s="39">
        <f t="shared" si="0"/>
        <v>4.0385615358584315E-2</v>
      </c>
    </row>
    <row r="30" spans="1:12" x14ac:dyDescent="0.25">
      <c r="A30" t="s">
        <v>161</v>
      </c>
      <c r="B30">
        <v>5374</v>
      </c>
      <c r="C30">
        <v>0</v>
      </c>
      <c r="D30">
        <v>30</v>
      </c>
      <c r="E30">
        <v>2143</v>
      </c>
      <c r="F30">
        <v>0</v>
      </c>
      <c r="G30">
        <v>508</v>
      </c>
      <c r="H30">
        <v>2614</v>
      </c>
      <c r="I30">
        <v>79</v>
      </c>
      <c r="J30">
        <v>0</v>
      </c>
      <c r="K30">
        <v>0</v>
      </c>
      <c r="L30" s="39">
        <f t="shared" si="0"/>
        <v>4.4355670741269594E-2</v>
      </c>
    </row>
    <row r="31" spans="1:12" x14ac:dyDescent="0.25">
      <c r="A31" t="s">
        <v>162</v>
      </c>
      <c r="B31">
        <v>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9</v>
      </c>
      <c r="J31">
        <v>0</v>
      </c>
      <c r="K31">
        <v>64</v>
      </c>
      <c r="L31" s="39">
        <f t="shared" si="0"/>
        <v>6.0252399778799404E-4</v>
      </c>
    </row>
    <row r="32" spans="1:12" x14ac:dyDescent="0.25">
      <c r="A32" t="s">
        <v>163</v>
      </c>
      <c r="B32">
        <v>7075</v>
      </c>
      <c r="C32">
        <v>794</v>
      </c>
      <c r="D32">
        <v>2</v>
      </c>
      <c r="E32">
        <v>1441</v>
      </c>
      <c r="F32">
        <v>0</v>
      </c>
      <c r="G32">
        <v>4248</v>
      </c>
      <c r="H32">
        <v>450</v>
      </c>
      <c r="I32">
        <v>95</v>
      </c>
      <c r="J32">
        <v>45</v>
      </c>
      <c r="K32">
        <v>0</v>
      </c>
      <c r="L32" s="40">
        <f t="shared" si="0"/>
        <v>5.8395305265069287E-2</v>
      </c>
    </row>
    <row r="33" spans="1:12" x14ac:dyDescent="0.25">
      <c r="A33" t="s">
        <v>164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9">
        <f t="shared" si="0"/>
        <v>0</v>
      </c>
    </row>
    <row r="34" spans="1:12" x14ac:dyDescent="0.25">
      <c r="A34" t="s">
        <v>165</v>
      </c>
      <c r="B34">
        <v>3600</v>
      </c>
      <c r="C34">
        <v>0</v>
      </c>
      <c r="D34">
        <v>1587</v>
      </c>
      <c r="E34">
        <v>240</v>
      </c>
      <c r="F34">
        <v>190</v>
      </c>
      <c r="G34">
        <v>44</v>
      </c>
      <c r="H34">
        <v>1121</v>
      </c>
      <c r="I34">
        <v>418</v>
      </c>
      <c r="J34">
        <v>0</v>
      </c>
      <c r="K34">
        <v>0</v>
      </c>
      <c r="L34" s="39">
        <f t="shared" si="0"/>
        <v>2.9713512219681899E-2</v>
      </c>
    </row>
    <row r="35" spans="1:12" x14ac:dyDescent="0.25">
      <c r="A35" t="s">
        <v>166</v>
      </c>
      <c r="B35">
        <v>8668</v>
      </c>
      <c r="C35">
        <v>0</v>
      </c>
      <c r="D35">
        <v>3027</v>
      </c>
      <c r="E35">
        <v>238</v>
      </c>
      <c r="F35">
        <v>266</v>
      </c>
      <c r="G35">
        <v>266</v>
      </c>
      <c r="H35">
        <v>2962</v>
      </c>
      <c r="I35">
        <v>1909</v>
      </c>
      <c r="J35">
        <v>0</v>
      </c>
      <c r="K35">
        <v>0</v>
      </c>
      <c r="L35" s="40">
        <f t="shared" si="0"/>
        <v>7.1543534422278537E-2</v>
      </c>
    </row>
    <row r="36" spans="1:12" x14ac:dyDescent="0.25">
      <c r="A36" t="s">
        <v>167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39">
        <f t="shared" si="0"/>
        <v>8.253753394356084E-6</v>
      </c>
    </row>
    <row r="37" spans="1:12" x14ac:dyDescent="0.25">
      <c r="A37" t="s">
        <v>168</v>
      </c>
      <c r="B37">
        <v>74</v>
      </c>
      <c r="C37">
        <v>0</v>
      </c>
      <c r="D37">
        <v>0</v>
      </c>
      <c r="E37">
        <v>0</v>
      </c>
      <c r="F37">
        <v>0</v>
      </c>
      <c r="G37">
        <v>0</v>
      </c>
      <c r="H37">
        <v>57</v>
      </c>
      <c r="I37">
        <v>0</v>
      </c>
      <c r="J37">
        <v>17</v>
      </c>
      <c r="K37">
        <v>0</v>
      </c>
      <c r="L37" s="39">
        <f t="shared" si="0"/>
        <v>6.1077775118235022E-4</v>
      </c>
    </row>
    <row r="38" spans="1:12" x14ac:dyDescent="0.25">
      <c r="A38" t="s">
        <v>169</v>
      </c>
      <c r="B38">
        <v>187</v>
      </c>
      <c r="C38">
        <v>0</v>
      </c>
      <c r="D38">
        <v>0</v>
      </c>
      <c r="E38">
        <v>0</v>
      </c>
      <c r="F38">
        <v>0</v>
      </c>
      <c r="G38">
        <v>0</v>
      </c>
      <c r="H38">
        <v>53</v>
      </c>
      <c r="I38">
        <v>126</v>
      </c>
      <c r="J38">
        <v>0</v>
      </c>
      <c r="K38">
        <v>8</v>
      </c>
      <c r="L38" s="39">
        <f t="shared" si="0"/>
        <v>1.5434518847445876E-3</v>
      </c>
    </row>
    <row r="39" spans="1:12" x14ac:dyDescent="0.25">
      <c r="A39" t="s">
        <v>170</v>
      </c>
      <c r="B39">
        <v>1229</v>
      </c>
      <c r="C39">
        <v>0</v>
      </c>
      <c r="D39">
        <v>400</v>
      </c>
      <c r="E39">
        <v>271</v>
      </c>
      <c r="F39">
        <v>71</v>
      </c>
      <c r="G39">
        <v>0</v>
      </c>
      <c r="H39">
        <v>487</v>
      </c>
      <c r="I39">
        <v>0</v>
      </c>
      <c r="J39">
        <v>0</v>
      </c>
      <c r="K39">
        <v>0</v>
      </c>
      <c r="L39" s="39">
        <f t="shared" si="0"/>
        <v>1.0143862921663627E-2</v>
      </c>
    </row>
    <row r="40" spans="1:12" x14ac:dyDescent="0.25">
      <c r="A40" t="s">
        <v>171</v>
      </c>
      <c r="B40">
        <v>120</v>
      </c>
      <c r="C40">
        <v>120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39">
        <f t="shared" si="0"/>
        <v>9.9045040732272994E-4</v>
      </c>
    </row>
    <row r="41" spans="1:12" x14ac:dyDescent="0.25">
      <c r="A41" t="s">
        <v>172</v>
      </c>
      <c r="B41">
        <v>11484</v>
      </c>
      <c r="C41">
        <v>0</v>
      </c>
      <c r="D41">
        <v>1636</v>
      </c>
      <c r="E41">
        <v>794</v>
      </c>
      <c r="F41">
        <v>2107</v>
      </c>
      <c r="G41">
        <v>1448</v>
      </c>
      <c r="H41">
        <v>229</v>
      </c>
      <c r="I41">
        <v>4391</v>
      </c>
      <c r="J41">
        <v>13</v>
      </c>
      <c r="K41">
        <v>866</v>
      </c>
      <c r="L41" s="40">
        <f t="shared" si="0"/>
        <v>9.4786103980785269E-2</v>
      </c>
    </row>
    <row r="42" spans="1:12" x14ac:dyDescent="0.25">
      <c r="A42" t="s">
        <v>173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39">
        <f t="shared" si="0"/>
        <v>0</v>
      </c>
    </row>
    <row r="43" spans="1:12" x14ac:dyDescent="0.25">
      <c r="A43" t="s">
        <v>174</v>
      </c>
      <c r="B43">
        <v>13496</v>
      </c>
      <c r="C43">
        <v>75</v>
      </c>
      <c r="D43">
        <v>4558</v>
      </c>
      <c r="E43">
        <v>168</v>
      </c>
      <c r="F43">
        <v>356</v>
      </c>
      <c r="G43">
        <v>407</v>
      </c>
      <c r="H43">
        <v>3563</v>
      </c>
      <c r="I43">
        <v>4309</v>
      </c>
      <c r="J43">
        <v>0</v>
      </c>
      <c r="K43">
        <v>60</v>
      </c>
      <c r="L43" s="40">
        <f t="shared" si="0"/>
        <v>0.1113926558102297</v>
      </c>
    </row>
    <row r="44" spans="1:12" x14ac:dyDescent="0.25">
      <c r="A44" t="s">
        <v>175</v>
      </c>
      <c r="B44">
        <v>1690</v>
      </c>
      <c r="C44">
        <v>0</v>
      </c>
      <c r="D44">
        <v>0</v>
      </c>
      <c r="E44">
        <v>0</v>
      </c>
      <c r="F44">
        <v>0</v>
      </c>
      <c r="G44">
        <v>58</v>
      </c>
      <c r="H44">
        <v>0</v>
      </c>
      <c r="I44">
        <v>1631</v>
      </c>
      <c r="J44">
        <v>1</v>
      </c>
      <c r="K44">
        <v>0</v>
      </c>
      <c r="L44" s="39">
        <f t="shared" si="0"/>
        <v>1.3948843236461781E-2</v>
      </c>
    </row>
    <row r="45" spans="1:12" ht="14.4" x14ac:dyDescent="0.3">
      <c r="A45" t="s">
        <v>176</v>
      </c>
    </row>
    <row r="50" spans="1:11" x14ac:dyDescent="0.25">
      <c r="A50" t="s">
        <v>177</v>
      </c>
    </row>
    <row r="51" spans="1:11" x14ac:dyDescent="0.25">
      <c r="B51" t="s">
        <v>124</v>
      </c>
      <c r="C51" t="s">
        <v>125</v>
      </c>
      <c r="D51" t="s">
        <v>126</v>
      </c>
      <c r="E51" t="s">
        <v>127</v>
      </c>
      <c r="F51" t="s">
        <v>128</v>
      </c>
      <c r="G51" t="s">
        <v>129</v>
      </c>
      <c r="H51" t="s">
        <v>130</v>
      </c>
      <c r="I51" t="s">
        <v>131</v>
      </c>
      <c r="J51" t="s">
        <v>132</v>
      </c>
      <c r="K51" t="s">
        <v>133</v>
      </c>
    </row>
    <row r="52" spans="1:11" ht="15" x14ac:dyDescent="0.25">
      <c r="A52" t="s">
        <v>145</v>
      </c>
      <c r="C52" s="41">
        <v>16650</v>
      </c>
      <c r="D52" s="41">
        <v>19600</v>
      </c>
      <c r="E52" s="41">
        <v>19600</v>
      </c>
      <c r="F52" s="41">
        <v>20835</v>
      </c>
      <c r="G52" s="41">
        <v>20835</v>
      </c>
      <c r="H52" s="41">
        <v>20835</v>
      </c>
      <c r="I52" s="41">
        <v>27990</v>
      </c>
      <c r="J52" s="41">
        <v>53175</v>
      </c>
      <c r="K52" s="41">
        <v>61500</v>
      </c>
    </row>
    <row r="53" spans="1:11" ht="15" x14ac:dyDescent="0.25">
      <c r="A53" t="s">
        <v>147</v>
      </c>
      <c r="C53" s="41">
        <v>11995</v>
      </c>
      <c r="D53" s="41">
        <v>12995</v>
      </c>
      <c r="E53" s="41">
        <v>13995</v>
      </c>
      <c r="F53" s="41">
        <v>17495</v>
      </c>
      <c r="G53" s="41">
        <v>18995</v>
      </c>
      <c r="H53" s="41">
        <v>20495</v>
      </c>
      <c r="I53" s="41">
        <v>25495</v>
      </c>
      <c r="J53" s="41">
        <v>35995</v>
      </c>
      <c r="K53" s="41">
        <v>43995</v>
      </c>
    </row>
    <row r="54" spans="1:11" ht="15" x14ac:dyDescent="0.25">
      <c r="A54" t="s">
        <v>151</v>
      </c>
      <c r="C54" s="41">
        <v>11685</v>
      </c>
      <c r="D54" s="41">
        <v>12810</v>
      </c>
      <c r="E54" s="41">
        <v>15550</v>
      </c>
      <c r="F54" s="41">
        <v>18190</v>
      </c>
      <c r="G54" s="41">
        <v>19035</v>
      </c>
      <c r="H54" s="41">
        <v>20280</v>
      </c>
      <c r="I54" s="41">
        <v>26025</v>
      </c>
      <c r="J54" s="41">
        <v>38625</v>
      </c>
      <c r="K54" s="41">
        <v>41670</v>
      </c>
    </row>
    <row r="55" spans="1:11" ht="15" x14ac:dyDescent="0.25">
      <c r="A55" t="s">
        <v>159</v>
      </c>
      <c r="C55" s="41">
        <v>15895</v>
      </c>
      <c r="D55" s="41">
        <v>15895</v>
      </c>
      <c r="E55" s="41">
        <v>16395</v>
      </c>
      <c r="F55" s="41">
        <v>18545</v>
      </c>
      <c r="G55" s="41">
        <v>19195</v>
      </c>
      <c r="H55" s="41">
        <v>19995</v>
      </c>
      <c r="I55" s="41">
        <v>27520</v>
      </c>
      <c r="J55" s="41">
        <v>30520</v>
      </c>
      <c r="K55" s="41">
        <v>37720</v>
      </c>
    </row>
    <row r="56" spans="1:11" ht="15" x14ac:dyDescent="0.25">
      <c r="A56" t="s">
        <v>163</v>
      </c>
      <c r="C56" s="41">
        <v>12990</v>
      </c>
      <c r="D56" s="41">
        <v>13590</v>
      </c>
      <c r="E56" s="41">
        <v>16390</v>
      </c>
      <c r="F56" s="41">
        <v>18090</v>
      </c>
      <c r="G56" s="41">
        <v>19990</v>
      </c>
      <c r="H56" s="41">
        <v>22390</v>
      </c>
      <c r="I56" s="41">
        <v>28490</v>
      </c>
      <c r="J56" s="41">
        <v>31990</v>
      </c>
      <c r="K56" s="41">
        <v>37990</v>
      </c>
    </row>
    <row r="57" spans="1:11" ht="15" x14ac:dyDescent="0.25">
      <c r="A57" t="s">
        <v>166</v>
      </c>
      <c r="C57" s="41">
        <v>11095</v>
      </c>
      <c r="D57" s="41">
        <v>12155</v>
      </c>
      <c r="E57" s="41">
        <v>15600</v>
      </c>
      <c r="F57" s="41">
        <v>18285</v>
      </c>
      <c r="G57" s="41">
        <v>27485</v>
      </c>
      <c r="H57" s="41">
        <v>27250</v>
      </c>
      <c r="I57" s="41">
        <v>33065</v>
      </c>
      <c r="J57" s="41">
        <v>39725</v>
      </c>
      <c r="K57" s="41">
        <v>42025</v>
      </c>
    </row>
    <row r="58" spans="1:11" ht="15" x14ac:dyDescent="0.25">
      <c r="A58" t="s">
        <v>172</v>
      </c>
      <c r="C58" s="41">
        <v>13360</v>
      </c>
      <c r="D58" s="41">
        <v>14580</v>
      </c>
      <c r="E58" s="41">
        <v>23500</v>
      </c>
      <c r="F58" s="41">
        <v>23500</v>
      </c>
      <c r="G58" s="41">
        <v>26000</v>
      </c>
      <c r="H58" s="41">
        <v>26790</v>
      </c>
      <c r="I58" s="41">
        <v>31630</v>
      </c>
      <c r="J58" s="41">
        <v>36500</v>
      </c>
      <c r="K58" s="41">
        <v>40395</v>
      </c>
    </row>
    <row r="59" spans="1:11" ht="15" x14ac:dyDescent="0.25">
      <c r="A59" t="s">
        <v>174</v>
      </c>
      <c r="C59" s="41">
        <v>13770</v>
      </c>
      <c r="D59" s="41">
        <v>13770</v>
      </c>
      <c r="E59" s="41">
        <v>17928</v>
      </c>
      <c r="F59" s="41">
        <v>21445</v>
      </c>
      <c r="G59" s="41">
        <v>28265</v>
      </c>
      <c r="H59" s="41">
        <v>24662</v>
      </c>
      <c r="I59" s="41">
        <v>31420</v>
      </c>
      <c r="J59" s="41">
        <v>38700</v>
      </c>
      <c r="K59" s="41">
        <v>73975</v>
      </c>
    </row>
    <row r="60" spans="1:11" x14ac:dyDescent="0.25">
      <c r="A60" s="53" t="s">
        <v>183</v>
      </c>
    </row>
    <row r="63" spans="1:11" x14ac:dyDescent="0.25">
      <c r="A63" t="s">
        <v>122</v>
      </c>
    </row>
    <row r="64" spans="1:11" x14ac:dyDescent="0.25">
      <c r="B64" t="s">
        <v>124</v>
      </c>
      <c r="C64" t="s">
        <v>125</v>
      </c>
      <c r="D64" t="s">
        <v>126</v>
      </c>
      <c r="E64" t="s">
        <v>127</v>
      </c>
      <c r="F64" t="s">
        <v>128</v>
      </c>
      <c r="G64" t="s">
        <v>129</v>
      </c>
      <c r="H64" t="s">
        <v>130</v>
      </c>
      <c r="I64" t="s">
        <v>131</v>
      </c>
      <c r="J64" t="s">
        <v>132</v>
      </c>
      <c r="K64" t="s">
        <v>133</v>
      </c>
    </row>
    <row r="65" spans="1:11" x14ac:dyDescent="0.25">
      <c r="A65" t="s">
        <v>145</v>
      </c>
      <c r="B65">
        <f>B14</f>
        <v>10746</v>
      </c>
      <c r="C65">
        <f t="shared" ref="C65:K65" si="1">C14</f>
        <v>0</v>
      </c>
      <c r="D65">
        <f t="shared" si="1"/>
        <v>1293</v>
      </c>
      <c r="E65">
        <f t="shared" si="1"/>
        <v>2645</v>
      </c>
      <c r="F65">
        <f t="shared" si="1"/>
        <v>0</v>
      </c>
      <c r="G65">
        <f t="shared" si="1"/>
        <v>5833</v>
      </c>
      <c r="H65">
        <f t="shared" si="1"/>
        <v>1</v>
      </c>
      <c r="I65">
        <f t="shared" si="1"/>
        <v>928</v>
      </c>
      <c r="J65">
        <f t="shared" si="1"/>
        <v>44</v>
      </c>
      <c r="K65">
        <f t="shared" si="1"/>
        <v>2</v>
      </c>
    </row>
    <row r="66" spans="1:11" x14ac:dyDescent="0.25">
      <c r="A66" t="s">
        <v>147</v>
      </c>
      <c r="B66">
        <f>B16</f>
        <v>10950</v>
      </c>
      <c r="C66">
        <f t="shared" ref="C66:K66" si="2">C16</f>
        <v>92</v>
      </c>
      <c r="D66">
        <f t="shared" si="2"/>
        <v>3571</v>
      </c>
      <c r="E66">
        <f t="shared" si="2"/>
        <v>1027</v>
      </c>
      <c r="F66">
        <f t="shared" si="2"/>
        <v>806</v>
      </c>
      <c r="G66">
        <f t="shared" si="2"/>
        <v>0</v>
      </c>
      <c r="H66">
        <f t="shared" si="2"/>
        <v>1171</v>
      </c>
      <c r="I66">
        <f t="shared" si="2"/>
        <v>3853</v>
      </c>
      <c r="J66">
        <f t="shared" si="2"/>
        <v>429</v>
      </c>
      <c r="K66">
        <f t="shared" si="2"/>
        <v>1</v>
      </c>
    </row>
    <row r="67" spans="1:11" x14ac:dyDescent="0.25">
      <c r="A67" t="s">
        <v>151</v>
      </c>
      <c r="B67">
        <f>B20</f>
        <v>7005</v>
      </c>
      <c r="C67">
        <f t="shared" ref="C67:K67" si="3">C20</f>
        <v>0</v>
      </c>
      <c r="D67">
        <f t="shared" si="3"/>
        <v>613</v>
      </c>
      <c r="E67">
        <f t="shared" si="3"/>
        <v>506</v>
      </c>
      <c r="F67">
        <f t="shared" si="3"/>
        <v>1090</v>
      </c>
      <c r="G67">
        <f t="shared" si="3"/>
        <v>0</v>
      </c>
      <c r="H67">
        <f t="shared" si="3"/>
        <v>947</v>
      </c>
      <c r="I67">
        <f t="shared" si="3"/>
        <v>3245</v>
      </c>
      <c r="J67">
        <f t="shared" si="3"/>
        <v>602</v>
      </c>
      <c r="K67">
        <f t="shared" si="3"/>
        <v>2</v>
      </c>
    </row>
    <row r="68" spans="1:11" x14ac:dyDescent="0.25">
      <c r="A68" t="s">
        <v>159</v>
      </c>
      <c r="B68">
        <f>B28</f>
        <v>9277</v>
      </c>
      <c r="C68">
        <f t="shared" ref="C68:K68" si="4">C28</f>
        <v>985</v>
      </c>
      <c r="D68">
        <f t="shared" si="4"/>
        <v>1885</v>
      </c>
      <c r="E68">
        <f t="shared" si="4"/>
        <v>3043</v>
      </c>
      <c r="F68">
        <f t="shared" si="4"/>
        <v>0</v>
      </c>
      <c r="G68">
        <f t="shared" si="4"/>
        <v>2224</v>
      </c>
      <c r="H68">
        <f t="shared" si="4"/>
        <v>1102</v>
      </c>
      <c r="I68">
        <f t="shared" si="4"/>
        <v>17</v>
      </c>
      <c r="J68">
        <f t="shared" si="4"/>
        <v>21</v>
      </c>
      <c r="K68">
        <f t="shared" si="4"/>
        <v>0</v>
      </c>
    </row>
    <row r="69" spans="1:11" x14ac:dyDescent="0.25">
      <c r="A69" t="s">
        <v>163</v>
      </c>
      <c r="B69">
        <f>B32</f>
        <v>7075</v>
      </c>
      <c r="C69">
        <f t="shared" ref="C69:K69" si="5">C32</f>
        <v>794</v>
      </c>
      <c r="D69">
        <f t="shared" si="5"/>
        <v>2</v>
      </c>
      <c r="E69">
        <f t="shared" si="5"/>
        <v>1441</v>
      </c>
      <c r="F69">
        <f t="shared" si="5"/>
        <v>0</v>
      </c>
      <c r="G69">
        <f t="shared" si="5"/>
        <v>4248</v>
      </c>
      <c r="H69">
        <f t="shared" si="5"/>
        <v>450</v>
      </c>
      <c r="I69">
        <f t="shared" si="5"/>
        <v>95</v>
      </c>
      <c r="J69">
        <f t="shared" si="5"/>
        <v>45</v>
      </c>
      <c r="K69">
        <f t="shared" si="5"/>
        <v>0</v>
      </c>
    </row>
    <row r="70" spans="1:11" x14ac:dyDescent="0.25">
      <c r="A70" t="s">
        <v>166</v>
      </c>
      <c r="B70">
        <f>B35</f>
        <v>8668</v>
      </c>
      <c r="C70">
        <f t="shared" ref="C70:K70" si="6">C35</f>
        <v>0</v>
      </c>
      <c r="D70">
        <f t="shared" si="6"/>
        <v>3027</v>
      </c>
      <c r="E70">
        <f t="shared" si="6"/>
        <v>238</v>
      </c>
      <c r="F70">
        <f t="shared" si="6"/>
        <v>266</v>
      </c>
      <c r="G70">
        <f t="shared" si="6"/>
        <v>266</v>
      </c>
      <c r="H70">
        <f t="shared" si="6"/>
        <v>2962</v>
      </c>
      <c r="I70">
        <f t="shared" si="6"/>
        <v>1909</v>
      </c>
      <c r="J70">
        <f t="shared" si="6"/>
        <v>0</v>
      </c>
      <c r="K70">
        <f t="shared" si="6"/>
        <v>0</v>
      </c>
    </row>
    <row r="71" spans="1:11" x14ac:dyDescent="0.25">
      <c r="A71" t="s">
        <v>172</v>
      </c>
      <c r="B71">
        <f>B41</f>
        <v>11484</v>
      </c>
      <c r="C71">
        <f t="shared" ref="C71:K71" si="7">C41</f>
        <v>0</v>
      </c>
      <c r="D71">
        <f t="shared" si="7"/>
        <v>1636</v>
      </c>
      <c r="E71">
        <f t="shared" si="7"/>
        <v>794</v>
      </c>
      <c r="F71">
        <f t="shared" si="7"/>
        <v>2107</v>
      </c>
      <c r="G71">
        <f t="shared" si="7"/>
        <v>1448</v>
      </c>
      <c r="H71">
        <f t="shared" si="7"/>
        <v>229</v>
      </c>
      <c r="I71">
        <f t="shared" si="7"/>
        <v>4391</v>
      </c>
      <c r="J71">
        <f t="shared" si="7"/>
        <v>13</v>
      </c>
      <c r="K71">
        <f t="shared" si="7"/>
        <v>866</v>
      </c>
    </row>
    <row r="72" spans="1:11" x14ac:dyDescent="0.25">
      <c r="A72" t="s">
        <v>174</v>
      </c>
      <c r="B72">
        <f>B43</f>
        <v>13496</v>
      </c>
      <c r="C72">
        <f t="shared" ref="C72:K72" si="8">C43</f>
        <v>75</v>
      </c>
      <c r="D72">
        <f t="shared" si="8"/>
        <v>4558</v>
      </c>
      <c r="E72">
        <f t="shared" si="8"/>
        <v>168</v>
      </c>
      <c r="F72">
        <f t="shared" si="8"/>
        <v>356</v>
      </c>
      <c r="G72">
        <f t="shared" si="8"/>
        <v>407</v>
      </c>
      <c r="H72">
        <f t="shared" si="8"/>
        <v>3563</v>
      </c>
      <c r="I72">
        <f t="shared" si="8"/>
        <v>4309</v>
      </c>
      <c r="J72">
        <f t="shared" si="8"/>
        <v>0</v>
      </c>
      <c r="K72">
        <f t="shared" si="8"/>
        <v>60</v>
      </c>
    </row>
    <row r="73" spans="1:11" ht="14.4" x14ac:dyDescent="0.3">
      <c r="A73" s="42" t="s">
        <v>178</v>
      </c>
      <c r="B73" s="42">
        <f>SUM(B65:B72)</f>
        <v>78701</v>
      </c>
      <c r="C73" s="42">
        <f t="shared" ref="C73:K73" si="9">SUM(C65:C72)</f>
        <v>1946</v>
      </c>
      <c r="D73" s="42">
        <f t="shared" si="9"/>
        <v>16585</v>
      </c>
      <c r="E73" s="42">
        <f t="shared" si="9"/>
        <v>9862</v>
      </c>
      <c r="F73" s="42">
        <f t="shared" si="9"/>
        <v>4625</v>
      </c>
      <c r="G73" s="42">
        <f t="shared" si="9"/>
        <v>14426</v>
      </c>
      <c r="H73" s="42">
        <f t="shared" si="9"/>
        <v>10425</v>
      </c>
      <c r="I73" s="42">
        <f t="shared" si="9"/>
        <v>18747</v>
      </c>
      <c r="J73" s="42">
        <f t="shared" si="9"/>
        <v>1154</v>
      </c>
      <c r="K73" s="42">
        <f t="shared" si="9"/>
        <v>931</v>
      </c>
    </row>
    <row r="77" spans="1:11" x14ac:dyDescent="0.25">
      <c r="A77" t="s">
        <v>179</v>
      </c>
    </row>
    <row r="78" spans="1:11" x14ac:dyDescent="0.25">
      <c r="B78" t="s">
        <v>124</v>
      </c>
      <c r="C78" t="s">
        <v>125</v>
      </c>
      <c r="D78" t="s">
        <v>126</v>
      </c>
      <c r="E78" t="s">
        <v>127</v>
      </c>
      <c r="F78" t="s">
        <v>128</v>
      </c>
      <c r="G78" t="s">
        <v>129</v>
      </c>
      <c r="H78" t="s">
        <v>130</v>
      </c>
      <c r="I78" t="s">
        <v>131</v>
      </c>
      <c r="J78" t="s">
        <v>132</v>
      </c>
      <c r="K78" t="s">
        <v>133</v>
      </c>
    </row>
    <row r="79" spans="1:11" x14ac:dyDescent="0.25">
      <c r="A79" t="s">
        <v>145</v>
      </c>
      <c r="B79" s="39">
        <f>B65/$B$73</f>
        <v>0.13654210238751732</v>
      </c>
      <c r="C79" s="39">
        <f t="shared" ref="C79:K79" si="10">C65/$B$73</f>
        <v>0</v>
      </c>
      <c r="D79" s="39">
        <f t="shared" si="10"/>
        <v>1.6429270276108309E-2</v>
      </c>
      <c r="E79" s="39">
        <f t="shared" si="10"/>
        <v>3.3608213364506166E-2</v>
      </c>
      <c r="F79" s="39">
        <f t="shared" si="10"/>
        <v>0</v>
      </c>
      <c r="G79" s="39">
        <f t="shared" si="10"/>
        <v>7.4115957865846682E-2</v>
      </c>
      <c r="H79" s="39">
        <f t="shared" si="10"/>
        <v>1.270631885236528E-5</v>
      </c>
      <c r="I79" s="39">
        <f t="shared" si="10"/>
        <v>1.1791463894994981E-2</v>
      </c>
      <c r="J79" s="39">
        <f t="shared" si="10"/>
        <v>5.5907802950407232E-4</v>
      </c>
      <c r="K79" s="39">
        <f t="shared" si="10"/>
        <v>2.5412637704730561E-5</v>
      </c>
    </row>
    <row r="80" spans="1:11" x14ac:dyDescent="0.25">
      <c r="A80" t="s">
        <v>147</v>
      </c>
      <c r="B80" s="39">
        <f t="shared" ref="B80:K86" si="11">B66/$B$73</f>
        <v>0.13913419143339983</v>
      </c>
      <c r="C80" s="39">
        <f t="shared" si="11"/>
        <v>1.1689813344176059E-3</v>
      </c>
      <c r="D80" s="39">
        <f t="shared" si="11"/>
        <v>4.5374264621796417E-2</v>
      </c>
      <c r="E80" s="39">
        <f t="shared" si="11"/>
        <v>1.3049389461379143E-2</v>
      </c>
      <c r="F80" s="39">
        <f t="shared" si="11"/>
        <v>1.0241292995006417E-2</v>
      </c>
      <c r="G80" s="39">
        <f t="shared" si="11"/>
        <v>0</v>
      </c>
      <c r="H80" s="39">
        <f t="shared" si="11"/>
        <v>1.4879099376119745E-2</v>
      </c>
      <c r="I80" s="39">
        <f t="shared" si="11"/>
        <v>4.8957446538163425E-2</v>
      </c>
      <c r="J80" s="39">
        <f t="shared" si="11"/>
        <v>5.4510107876647061E-3</v>
      </c>
      <c r="K80" s="39">
        <f t="shared" si="11"/>
        <v>1.270631885236528E-5</v>
      </c>
    </row>
    <row r="81" spans="1:11" x14ac:dyDescent="0.25">
      <c r="A81" t="s">
        <v>151</v>
      </c>
      <c r="B81" s="39">
        <f t="shared" si="11"/>
        <v>8.9007763560818798E-2</v>
      </c>
      <c r="C81" s="39">
        <f t="shared" si="11"/>
        <v>0</v>
      </c>
      <c r="D81" s="39">
        <f t="shared" si="11"/>
        <v>7.7889734564999171E-3</v>
      </c>
      <c r="E81" s="39">
        <f t="shared" si="11"/>
        <v>6.4293973392968327E-3</v>
      </c>
      <c r="F81" s="39">
        <f t="shared" si="11"/>
        <v>1.3849887549078156E-2</v>
      </c>
      <c r="G81" s="39">
        <f t="shared" si="11"/>
        <v>0</v>
      </c>
      <c r="H81" s="39">
        <f t="shared" si="11"/>
        <v>1.2032883953189921E-2</v>
      </c>
      <c r="I81" s="39">
        <f t="shared" si="11"/>
        <v>4.1232004675925339E-2</v>
      </c>
      <c r="J81" s="39">
        <f t="shared" si="11"/>
        <v>7.6492039491238995E-3</v>
      </c>
      <c r="K81" s="39">
        <f t="shared" si="11"/>
        <v>2.5412637704730561E-5</v>
      </c>
    </row>
    <row r="82" spans="1:11" x14ac:dyDescent="0.25">
      <c r="A82" t="s">
        <v>159</v>
      </c>
      <c r="B82" s="39">
        <f t="shared" si="11"/>
        <v>0.11787651999339271</v>
      </c>
      <c r="C82" s="39">
        <f t="shared" si="11"/>
        <v>1.2515724069579803E-2</v>
      </c>
      <c r="D82" s="39">
        <f t="shared" si="11"/>
        <v>2.3951411036708555E-2</v>
      </c>
      <c r="E82" s="39">
        <f t="shared" si="11"/>
        <v>3.8665328267747552E-2</v>
      </c>
      <c r="F82" s="39">
        <f t="shared" si="11"/>
        <v>0</v>
      </c>
      <c r="G82" s="39">
        <f t="shared" si="11"/>
        <v>2.8258853127660386E-2</v>
      </c>
      <c r="H82" s="39">
        <f t="shared" si="11"/>
        <v>1.400236337530654E-2</v>
      </c>
      <c r="I82" s="39">
        <f t="shared" si="11"/>
        <v>2.1600742049020978E-4</v>
      </c>
      <c r="J82" s="39">
        <f t="shared" si="11"/>
        <v>2.6683269589967089E-4</v>
      </c>
      <c r="K82" s="39">
        <f t="shared" si="11"/>
        <v>0</v>
      </c>
    </row>
    <row r="83" spans="1:11" x14ac:dyDescent="0.25">
      <c r="A83" t="s">
        <v>163</v>
      </c>
      <c r="B83" s="39">
        <f t="shared" si="11"/>
        <v>8.989720588048436E-2</v>
      </c>
      <c r="C83" s="39">
        <f t="shared" si="11"/>
        <v>1.0088817168778033E-2</v>
      </c>
      <c r="D83" s="39">
        <f t="shared" si="11"/>
        <v>2.5412637704730561E-5</v>
      </c>
      <c r="E83" s="39">
        <f t="shared" si="11"/>
        <v>1.8309805466258371E-2</v>
      </c>
      <c r="F83" s="39">
        <f t="shared" si="11"/>
        <v>0</v>
      </c>
      <c r="G83" s="39">
        <f t="shared" si="11"/>
        <v>5.3976442484847717E-2</v>
      </c>
      <c r="H83" s="39">
        <f t="shared" si="11"/>
        <v>5.7178434835643763E-3</v>
      </c>
      <c r="I83" s="39">
        <f t="shared" si="11"/>
        <v>1.2071002909747018E-3</v>
      </c>
      <c r="J83" s="39">
        <f t="shared" si="11"/>
        <v>5.7178434835643765E-4</v>
      </c>
      <c r="K83" s="39">
        <f t="shared" si="11"/>
        <v>0</v>
      </c>
    </row>
    <row r="84" spans="1:11" x14ac:dyDescent="0.25">
      <c r="A84" t="s">
        <v>166</v>
      </c>
      <c r="B84" s="39">
        <f t="shared" si="11"/>
        <v>0.11013837181230225</v>
      </c>
      <c r="C84" s="39">
        <f t="shared" si="11"/>
        <v>0</v>
      </c>
      <c r="D84" s="39">
        <f t="shared" si="11"/>
        <v>3.8462027166109705E-2</v>
      </c>
      <c r="E84" s="39">
        <f t="shared" si="11"/>
        <v>3.024103886862937E-3</v>
      </c>
      <c r="F84" s="39">
        <f t="shared" si="11"/>
        <v>3.3798808147291648E-3</v>
      </c>
      <c r="G84" s="39">
        <f t="shared" si="11"/>
        <v>3.3798808147291648E-3</v>
      </c>
      <c r="H84" s="39">
        <f t="shared" si="11"/>
        <v>3.7636116440705962E-2</v>
      </c>
      <c r="I84" s="39">
        <f t="shared" si="11"/>
        <v>2.4256362689165322E-2</v>
      </c>
      <c r="J84" s="39">
        <f t="shared" si="11"/>
        <v>0</v>
      </c>
      <c r="K84" s="39">
        <f t="shared" si="11"/>
        <v>0</v>
      </c>
    </row>
    <row r="85" spans="1:11" x14ac:dyDescent="0.25">
      <c r="A85" t="s">
        <v>172</v>
      </c>
      <c r="B85" s="39">
        <f t="shared" si="11"/>
        <v>0.14591936570056288</v>
      </c>
      <c r="C85" s="39">
        <f t="shared" si="11"/>
        <v>0</v>
      </c>
      <c r="D85" s="39">
        <f t="shared" si="11"/>
        <v>2.07875376424696E-2</v>
      </c>
      <c r="E85" s="39">
        <f t="shared" si="11"/>
        <v>1.0088817168778033E-2</v>
      </c>
      <c r="F85" s="39">
        <f t="shared" si="11"/>
        <v>2.6772213821933649E-2</v>
      </c>
      <c r="G85" s="39">
        <f t="shared" si="11"/>
        <v>1.8398749698224928E-2</v>
      </c>
      <c r="H85" s="39">
        <f t="shared" si="11"/>
        <v>2.9097470171916494E-3</v>
      </c>
      <c r="I85" s="39">
        <f t="shared" si="11"/>
        <v>5.5793446080735949E-2</v>
      </c>
      <c r="J85" s="39">
        <f t="shared" si="11"/>
        <v>1.6518214508074865E-4</v>
      </c>
      <c r="K85" s="39">
        <f t="shared" si="11"/>
        <v>1.1003672126148334E-2</v>
      </c>
    </row>
    <row r="86" spans="1:11" x14ac:dyDescent="0.25">
      <c r="A86" t="s">
        <v>174</v>
      </c>
      <c r="B86" s="39">
        <f t="shared" si="11"/>
        <v>0.17148447923152182</v>
      </c>
      <c r="C86" s="39">
        <f t="shared" si="11"/>
        <v>9.5297391392739608E-4</v>
      </c>
      <c r="D86" s="39">
        <f t="shared" si="11"/>
        <v>5.7915401329080955E-2</v>
      </c>
      <c r="E86" s="39">
        <f t="shared" si="11"/>
        <v>2.1346615671973671E-3</v>
      </c>
      <c r="F86" s="39">
        <f t="shared" si="11"/>
        <v>4.5234495114420403E-3</v>
      </c>
      <c r="G86" s="39">
        <f t="shared" si="11"/>
        <v>5.1714717729126692E-3</v>
      </c>
      <c r="H86" s="39">
        <f t="shared" si="11"/>
        <v>4.5272614070977497E-2</v>
      </c>
      <c r="I86" s="39">
        <f t="shared" si="11"/>
        <v>5.4751527934841997E-2</v>
      </c>
      <c r="J86" s="39">
        <f t="shared" si="11"/>
        <v>0</v>
      </c>
      <c r="K86" s="39">
        <f t="shared" si="11"/>
        <v>7.6237913114191687E-4</v>
      </c>
    </row>
    <row r="87" spans="1:11" ht="14.4" x14ac:dyDescent="0.3">
      <c r="A87" s="42" t="s">
        <v>178</v>
      </c>
      <c r="B87" s="43">
        <f>SUM(B79:B86)</f>
        <v>1</v>
      </c>
      <c r="C87" s="44">
        <f t="shared" ref="C87:K87" si="12">SUM(C79:C86)</f>
        <v>2.4726496486702838E-2</v>
      </c>
      <c r="D87" s="44">
        <f t="shared" si="12"/>
        <v>0.21073429816647821</v>
      </c>
      <c r="E87" s="44">
        <f t="shared" si="12"/>
        <v>0.12530971652202638</v>
      </c>
      <c r="F87" s="44">
        <f t="shared" si="12"/>
        <v>5.8766724692189423E-2</v>
      </c>
      <c r="G87" s="44">
        <f t="shared" si="12"/>
        <v>0.18330135576422152</v>
      </c>
      <c r="H87" s="44">
        <f t="shared" si="12"/>
        <v>0.13246337403590805</v>
      </c>
      <c r="I87" s="44">
        <f t="shared" si="12"/>
        <v>0.23820535952529193</v>
      </c>
      <c r="J87" s="44">
        <f t="shared" si="12"/>
        <v>1.4663091955629537E-2</v>
      </c>
      <c r="K87" s="44">
        <f t="shared" si="12"/>
        <v>1.1829582851552077E-2</v>
      </c>
    </row>
    <row r="90" spans="1:11" ht="18" x14ac:dyDescent="0.35">
      <c r="A90" s="45" t="s">
        <v>65</v>
      </c>
      <c r="B90" s="45">
        <f>SUMPRODUCT(C79:K86,C52:K59)</f>
        <v>21831.587082756254</v>
      </c>
    </row>
    <row r="91" spans="1:11" ht="18" x14ac:dyDescent="0.35">
      <c r="A91" s="45" t="s">
        <v>180</v>
      </c>
      <c r="B91" s="45">
        <f>B90/1.07597</f>
        <v>20290.14478354996</v>
      </c>
    </row>
    <row r="94" spans="1:11" x14ac:dyDescent="0.25">
      <c r="A94" s="46" t="s">
        <v>181</v>
      </c>
    </row>
    <row r="95" spans="1:11" x14ac:dyDescent="0.25">
      <c r="D95" s="39"/>
      <c r="E95" s="39"/>
      <c r="F95" s="39"/>
      <c r="G95" s="39"/>
      <c r="H95" s="39"/>
      <c r="I95" s="39"/>
      <c r="J95" s="39"/>
      <c r="K95" s="39"/>
    </row>
    <row r="96" spans="1:11" x14ac:dyDescent="0.25">
      <c r="B96" s="39"/>
      <c r="C96" s="39"/>
      <c r="D96" s="39"/>
      <c r="E96" s="39"/>
      <c r="F96" s="39"/>
      <c r="G96" s="39"/>
      <c r="H96" s="39"/>
      <c r="I96" s="39"/>
      <c r="J96" s="39"/>
      <c r="K96" s="3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Commodities</vt:lpstr>
      <vt:lpstr>TRA</vt:lpstr>
      <vt:lpstr>Purchase price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2005-06-03T09:41:13Z</dcterms:created>
  <dcterms:modified xsi:type="dcterms:W3CDTF">2021-01-20T14:29:48Z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562114894390106</vt:r8>
  </property>
</Properties>
</file>