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2244A65C-7E6B-4C98-80F0-654A4EF26514}" xr6:coauthVersionLast="45" xr6:coauthVersionMax="46" xr10:uidLastSave="{00000000-0000-0000-0000-000000000000}"/>
  <bookViews>
    <workbookView xWindow="-120" yWindow="-16320" windowWidth="29040" windowHeight="15840" tabRatio="819" firstSheet="1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4" i="48" l="1"/>
  <c r="H80" i="48"/>
  <c r="H66" i="48"/>
  <c r="D66" i="48" s="1"/>
  <c r="H52" i="48" l="1"/>
  <c r="D52" i="48" l="1"/>
  <c r="H32" i="48"/>
  <c r="B52" i="48"/>
  <c r="B51" i="48"/>
  <c r="B80" i="48" l="1"/>
  <c r="B66" i="48"/>
  <c r="H60" i="48"/>
  <c r="B60" i="48"/>
  <c r="C184" i="48" l="1"/>
  <c r="C183" i="48"/>
  <c r="C182" i="48"/>
  <c r="H184" i="48"/>
  <c r="D184" i="48" s="1"/>
  <c r="B184" i="48"/>
  <c r="H183" i="48"/>
  <c r="D183" i="48" s="1"/>
  <c r="B183" i="48"/>
  <c r="H182" i="48"/>
  <c r="D182" i="48" s="1"/>
  <c r="B182" i="48"/>
  <c r="B88" i="48"/>
  <c r="B74" i="48"/>
  <c r="B46" i="48"/>
  <c r="B32" i="48"/>
  <c r="B18" i="48"/>
  <c r="B10" i="48"/>
  <c r="B24" i="48"/>
  <c r="B38" i="48"/>
  <c r="B37" i="48"/>
  <c r="B45" i="48"/>
  <c r="B44" i="48"/>
  <c r="B43" i="48"/>
  <c r="B42" i="48"/>
  <c r="B41" i="48"/>
  <c r="B40" i="48"/>
  <c r="B39" i="48"/>
  <c r="B36" i="48"/>
  <c r="B35" i="48"/>
  <c r="B34" i="48"/>
  <c r="B31" i="48"/>
  <c r="B30" i="48"/>
  <c r="B29" i="48"/>
  <c r="B28" i="48"/>
  <c r="B27" i="48"/>
  <c r="B26" i="48"/>
  <c r="B25" i="48"/>
  <c r="B23" i="48"/>
  <c r="B22" i="48"/>
  <c r="B21" i="48"/>
  <c r="B20" i="48"/>
  <c r="B17" i="48"/>
  <c r="B16" i="48"/>
  <c r="B15" i="48"/>
  <c r="B14" i="48"/>
  <c r="B13" i="48"/>
  <c r="B12" i="48"/>
  <c r="B11" i="48"/>
  <c r="B9" i="48"/>
  <c r="B8" i="48"/>
  <c r="B7" i="48"/>
  <c r="B6" i="48"/>
  <c r="B87" i="48"/>
  <c r="B86" i="48"/>
  <c r="B85" i="48"/>
  <c r="B84" i="48"/>
  <c r="B83" i="48"/>
  <c r="B82" i="48"/>
  <c r="B81" i="48"/>
  <c r="B79" i="48"/>
  <c r="B78" i="48"/>
  <c r="B77" i="48"/>
  <c r="B76" i="48"/>
  <c r="B73" i="48"/>
  <c r="B72" i="48"/>
  <c r="B71" i="48"/>
  <c r="B70" i="48"/>
  <c r="B69" i="48"/>
  <c r="B68" i="48"/>
  <c r="B67" i="48"/>
  <c r="B65" i="48"/>
  <c r="B64" i="48"/>
  <c r="B63" i="48"/>
  <c r="B62" i="48"/>
  <c r="B59" i="48"/>
  <c r="B58" i="48"/>
  <c r="B57" i="48"/>
  <c r="B56" i="48"/>
  <c r="B55" i="48"/>
  <c r="B54" i="48"/>
  <c r="B53" i="48"/>
  <c r="B50" i="48"/>
  <c r="B49" i="48"/>
  <c r="B48" i="48"/>
  <c r="H88" i="48" l="1"/>
  <c r="D88" i="48" s="1"/>
  <c r="C88" i="48"/>
  <c r="H87" i="48"/>
  <c r="D87" i="48" s="1"/>
  <c r="C87" i="48"/>
  <c r="H86" i="48"/>
  <c r="D86" i="48" s="1"/>
  <c r="C86" i="48"/>
  <c r="H85" i="48"/>
  <c r="D85" i="48" s="1"/>
  <c r="C85" i="48"/>
  <c r="H84" i="48"/>
  <c r="D84" i="48" s="1"/>
  <c r="C84" i="48"/>
  <c r="H83" i="48"/>
  <c r="D83" i="48" s="1"/>
  <c r="C83" i="48"/>
  <c r="H82" i="48"/>
  <c r="D82" i="48" s="1"/>
  <c r="C82" i="48"/>
  <c r="H81" i="48"/>
  <c r="D81" i="48" s="1"/>
  <c r="C81" i="48"/>
  <c r="D80" i="48"/>
  <c r="C80" i="48"/>
  <c r="H79" i="48"/>
  <c r="D79" i="48" s="1"/>
  <c r="C79" i="48"/>
  <c r="H78" i="48"/>
  <c r="D78" i="48" s="1"/>
  <c r="C78" i="48"/>
  <c r="H77" i="48"/>
  <c r="D77" i="48" s="1"/>
  <c r="C77" i="48"/>
  <c r="H76" i="48"/>
  <c r="D76" i="48" s="1"/>
  <c r="C76" i="48"/>
  <c r="H74" i="48"/>
  <c r="D74" i="48" s="1"/>
  <c r="C74" i="48"/>
  <c r="H73" i="48"/>
  <c r="D73" i="48" s="1"/>
  <c r="C73" i="48"/>
  <c r="H72" i="48"/>
  <c r="D72" i="48" s="1"/>
  <c r="C72" i="48"/>
  <c r="H71" i="48"/>
  <c r="D71" i="48" s="1"/>
  <c r="C71" i="48"/>
  <c r="H70" i="48"/>
  <c r="D70" i="48" s="1"/>
  <c r="C70" i="48"/>
  <c r="H69" i="48"/>
  <c r="D69" i="48" s="1"/>
  <c r="C69" i="48"/>
  <c r="H68" i="48"/>
  <c r="D68" i="48" s="1"/>
  <c r="C68" i="48"/>
  <c r="H67" i="48"/>
  <c r="D67" i="48" s="1"/>
  <c r="C67" i="48"/>
  <c r="C66" i="48"/>
  <c r="H65" i="48"/>
  <c r="D65" i="48" s="1"/>
  <c r="C65" i="48"/>
  <c r="H64" i="48"/>
  <c r="D64" i="48" s="1"/>
  <c r="C64" i="48"/>
  <c r="H63" i="48"/>
  <c r="D63" i="48" s="1"/>
  <c r="C63" i="48"/>
  <c r="H62" i="48"/>
  <c r="D62" i="48" s="1"/>
  <c r="C62" i="48"/>
  <c r="D60" i="48"/>
  <c r="C60" i="48"/>
  <c r="H59" i="48"/>
  <c r="D59" i="48" s="1"/>
  <c r="C59" i="48"/>
  <c r="H58" i="48"/>
  <c r="D58" i="48" s="1"/>
  <c r="C58" i="48"/>
  <c r="H57" i="48"/>
  <c r="D57" i="48" s="1"/>
  <c r="C57" i="48"/>
  <c r="H56" i="48"/>
  <c r="D56" i="48" s="1"/>
  <c r="C56" i="48"/>
  <c r="H55" i="48"/>
  <c r="D55" i="48" s="1"/>
  <c r="C55" i="48"/>
  <c r="H54" i="48"/>
  <c r="D54" i="48" s="1"/>
  <c r="C54" i="48"/>
  <c r="H53" i="48"/>
  <c r="D53" i="48" s="1"/>
  <c r="C53" i="48"/>
  <c r="C52" i="48"/>
  <c r="H51" i="48"/>
  <c r="D51" i="48" s="1"/>
  <c r="C51" i="48"/>
  <c r="H50" i="48"/>
  <c r="D50" i="48" s="1"/>
  <c r="C50" i="48"/>
  <c r="H49" i="48"/>
  <c r="D49" i="48" s="1"/>
  <c r="C49" i="48"/>
  <c r="H48" i="48"/>
  <c r="D48" i="48" s="1"/>
  <c r="C48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72" i="48"/>
  <c r="D172" i="48" s="1"/>
  <c r="H158" i="48"/>
  <c r="D158" i="48" s="1"/>
  <c r="H144" i="48"/>
  <c r="D144" i="48" s="1"/>
  <c r="B178" i="48"/>
  <c r="B179" i="48"/>
  <c r="B180" i="48"/>
  <c r="C180" i="48"/>
  <c r="C179" i="48"/>
  <c r="C178" i="48"/>
  <c r="B176" i="48"/>
  <c r="B175" i="48"/>
  <c r="B174" i="48"/>
  <c r="H180" i="48"/>
  <c r="D180" i="48" s="1"/>
  <c r="H179" i="48"/>
  <c r="D179" i="48" s="1"/>
  <c r="H178" i="48"/>
  <c r="D178" i="48" s="1"/>
  <c r="H176" i="48"/>
  <c r="D176" i="48" s="1"/>
  <c r="H175" i="48"/>
  <c r="D175" i="48" s="1"/>
  <c r="H174" i="48"/>
  <c r="D174" i="48" s="1"/>
  <c r="C172" i="48"/>
  <c r="B172" i="48"/>
  <c r="H171" i="48"/>
  <c r="D171" i="48" s="1"/>
  <c r="C171" i="48"/>
  <c r="B171" i="48"/>
  <c r="H170" i="48"/>
  <c r="D170" i="48" s="1"/>
  <c r="C170" i="48"/>
  <c r="B170" i="48"/>
  <c r="H169" i="48"/>
  <c r="D169" i="48" s="1"/>
  <c r="C169" i="48"/>
  <c r="B169" i="48"/>
  <c r="H168" i="48"/>
  <c r="D168" i="48" s="1"/>
  <c r="C168" i="48"/>
  <c r="B168" i="48"/>
  <c r="H167" i="48"/>
  <c r="D167" i="48" s="1"/>
  <c r="C167" i="48"/>
  <c r="B167" i="48"/>
  <c r="H166" i="48"/>
  <c r="D166" i="48" s="1"/>
  <c r="C166" i="48"/>
  <c r="B166" i="48"/>
  <c r="H165" i="48"/>
  <c r="D165" i="48" s="1"/>
  <c r="C165" i="48"/>
  <c r="B165" i="48"/>
  <c r="H164" i="48"/>
  <c r="D164" i="48" s="1"/>
  <c r="C164" i="48"/>
  <c r="B164" i="48"/>
  <c r="H163" i="48"/>
  <c r="D163" i="48" s="1"/>
  <c r="C163" i="48"/>
  <c r="B163" i="48"/>
  <c r="H162" i="48"/>
  <c r="D162" i="48" s="1"/>
  <c r="C162" i="48"/>
  <c r="B162" i="48"/>
  <c r="H161" i="48"/>
  <c r="D161" i="48" s="1"/>
  <c r="C161" i="48"/>
  <c r="B161" i="48"/>
  <c r="H160" i="48"/>
  <c r="D160" i="48" s="1"/>
  <c r="C160" i="48"/>
  <c r="B160" i="48"/>
  <c r="C158" i="48"/>
  <c r="B158" i="48"/>
  <c r="H157" i="48"/>
  <c r="D157" i="48" s="1"/>
  <c r="C157" i="48"/>
  <c r="B157" i="48"/>
  <c r="H156" i="48"/>
  <c r="D156" i="48" s="1"/>
  <c r="C156" i="48"/>
  <c r="B156" i="48"/>
  <c r="H155" i="48"/>
  <c r="D155" i="48" s="1"/>
  <c r="C155" i="48"/>
  <c r="B155" i="48"/>
  <c r="H154" i="48"/>
  <c r="D154" i="48" s="1"/>
  <c r="C154" i="48"/>
  <c r="B154" i="48"/>
  <c r="H153" i="48"/>
  <c r="D153" i="48" s="1"/>
  <c r="C153" i="48"/>
  <c r="B153" i="48"/>
  <c r="H152" i="48"/>
  <c r="D152" i="48" s="1"/>
  <c r="C152" i="48"/>
  <c r="B152" i="48"/>
  <c r="H151" i="48"/>
  <c r="D151" i="48" s="1"/>
  <c r="C151" i="48"/>
  <c r="B151" i="48"/>
  <c r="H150" i="48"/>
  <c r="D150" i="48" s="1"/>
  <c r="C150" i="48"/>
  <c r="B150" i="48"/>
  <c r="H149" i="48"/>
  <c r="D149" i="48" s="1"/>
  <c r="C149" i="48"/>
  <c r="B149" i="48"/>
  <c r="H148" i="48"/>
  <c r="D148" i="48" s="1"/>
  <c r="C148" i="48"/>
  <c r="B148" i="48"/>
  <c r="H147" i="48"/>
  <c r="D147" i="48" s="1"/>
  <c r="C147" i="48"/>
  <c r="B147" i="48"/>
  <c r="H146" i="48"/>
  <c r="D146" i="48" s="1"/>
  <c r="C146" i="48"/>
  <c r="B146" i="48"/>
  <c r="C144" i="48"/>
  <c r="B144" i="48"/>
  <c r="H143" i="48"/>
  <c r="D143" i="48" s="1"/>
  <c r="C143" i="48"/>
  <c r="B143" i="48"/>
  <c r="H142" i="48"/>
  <c r="D142" i="48" s="1"/>
  <c r="C142" i="48"/>
  <c r="B142" i="48"/>
  <c r="H141" i="48"/>
  <c r="D141" i="48" s="1"/>
  <c r="C141" i="48"/>
  <c r="B141" i="48"/>
  <c r="H140" i="48"/>
  <c r="D140" i="48" s="1"/>
  <c r="C140" i="48"/>
  <c r="B140" i="48"/>
  <c r="H139" i="48"/>
  <c r="D139" i="48" s="1"/>
  <c r="C139" i="48"/>
  <c r="B139" i="48"/>
  <c r="H138" i="48"/>
  <c r="D138" i="48" s="1"/>
  <c r="C138" i="48"/>
  <c r="B138" i="48"/>
  <c r="H137" i="48"/>
  <c r="D137" i="48" s="1"/>
  <c r="C137" i="48"/>
  <c r="B137" i="48"/>
  <c r="H136" i="48"/>
  <c r="D136" i="48" s="1"/>
  <c r="C136" i="48"/>
  <c r="B136" i="48"/>
  <c r="H135" i="48"/>
  <c r="D135" i="48" s="1"/>
  <c r="C135" i="48"/>
  <c r="B135" i="48"/>
  <c r="H134" i="48"/>
  <c r="D134" i="48" s="1"/>
  <c r="C134" i="48"/>
  <c r="B134" i="48"/>
  <c r="H133" i="48"/>
  <c r="D133" i="48" s="1"/>
  <c r="C133" i="48"/>
  <c r="B133" i="48"/>
  <c r="H132" i="48"/>
  <c r="D132" i="48" s="1"/>
  <c r="C132" i="48"/>
  <c r="B132" i="48"/>
  <c r="H102" i="48"/>
  <c r="H116" i="48"/>
  <c r="H130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46" i="48"/>
  <c r="H45" i="48"/>
  <c r="H44" i="48"/>
  <c r="H43" i="48"/>
  <c r="H42" i="48"/>
  <c r="H41" i="48"/>
  <c r="H40" i="48"/>
  <c r="H39" i="48"/>
  <c r="H38" i="48"/>
  <c r="D38" i="48" s="1"/>
  <c r="H37" i="48"/>
  <c r="H36" i="48"/>
  <c r="H35" i="48"/>
  <c r="H34" i="48"/>
  <c r="H31" i="48"/>
  <c r="H30" i="48"/>
  <c r="H29" i="48"/>
  <c r="H28" i="48"/>
  <c r="H27" i="48"/>
  <c r="H26" i="48"/>
  <c r="H25" i="48"/>
  <c r="H24" i="48"/>
  <c r="D24" i="48" s="1"/>
  <c r="H23" i="48"/>
  <c r="H22" i="48"/>
  <c r="H21" i="48"/>
  <c r="H20" i="48"/>
  <c r="H18" i="48"/>
  <c r="D18" i="48" s="1"/>
  <c r="H10" i="48"/>
  <c r="D5" i="64" l="1"/>
  <c r="D130" i="48"/>
  <c r="B130" i="48"/>
  <c r="D116" i="48"/>
  <c r="B116" i="48"/>
  <c r="D102" i="48"/>
  <c r="B102" i="48"/>
  <c r="D46" i="48"/>
  <c r="D32" i="48"/>
  <c r="H17" i="48"/>
  <c r="D17" i="48" s="1"/>
  <c r="B129" i="48" l="1"/>
  <c r="B128" i="48"/>
  <c r="B127" i="48"/>
  <c r="B126" i="48"/>
  <c r="B125" i="48"/>
  <c r="B124" i="48"/>
  <c r="B123" i="48"/>
  <c r="B122" i="48"/>
  <c r="B121" i="48"/>
  <c r="B120" i="48"/>
  <c r="B119" i="48"/>
  <c r="B118" i="48"/>
  <c r="B101" i="48"/>
  <c r="B100" i="48"/>
  <c r="B99" i="48"/>
  <c r="B98" i="48"/>
  <c r="B97" i="48"/>
  <c r="B96" i="48"/>
  <c r="B95" i="48"/>
  <c r="B94" i="48"/>
  <c r="B93" i="48"/>
  <c r="B92" i="48"/>
  <c r="B90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91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7" i="48"/>
  <c r="D36" i="48"/>
  <c r="D35" i="48"/>
  <c r="D34" i="48"/>
  <c r="D31" i="48"/>
  <c r="D30" i="48"/>
  <c r="D29" i="48"/>
  <c r="D28" i="48"/>
  <c r="D27" i="48"/>
  <c r="D26" i="48"/>
  <c r="D25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94" i="48"/>
  <c r="H93" i="48"/>
  <c r="D93" i="48" s="1"/>
  <c r="H92" i="48"/>
  <c r="D92" i="48" s="1"/>
  <c r="H91" i="48"/>
  <c r="D91" i="48" s="1"/>
  <c r="H90" i="48"/>
  <c r="D90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30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74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5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6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8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9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80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<sst xmlns="http://schemas.openxmlformats.org/spreadsheetml/2006/main" count="2883" uniqueCount="274">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</sst>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7">
        <v>44237</v>
      </c>
      <c r="B4" s="36" t="s">
        <v>258</v>
      </c>
      <c r="C4" s="36" t="s">
        <v>259</v>
      </c>
      <c r="D4" s="36"/>
      <c r="E4" s="36" t="s">
        <v>260</v>
      </c>
    </row>
    <row r="5" spans="1:5" s="36" customFormat="1" x14ac:dyDescent="0.2">
      <c r="A5" s="37">
        <v>44232</v>
      </c>
      <c r="B5" s="36" t="s">
        <v>255</v>
      </c>
      <c r="C5" s="36" t="s">
        <v>256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84"/>
  <sheetViews>
    <sheetView tabSelected="1" topLeftCell="A69" zoomScaleNormal="100" workbookViewId="0">
      <selection activeCell="K93" sqref="K93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269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"R-SH*"&amp;F10&amp;"_"&amp;G10&amp;"_N1"</f>
        <v>R-SH*Apt_ELC_N1</v>
      </c>
      <c r="C10" s="32"/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5" t="str">
        <f t="shared" ref="B11:B17" si="1">"R-SH*"&amp;F11&amp;"_"&amp;G11&amp;"*"</f>
        <v>R-SH*Apt_KER*</v>
      </c>
      <c r="C11" s="35"/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262</v>
      </c>
      <c r="B18" s="32" t="str">
        <f>"R-SH*"&amp;F18&amp;"*"&amp;"HPN*"&amp;",-*GAS*"</f>
        <v>R-SH*Apt*HPN*,-*GAS*</v>
      </c>
      <c r="C18" s="32"/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191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112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192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>"R-SH*"&amp;F20&amp;"_"&amp;G20&amp;"*"</f>
        <v>R-SH*Att_COA*</v>
      </c>
      <c r="C20" s="32"/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2">"R-S*_"&amp;F20&amp;"_"&amp;G20&amp;"*"</f>
        <v>R-S*_Att_COA*</v>
      </c>
      <c r="J20" s="32" t="s">
        <v>78</v>
      </c>
      <c r="K20" s="32" t="s">
        <v>193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>"R-SH*"&amp;F21&amp;"_"&amp;G21&amp;"*"</f>
        <v>R-SH*Att_BDL*</v>
      </c>
      <c r="C21" s="33"/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198</v>
      </c>
      <c r="H21" s="33" t="str">
        <f t="shared" si="2"/>
        <v>R-S*_Att_BDL*</v>
      </c>
      <c r="J21" s="33" t="s">
        <v>78</v>
      </c>
      <c r="K21" s="33" t="s">
        <v>194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>"R-SH*"&amp;F22&amp;"_"&amp;G22&amp;"*"</f>
        <v>R-SH*Att_ETH*</v>
      </c>
      <c r="C22" s="32"/>
      <c r="D22" s="32">
        <f>SUMIFS('BY-RSD-SH_AF'!$L$2:$L$100,'BY-RSD-SH_AF'!$C$2:$C$100,H22,'BY-RSD-SH_AF'!$A$2:$A$100,"BASE")</f>
        <v>0</v>
      </c>
      <c r="F22" s="32" t="s">
        <v>105</v>
      </c>
      <c r="G22" s="32" t="s">
        <v>197</v>
      </c>
      <c r="H22" s="32" t="str">
        <f t="shared" si="2"/>
        <v>R-S*_Att_ETH*</v>
      </c>
      <c r="J22" s="32" t="s">
        <v>78</v>
      </c>
      <c r="K22" s="32" t="s">
        <v>195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262</v>
      </c>
      <c r="B23" s="33" t="str">
        <f>"R-SH*"&amp;F23&amp;"_"&amp;G23&amp;"*"</f>
        <v>R-SH*Att_LPG*</v>
      </c>
      <c r="C23" s="33"/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199</v>
      </c>
      <c r="H23" s="33" t="str">
        <f t="shared" si="2"/>
        <v>R-S*_Att_LPG*</v>
      </c>
      <c r="J23" s="33" t="s">
        <v>78</v>
      </c>
      <c r="K23" s="33" t="s">
        <v>196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262</v>
      </c>
      <c r="B24" s="32" t="str">
        <f>"R-SH*"&amp;F24&amp;"_"&amp;G24&amp;"_N1"</f>
        <v>R-SH*Att_ELC_N1</v>
      </c>
      <c r="C24" s="32"/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262</v>
      </c>
      <c r="B25" s="33" t="str">
        <f t="shared" ref="B25:B31" si="3">"R-SH*"&amp;F25&amp;"_"&amp;G25&amp;"*"</f>
        <v>R-SH*Att_KER*</v>
      </c>
      <c r="C25" s="33"/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200</v>
      </c>
      <c r="H25" s="33" t="str">
        <f t="shared" ref="H25" si="4">"R-S*_"&amp;F25&amp;"_"&amp;G25&amp;"*"</f>
        <v>R-S*_Att_KER*</v>
      </c>
    </row>
    <row r="26" spans="1:12" ht="15" x14ac:dyDescent="0.25">
      <c r="A26" s="32" t="s">
        <v>262</v>
      </c>
      <c r="B26" s="32" t="str">
        <f t="shared" si="3"/>
        <v>R-SH*Att_GAS*</v>
      </c>
      <c r="C26" s="32"/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201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3"/>
        <v>R-SH*Att_PEA*</v>
      </c>
      <c r="C27" s="33"/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3"/>
        <v>R-SH*Att_SMF*</v>
      </c>
      <c r="C28" s="32"/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262</v>
      </c>
      <c r="B29" s="33" t="str">
        <f t="shared" si="3"/>
        <v>R-SH*Att_WOO*</v>
      </c>
      <c r="C29" s="33"/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202</v>
      </c>
      <c r="H29" s="33" t="str">
        <f>"R-S*_"&amp;F29&amp;"_"&amp;G29&amp;"*"</f>
        <v>R-S*_Att_WOO*</v>
      </c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3"/>
        <v>R-SH*Att_GEO*</v>
      </c>
      <c r="C31" s="33"/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203</v>
      </c>
      <c r="H31" s="33" t="str">
        <f>"R-S*_"&amp;F31&amp;"_"&amp;G31&amp;"*"</f>
        <v>R-S*_Att_GEO*</v>
      </c>
    </row>
    <row r="32" spans="1:12" ht="15" x14ac:dyDescent="0.25">
      <c r="A32" s="32" t="s">
        <v>262</v>
      </c>
      <c r="B32" s="32" t="str">
        <f>"R-SH*"&amp;F32&amp;"*"&amp;"HPN*"&amp;",-*GAS*"</f>
        <v>R-SH*Att*HPN*,-*GAS*</v>
      </c>
      <c r="C32" s="32"/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32">
        <f>SUMIFS('BY-RSD-SH_AF'!$L$2:$L$100,'BY-RSD-SH_AF'!$C$2:$C$100,H34,'BY-RSD-SH_AF'!$A$2:$A$100,"BASE")</f>
        <v>0.44729159875627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33">
        <f>SUMIFS('BY-RSD-SH_AF'!$L$2:$L$100,'BY-RSD-SH_AF'!$C$2:$C$100,H35,'BY-RSD-SH_AF'!$A$2:$A$100,"BASE")</f>
        <v>0</v>
      </c>
      <c r="F35" s="33" t="s">
        <v>114</v>
      </c>
      <c r="G35" s="33" t="s">
        <v>198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32">
        <f>SUMIFS('BY-RSD-SH_AF'!$L$2:$L$100,'BY-RSD-SH_AF'!$C$2:$C$100,H36,'BY-RSD-SH_AF'!$A$2:$A$100,"BASE")</f>
        <v>0</v>
      </c>
      <c r="F36" s="32" t="s">
        <v>114</v>
      </c>
      <c r="G36" s="32" t="s">
        <v>197</v>
      </c>
      <c r="H36" s="32" t="str">
        <f t="shared" si="5"/>
        <v>R-S*_Det_ETH*</v>
      </c>
    </row>
    <row r="37" spans="1:9" ht="15" x14ac:dyDescent="0.25">
      <c r="A37" s="33" t="s">
        <v>262</v>
      </c>
      <c r="B37" s="33" t="str">
        <f>"R-SH*"&amp;F37&amp;"_"&amp;G37&amp;"*"</f>
        <v>R-SH*Det_LPG*</v>
      </c>
      <c r="C37" s="33"/>
      <c r="D37" s="33">
        <f>SUMIFS('BY-RSD-SH_AF'!$L$2:$L$100,'BY-RSD-SH_AF'!$C$2:$C$100,H37,'BY-RSD-SH_AF'!$A$2:$A$100,"BASE")</f>
        <v>6.7033675870053502E-2</v>
      </c>
      <c r="F37" s="33" t="s">
        <v>114</v>
      </c>
      <c r="G37" s="33" t="s">
        <v>199</v>
      </c>
      <c r="H37" s="33" t="str">
        <f t="shared" si="5"/>
        <v>R-S*_Det_LPG*</v>
      </c>
    </row>
    <row r="38" spans="1:9" ht="15" x14ac:dyDescent="0.25">
      <c r="A38" s="32" t="s">
        <v>262</v>
      </c>
      <c r="B38" s="32" t="str">
        <f>"R-SH*"&amp;F38&amp;"_"&amp;G38&amp;"_N1"</f>
        <v>R-SH*Det_ELC_N1</v>
      </c>
      <c r="C38" s="32"/>
      <c r="D38" s="32">
        <f>SUMIFS('BY-RSD-SH_AF'!$L$2:$L$100,'BY-RSD-SH_AF'!$C$2:$C$100,H38,'BY-RSD-SH_AF'!$A$2:$A$100,"BASE")</f>
        <v>5.1441804976465701E-2</v>
      </c>
      <c r="F38" s="32" t="s">
        <v>114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262</v>
      </c>
      <c r="B39" s="33" t="str">
        <f t="shared" ref="B39:B45" si="6">"R-SH*"&amp;F39&amp;"_"&amp;G39&amp;"*"</f>
        <v>R-SH*Det_KER*</v>
      </c>
      <c r="C39" s="33"/>
      <c r="D39" s="33">
        <f>SUMIFS('BY-RSD-SH_AF'!$L$2:$L$100,'BY-RSD-SH_AF'!$C$2:$C$100,H39,'BY-RSD-SH_AF'!$A$2:$A$100,"BASE")</f>
        <v>4.6621727976421598E-2</v>
      </c>
      <c r="F39" s="33" t="s">
        <v>114</v>
      </c>
      <c r="G39" s="33" t="s">
        <v>200</v>
      </c>
      <c r="H39" s="33" t="str">
        <f t="shared" ref="H39" si="7">"R-S*_"&amp;F39&amp;"_"&amp;G39&amp;"*"</f>
        <v>R-S*_Det_KER*</v>
      </c>
    </row>
    <row r="40" spans="1:9" ht="15" x14ac:dyDescent="0.25">
      <c r="A40" s="32" t="s">
        <v>262</v>
      </c>
      <c r="B40" s="32" t="str">
        <f t="shared" si="6"/>
        <v>R-SH*Det_GAS*</v>
      </c>
      <c r="C40" s="32"/>
      <c r="D40" s="32">
        <f>SUMIFS('BY-RSD-SH_AF'!$L$2:$L$100,'BY-RSD-SH_AF'!$C$2:$C$100,H40,'BY-RSD-SH_AF'!$A$2:$A$100,"BASE")</f>
        <v>3.7040631160092499E-2</v>
      </c>
      <c r="F40" s="32" t="s">
        <v>114</v>
      </c>
      <c r="G40" s="32" t="s">
        <v>201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6"/>
        <v>R-SH*Det_PEA*</v>
      </c>
      <c r="C41" s="33"/>
      <c r="D41" s="33">
        <f>SUMIFS('BY-RSD-SH_AF'!$L$2:$L$100,'BY-RSD-SH_AF'!$C$2:$C$100,H41,'BY-RSD-SH_AF'!$A$2:$A$100,"BASE")</f>
        <v>9.5005552686675293E-2</v>
      </c>
      <c r="F41" s="33" t="s">
        <v>114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6"/>
        <v>R-SH*Det_SMF*</v>
      </c>
      <c r="C42" s="32"/>
      <c r="D42" s="32">
        <f>SUMIFS('BY-RSD-SH_AF'!$L$2:$L$100,'BY-RSD-SH_AF'!$C$2:$C$100,H42,'BY-RSD-SH_AF'!$A$2:$A$100,"BASE")</f>
        <v>0.12981046442763899</v>
      </c>
      <c r="F42" s="32" t="s">
        <v>114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262</v>
      </c>
      <c r="B43" s="33" t="str">
        <f t="shared" si="6"/>
        <v>R-SH*Det_WOO*</v>
      </c>
      <c r="C43" s="33"/>
      <c r="D43" s="33">
        <f>SUMIFS('BY-RSD-SH_AF'!$L$2:$L$100,'BY-RSD-SH_AF'!$C$2:$C$100,H43,'BY-RSD-SH_AF'!$A$2:$A$100,"BASE")</f>
        <v>9.1153830584100495E-2</v>
      </c>
      <c r="F43" s="33" t="s">
        <v>114</v>
      </c>
      <c r="G43" s="33" t="s">
        <v>202</v>
      </c>
      <c r="H43" s="33" t="str">
        <f>"R-S*_"&amp;F43&amp;"_"&amp;G43&amp;"*"</f>
        <v>R-S*_Det_WOO*</v>
      </c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SUMIFS('BY-RSD-SH_AF'!$L$2:$L$100,'BY-RSD-SH_AF'!$C$2:$C$100,H44,'BY-RSD-SH_AF'!$A$2:$A$100,"BASE")</f>
        <v>0.189996602787424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6"/>
        <v>R-SH*Det_GEO*</v>
      </c>
      <c r="C45" s="33"/>
      <c r="D45" s="33">
        <f>SUMIFS('BY-RSD-SH_AF'!$L$2:$L$100,'BY-RSD-SH_AF'!$C$2:$C$100,H45,'BY-RSD-SH_AF'!$A$2:$A$100,"BASE")</f>
        <v>0.22978380047467101</v>
      </c>
      <c r="F45" s="33" t="s">
        <v>114</v>
      </c>
      <c r="G45" s="33" t="s">
        <v>203</v>
      </c>
      <c r="H45" s="33" t="str">
        <f>"R-S*_"&amp;F45&amp;"_"&amp;G45&amp;"*"</f>
        <v>R-S*_Det_GEO*</v>
      </c>
    </row>
    <row r="46" spans="1:9" ht="15" x14ac:dyDescent="0.25">
      <c r="A46" s="32" t="s">
        <v>262</v>
      </c>
      <c r="B46" s="32" t="str">
        <f>"R-SH*"&amp;F46&amp;"*"&amp;"HPN*"&amp;",-*GAS*"</f>
        <v>R-SH*Det*HPN*,-*GAS*</v>
      </c>
      <c r="C46" s="32"/>
      <c r="D46" s="32">
        <f>SUMIFS('BY-RSD-SH_AF'!$L$2:$L$100,'BY-RSD-SH_AF'!$C$2:$C$100,H46,'BY-RSD-SH_AF'!$A$2:$A$100,"BASE")</f>
        <v>3.17870115673878E-2</v>
      </c>
      <c r="F46" s="32" t="s">
        <v>114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272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>"R-SW*"&amp;F48&amp;"_"&amp;G48&amp;"*"</f>
        <v>R-SW*Apt_COA*</v>
      </c>
      <c r="C48" s="32" t="str">
        <f t="shared" ref="C48:C60" si="8">"RSDSH_"&amp;F48</f>
        <v>RSDSH_Apt</v>
      </c>
      <c r="D48" s="32">
        <f>SUMIFS('BY-RSD-SH_AF'!$L$2:$L$100,'BY-RSD-SH_AF'!$C$2:$C$100,H48,'BY-RSD-SH_AF'!$A$2:$A$100,"BASE")</f>
        <v>0.19812084120527901</v>
      </c>
      <c r="F48" s="32" t="s">
        <v>109</v>
      </c>
      <c r="G48" s="32" t="s">
        <v>82</v>
      </c>
      <c r="H48" s="32" t="str">
        <f t="shared" ref="H48:H51" si="9">"R-S*_"&amp;F48&amp;"_"&amp;G48&amp;"*"</f>
        <v>R-S*_Apt_COA*</v>
      </c>
    </row>
    <row r="49" spans="1:8" ht="15" x14ac:dyDescent="0.25">
      <c r="A49" s="33" t="s">
        <v>1</v>
      </c>
      <c r="B49" s="33" t="str">
        <f>"R-SW*"&amp;F49&amp;"_"&amp;G49&amp;"*"</f>
        <v>R-SW*Apt_BDL*</v>
      </c>
      <c r="C49" s="33" t="str">
        <f t="shared" si="8"/>
        <v>RSDSH_Apt</v>
      </c>
      <c r="D49" s="33">
        <f>SUMIFS('BY-RSD-SH_AF'!$L$2:$L$100,'BY-RSD-SH_AF'!$C$2:$C$100,H49,'BY-RSD-SH_AF'!$A$2:$A$100,"BASE")</f>
        <v>4.4735749332023098E-3</v>
      </c>
      <c r="F49" s="33" t="s">
        <v>109</v>
      </c>
      <c r="G49" s="33" t="s">
        <v>198</v>
      </c>
      <c r="H49" s="33" t="str">
        <f t="shared" si="9"/>
        <v>R-S*_Apt_BDL*</v>
      </c>
    </row>
    <row r="50" spans="1:8" ht="15" x14ac:dyDescent="0.25">
      <c r="A50" s="32" t="s">
        <v>1</v>
      </c>
      <c r="B50" s="32" t="str">
        <f>"R-SW*"&amp;F50&amp;"_"&amp;G50&amp;"*"</f>
        <v>R-SW*Apt_ETH*</v>
      </c>
      <c r="C50" s="32" t="str">
        <f t="shared" si="8"/>
        <v>RSDSH_Apt</v>
      </c>
      <c r="D50" s="32">
        <f>SUMIFS('BY-RSD-SH_AF'!$L$2:$L$100,'BY-RSD-SH_AF'!$C$2:$C$100,H50,'BY-RSD-SH_AF'!$A$2:$A$100,"BASE")</f>
        <v>9.6274926826448607E-6</v>
      </c>
      <c r="F50" s="32" t="s">
        <v>109</v>
      </c>
      <c r="G50" s="32" t="s">
        <v>197</v>
      </c>
      <c r="H50" s="32" t="str">
        <f t="shared" si="9"/>
        <v>R-S*_Apt_ETH*</v>
      </c>
    </row>
    <row r="51" spans="1:8" ht="15" x14ac:dyDescent="0.25">
      <c r="A51" s="33" t="s">
        <v>206</v>
      </c>
      <c r="B51" s="33" t="str">
        <f>"R-SW*"&amp;F51&amp;"_"&amp;G51&amp;"*"</f>
        <v>R-SW*Apt_LPG*</v>
      </c>
      <c r="C51" s="33" t="str">
        <f t="shared" si="8"/>
        <v>RSDSH_Apt</v>
      </c>
      <c r="D51" s="33">
        <f>SUMIFS('BY-RSD-SH_AF'!$L$2:$L$100,'BY-RSD-SH_AF'!$C$2:$C$100,H51,'BY-RSD-SH_AF'!$A$2:$A$100,"BASE")</f>
        <v>2.3078593190679501E-2</v>
      </c>
      <c r="F51" s="33" t="s">
        <v>109</v>
      </c>
      <c r="G51" s="33" t="s">
        <v>199</v>
      </c>
      <c r="H51" s="33" t="str">
        <f t="shared" si="9"/>
        <v>R-S*_Apt_LPG*</v>
      </c>
    </row>
    <row r="52" spans="1:8" ht="15" x14ac:dyDescent="0.25">
      <c r="A52" s="32" t="s">
        <v>206</v>
      </c>
      <c r="B52" s="32" t="str">
        <f>"R-SW*"&amp;F52&amp;"_"&amp;G52&amp;",-*HPN*"</f>
        <v>R-SW*Apt_ELC,-*HPN*</v>
      </c>
      <c r="C52" s="32" t="str">
        <f t="shared" si="8"/>
        <v>RSDSH_Apt</v>
      </c>
      <c r="D52" s="32">
        <f>SUMIFS('BY-RSD-SH_AF'!$L$2:$L$100,'BY-RSD-SH_AF'!$C$2:$C$100,H52,'BY-RSD-SH_AF'!$A$2:$A$100,"BASE")</f>
        <v>3.19379469540736E-2</v>
      </c>
      <c r="F52" s="32" t="s">
        <v>109</v>
      </c>
      <c r="G52" s="32" t="s">
        <v>83</v>
      </c>
      <c r="H52" s="32" t="str">
        <f>"R-S*_"&amp;F32&amp;"_"&amp;G32&amp;"*"&amp;"X0"</f>
        <v>R-S*_Att_ELC*X0</v>
      </c>
    </row>
    <row r="53" spans="1:8" ht="15" x14ac:dyDescent="0.25">
      <c r="A53" s="33" t="s">
        <v>206</v>
      </c>
      <c r="B53" s="33" t="str">
        <f t="shared" ref="B53:B59" si="10">"R-SW*"&amp;F53&amp;"_"&amp;G53&amp;"*"</f>
        <v>R-SW*Apt_KER*</v>
      </c>
      <c r="C53" s="33" t="str">
        <f t="shared" si="8"/>
        <v>RSDSH_Apt</v>
      </c>
      <c r="D53" s="33">
        <f>SUMIFS('BY-RSD-SH_AF'!$L$2:$L$100,'BY-RSD-SH_AF'!$C$2:$C$100,H53,'BY-RSD-SH_AF'!$A$2:$A$100,"BASE")</f>
        <v>3.7359826231663999E-2</v>
      </c>
      <c r="F53" s="33" t="s">
        <v>109</v>
      </c>
      <c r="G53" s="33" t="s">
        <v>200</v>
      </c>
      <c r="H53" s="33" t="str">
        <f t="shared" ref="H53" si="11">"R-S*_"&amp;F53&amp;"_"&amp;G53&amp;"*"</f>
        <v>R-S*_Apt_KER*</v>
      </c>
    </row>
    <row r="54" spans="1:8" ht="15" x14ac:dyDescent="0.25">
      <c r="A54" s="32" t="s">
        <v>206</v>
      </c>
      <c r="B54" s="32" t="str">
        <f t="shared" si="10"/>
        <v>R-SW*Apt_GAS*</v>
      </c>
      <c r="C54" s="32" t="str">
        <f t="shared" si="8"/>
        <v>RSDSH_Apt</v>
      </c>
      <c r="D54" s="32">
        <f>SUMIFS('BY-RSD-SH_AF'!$L$2:$L$100,'BY-RSD-SH_AF'!$C$2:$C$100,H54,'BY-RSD-SH_AF'!$A$2:$A$100,"BASE")</f>
        <v>1.18590868367296E-2</v>
      </c>
      <c r="F54" s="32" t="s">
        <v>109</v>
      </c>
      <c r="G54" s="32" t="s">
        <v>201</v>
      </c>
      <c r="H54" s="32" t="str">
        <f>"R-S*_"&amp;F53&amp;"_"&amp;G54&amp;"*"</f>
        <v>R-S*_Apt_GAS*</v>
      </c>
    </row>
    <row r="55" spans="1:8" ht="15" x14ac:dyDescent="0.25">
      <c r="A55" s="33" t="s">
        <v>1</v>
      </c>
      <c r="B55" s="33" t="str">
        <f t="shared" si="10"/>
        <v>R-SW*Apt_PEA*</v>
      </c>
      <c r="C55" s="33" t="str">
        <f t="shared" si="8"/>
        <v>RSDSH_Apt</v>
      </c>
      <c r="D55" s="33">
        <f>SUMIFS('BY-RSD-SH_AF'!$L$2:$L$100,'BY-RSD-SH_AF'!$C$2:$C$100,H55,'BY-RSD-SH_AF'!$A$2:$A$100,"BASE")</f>
        <v>7.4873010592929098E-2</v>
      </c>
      <c r="F55" s="33" t="s">
        <v>109</v>
      </c>
      <c r="G55" s="33" t="s">
        <v>110</v>
      </c>
      <c r="H55" s="33" t="str">
        <f>"R-S*_"&amp;F55&amp;"_"&amp;G55&amp;"*"</f>
        <v>R-S*_Apt_PEA*</v>
      </c>
    </row>
    <row r="56" spans="1:8" ht="15" x14ac:dyDescent="0.25">
      <c r="A56" s="32" t="s">
        <v>1</v>
      </c>
      <c r="B56" s="32" t="str">
        <f t="shared" si="10"/>
        <v>R-SW*Apt_SMF*</v>
      </c>
      <c r="C56" s="32" t="str">
        <f t="shared" si="8"/>
        <v>RSDSH_Apt</v>
      </c>
      <c r="D56" s="32">
        <f>SUMIFS('BY-RSD-SH_AF'!$L$2:$L$100,'BY-RSD-SH_AF'!$C$2:$C$100,H56,'BY-RSD-SH_AF'!$A$2:$A$100,"BASE")</f>
        <v>6.95288328276885E-2</v>
      </c>
      <c r="F56" s="32" t="s">
        <v>109</v>
      </c>
      <c r="G56" s="32" t="s">
        <v>111</v>
      </c>
      <c r="H56" s="32" t="str">
        <f>"R-S*_"&amp;F56&amp;"_"&amp;G56&amp;"*"</f>
        <v>R-S*_Apt_SMF*</v>
      </c>
    </row>
    <row r="57" spans="1:8" ht="15" x14ac:dyDescent="0.25">
      <c r="A57" s="33" t="s">
        <v>206</v>
      </c>
      <c r="B57" s="33" t="str">
        <f t="shared" si="10"/>
        <v>R-SW*Apt_WOO*</v>
      </c>
      <c r="C57" s="33" t="str">
        <f t="shared" si="8"/>
        <v>RSDSH_Apt</v>
      </c>
      <c r="D57" s="33">
        <f>SUMIFS('BY-RSD-SH_AF'!$L$2:$L$100,'BY-RSD-SH_AF'!$C$2:$C$100,H57,'BY-RSD-SH_AF'!$A$2:$A$100,"BASE")</f>
        <v>1.7647904805808901E-2</v>
      </c>
      <c r="F57" s="33" t="s">
        <v>109</v>
      </c>
      <c r="G57" s="33" t="s">
        <v>202</v>
      </c>
      <c r="H57" s="33" t="str">
        <f>"R-S*_"&amp;F57&amp;"_"&amp;G57&amp;"*"</f>
        <v>R-S*_Apt_WOO*</v>
      </c>
    </row>
    <row r="58" spans="1:8" ht="15" x14ac:dyDescent="0.25">
      <c r="A58" s="32" t="s">
        <v>206</v>
      </c>
      <c r="B58" s="32" t="str">
        <f t="shared" si="10"/>
        <v>R-SW*Apt_HET*</v>
      </c>
      <c r="C58" s="32" t="str">
        <f t="shared" si="8"/>
        <v>RSDSH_Apt</v>
      </c>
      <c r="D58" s="32">
        <f>SUMIFS('BY-RSD-SH_AF'!$L$2:$L$100,'BY-RSD-SH_AF'!$C$2:$C$100,H58,'BY-RSD-SH_AF'!$A$2:$A$100,"BASE")</f>
        <v>1.1111193431909199E-3</v>
      </c>
      <c r="F58" s="32" t="s">
        <v>109</v>
      </c>
      <c r="G58" s="32" t="s">
        <v>84</v>
      </c>
      <c r="H58" s="32" t="str">
        <f>"R-S*_"&amp;F58&amp;"_"&amp;G58&amp;"*"</f>
        <v>R-S*_Apt_HET*</v>
      </c>
    </row>
    <row r="59" spans="1:8" ht="15" x14ac:dyDescent="0.25">
      <c r="A59" s="33" t="s">
        <v>1</v>
      </c>
      <c r="B59" s="33" t="str">
        <f t="shared" si="10"/>
        <v>R-SW*Apt_GEO*</v>
      </c>
      <c r="C59" s="33" t="str">
        <f t="shared" si="8"/>
        <v>RSDSH_Apt</v>
      </c>
      <c r="D59" s="33">
        <f>SUMIFS('BY-RSD-SH_AF'!$L$2:$L$100,'BY-RSD-SH_AF'!$C$2:$C$100,H59,'BY-RSD-SH_AF'!$A$2:$A$100,"BASE")</f>
        <v>5.3179934471147799E-2</v>
      </c>
      <c r="F59" s="33" t="s">
        <v>109</v>
      </c>
      <c r="G59" s="33" t="s">
        <v>203</v>
      </c>
      <c r="H59" s="33" t="str">
        <f>"R-S*_"&amp;F59&amp;"_"&amp;G59&amp;"*"</f>
        <v>R-S*_Apt_GEO*</v>
      </c>
    </row>
    <row r="60" spans="1:8" ht="15" x14ac:dyDescent="0.25">
      <c r="A60" s="32" t="s">
        <v>206</v>
      </c>
      <c r="B60" s="32" t="str">
        <f>"R-SW*"&amp;F60&amp;"*"&amp;"HPN*"&amp;",-*GAS*"</f>
        <v>R-SW*Apt*HPN*,-*GAS*</v>
      </c>
      <c r="C60" s="32" t="str">
        <f t="shared" si="8"/>
        <v>RSDSH_Apt</v>
      </c>
      <c r="D60" s="32">
        <f>SUMIFS('BY-RSD-SH_AF'!$L$2:$L$100,'BY-RSD-SH_AF'!$C$2:$C$100,H60,'BY-RSD-SH_AF'!$A$2:$A$100,"BASE")</f>
        <v>0</v>
      </c>
      <c r="F60" s="32" t="s">
        <v>109</v>
      </c>
      <c r="G60" s="32" t="s">
        <v>83</v>
      </c>
      <c r="H60" s="32" t="str">
        <f>"R-S*_"&amp;F60&amp;"_"&amp;G60&amp;"_HPN*"&amp;",-*GAS*"</f>
        <v>R-S*_Apt_ELC_HPN*,-*GAS*</v>
      </c>
    </row>
    <row r="61" spans="1:8" ht="15" x14ac:dyDescent="0.2">
      <c r="A61" s="29" t="s">
        <v>271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tr">
        <f t="shared" ref="C62:C74" si="12">"RSDSH_"&amp;F62</f>
        <v>RSDSH_Att</v>
      </c>
      <c r="D62" s="32">
        <f>SUMIFS('BY-RSD-SH_AF'!$L$2:$L$100,'BY-RSD-SH_AF'!$C$2:$C$100,H62,'BY-RSD-SH_AF'!$A$2:$A$100,"BASE")</f>
        <v>0.200472938519001</v>
      </c>
      <c r="F62" s="32" t="s">
        <v>105</v>
      </c>
      <c r="G62" s="32" t="s">
        <v>82</v>
      </c>
      <c r="H62" s="32" t="str">
        <f t="shared" ref="H62:H65" si="13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tr">
        <f t="shared" si="12"/>
        <v>RSDSH_Att</v>
      </c>
      <c r="D63" s="33">
        <f>SUMIFS('BY-RSD-SH_AF'!$L$2:$L$100,'BY-RSD-SH_AF'!$C$2:$C$100,H63,'BY-RSD-SH_AF'!$A$2:$A$100,"BASE")</f>
        <v>1.55528798694797E-2</v>
      </c>
      <c r="F63" s="33" t="s">
        <v>105</v>
      </c>
      <c r="G63" s="33" t="s">
        <v>198</v>
      </c>
      <c r="H63" s="33" t="str">
        <f t="shared" si="13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tr">
        <f t="shared" si="12"/>
        <v>RSDSH_Att</v>
      </c>
      <c r="D64" s="32">
        <f>SUMIFS('BY-RSD-SH_AF'!$L$2:$L$100,'BY-RSD-SH_AF'!$C$2:$C$100,H64,'BY-RSD-SH_AF'!$A$2:$A$100,"BASE")</f>
        <v>0</v>
      </c>
      <c r="F64" s="32" t="s">
        <v>105</v>
      </c>
      <c r="G64" s="32" t="s">
        <v>197</v>
      </c>
      <c r="H64" s="32" t="str">
        <f t="shared" si="13"/>
        <v>R-S*_Att_ETH*</v>
      </c>
    </row>
    <row r="65" spans="1:8" ht="15" x14ac:dyDescent="0.25">
      <c r="A65" s="33" t="s">
        <v>206</v>
      </c>
      <c r="B65" s="33" t="str">
        <f>"R-SW*"&amp;F65&amp;"_"&amp;G65&amp;"*"</f>
        <v>R-SW*Att_LPG*</v>
      </c>
      <c r="C65" s="33" t="str">
        <f t="shared" si="12"/>
        <v>RSDSH_Att</v>
      </c>
      <c r="D65" s="33">
        <f>SUMIFS('BY-RSD-SH_AF'!$L$2:$L$100,'BY-RSD-SH_AF'!$C$2:$C$100,H65,'BY-RSD-SH_AF'!$A$2:$A$100,"BASE")</f>
        <v>3.0936872888717201E-2</v>
      </c>
      <c r="F65" s="33" t="s">
        <v>105</v>
      </c>
      <c r="G65" s="33" t="s">
        <v>199</v>
      </c>
      <c r="H65" s="33" t="str">
        <f t="shared" si="13"/>
        <v>R-S*_Att_LPG*</v>
      </c>
    </row>
    <row r="66" spans="1:8" ht="15" x14ac:dyDescent="0.25">
      <c r="A66" s="32" t="s">
        <v>206</v>
      </c>
      <c r="B66" s="32" t="str">
        <f>"R-SW*"&amp;F66&amp;"_"&amp;G66&amp;",-*HPN*"</f>
        <v>R-SW*Att_ELC,-*HPN*</v>
      </c>
      <c r="C66" s="32" t="str">
        <f t="shared" si="12"/>
        <v>RSDSH_Att</v>
      </c>
      <c r="D66" s="32">
        <f>SUMIFS('BY-RSD-SH_AF'!$L$2:$L$100,'BY-RSD-SH_AF'!$C$2:$C$100,H66,'BY-RSD-SH_AF'!$A$2:$A$100,"BASE")</f>
        <v>0</v>
      </c>
      <c r="F66" s="32" t="s">
        <v>105</v>
      </c>
      <c r="G66" s="32" t="s">
        <v>83</v>
      </c>
      <c r="H66" s="32" t="str">
        <f>B66</f>
        <v>R-SW*Att_ELC,-*HPN*</v>
      </c>
    </row>
    <row r="67" spans="1:8" ht="15" x14ac:dyDescent="0.25">
      <c r="A67" s="33" t="s">
        <v>206</v>
      </c>
      <c r="B67" s="33" t="str">
        <f t="shared" ref="B67:B73" si="14">"R-SW*"&amp;F67&amp;"_"&amp;G67&amp;"*"</f>
        <v>R-SW*Att_KER*</v>
      </c>
      <c r="C67" s="33" t="str">
        <f t="shared" si="12"/>
        <v>RSDSH_Att</v>
      </c>
      <c r="D67" s="33">
        <f>SUMIFS('BY-RSD-SH_AF'!$L$2:$L$100,'BY-RSD-SH_AF'!$C$2:$C$100,H67,'BY-RSD-SH_AF'!$A$2:$A$100,"BASE")</f>
        <v>2.8368761423682901E-2</v>
      </c>
      <c r="F67" s="33" t="s">
        <v>105</v>
      </c>
      <c r="G67" s="33" t="s">
        <v>200</v>
      </c>
      <c r="H67" s="33" t="str">
        <f t="shared" ref="H67" si="15">"R-S*_"&amp;F67&amp;"_"&amp;G67&amp;"*"</f>
        <v>R-S*_Att_KER*</v>
      </c>
    </row>
    <row r="68" spans="1:8" ht="15" x14ac:dyDescent="0.25">
      <c r="A68" s="32" t="s">
        <v>206</v>
      </c>
      <c r="B68" s="32" t="str">
        <f t="shared" si="14"/>
        <v>R-SW*Att_GAS*</v>
      </c>
      <c r="C68" s="32" t="str">
        <f t="shared" si="12"/>
        <v>RSDSH_Att</v>
      </c>
      <c r="D68" s="32">
        <f>SUMIFS('BY-RSD-SH_AF'!$L$2:$L$100,'BY-RSD-SH_AF'!$C$2:$C$100,H68,'BY-RSD-SH_AF'!$A$2:$A$100,"BASE")</f>
        <v>2.2095891324020799E-2</v>
      </c>
      <c r="F68" s="32" t="s">
        <v>105</v>
      </c>
      <c r="G68" s="32" t="s">
        <v>201</v>
      </c>
      <c r="H68" s="32" t="str">
        <f>"R-S*_"&amp;F67&amp;"_"&amp;G68&amp;"*"</f>
        <v>R-S*_Att_GAS*</v>
      </c>
    </row>
    <row r="69" spans="1:8" ht="15" x14ac:dyDescent="0.25">
      <c r="A69" s="33" t="s">
        <v>1</v>
      </c>
      <c r="B69" s="33" t="str">
        <f t="shared" si="14"/>
        <v>R-SW*Att_PEA*</v>
      </c>
      <c r="C69" s="33" t="str">
        <f t="shared" si="12"/>
        <v>RSDSH_Att</v>
      </c>
      <c r="D69" s="33">
        <f>SUMIFS('BY-RSD-SH_AF'!$L$2:$L$100,'BY-RSD-SH_AF'!$C$2:$C$100,H69,'BY-RSD-SH_AF'!$A$2:$A$100,"BASE")</f>
        <v>4.47139828843457E-2</v>
      </c>
      <c r="F69" s="33" t="s">
        <v>105</v>
      </c>
      <c r="G69" s="33" t="s">
        <v>110</v>
      </c>
      <c r="H69" s="33" t="str">
        <f>"R-S*_"&amp;F69&amp;"_"&amp;G69&amp;"*"</f>
        <v>R-S*_Att_PEA*</v>
      </c>
    </row>
    <row r="70" spans="1:8" ht="15" x14ac:dyDescent="0.25">
      <c r="A70" s="32" t="s">
        <v>1</v>
      </c>
      <c r="B70" s="32" t="str">
        <f t="shared" si="14"/>
        <v>R-SW*Att_SMF*</v>
      </c>
      <c r="C70" s="32" t="str">
        <f t="shared" si="12"/>
        <v>RSDSH_Att</v>
      </c>
      <c r="D70" s="32">
        <f>SUMIFS('BY-RSD-SH_AF'!$L$2:$L$100,'BY-RSD-SH_AF'!$C$2:$C$100,H70,'BY-RSD-SH_AF'!$A$2:$A$100,"BASE")</f>
        <v>4.6440816123458198E-2</v>
      </c>
      <c r="F70" s="32" t="s">
        <v>105</v>
      </c>
      <c r="G70" s="32" t="s">
        <v>111</v>
      </c>
      <c r="H70" s="32" t="str">
        <f>"R-S*_"&amp;F70&amp;"_"&amp;G70&amp;"*"</f>
        <v>R-S*_Att_SMF*</v>
      </c>
    </row>
    <row r="71" spans="1:8" ht="15" x14ac:dyDescent="0.25">
      <c r="A71" s="33" t="s">
        <v>206</v>
      </c>
      <c r="B71" s="33" t="str">
        <f t="shared" si="14"/>
        <v>R-SW*Att_WOO*</v>
      </c>
      <c r="C71" s="33" t="str">
        <f t="shared" si="12"/>
        <v>RSDSH_Att</v>
      </c>
      <c r="D71" s="33">
        <f>SUMIFS('BY-RSD-SH_AF'!$L$2:$L$100,'BY-RSD-SH_AF'!$C$2:$C$100,H71,'BY-RSD-SH_AF'!$A$2:$A$100,"BASE")</f>
        <v>7.5066866433008306E-2</v>
      </c>
      <c r="F71" s="33" t="s">
        <v>105</v>
      </c>
      <c r="G71" s="33" t="s">
        <v>202</v>
      </c>
      <c r="H71" s="33" t="str">
        <f>"R-S*_"&amp;F71&amp;"_"&amp;G71&amp;"*"</f>
        <v>R-S*_Att_WOO*</v>
      </c>
    </row>
    <row r="72" spans="1:8" ht="15" x14ac:dyDescent="0.25">
      <c r="A72" s="32" t="s">
        <v>206</v>
      </c>
      <c r="B72" s="32" t="str">
        <f t="shared" si="14"/>
        <v>R-SW*Att_HET*</v>
      </c>
      <c r="C72" s="32" t="str">
        <f t="shared" si="12"/>
        <v>RSDSH_Att</v>
      </c>
      <c r="D72" s="32">
        <f>SUMIFS('BY-RSD-SH_AF'!$L$2:$L$100,'BY-RSD-SH_AF'!$C$2:$C$100,H72,'BY-RSD-SH_AF'!$A$2:$A$100,"BASE")</f>
        <v>1.4426391204160499E-2</v>
      </c>
      <c r="F72" s="32" t="s">
        <v>105</v>
      </c>
      <c r="G72" s="32" t="s">
        <v>84</v>
      </c>
      <c r="H72" s="32" t="str">
        <f>"R-S*_"&amp;F72&amp;"_"&amp;G72&amp;"*"</f>
        <v>R-S*_Att_HET*</v>
      </c>
    </row>
    <row r="73" spans="1:8" ht="15" x14ac:dyDescent="0.25">
      <c r="A73" s="33" t="s">
        <v>1</v>
      </c>
      <c r="B73" s="33" t="str">
        <f t="shared" si="14"/>
        <v>R-SW*Att_GEO*</v>
      </c>
      <c r="C73" s="33" t="str">
        <f t="shared" si="12"/>
        <v>RSDSH_Att</v>
      </c>
      <c r="D73" s="33">
        <f>SUMIFS('BY-RSD-SH_AF'!$L$2:$L$100,'BY-RSD-SH_AF'!$C$2:$C$100,H73,'BY-RSD-SH_AF'!$A$2:$A$100,"BASE")</f>
        <v>0.249048421589953</v>
      </c>
      <c r="F73" s="33" t="s">
        <v>105</v>
      </c>
      <c r="G73" s="33" t="s">
        <v>203</v>
      </c>
      <c r="H73" s="33" t="str">
        <f>"R-S*_"&amp;F73&amp;"_"&amp;G73&amp;"*"</f>
        <v>R-S*_Att_GEO*</v>
      </c>
    </row>
    <row r="74" spans="1:8" ht="15" x14ac:dyDescent="0.25">
      <c r="A74" s="32" t="s">
        <v>206</v>
      </c>
      <c r="B74" s="32" t="str">
        <f>"R-SW*"&amp;F74&amp;"*"&amp;"HPN*"&amp;",-*GAS*"</f>
        <v>R-SW*Att*HPN*,-*GAS*</v>
      </c>
      <c r="C74" s="32" t="str">
        <f t="shared" si="12"/>
        <v>RSDSH_Att</v>
      </c>
      <c r="D74" s="32">
        <f>SUMIFS('BY-RSD-SH_AF'!$L$2:$L$100,'BY-RSD-SH_AF'!$C$2:$C$100,H74,'BY-RSD-SH_AF'!$A$2:$A$100,"BASE")</f>
        <v>1.73685782056223E-2</v>
      </c>
      <c r="F74" s="32" t="s">
        <v>105</v>
      </c>
      <c r="G74" s="32" t="s">
        <v>83</v>
      </c>
      <c r="H74" s="32" t="str">
        <f>"R-S*_"&amp;F74&amp;"_"&amp;G74&amp;"*"&amp;"X1"</f>
        <v>R-S*_Att_ELC*X1</v>
      </c>
    </row>
    <row r="75" spans="1:8" ht="15" x14ac:dyDescent="0.2">
      <c r="A75" s="29" t="s">
        <v>270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>"R-SW*"&amp;F76&amp;"_"&amp;G76&amp;"*"</f>
        <v>R-SW*Det_COA*</v>
      </c>
      <c r="C76" s="32" t="str">
        <f t="shared" ref="C76:C88" si="16">"RSDSH_"&amp;F76</f>
        <v>RSDSH_Det</v>
      </c>
      <c r="D76" s="32">
        <f>SUMIFS('BY-RSD-SH_AF'!$L$2:$L$100,'BY-RSD-SH_AF'!$C$2:$C$100,H76,'BY-RSD-SH_AF'!$A$2:$A$100,"BASE")</f>
        <v>0.44729159875627</v>
      </c>
      <c r="F76" s="32" t="s">
        <v>114</v>
      </c>
      <c r="G76" s="32" t="s">
        <v>82</v>
      </c>
      <c r="H76" s="32" t="str">
        <f t="shared" ref="H76:H79" si="17">"R-S*_"&amp;F76&amp;"_"&amp;G76&amp;"*"</f>
        <v>R-S*_Det_COA*</v>
      </c>
    </row>
    <row r="77" spans="1:8" ht="15" x14ac:dyDescent="0.25">
      <c r="A77" s="33" t="s">
        <v>1</v>
      </c>
      <c r="B77" s="33" t="str">
        <f>"R-SW*"&amp;F77&amp;"_"&amp;G77&amp;"*"</f>
        <v>R-SW*Det_BDL*</v>
      </c>
      <c r="C77" s="33" t="str">
        <f t="shared" si="16"/>
        <v>RSDSH_Det</v>
      </c>
      <c r="D77" s="33">
        <f>SUMIFS('BY-RSD-SH_AF'!$L$2:$L$100,'BY-RSD-SH_AF'!$C$2:$C$100,H77,'BY-RSD-SH_AF'!$A$2:$A$100,"BASE")</f>
        <v>0</v>
      </c>
      <c r="F77" s="33" t="s">
        <v>114</v>
      </c>
      <c r="G77" s="33" t="s">
        <v>198</v>
      </c>
      <c r="H77" s="33" t="str">
        <f t="shared" si="17"/>
        <v>R-S*_Det_BDL*</v>
      </c>
    </row>
    <row r="78" spans="1:8" ht="15" x14ac:dyDescent="0.25">
      <c r="A78" s="32" t="s">
        <v>1</v>
      </c>
      <c r="B78" s="32" t="str">
        <f>"R-SW*"&amp;F78&amp;"_"&amp;G78&amp;"*"</f>
        <v>R-SW*Det_ETH*</v>
      </c>
      <c r="C78" s="32" t="str">
        <f t="shared" si="16"/>
        <v>RSDSH_Det</v>
      </c>
      <c r="D78" s="32">
        <f>SUMIFS('BY-RSD-SH_AF'!$L$2:$L$100,'BY-RSD-SH_AF'!$C$2:$C$100,H78,'BY-RSD-SH_AF'!$A$2:$A$100,"BASE")</f>
        <v>0</v>
      </c>
      <c r="F78" s="32" t="s">
        <v>114</v>
      </c>
      <c r="G78" s="32" t="s">
        <v>197</v>
      </c>
      <c r="H78" s="32" t="str">
        <f t="shared" si="17"/>
        <v>R-S*_Det_ETH*</v>
      </c>
    </row>
    <row r="79" spans="1:8" ht="15" x14ac:dyDescent="0.25">
      <c r="A79" s="33" t="s">
        <v>206</v>
      </c>
      <c r="B79" s="33" t="str">
        <f>"R-SW*"&amp;F79&amp;"_"&amp;G79&amp;"*"</f>
        <v>R-SW*Det_LPG*</v>
      </c>
      <c r="C79" s="33" t="str">
        <f t="shared" si="16"/>
        <v>RSDSH_Det</v>
      </c>
      <c r="D79" s="33">
        <f>SUMIFS('BY-RSD-SH_AF'!$L$2:$L$100,'BY-RSD-SH_AF'!$C$2:$C$100,H79,'BY-RSD-SH_AF'!$A$2:$A$100,"BASE")</f>
        <v>6.7033675870053502E-2</v>
      </c>
      <c r="F79" s="33" t="s">
        <v>114</v>
      </c>
      <c r="G79" s="33" t="s">
        <v>199</v>
      </c>
      <c r="H79" s="33" t="str">
        <f t="shared" si="17"/>
        <v>R-S*_Det_LPG*</v>
      </c>
    </row>
    <row r="80" spans="1:8" ht="15" x14ac:dyDescent="0.25">
      <c r="A80" s="32" t="s">
        <v>206</v>
      </c>
      <c r="B80" s="32" t="str">
        <f>"R-SW*"&amp;F80&amp;"_"&amp;G80&amp;",-*HPN*"</f>
        <v>R-SW*Det_ELC,-*HPN*</v>
      </c>
      <c r="C80" s="32" t="str">
        <f t="shared" si="16"/>
        <v>RSDSH_Det</v>
      </c>
      <c r="D80" s="32">
        <f>SUMIFS('BY-RSD-SH_AF'!$L$2:$L$100,'BY-RSD-SH_AF'!$C$2:$C$100,H80,'BY-RSD-SH_AF'!$A$2:$A$100,"BASE")</f>
        <v>0</v>
      </c>
      <c r="F80" s="32" t="s">
        <v>114</v>
      </c>
      <c r="G80" s="32" t="s">
        <v>83</v>
      </c>
      <c r="H80" s="32" t="str">
        <f>B80</f>
        <v>R-SW*Det_ELC,-*HPN*</v>
      </c>
    </row>
    <row r="81" spans="1:8" ht="15" x14ac:dyDescent="0.25">
      <c r="A81" s="33" t="s">
        <v>206</v>
      </c>
      <c r="B81" s="33" t="str">
        <f t="shared" ref="B81:B87" si="18">"R-SW*"&amp;F81&amp;"_"&amp;G81&amp;"*"</f>
        <v>R-SW*Det_KER*</v>
      </c>
      <c r="C81" s="33" t="str">
        <f t="shared" si="16"/>
        <v>RSDSH_Det</v>
      </c>
      <c r="D81" s="33">
        <f>SUMIFS('BY-RSD-SH_AF'!$L$2:$L$100,'BY-RSD-SH_AF'!$C$2:$C$100,H81,'BY-RSD-SH_AF'!$A$2:$A$100,"BASE")</f>
        <v>4.6621727976421598E-2</v>
      </c>
      <c r="F81" s="33" t="s">
        <v>114</v>
      </c>
      <c r="G81" s="33" t="s">
        <v>200</v>
      </c>
      <c r="H81" s="33" t="str">
        <f t="shared" ref="H81" si="19">"R-S*_"&amp;F81&amp;"_"&amp;G81&amp;"*"</f>
        <v>R-S*_Det_KER*</v>
      </c>
    </row>
    <row r="82" spans="1:8" ht="15" x14ac:dyDescent="0.25">
      <c r="A82" s="32" t="s">
        <v>206</v>
      </c>
      <c r="B82" s="32" t="str">
        <f t="shared" si="18"/>
        <v>R-SW*Det_GAS*</v>
      </c>
      <c r="C82" s="32" t="str">
        <f t="shared" si="16"/>
        <v>RSDSH_Det</v>
      </c>
      <c r="D82" s="32">
        <f>SUMIFS('BY-RSD-SH_AF'!$L$2:$L$100,'BY-RSD-SH_AF'!$C$2:$C$100,H82,'BY-RSD-SH_AF'!$A$2:$A$100,"BASE")</f>
        <v>3.7040631160092499E-2</v>
      </c>
      <c r="F82" s="32" t="s">
        <v>114</v>
      </c>
      <c r="G82" s="32" t="s">
        <v>201</v>
      </c>
      <c r="H82" s="32" t="str">
        <f>"R-S*_"&amp;F81&amp;"_"&amp;G82&amp;"*"</f>
        <v>R-S*_Det_GAS*</v>
      </c>
    </row>
    <row r="83" spans="1:8" ht="15" x14ac:dyDescent="0.25">
      <c r="A83" s="33" t="s">
        <v>1</v>
      </c>
      <c r="B83" s="33" t="str">
        <f t="shared" si="18"/>
        <v>R-SW*Det_PEA*</v>
      </c>
      <c r="C83" s="33" t="str">
        <f t="shared" si="16"/>
        <v>RSDSH_Det</v>
      </c>
      <c r="D83" s="33">
        <f>SUMIFS('BY-RSD-SH_AF'!$L$2:$L$100,'BY-RSD-SH_AF'!$C$2:$C$100,H83,'BY-RSD-SH_AF'!$A$2:$A$100,"BASE")</f>
        <v>9.5005552686675293E-2</v>
      </c>
      <c r="F83" s="33" t="s">
        <v>114</v>
      </c>
      <c r="G83" s="33" t="s">
        <v>110</v>
      </c>
      <c r="H83" s="33" t="str">
        <f>"R-S*_"&amp;F83&amp;"_"&amp;G83&amp;"*"</f>
        <v>R-S*_Det_PEA*</v>
      </c>
    </row>
    <row r="84" spans="1:8" ht="15" x14ac:dyDescent="0.25">
      <c r="A84" s="32" t="s">
        <v>1</v>
      </c>
      <c r="B84" s="32" t="str">
        <f t="shared" si="18"/>
        <v>R-SW*Det_SMF*</v>
      </c>
      <c r="C84" s="32" t="str">
        <f t="shared" si="16"/>
        <v>RSDSH_Det</v>
      </c>
      <c r="D84" s="32">
        <f>SUMIFS('BY-RSD-SH_AF'!$L$2:$L$100,'BY-RSD-SH_AF'!$C$2:$C$100,H84,'BY-RSD-SH_AF'!$A$2:$A$100,"BASE")</f>
        <v>0.12981046442763899</v>
      </c>
      <c r="F84" s="32" t="s">
        <v>114</v>
      </c>
      <c r="G84" s="32" t="s">
        <v>111</v>
      </c>
      <c r="H84" s="32" t="str">
        <f>"R-S*_"&amp;F84&amp;"_"&amp;G84&amp;"*"</f>
        <v>R-S*_Det_SMF*</v>
      </c>
    </row>
    <row r="85" spans="1:8" ht="15" x14ac:dyDescent="0.25">
      <c r="A85" s="33" t="s">
        <v>206</v>
      </c>
      <c r="B85" s="33" t="str">
        <f t="shared" si="18"/>
        <v>R-SW*Det_WOO*</v>
      </c>
      <c r="C85" s="33" t="str">
        <f t="shared" si="16"/>
        <v>RSDSH_Det</v>
      </c>
      <c r="D85" s="33">
        <f>SUMIFS('BY-RSD-SH_AF'!$L$2:$L$100,'BY-RSD-SH_AF'!$C$2:$C$100,H85,'BY-RSD-SH_AF'!$A$2:$A$100,"BASE")</f>
        <v>9.1153830584100495E-2</v>
      </c>
      <c r="F85" s="33" t="s">
        <v>114</v>
      </c>
      <c r="G85" s="33" t="s">
        <v>202</v>
      </c>
      <c r="H85" s="33" t="str">
        <f>"R-S*_"&amp;F85&amp;"_"&amp;G85&amp;"*"</f>
        <v>R-S*_Det_WOO*</v>
      </c>
    </row>
    <row r="86" spans="1:8" ht="15" x14ac:dyDescent="0.25">
      <c r="A86" s="32" t="s">
        <v>206</v>
      </c>
      <c r="B86" s="32" t="str">
        <f t="shared" si="18"/>
        <v>R-SW*Det_HET*</v>
      </c>
      <c r="C86" s="32" t="str">
        <f t="shared" si="16"/>
        <v>RSDSH_Det</v>
      </c>
      <c r="D86" s="32">
        <f>SUMIFS('BY-RSD-SH_AF'!$L$2:$L$100,'BY-RSD-SH_AF'!$C$2:$C$100,H86,'BY-RSD-SH_AF'!$A$2:$A$100,"BASE")</f>
        <v>0.189996602787424</v>
      </c>
      <c r="F86" s="32" t="s">
        <v>114</v>
      </c>
      <c r="G86" s="32" t="s">
        <v>84</v>
      </c>
      <c r="H86" s="32" t="str">
        <f>"R-S*_"&amp;F86&amp;"_"&amp;G86&amp;"*"</f>
        <v>R-S*_Det_HET*</v>
      </c>
    </row>
    <row r="87" spans="1:8" ht="15" x14ac:dyDescent="0.25">
      <c r="A87" s="33" t="s">
        <v>1</v>
      </c>
      <c r="B87" s="33" t="str">
        <f t="shared" si="18"/>
        <v>R-SW*Det_GEO*</v>
      </c>
      <c r="C87" s="33" t="str">
        <f t="shared" si="16"/>
        <v>RSDSH_Det</v>
      </c>
      <c r="D87" s="33">
        <f>SUMIFS('BY-RSD-SH_AF'!$L$2:$L$100,'BY-RSD-SH_AF'!$C$2:$C$100,H87,'BY-RSD-SH_AF'!$A$2:$A$100,"BASE")</f>
        <v>0.22978380047467101</v>
      </c>
      <c r="F87" s="33" t="s">
        <v>114</v>
      </c>
      <c r="G87" s="33" t="s">
        <v>203</v>
      </c>
      <c r="H87" s="33" t="str">
        <f>"R-S*_"&amp;F87&amp;"_"&amp;G87&amp;"*"</f>
        <v>R-S*_Det_GEO*</v>
      </c>
    </row>
    <row r="88" spans="1:8" ht="15" x14ac:dyDescent="0.25">
      <c r="A88" s="32" t="s">
        <v>206</v>
      </c>
      <c r="B88" s="32" t="str">
        <f>"R-SW*"&amp;F88&amp;"*"&amp;"HPN*"&amp;",-*GAS*"</f>
        <v>R-SW*Det*HPN*,-*GAS*</v>
      </c>
      <c r="C88" s="32" t="str">
        <f t="shared" si="16"/>
        <v>RSDSH_Det</v>
      </c>
      <c r="D88" s="32">
        <f>SUMIFS('BY-RSD-SH_AF'!$L$2:$L$100,'BY-RSD-SH_AF'!$C$2:$C$100,H88,'BY-RSD-SH_AF'!$A$2:$A$100,"BASE")</f>
        <v>3.17870115673878E-2</v>
      </c>
      <c r="F88" s="32" t="s">
        <v>114</v>
      </c>
      <c r="G88" s="32" t="s">
        <v>83</v>
      </c>
      <c r="H88" s="32" t="str">
        <f>"R-S*_"&amp;F88&amp;"_"&amp;G88&amp;"*"&amp;"X1"</f>
        <v>R-S*_Det_ELC*X1</v>
      </c>
    </row>
    <row r="89" spans="1:8" ht="15" x14ac:dyDescent="0.2">
      <c r="A89" s="29" t="s">
        <v>115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 t="shared" ref="B90:B101" si="20">"R-WH_"&amp;F90&amp;"_"&amp;G90&amp;"*"</f>
        <v>R-WH_Apt_COA*</v>
      </c>
      <c r="C90" s="32"/>
      <c r="D90" s="32">
        <f>SUMIFS('BY-RSD-WH_AF'!$L$2:$L$100,'BY-RSD-WH_AF'!$C$2:$C$100,H90,'BY-RSD-WH_AF'!$A$2:$A$100,"BASE")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5" si="21">"R-WH_"&amp;F90&amp;"_"&amp;G90&amp;"*"</f>
        <v>R-WH_Apt_COA*</v>
      </c>
    </row>
    <row r="91" spans="1:8" ht="15" x14ac:dyDescent="0.25">
      <c r="A91" s="33" t="s">
        <v>1</v>
      </c>
      <c r="B91" s="33" t="str">
        <f t="shared" si="20"/>
        <v>R-WH_Apt_BDL*</v>
      </c>
      <c r="C91" s="33"/>
      <c r="D91" s="33">
        <f>SUMIFS('BY-RSD-WH_AF'!$L$2:$L$100,'BY-RSD-WH_AF'!$C$2:$C$100,H91,'BY-RSD-WH_AF'!$A$2:$A$100,"BASE")</f>
        <v>7.1004600000000003E-3</v>
      </c>
      <c r="F91" s="33" t="s">
        <v>109</v>
      </c>
      <c r="G91" s="33" t="s">
        <v>198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0"/>
        <v>R-WH_Apt_ETH*</v>
      </c>
      <c r="C92" s="32"/>
      <c r="D92" s="32">
        <f>SUMIFS('BY-RSD-WH_AF'!$L$2:$L$100,'BY-RSD-WH_AF'!$C$2:$C$100,H92,'BY-RSD-WH_AF'!$A$2:$A$100,"BASE")</f>
        <v>8.5546800000000003E-3</v>
      </c>
      <c r="F92" s="32" t="s">
        <v>109</v>
      </c>
      <c r="G92" s="32" t="s">
        <v>197</v>
      </c>
      <c r="H92" s="32" t="str">
        <f t="shared" si="21"/>
        <v>R-WH_Apt_ETH*</v>
      </c>
    </row>
    <row r="93" spans="1:8" ht="15" x14ac:dyDescent="0.25">
      <c r="A93" s="33" t="s">
        <v>1</v>
      </c>
      <c r="B93" s="33" t="str">
        <f t="shared" si="20"/>
        <v>R-WH_Apt_LPG*</v>
      </c>
      <c r="C93" s="33"/>
      <c r="D93" s="33">
        <f>SUMIFS('BY-RSD-WH_AF'!$L$2:$L$100,'BY-RSD-WH_AF'!$C$2:$C$100,H93,'BY-RSD-WH_AF'!$A$2:$A$100,"BASE")</f>
        <v>1.25372293333067E-2</v>
      </c>
      <c r="F93" s="33" t="s">
        <v>109</v>
      </c>
      <c r="G93" s="33" t="s">
        <v>199</v>
      </c>
      <c r="H93" s="33" t="str">
        <f t="shared" si="21"/>
        <v>R-WH_Apt_LPG*</v>
      </c>
    </row>
    <row r="94" spans="1:8" ht="15" x14ac:dyDescent="0.25">
      <c r="A94" s="32" t="s">
        <v>262</v>
      </c>
      <c r="B94" s="32" t="str">
        <f t="shared" si="20"/>
        <v>R-WH_Apt_ELC*</v>
      </c>
      <c r="C94" s="32"/>
      <c r="D94" s="32">
        <f>SUMIFS('BY-RSD-WH_AF'!$L$2:$L$100,'BY-RSD-WH_AF'!$C$2:$C$100,H94,'BY-RSD-WH_AF'!$A$2:$A$100,"BASE")</f>
        <v>4.547139931032923E-2</v>
      </c>
      <c r="F94" s="32" t="s">
        <v>109</v>
      </c>
      <c r="G94" s="32" t="s">
        <v>83</v>
      </c>
      <c r="H94" s="32" t="str">
        <f>B94</f>
        <v>R-WH_Apt_ELC*</v>
      </c>
    </row>
    <row r="95" spans="1:8" ht="15" x14ac:dyDescent="0.25">
      <c r="A95" s="33" t="s">
        <v>1</v>
      </c>
      <c r="B95" s="33" t="str">
        <f t="shared" si="20"/>
        <v>R-WH_Apt_KER*</v>
      </c>
      <c r="C95" s="33"/>
      <c r="D95" s="33">
        <f>SUMIFS('BY-RSD-WH_AF'!$L$2:$L$100,'BY-RSD-WH_AF'!$C$2:$C$100,H95,'BY-RSD-WH_AF'!$A$2:$A$100,"BASE")</f>
        <v>1.0612182530373E-2</v>
      </c>
      <c r="F95" s="33" t="s">
        <v>109</v>
      </c>
      <c r="G95" s="33" t="s">
        <v>200</v>
      </c>
      <c r="H95" s="33" t="str">
        <f t="shared" si="21"/>
        <v>R-WH_Apt_KER*</v>
      </c>
    </row>
    <row r="96" spans="1:8" ht="15" x14ac:dyDescent="0.25">
      <c r="A96" s="32" t="s">
        <v>1</v>
      </c>
      <c r="B96" s="32" t="str">
        <f t="shared" si="20"/>
        <v>R-WH_Apt_GAS*</v>
      </c>
      <c r="C96" s="32"/>
      <c r="D96" s="32">
        <f>SUMIFS('BY-RSD-WH_AF'!$L$2:$L$100,'BY-RSD-WH_AF'!$C$2:$C$100,H96,'BY-RSD-WH_AF'!$A$2:$A$100,"BASE")</f>
        <v>7.0999155767537403E-3</v>
      </c>
      <c r="F96" s="32" t="s">
        <v>109</v>
      </c>
      <c r="G96" s="32" t="s">
        <v>201</v>
      </c>
      <c r="H96" s="32" t="str">
        <f>"R-WH_"&amp;F95&amp;"_"&amp;G96&amp;"*"</f>
        <v>R-WH_Apt_GAS*</v>
      </c>
    </row>
    <row r="97" spans="1:8" ht="15" x14ac:dyDescent="0.25">
      <c r="A97" s="33" t="s">
        <v>1</v>
      </c>
      <c r="B97" s="33" t="str">
        <f t="shared" si="20"/>
        <v>R-WH_Apt_PEA*</v>
      </c>
      <c r="C97" s="33"/>
      <c r="D97" s="33">
        <f>SUMIFS('BY-RSD-WH_AF'!$L$2:$L$100,'BY-RSD-WH_AF'!$C$2:$C$100,H97,'BY-RSD-WH_AF'!$A$2:$A$100,"BASE")</f>
        <v>8.5740576923076899E-3</v>
      </c>
      <c r="F97" s="33" t="s">
        <v>109</v>
      </c>
      <c r="G97" s="33" t="s">
        <v>110</v>
      </c>
      <c r="H97" s="33" t="str">
        <f t="shared" ref="H97:H102" si="22">"R-WH_"&amp;F97&amp;"_"&amp;G97&amp;"*"</f>
        <v>R-WH_Apt_PEA*</v>
      </c>
    </row>
    <row r="98" spans="1:8" ht="15" x14ac:dyDescent="0.25">
      <c r="A98" s="32" t="s">
        <v>1</v>
      </c>
      <c r="B98" s="32" t="str">
        <f t="shared" si="20"/>
        <v>R-WH_Apt_SMF*</v>
      </c>
      <c r="C98" s="32"/>
      <c r="D98" s="32">
        <f>SUMIFS('BY-RSD-WH_AF'!$L$2:$L$100,'BY-RSD-WH_AF'!$C$2:$C$100,H98,'BY-RSD-WH_AF'!$A$2:$A$100,"BASE")</f>
        <v>8.5332927933924694E-3</v>
      </c>
      <c r="F98" s="32" t="s">
        <v>109</v>
      </c>
      <c r="G98" s="32" t="s">
        <v>111</v>
      </c>
      <c r="H98" s="32" t="str">
        <f t="shared" si="22"/>
        <v>R-WH_Apt_SMF*</v>
      </c>
    </row>
    <row r="99" spans="1:8" ht="15" x14ac:dyDescent="0.25">
      <c r="A99" s="33" t="s">
        <v>1</v>
      </c>
      <c r="B99" s="33" t="str">
        <f t="shared" si="20"/>
        <v>R-WH_Apt_WOO*</v>
      </c>
      <c r="C99" s="33"/>
      <c r="D99" s="33">
        <f>SUMIFS('BY-RSD-WH_AF'!$L$2:$L$100,'BY-RSD-WH_AF'!$C$2:$C$100,H99,'BY-RSD-WH_AF'!$A$2:$A$100,"BASE")</f>
        <v>9.7598754499754609E-3</v>
      </c>
      <c r="F99" s="33" t="s">
        <v>109</v>
      </c>
      <c r="G99" s="33" t="s">
        <v>202</v>
      </c>
      <c r="H99" s="33" t="str">
        <f t="shared" si="22"/>
        <v>R-WH_Apt_WOO*</v>
      </c>
    </row>
    <row r="100" spans="1:8" ht="15" x14ac:dyDescent="0.25">
      <c r="A100" s="32" t="s">
        <v>1</v>
      </c>
      <c r="B100" s="32" t="str">
        <f t="shared" si="20"/>
        <v>R-WH_Apt_HET*</v>
      </c>
      <c r="C100" s="32"/>
      <c r="D100" s="32">
        <f>SUMIFS('BY-RSD-WH_AF'!$L$2:$L$100,'BY-RSD-WH_AF'!$C$2:$C$100,H100,'BY-RSD-WH_AF'!$A$2:$A$100,"BASE")</f>
        <v>3.0627633026508998E-4</v>
      </c>
      <c r="F100" s="32" t="s">
        <v>109</v>
      </c>
      <c r="G100" s="32" t="s">
        <v>84</v>
      </c>
      <c r="H100" s="32" t="str">
        <f t="shared" si="22"/>
        <v>R-WH_Apt_HET*</v>
      </c>
    </row>
    <row r="101" spans="1:8" ht="15" x14ac:dyDescent="0.25">
      <c r="A101" s="33" t="s">
        <v>1</v>
      </c>
      <c r="B101" s="33" t="str">
        <f t="shared" si="20"/>
        <v>R-WH_Apt_GEO*</v>
      </c>
      <c r="C101" s="33"/>
      <c r="D101" s="33">
        <f>SUMIFS('BY-RSD-WH_AF'!$L$2:$L$100,'BY-RSD-WH_AF'!$C$2:$C$100,H101,'BY-RSD-WH_AF'!$A$2:$A$100,"BASE")</f>
        <v>0</v>
      </c>
      <c r="F101" s="33" t="s">
        <v>109</v>
      </c>
      <c r="G101" s="33" t="s">
        <v>203</v>
      </c>
      <c r="H101" s="33" t="str">
        <f t="shared" si="22"/>
        <v>R-WH_Apt_GEO*</v>
      </c>
    </row>
    <row r="102" spans="1:8" ht="15" x14ac:dyDescent="0.25">
      <c r="A102" s="32" t="s">
        <v>262</v>
      </c>
      <c r="B102" s="32" t="str">
        <f>"R-WH_"&amp;F102&amp;"_"&amp;G102&amp;"*"</f>
        <v>R-WH_Apt_SOL*</v>
      </c>
      <c r="C102" s="32"/>
      <c r="D102" s="32">
        <f>SUMIFS('BY-RSD-WH_AF'!$L$2:$L$100,'BY-RSD-WH_AF'!$C$2:$C$100,H102,'BY-RSD-WH_AF'!$A$2:$A$100,"BASE")</f>
        <v>8.6298729994523198E-3</v>
      </c>
      <c r="F102" s="32" t="s">
        <v>109</v>
      </c>
      <c r="G102" s="32" t="s">
        <v>249</v>
      </c>
      <c r="H102" s="32" t="str">
        <f t="shared" si="22"/>
        <v>R-WH_Apt_SOL*</v>
      </c>
    </row>
    <row r="103" spans="1:8" ht="15" x14ac:dyDescent="0.2">
      <c r="A103" s="29" t="s">
        <v>116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5" si="23">"R-WH_"&amp;F104&amp;"_"&amp;G104&amp;"*"</f>
        <v>R-WH_Att_COA*</v>
      </c>
      <c r="C104" s="32"/>
      <c r="D104" s="32">
        <f>SUMIFS('BY-RSD-WH_AF'!$L$2:$L$100,'BY-RSD-WH_AF'!$C$2:$C$100,H104,'BY-RSD-WH_AF'!$A$2:$A$100,"BASE")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9" si="24">"R-WH_"&amp;F104&amp;"_"&amp;G104&amp;"*"</f>
        <v>R-WH_Att_COA*</v>
      </c>
    </row>
    <row r="105" spans="1:8" ht="15" x14ac:dyDescent="0.25">
      <c r="A105" s="33" t="s">
        <v>1</v>
      </c>
      <c r="B105" s="33" t="str">
        <f t="shared" si="23"/>
        <v>R-WH_Att_BDL*</v>
      </c>
      <c r="C105" s="33"/>
      <c r="D105" s="33">
        <f>SUMIFS('BY-RSD-WH_AF'!$L$2:$L$100,'BY-RSD-WH_AF'!$C$2:$C$100,H105,'BY-RSD-WH_AF'!$A$2:$A$100,"BASE")</f>
        <v>1.40208E-2</v>
      </c>
      <c r="F105" s="33" t="s">
        <v>105</v>
      </c>
      <c r="G105" s="33" t="s">
        <v>198</v>
      </c>
      <c r="H105" s="33" t="str">
        <f t="shared" si="24"/>
        <v>R-WH_Att_BDL*</v>
      </c>
    </row>
    <row r="106" spans="1:8" ht="15" x14ac:dyDescent="0.25">
      <c r="A106" s="32" t="s">
        <v>1</v>
      </c>
      <c r="B106" s="32" t="str">
        <f t="shared" si="23"/>
        <v>R-WH_Att_ETH*</v>
      </c>
      <c r="C106" s="32"/>
      <c r="D106" s="32">
        <f>SUMIFS('BY-RSD-WH_AF'!$L$2:$L$100,'BY-RSD-WH_AF'!$C$2:$C$100,H106,'BY-RSD-WH_AF'!$A$2:$A$100,"BASE")</f>
        <v>1.059804E-2</v>
      </c>
      <c r="F106" s="32" t="s">
        <v>105</v>
      </c>
      <c r="G106" s="32" t="s">
        <v>197</v>
      </c>
      <c r="H106" s="32" t="str">
        <f t="shared" si="24"/>
        <v>R-WH_Att_ETH*</v>
      </c>
    </row>
    <row r="107" spans="1:8" ht="15" x14ac:dyDescent="0.25">
      <c r="A107" s="33" t="s">
        <v>1</v>
      </c>
      <c r="B107" s="33" t="str">
        <f t="shared" si="23"/>
        <v>R-WH_Att_LPG*</v>
      </c>
      <c r="C107" s="33"/>
      <c r="D107" s="33">
        <f>SUMIFS('BY-RSD-WH_AF'!$L$2:$L$100,'BY-RSD-WH_AF'!$C$2:$C$100,H107,'BY-RSD-WH_AF'!$A$2:$A$100,"BASE")</f>
        <v>1.5857470577174002E-2</v>
      </c>
      <c r="F107" s="33" t="s">
        <v>105</v>
      </c>
      <c r="G107" s="33" t="s">
        <v>199</v>
      </c>
      <c r="H107" s="33" t="str">
        <f t="shared" si="24"/>
        <v>R-WH_Att_LPG*</v>
      </c>
    </row>
    <row r="108" spans="1:8" ht="15" x14ac:dyDescent="0.25">
      <c r="A108" s="32" t="s">
        <v>262</v>
      </c>
      <c r="B108" s="32" t="str">
        <f t="shared" si="23"/>
        <v>R-WH_Att_ELC*</v>
      </c>
      <c r="C108" s="32"/>
      <c r="D108" s="32">
        <f>SUMIFS('BY-RSD-WH_AF'!$L$2:$L$100,'BY-RSD-WH_AF'!$C$2:$C$100,H108,'BY-RSD-WH_AF'!$A$2:$A$100,"BASE")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3" t="s">
        <v>1</v>
      </c>
      <c r="B109" s="33" t="str">
        <f t="shared" si="23"/>
        <v>R-WH_Att_KER*</v>
      </c>
      <c r="C109" s="33"/>
      <c r="D109" s="33">
        <f>SUMIFS('BY-RSD-WH_AF'!$L$2:$L$100,'BY-RSD-WH_AF'!$C$2:$C$100,H109,'BY-RSD-WH_AF'!$A$2:$A$100,"BASE")</f>
        <v>1.0991128214065201E-2</v>
      </c>
      <c r="F109" s="33" t="s">
        <v>105</v>
      </c>
      <c r="G109" s="33" t="s">
        <v>200</v>
      </c>
      <c r="H109" s="33" t="str">
        <f t="shared" si="24"/>
        <v>R-WH_Att_KER*</v>
      </c>
    </row>
    <row r="110" spans="1:8" ht="15" x14ac:dyDescent="0.25">
      <c r="A110" s="32" t="s">
        <v>1</v>
      </c>
      <c r="B110" s="32" t="str">
        <f t="shared" si="23"/>
        <v>R-WH_Att_GAS*</v>
      </c>
      <c r="C110" s="32"/>
      <c r="D110" s="32">
        <f>SUMIFS('BY-RSD-WH_AF'!$L$2:$L$100,'BY-RSD-WH_AF'!$C$2:$C$100,H110,'BY-RSD-WH_AF'!$A$2:$A$100,"BASE")</f>
        <v>9.2067094002643308E-3</v>
      </c>
      <c r="F110" s="32" t="s">
        <v>105</v>
      </c>
      <c r="G110" s="32" t="s">
        <v>201</v>
      </c>
      <c r="H110" s="32" t="str">
        <f>"R-WH_"&amp;F109&amp;"_"&amp;G110&amp;"*"</f>
        <v>R-WH_Att_GAS*</v>
      </c>
    </row>
    <row r="111" spans="1:8" ht="15" x14ac:dyDescent="0.25">
      <c r="A111" s="33" t="s">
        <v>1</v>
      </c>
      <c r="B111" s="33" t="str">
        <f t="shared" si="23"/>
        <v>R-WH_Att_PEA*</v>
      </c>
      <c r="C111" s="33"/>
      <c r="D111" s="33">
        <f>SUMIFS('BY-RSD-WH_AF'!$L$2:$L$100,'BY-RSD-WH_AF'!$C$2:$C$100,H111,'BY-RSD-WH_AF'!$A$2:$A$100,"BASE")</f>
        <v>1.08711386313101E-2</v>
      </c>
      <c r="F111" s="33" t="s">
        <v>105</v>
      </c>
      <c r="G111" s="33" t="s">
        <v>110</v>
      </c>
      <c r="H111" s="33" t="str">
        <f t="shared" ref="H111:H116" si="25">"R-WH_"&amp;F111&amp;"_"&amp;G111&amp;"*"</f>
        <v>R-WH_Att_PEA*</v>
      </c>
    </row>
    <row r="112" spans="1:8" ht="15" x14ac:dyDescent="0.25">
      <c r="A112" s="32" t="s">
        <v>1</v>
      </c>
      <c r="B112" s="32" t="str">
        <f t="shared" si="23"/>
        <v>R-WH_Att_SMF*</v>
      </c>
      <c r="C112" s="32"/>
      <c r="D112" s="32">
        <f>SUMIFS('BY-RSD-WH_AF'!$L$2:$L$100,'BY-RSD-WH_AF'!$C$2:$C$100,H112,'BY-RSD-WH_AF'!$A$2:$A$100,"BASE")</f>
        <v>9.3095279184719493E-3</v>
      </c>
      <c r="F112" s="32" t="s">
        <v>105</v>
      </c>
      <c r="G112" s="32" t="s">
        <v>111</v>
      </c>
      <c r="H112" s="32" t="str">
        <f t="shared" si="25"/>
        <v>R-WH_Att_SMF*</v>
      </c>
    </row>
    <row r="113" spans="1:8" ht="15" x14ac:dyDescent="0.25">
      <c r="A113" s="33" t="s">
        <v>1</v>
      </c>
      <c r="B113" s="33" t="str">
        <f t="shared" si="23"/>
        <v>R-WH_Att_WOO*</v>
      </c>
      <c r="C113" s="33"/>
      <c r="D113" s="33">
        <f>SUMIFS('BY-RSD-WH_AF'!$L$2:$L$100,'BY-RSD-WH_AF'!$C$2:$C$100,H113,'BY-RSD-WH_AF'!$A$2:$A$100,"BASE")</f>
        <v>1.0844937056477299E-2</v>
      </c>
      <c r="F113" s="33" t="s">
        <v>105</v>
      </c>
      <c r="G113" s="33" t="s">
        <v>202</v>
      </c>
      <c r="H113" s="33" t="str">
        <f t="shared" si="25"/>
        <v>R-WH_Att_WOO*</v>
      </c>
    </row>
    <row r="114" spans="1:8" ht="15" x14ac:dyDescent="0.25">
      <c r="A114" s="32" t="s">
        <v>1</v>
      </c>
      <c r="B114" s="32" t="str">
        <f t="shared" si="23"/>
        <v>R-WH_Att_HET*</v>
      </c>
      <c r="C114" s="32"/>
      <c r="D114" s="32">
        <f>SUMIFS('BY-RSD-WH_AF'!$L$2:$L$100,'BY-RSD-WH_AF'!$C$2:$C$100,H114,'BY-RSD-WH_AF'!$A$2:$A$100,"BASE")</f>
        <v>7.6939300464232304E-4</v>
      </c>
      <c r="F114" s="32" t="s">
        <v>105</v>
      </c>
      <c r="G114" s="32" t="s">
        <v>84</v>
      </c>
      <c r="H114" s="32" t="str">
        <f t="shared" si="25"/>
        <v>R-WH_Att_HET*</v>
      </c>
    </row>
    <row r="115" spans="1:8" ht="15" x14ac:dyDescent="0.25">
      <c r="A115" s="33" t="s">
        <v>1</v>
      </c>
      <c r="B115" s="33" t="str">
        <f t="shared" si="23"/>
        <v>R-WH_Att_GEO*</v>
      </c>
      <c r="C115" s="33"/>
      <c r="D115" s="33">
        <f>SUMIFS('BY-RSD-WH_AF'!$L$2:$L$100,'BY-RSD-WH_AF'!$C$2:$C$100,H115,'BY-RSD-WH_AF'!$A$2:$A$100,"BASE")</f>
        <v>0</v>
      </c>
      <c r="F115" s="33" t="s">
        <v>105</v>
      </c>
      <c r="G115" s="33" t="s">
        <v>203</v>
      </c>
      <c r="H115" s="33" t="str">
        <f t="shared" si="25"/>
        <v>R-WH_Att_GEO*</v>
      </c>
    </row>
    <row r="116" spans="1:8" ht="15" x14ac:dyDescent="0.25">
      <c r="A116" s="32" t="s">
        <v>262</v>
      </c>
      <c r="B116" s="32" t="str">
        <f>"R-WH_"&amp;F116&amp;"_"&amp;G116&amp;"*"</f>
        <v>R-WH_Att_SOL*</v>
      </c>
      <c r="C116" s="32"/>
      <c r="D116" s="32">
        <f>SUMIFS('BY-RSD-WH_AF'!$L$2:$L$100,'BY-RSD-WH_AF'!$C$2:$C$100,H116,'BY-RSD-WH_AF'!$A$2:$A$100,"BASE")</f>
        <v>3.4409606285151599E-2</v>
      </c>
      <c r="F116" s="32" t="s">
        <v>105</v>
      </c>
      <c r="G116" s="32" t="s">
        <v>249</v>
      </c>
      <c r="H116" s="32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9" si="26">"R-WH_"&amp;F118&amp;"_"&amp;G118&amp;"*"</f>
        <v>R-WH_Det_COA*</v>
      </c>
      <c r="C118" s="32"/>
      <c r="D118" s="32">
        <f>SUMIFS('BY-RSD-WH_AF'!$L$2:$L$100,'BY-RSD-WH_AF'!$C$2:$C$100,H118,'BY-RSD-WH_AF'!$A$2:$A$100,"BASE")</f>
        <v>1.82955006878423E-2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33">
        <f>SUMIFS('BY-RSD-WH_AF'!$L$2:$L$100,'BY-RSD-WH_AF'!$C$2:$C$100,H119,'BY-RSD-WH_AF'!$A$2:$A$100,"BASE")</f>
        <v>1.0679040000000001E-2</v>
      </c>
      <c r="F119" s="33" t="s">
        <v>114</v>
      </c>
      <c r="G119" s="33" t="s">
        <v>198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32">
        <f>SUMIFS('BY-RSD-WH_AF'!$L$2:$L$100,'BY-RSD-WH_AF'!$C$2:$C$100,H120,'BY-RSD-WH_AF'!$A$2:$A$100,"BASE")</f>
        <v>1.2096539999999999E-2</v>
      </c>
      <c r="F120" s="32" t="s">
        <v>114</v>
      </c>
      <c r="G120" s="32" t="s">
        <v>197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33">
        <f>SUMIFS('BY-RSD-WH_AF'!$L$2:$L$100,'BY-RSD-WH_AF'!$C$2:$C$100,H121,'BY-RSD-WH_AF'!$A$2:$A$100,"BASE")</f>
        <v>1.7354263255049698E-2</v>
      </c>
      <c r="F121" s="33" t="s">
        <v>114</v>
      </c>
      <c r="G121" s="33" t="s">
        <v>199</v>
      </c>
      <c r="H121" s="33" t="str">
        <f t="shared" si="27"/>
        <v>R-WH_Det_LPG*</v>
      </c>
    </row>
    <row r="122" spans="1:8" ht="15" x14ac:dyDescent="0.25">
      <c r="A122" s="32" t="s">
        <v>262</v>
      </c>
      <c r="B122" s="32" t="str">
        <f t="shared" si="26"/>
        <v>R-WH_Det_ELC*</v>
      </c>
      <c r="C122" s="32"/>
      <c r="D122" s="32">
        <f>SUMIFS('BY-RSD-WH_AF'!$L$2:$L$100,'BY-RSD-WH_AF'!$C$2:$C$100,H122,'BY-RSD-WH_AF'!$A$2:$A$100,"BASE")</f>
        <v>1.33284867630703E-2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33">
        <f>SUMIFS('BY-RSD-WH_AF'!$L$2:$L$100,'BY-RSD-WH_AF'!$C$2:$C$100,H123,'BY-RSD-WH_AF'!$A$2:$A$100,"BASE")</f>
        <v>1.35372248660808E-2</v>
      </c>
      <c r="F123" s="33" t="s">
        <v>114</v>
      </c>
      <c r="G123" s="33" t="s">
        <v>200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32">
        <f>SUMIFS('BY-RSD-WH_AF'!$L$2:$L$100,'BY-RSD-WH_AF'!$C$2:$C$100,H124,'BY-RSD-WH_AF'!$A$2:$A$100,"BASE")</f>
        <v>1.18538093576453E-2</v>
      </c>
      <c r="F124" s="32" t="s">
        <v>114</v>
      </c>
      <c r="G124" s="32" t="s">
        <v>201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33">
        <f>SUMIFS('BY-RSD-WH_AF'!$L$2:$L$100,'BY-RSD-WH_AF'!$C$2:$C$100,H125,'BY-RSD-WH_AF'!$A$2:$A$100,"BASE")</f>
        <v>1.24915801777354E-2</v>
      </c>
      <c r="F125" s="33" t="s">
        <v>114</v>
      </c>
      <c r="G125" s="33" t="s">
        <v>110</v>
      </c>
      <c r="H125" s="33" t="str">
        <f t="shared" ref="H125:H130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32">
        <f>SUMIFS('BY-RSD-WH_AF'!$L$2:$L$100,'BY-RSD-WH_AF'!$C$2:$C$100,H126,'BY-RSD-WH_AF'!$A$2:$A$100,"BASE")</f>
        <v>1.1286753739723199E-2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33">
        <f>SUMIFS('BY-RSD-WH_AF'!$L$2:$L$100,'BY-RSD-WH_AF'!$C$2:$C$100,H127,'BY-RSD-WH_AF'!$A$2:$A$100,"BASE")</f>
        <v>1.4581963570516601E-2</v>
      </c>
      <c r="F127" s="33" t="s">
        <v>114</v>
      </c>
      <c r="G127" s="33" t="s">
        <v>202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32">
        <f>SUMIFS('BY-RSD-WH_AF'!$L$2:$L$100,'BY-RSD-WH_AF'!$C$2:$C$100,H128,'BY-RSD-WH_AF'!$A$2:$A$100,"BASE")</f>
        <v>1.2874844310725899E-3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1</v>
      </c>
      <c r="B129" s="33" t="str">
        <f t="shared" si="26"/>
        <v>R-WH_Det_GEO*</v>
      </c>
      <c r="C129" s="33"/>
      <c r="D129" s="33">
        <f>SUMIFS('BY-RSD-WH_AF'!$L$2:$L$100,'BY-RSD-WH_AF'!$C$2:$C$100,H129,'BY-RSD-WH_AF'!$A$2:$A$100,"BASE")</f>
        <v>0</v>
      </c>
      <c r="F129" s="33" t="s">
        <v>114</v>
      </c>
      <c r="G129" s="33" t="s">
        <v>203</v>
      </c>
      <c r="H129" s="33" t="str">
        <f t="shared" si="28"/>
        <v>R-WH_Det_GEO*</v>
      </c>
    </row>
    <row r="130" spans="1:8" ht="15" x14ac:dyDescent="0.25">
      <c r="A130" s="32" t="s">
        <v>262</v>
      </c>
      <c r="B130" s="32" t="str">
        <f>"R-WH_"&amp;F130&amp;"_"&amp;G130&amp;"*"</f>
        <v>R-WH_Det_SOL*</v>
      </c>
      <c r="C130" s="32"/>
      <c r="D130" s="42">
        <f>SUMIFS('BY-RSD-WH_AF'!$L$2:$L$100,'BY-RSD-WH_AF'!$C$2:$C$100,H130,'BY-RSD-WH_AF'!$A$2:$A$100,"BASE")</f>
        <v>0.113051511576835</v>
      </c>
      <c r="F130" s="32" t="s">
        <v>114</v>
      </c>
      <c r="G130" s="32" t="s">
        <v>249</v>
      </c>
      <c r="H130" s="32" t="str">
        <f t="shared" si="28"/>
        <v>R-WH_Det_SOL*</v>
      </c>
    </row>
    <row r="131" spans="1:8" ht="15" x14ac:dyDescent="0.2">
      <c r="A131" s="29" t="s">
        <v>263</v>
      </c>
      <c r="B131" s="30"/>
      <c r="C131" s="30"/>
      <c r="D131" s="31"/>
      <c r="F131" s="30"/>
      <c r="G131" s="30"/>
      <c r="H131" s="30"/>
    </row>
    <row r="132" spans="1:8" ht="15" x14ac:dyDescent="0.25">
      <c r="A132" s="32" t="s">
        <v>1</v>
      </c>
      <c r="B132" s="32" t="str">
        <f>"R-SW_"&amp;F132&amp;"_"&amp;G132&amp;"*"</f>
        <v>R-SW_Apt_COA*</v>
      </c>
      <c r="C132" s="32" t="str">
        <f>"RSDWH_"&amp;F132</f>
        <v>RSDWH_Apt</v>
      </c>
      <c r="D132" s="32">
        <f>AVERAGEIFS('BY-RSD-WH_AF'!$L$2:$L$100,'BY-RSD-WH_AF'!$C$2:$C$100,H132,'BY-RSD-WH_AF'!$A$2:$A$100,"BASE")</f>
        <v>4.2815604314722699E-2</v>
      </c>
      <c r="F132" s="32" t="s">
        <v>109</v>
      </c>
      <c r="G132" s="32" t="s">
        <v>82</v>
      </c>
      <c r="H132" s="32" t="str">
        <f t="shared" ref="H132:H135" si="29">"R-WH_"&amp;F132&amp;"_"&amp;G132&amp;"*"</f>
        <v>R-WH_Apt_COA*</v>
      </c>
    </row>
    <row r="133" spans="1:8" ht="15" x14ac:dyDescent="0.25">
      <c r="A133" s="33" t="s">
        <v>1</v>
      </c>
      <c r="B133" s="33" t="str">
        <f t="shared" ref="B133:B144" si="30">"R-SW_"&amp;F133&amp;"_"&amp;G133&amp;"*"</f>
        <v>R-SW_Apt_BDL*</v>
      </c>
      <c r="C133" s="33" t="str">
        <f t="shared" ref="C133:C144" si="31">"RSDWH_"&amp;F133</f>
        <v>RSDWH_Apt</v>
      </c>
      <c r="D133" s="33">
        <f>AVERAGEIFS('BY-RSD-WH_AF'!$L$2:$L$100,'BY-RSD-WH_AF'!$C$2:$C$100,H133,'BY-RSD-WH_AF'!$A$2:$A$100,"BASE")</f>
        <v>7.1004600000000003E-3</v>
      </c>
      <c r="F133" s="33" t="s">
        <v>109</v>
      </c>
      <c r="G133" s="33" t="s">
        <v>198</v>
      </c>
      <c r="H133" s="33" t="str">
        <f t="shared" si="29"/>
        <v>R-WH_Apt_BDL*</v>
      </c>
    </row>
    <row r="134" spans="1:8" ht="15" x14ac:dyDescent="0.25">
      <c r="A134" s="32" t="s">
        <v>1</v>
      </c>
      <c r="B134" s="32" t="str">
        <f t="shared" si="30"/>
        <v>R-SW_Apt_ETH*</v>
      </c>
      <c r="C134" s="32" t="str">
        <f t="shared" si="31"/>
        <v>RSDWH_Apt</v>
      </c>
      <c r="D134" s="32">
        <f>AVERAGEIFS('BY-RSD-WH_AF'!$L$2:$L$100,'BY-RSD-WH_AF'!$C$2:$C$100,H134,'BY-RSD-WH_AF'!$A$2:$A$100,"BASE")</f>
        <v>8.5546800000000003E-3</v>
      </c>
      <c r="F134" s="32" t="s">
        <v>109</v>
      </c>
      <c r="G134" s="32" t="s">
        <v>197</v>
      </c>
      <c r="H134" s="32" t="str">
        <f t="shared" si="29"/>
        <v>R-WH_Apt_ETH*</v>
      </c>
    </row>
    <row r="135" spans="1:8" ht="15" x14ac:dyDescent="0.25">
      <c r="A135" s="33" t="s">
        <v>264</v>
      </c>
      <c r="B135" s="33" t="str">
        <f t="shared" si="30"/>
        <v>R-SW_Apt_LPG*</v>
      </c>
      <c r="C135" s="33" t="str">
        <f t="shared" si="31"/>
        <v>RSDWH_Apt</v>
      </c>
      <c r="D135" s="33">
        <f>AVERAGEIFS('BY-RSD-WH_AF'!$L$2:$L$100,'BY-RSD-WH_AF'!$C$2:$C$100,H135,'BY-RSD-WH_AF'!$A$2:$A$100,"BASE")</f>
        <v>1.25372293333067E-2</v>
      </c>
      <c r="F135" s="33" t="s">
        <v>109</v>
      </c>
      <c r="G135" s="33" t="s">
        <v>199</v>
      </c>
      <c r="H135" s="33" t="str">
        <f t="shared" si="29"/>
        <v>R-WH_Apt_LPG*</v>
      </c>
    </row>
    <row r="136" spans="1:8" ht="15" x14ac:dyDescent="0.25">
      <c r="A136" s="32" t="s">
        <v>1</v>
      </c>
      <c r="B136" s="32" t="str">
        <f>"R-SW_"&amp;F136&amp;"_"&amp;G136&amp;"_N1"</f>
        <v>R-SW_Apt_ELC_N1</v>
      </c>
      <c r="C136" s="32" t="str">
        <f t="shared" si="31"/>
        <v>RSDWH_Apt</v>
      </c>
      <c r="D136" s="32">
        <f>AVERAGEIFS('BY-RSD-WH_AF'!$L$2:$L$100,'BY-RSD-WH_AF'!$C$2:$C$100,H136,'BY-RSD-WH_AF'!$A$2:$A$100,"BASE")</f>
        <v>8.4736052016827299E-3</v>
      </c>
      <c r="F136" s="32" t="s">
        <v>109</v>
      </c>
      <c r="G136" s="32" t="s">
        <v>83</v>
      </c>
      <c r="H136" s="32" t="str">
        <f>"R-WH_"&amp;F136&amp;"_"&amp;G136&amp;"*X0"</f>
        <v>R-WH_Apt_ELC*X0</v>
      </c>
    </row>
    <row r="137" spans="1:8" ht="15" x14ac:dyDescent="0.25">
      <c r="A137" s="32" t="s">
        <v>264</v>
      </c>
      <c r="B137" s="32" t="str">
        <f>"R-SW_"&amp;F137&amp;"_"&amp;G137&amp;"_HP*"</f>
        <v>R-SW_Apt_ELC_HP*</v>
      </c>
      <c r="C137" s="32" t="str">
        <f t="shared" si="31"/>
        <v>RSDWH_Apt</v>
      </c>
      <c r="D137" s="32">
        <f>AVERAGEIFS('BY-RSD-WH_AF'!$L$2:$L$100,'BY-RSD-WH_AF'!$C$2:$C$100,H137,'BY-RSD-WH_AF'!$A$2:$A$100,"BASE")</f>
        <v>3.6997794108646502E-2</v>
      </c>
      <c r="F137" s="32" t="s">
        <v>109</v>
      </c>
      <c r="G137" s="32" t="s">
        <v>83</v>
      </c>
      <c r="H137" s="32" t="str">
        <f>"R-WH_"&amp;F137&amp;"_"&amp;G137&amp;"*X1"</f>
        <v>R-WH_Apt_ELC*X1</v>
      </c>
    </row>
    <row r="138" spans="1:8" ht="15" x14ac:dyDescent="0.25">
      <c r="A138" s="33" t="s">
        <v>264</v>
      </c>
      <c r="B138" s="33" t="str">
        <f t="shared" si="30"/>
        <v>R-SW_Apt_KER*</v>
      </c>
      <c r="C138" s="33" t="str">
        <f t="shared" si="31"/>
        <v>RSDWH_Apt</v>
      </c>
      <c r="D138" s="33">
        <f>AVERAGEIFS('BY-RSD-WH_AF'!$L$2:$L$100,'BY-RSD-WH_AF'!$C$2:$C$100,H138,'BY-RSD-WH_AF'!$A$2:$A$100,"BASE")</f>
        <v>1.0612182530373E-2</v>
      </c>
      <c r="F138" s="33" t="s">
        <v>109</v>
      </c>
      <c r="G138" s="33" t="s">
        <v>200</v>
      </c>
      <c r="H138" s="33" t="str">
        <f t="shared" ref="H138" si="32">"R-WH_"&amp;F138&amp;"_"&amp;G138&amp;"*"</f>
        <v>R-WH_Apt_KER*</v>
      </c>
    </row>
    <row r="139" spans="1:8" ht="15" x14ac:dyDescent="0.25">
      <c r="A139" s="32" t="s">
        <v>264</v>
      </c>
      <c r="B139" s="32" t="str">
        <f t="shared" si="30"/>
        <v>R-SW_Apt_GAS*</v>
      </c>
      <c r="C139" s="32" t="str">
        <f t="shared" si="31"/>
        <v>RSDWH_Apt</v>
      </c>
      <c r="D139" s="32">
        <f>AVERAGEIFS('BY-RSD-WH_AF'!$L$2:$L$100,'BY-RSD-WH_AF'!$C$2:$C$100,H139,'BY-RSD-WH_AF'!$A$2:$A$100,"BASE")</f>
        <v>7.0999155767537403E-3</v>
      </c>
      <c r="F139" s="32" t="s">
        <v>109</v>
      </c>
      <c r="G139" s="32" t="s">
        <v>201</v>
      </c>
      <c r="H139" s="32" t="str">
        <f>"R-WH_"&amp;F138&amp;"_"&amp;G139&amp;"*"</f>
        <v>R-WH_Apt_GAS*</v>
      </c>
    </row>
    <row r="140" spans="1:8" ht="15" x14ac:dyDescent="0.25">
      <c r="A140" s="33" t="s">
        <v>1</v>
      </c>
      <c r="B140" s="33" t="str">
        <f t="shared" si="30"/>
        <v>R-SW_Apt_PEA*</v>
      </c>
      <c r="C140" s="33" t="str">
        <f t="shared" si="31"/>
        <v>RSDWH_Apt</v>
      </c>
      <c r="D140" s="33">
        <f>AVERAGEIFS('BY-RSD-WH_AF'!$L$2:$L$100,'BY-RSD-WH_AF'!$C$2:$C$100,H140,'BY-RSD-WH_AF'!$A$2:$A$100,"BASE")</f>
        <v>8.5740576923076899E-3</v>
      </c>
      <c r="F140" s="33" t="s">
        <v>109</v>
      </c>
      <c r="G140" s="33" t="s">
        <v>110</v>
      </c>
      <c r="H140" s="33" t="str">
        <f>"R-WH_"&amp;F140&amp;"_"&amp;G140&amp;"*"</f>
        <v>R-WH_Apt_PEA*</v>
      </c>
    </row>
    <row r="141" spans="1:8" ht="15" x14ac:dyDescent="0.25">
      <c r="A141" s="32" t="s">
        <v>1</v>
      </c>
      <c r="B141" s="32" t="str">
        <f t="shared" si="30"/>
        <v>R-SW_Apt_SMF*</v>
      </c>
      <c r="C141" s="32" t="str">
        <f t="shared" si="31"/>
        <v>RSDWH_Apt</v>
      </c>
      <c r="D141" s="32">
        <f>AVERAGEIFS('BY-RSD-WH_AF'!$L$2:$L$100,'BY-RSD-WH_AF'!$C$2:$C$100,H141,'BY-RSD-WH_AF'!$A$2:$A$100,"BASE")</f>
        <v>8.5332927933924694E-3</v>
      </c>
      <c r="F141" s="32" t="s">
        <v>109</v>
      </c>
      <c r="G141" s="32" t="s">
        <v>111</v>
      </c>
      <c r="H141" s="32" t="str">
        <f>"R-WH_"&amp;F141&amp;"_"&amp;G141&amp;"*"</f>
        <v>R-WH_Apt_SMF*</v>
      </c>
    </row>
    <row r="142" spans="1:8" ht="15" x14ac:dyDescent="0.25">
      <c r="A142" s="33" t="s">
        <v>264</v>
      </c>
      <c r="B142" s="33" t="str">
        <f t="shared" si="30"/>
        <v>R-SW_Apt_WOO*</v>
      </c>
      <c r="C142" s="33" t="str">
        <f t="shared" si="31"/>
        <v>RSDWH_Apt</v>
      </c>
      <c r="D142" s="33">
        <f>AVERAGEIFS('BY-RSD-WH_AF'!$L$2:$L$100,'BY-RSD-WH_AF'!$C$2:$C$100,H142,'BY-RSD-WH_AF'!$A$2:$A$100,"BASE")</f>
        <v>9.7598754499754609E-3</v>
      </c>
      <c r="F142" s="33" t="s">
        <v>109</v>
      </c>
      <c r="G142" s="33" t="s">
        <v>202</v>
      </c>
      <c r="H142" s="33" t="str">
        <f>"R-WH_"&amp;F142&amp;"_"&amp;G142&amp;"*"</f>
        <v>R-WH_Apt_WOO*</v>
      </c>
    </row>
    <row r="143" spans="1:8" ht="15" x14ac:dyDescent="0.25">
      <c r="A143" s="32" t="s">
        <v>264</v>
      </c>
      <c r="B143" s="32" t="str">
        <f t="shared" si="30"/>
        <v>R-SW_Apt_HET*</v>
      </c>
      <c r="C143" s="32" t="str">
        <f t="shared" si="31"/>
        <v>RSDWH_Apt</v>
      </c>
      <c r="D143" s="32">
        <f>AVERAGEIFS('BY-RSD-WH_AF'!$L$2:$L$100,'BY-RSD-WH_AF'!$C$2:$C$100,H143,'BY-RSD-WH_AF'!$A$2:$A$100,"BASE")</f>
        <v>3.0627633026508998E-4</v>
      </c>
      <c r="F143" s="32" t="s">
        <v>109</v>
      </c>
      <c r="G143" s="32" t="s">
        <v>84</v>
      </c>
      <c r="H143" s="32" t="str">
        <f>"R-WH_"&amp;F143&amp;"_"&amp;G143&amp;"*"</f>
        <v>R-WH_Apt_HET*</v>
      </c>
    </row>
    <row r="144" spans="1:8" ht="15" x14ac:dyDescent="0.25">
      <c r="A144" s="33" t="s">
        <v>1</v>
      </c>
      <c r="B144" s="33" t="str">
        <f t="shared" si="30"/>
        <v>R-SW_Apt_SOL*</v>
      </c>
      <c r="C144" s="33" t="str">
        <f t="shared" si="31"/>
        <v>RSDWH_Apt</v>
      </c>
      <c r="D144" s="33">
        <f>AVERAGEIFS('BY-RSD-WH_AF'!$L$2:$L$100,'BY-RSD-WH_AF'!$C$2:$C$100,H144,'BY-RSD-WH_AF'!$A$2:$A$100,"BASE")</f>
        <v>8.6298729994523198E-3</v>
      </c>
      <c r="F144" s="33" t="s">
        <v>109</v>
      </c>
      <c r="G144" s="33" t="s">
        <v>249</v>
      </c>
      <c r="H144" s="33" t="str">
        <f>"R-WH_"&amp;F144&amp;"_"&amp;G144&amp;"*"</f>
        <v>R-WH_Apt_SOL*</v>
      </c>
    </row>
    <row r="145" spans="1:8" ht="15" x14ac:dyDescent="0.2">
      <c r="A145" s="29" t="s">
        <v>265</v>
      </c>
      <c r="B145" s="30"/>
      <c r="C145" s="30"/>
      <c r="D145" s="30"/>
      <c r="E145" s="30"/>
      <c r="F145" s="30"/>
      <c r="G145" s="30"/>
      <c r="H145" s="30"/>
    </row>
    <row r="146" spans="1:8" ht="15" x14ac:dyDescent="0.25">
      <c r="A146" s="32" t="s">
        <v>1</v>
      </c>
      <c r="B146" s="32" t="str">
        <f>"R-SW_"&amp;F146&amp;"_"&amp;G146&amp;"*"</f>
        <v>R-SW_Att_COA*</v>
      </c>
      <c r="C146" s="32" t="str">
        <f t="shared" ref="C146:C158" si="33">"RSDWH_"&amp;F146</f>
        <v>RSDWH_Att</v>
      </c>
      <c r="D146" s="32">
        <f>AVERAGEIFS('BY-RSD-WH_AF'!$L$2:$L$100,'BY-RSD-WH_AF'!$C$2:$C$100,H146,'BY-RSD-WH_AF'!$A$2:$A$100,"BASE")</f>
        <v>1.6455462342683601E-2</v>
      </c>
      <c r="F146" s="32" t="s">
        <v>105</v>
      </c>
      <c r="G146" s="32" t="s">
        <v>82</v>
      </c>
      <c r="H146" s="32" t="str">
        <f t="shared" ref="H146:H149" si="34">"R-WH_"&amp;F146&amp;"_"&amp;G146&amp;"*"</f>
        <v>R-WH_Att_COA*</v>
      </c>
    </row>
    <row r="147" spans="1:8" ht="15" x14ac:dyDescent="0.25">
      <c r="A147" s="33" t="s">
        <v>1</v>
      </c>
      <c r="B147" s="33" t="str">
        <f t="shared" ref="B147:B158" si="35">"R-SW_"&amp;F147&amp;"_"&amp;G147&amp;"*"</f>
        <v>R-SW_Att_BDL*</v>
      </c>
      <c r="C147" s="33" t="str">
        <f t="shared" si="33"/>
        <v>RSDWH_Att</v>
      </c>
      <c r="D147" s="33">
        <f>AVERAGEIFS('BY-RSD-WH_AF'!$L$2:$L$100,'BY-RSD-WH_AF'!$C$2:$C$100,H147,'BY-RSD-WH_AF'!$A$2:$A$100,"BASE")</f>
        <v>1.40208E-2</v>
      </c>
      <c r="F147" s="33" t="s">
        <v>105</v>
      </c>
      <c r="G147" s="33" t="s">
        <v>198</v>
      </c>
      <c r="H147" s="33" t="str">
        <f t="shared" si="34"/>
        <v>R-WH_Att_BDL*</v>
      </c>
    </row>
    <row r="148" spans="1:8" ht="15" x14ac:dyDescent="0.25">
      <c r="A148" s="32" t="s">
        <v>1</v>
      </c>
      <c r="B148" s="32" t="str">
        <f t="shared" si="35"/>
        <v>R-SW_Att_ETH*</v>
      </c>
      <c r="C148" s="32" t="str">
        <f t="shared" si="33"/>
        <v>RSDWH_Att</v>
      </c>
      <c r="D148" s="32">
        <f>AVERAGEIFS('BY-RSD-WH_AF'!$L$2:$L$100,'BY-RSD-WH_AF'!$C$2:$C$100,H148,'BY-RSD-WH_AF'!$A$2:$A$100,"BASE")</f>
        <v>1.059804E-2</v>
      </c>
      <c r="F148" s="32" t="s">
        <v>105</v>
      </c>
      <c r="G148" s="32" t="s">
        <v>197</v>
      </c>
      <c r="H148" s="32" t="str">
        <f t="shared" si="34"/>
        <v>R-WH_Att_ETH*</v>
      </c>
    </row>
    <row r="149" spans="1:8" ht="15" x14ac:dyDescent="0.25">
      <c r="A149" s="33" t="s">
        <v>264</v>
      </c>
      <c r="B149" s="33" t="str">
        <f t="shared" si="35"/>
        <v>R-SW_Att_LPG*</v>
      </c>
      <c r="C149" s="33" t="str">
        <f t="shared" si="33"/>
        <v>RSDWH_Att</v>
      </c>
      <c r="D149" s="33">
        <f>AVERAGEIFS('BY-RSD-WH_AF'!$L$2:$L$100,'BY-RSD-WH_AF'!$C$2:$C$100,H149,'BY-RSD-WH_AF'!$A$2:$A$100,"BASE")</f>
        <v>1.5857470577174002E-2</v>
      </c>
      <c r="F149" s="33" t="s">
        <v>105</v>
      </c>
      <c r="G149" s="33" t="s">
        <v>199</v>
      </c>
      <c r="H149" s="33" t="str">
        <f t="shared" si="34"/>
        <v>R-WH_Att_LPG*</v>
      </c>
    </row>
    <row r="150" spans="1:8" ht="15" x14ac:dyDescent="0.25">
      <c r="A150" s="32" t="s">
        <v>1</v>
      </c>
      <c r="B150" s="32" t="str">
        <f>"R-SW_"&amp;F150&amp;"_"&amp;G150&amp;"_N1"</f>
        <v>R-SW_Att_ELC_N1</v>
      </c>
      <c r="C150" s="32" t="str">
        <f t="shared" si="33"/>
        <v>RSDWH_Att</v>
      </c>
      <c r="D150" s="32">
        <f>AVERAGEIFS('BY-RSD-WH_AF'!$L$2:$L$100,'BY-RSD-WH_AF'!$C$2:$C$100,H150,'BY-RSD-WH_AF'!$A$2:$A$100,"BASE")</f>
        <v>1.29275684703049E-2</v>
      </c>
      <c r="F150" s="32" t="s">
        <v>105</v>
      </c>
      <c r="G150" s="32" t="s">
        <v>83</v>
      </c>
      <c r="H150" s="32" t="str">
        <f>"R-WH_"&amp;F150&amp;"_"&amp;G150&amp;"*X0"</f>
        <v>R-WH_Att_ELC*X0</v>
      </c>
    </row>
    <row r="151" spans="1:8" ht="15" x14ac:dyDescent="0.25">
      <c r="A151" s="32" t="s">
        <v>264</v>
      </c>
      <c r="B151" s="32" t="str">
        <f>"R-SW_"&amp;F151&amp;"_"&amp;G151&amp;"_HP*"</f>
        <v>R-SW_Att_ELC_HP*</v>
      </c>
      <c r="C151" s="32" t="str">
        <f t="shared" si="33"/>
        <v>RSDWH_Att</v>
      </c>
      <c r="D151" s="32">
        <f>AVERAGEIFS('BY-RSD-WH_AF'!$L$2:$L$100,'BY-RSD-WH_AF'!$C$2:$C$100,H151,'BY-RSD-WH_AF'!$A$2:$A$100,"BASE")</f>
        <v>2.3641548707263999E-2</v>
      </c>
      <c r="F151" s="32" t="s">
        <v>105</v>
      </c>
      <c r="G151" s="32" t="s">
        <v>83</v>
      </c>
      <c r="H151" s="32" t="str">
        <f>"R-WH_"&amp;F151&amp;"_"&amp;G151&amp;"*X1"</f>
        <v>R-WH_Att_ELC*X1</v>
      </c>
    </row>
    <row r="152" spans="1:8" ht="15" x14ac:dyDescent="0.25">
      <c r="A152" s="33" t="s">
        <v>264</v>
      </c>
      <c r="B152" s="33" t="str">
        <f t="shared" si="35"/>
        <v>R-SW_Att_KER*</v>
      </c>
      <c r="C152" s="33" t="str">
        <f t="shared" si="33"/>
        <v>RSDWH_Att</v>
      </c>
      <c r="D152" s="33">
        <f>AVERAGEIFS('BY-RSD-WH_AF'!$L$2:$L$100,'BY-RSD-WH_AF'!$C$2:$C$100,H152,'BY-RSD-WH_AF'!$A$2:$A$100,"BASE")</f>
        <v>1.0991128214065201E-2</v>
      </c>
      <c r="F152" s="33" t="s">
        <v>105</v>
      </c>
      <c r="G152" s="33" t="s">
        <v>200</v>
      </c>
      <c r="H152" s="33" t="str">
        <f t="shared" ref="H152" si="36">"R-WH_"&amp;F152&amp;"_"&amp;G152&amp;"*"</f>
        <v>R-WH_Att_KER*</v>
      </c>
    </row>
    <row r="153" spans="1:8" ht="15" x14ac:dyDescent="0.25">
      <c r="A153" s="32" t="s">
        <v>264</v>
      </c>
      <c r="B153" s="32" t="str">
        <f t="shared" si="35"/>
        <v>R-SW_Att_GAS*</v>
      </c>
      <c r="C153" s="32" t="str">
        <f t="shared" si="33"/>
        <v>RSDWH_Att</v>
      </c>
      <c r="D153" s="32">
        <f>AVERAGEIFS('BY-RSD-WH_AF'!$L$2:$L$100,'BY-RSD-WH_AF'!$C$2:$C$100,H153,'BY-RSD-WH_AF'!$A$2:$A$100,"BASE")</f>
        <v>9.2067094002643308E-3</v>
      </c>
      <c r="F153" s="32" t="s">
        <v>105</v>
      </c>
      <c r="G153" s="32" t="s">
        <v>201</v>
      </c>
      <c r="H153" s="32" t="str">
        <f>"R-WH_"&amp;F152&amp;"_"&amp;G153&amp;"*"</f>
        <v>R-WH_Att_GAS*</v>
      </c>
    </row>
    <row r="154" spans="1:8" ht="15" x14ac:dyDescent="0.25">
      <c r="A154" s="33" t="s">
        <v>1</v>
      </c>
      <c r="B154" s="33" t="str">
        <f t="shared" si="35"/>
        <v>R-SW_Att_PEA*</v>
      </c>
      <c r="C154" s="33" t="str">
        <f t="shared" si="33"/>
        <v>RSDWH_Att</v>
      </c>
      <c r="D154" s="33">
        <f>AVERAGEIFS('BY-RSD-WH_AF'!$L$2:$L$100,'BY-RSD-WH_AF'!$C$2:$C$100,H154,'BY-RSD-WH_AF'!$A$2:$A$100,"BASE")</f>
        <v>1.08711386313101E-2</v>
      </c>
      <c r="F154" s="33" t="s">
        <v>105</v>
      </c>
      <c r="G154" s="33" t="s">
        <v>110</v>
      </c>
      <c r="H154" s="33" t="str">
        <f>"R-WH_"&amp;F154&amp;"_"&amp;G154&amp;"*"</f>
        <v>R-WH_Att_PEA*</v>
      </c>
    </row>
    <row r="155" spans="1:8" ht="15" x14ac:dyDescent="0.25">
      <c r="A155" s="32" t="s">
        <v>1</v>
      </c>
      <c r="B155" s="32" t="str">
        <f t="shared" si="35"/>
        <v>R-SW_Att_SMF*</v>
      </c>
      <c r="C155" s="32" t="str">
        <f t="shared" si="33"/>
        <v>RSDWH_Att</v>
      </c>
      <c r="D155" s="32">
        <f>AVERAGEIFS('BY-RSD-WH_AF'!$L$2:$L$100,'BY-RSD-WH_AF'!$C$2:$C$100,H155,'BY-RSD-WH_AF'!$A$2:$A$100,"BASE")</f>
        <v>9.3095279184719493E-3</v>
      </c>
      <c r="F155" s="32" t="s">
        <v>105</v>
      </c>
      <c r="G155" s="32" t="s">
        <v>111</v>
      </c>
      <c r="H155" s="32" t="str">
        <f>"R-WH_"&amp;F155&amp;"_"&amp;G155&amp;"*"</f>
        <v>R-WH_Att_SMF*</v>
      </c>
    </row>
    <row r="156" spans="1:8" ht="15" x14ac:dyDescent="0.25">
      <c r="A156" s="33" t="s">
        <v>264</v>
      </c>
      <c r="B156" s="33" t="str">
        <f t="shared" si="35"/>
        <v>R-SW_Att_WOO*</v>
      </c>
      <c r="C156" s="33" t="str">
        <f t="shared" si="33"/>
        <v>RSDWH_Att</v>
      </c>
      <c r="D156" s="33">
        <f>AVERAGEIFS('BY-RSD-WH_AF'!$L$2:$L$100,'BY-RSD-WH_AF'!$C$2:$C$100,H156,'BY-RSD-WH_AF'!$A$2:$A$100,"BASE")</f>
        <v>1.0844937056477299E-2</v>
      </c>
      <c r="F156" s="33" t="s">
        <v>105</v>
      </c>
      <c r="G156" s="33" t="s">
        <v>202</v>
      </c>
      <c r="H156" s="33" t="str">
        <f>"R-WH_"&amp;F156&amp;"_"&amp;G156&amp;"*"</f>
        <v>R-WH_Att_WOO*</v>
      </c>
    </row>
    <row r="157" spans="1:8" ht="15" x14ac:dyDescent="0.25">
      <c r="A157" s="32" t="s">
        <v>264</v>
      </c>
      <c r="B157" s="32" t="str">
        <f t="shared" si="35"/>
        <v>R-SW_Att_HET*</v>
      </c>
      <c r="C157" s="32" t="str">
        <f t="shared" si="33"/>
        <v>RSDWH_Att</v>
      </c>
      <c r="D157" s="32">
        <f>AVERAGEIFS('BY-RSD-WH_AF'!$L$2:$L$100,'BY-RSD-WH_AF'!$C$2:$C$100,H157,'BY-RSD-WH_AF'!$A$2:$A$100,"BASE")</f>
        <v>7.6939300464232304E-4</v>
      </c>
      <c r="F157" s="32" t="s">
        <v>105</v>
      </c>
      <c r="G157" s="32" t="s">
        <v>84</v>
      </c>
      <c r="H157" s="32" t="str">
        <f>"R-WH_"&amp;F157&amp;"_"&amp;G157&amp;"*"</f>
        <v>R-WH_Att_HET*</v>
      </c>
    </row>
    <row r="158" spans="1:8" ht="15" x14ac:dyDescent="0.25">
      <c r="A158" s="33" t="s">
        <v>1</v>
      </c>
      <c r="B158" s="33" t="str">
        <f t="shared" si="35"/>
        <v>R-SW_Att_SOL*</v>
      </c>
      <c r="C158" s="33" t="str">
        <f t="shared" si="33"/>
        <v>RSDWH_Att</v>
      </c>
      <c r="D158" s="33">
        <f>AVERAGEIFS('BY-RSD-WH_AF'!$L$2:$L$100,'BY-RSD-WH_AF'!$C$2:$C$100,H158,'BY-RSD-WH_AF'!$A$2:$A$100,"BASE")</f>
        <v>3.4409606285151599E-2</v>
      </c>
      <c r="F158" s="33" t="s">
        <v>105</v>
      </c>
      <c r="G158" s="33" t="s">
        <v>249</v>
      </c>
      <c r="H158" s="33" t="str">
        <f>"R-WH_"&amp;F158&amp;"_"&amp;G158&amp;"*"</f>
        <v>R-WH_Att_SOL*</v>
      </c>
    </row>
    <row r="159" spans="1:8" ht="15" x14ac:dyDescent="0.2">
      <c r="A159" s="29" t="s">
        <v>266</v>
      </c>
      <c r="B159" s="30"/>
      <c r="C159" s="30"/>
      <c r="D159" s="30"/>
      <c r="E159" s="30"/>
      <c r="F159" s="30"/>
      <c r="G159" s="30"/>
      <c r="H159" s="30"/>
    </row>
    <row r="160" spans="1:8" ht="15" x14ac:dyDescent="0.25">
      <c r="A160" s="32" t="s">
        <v>1</v>
      </c>
      <c r="B160" s="32" t="str">
        <f t="shared" ref="B160:B172" si="37">"R-SW_"&amp;F160&amp;"_"&amp;G160&amp;"*"</f>
        <v>R-SW_Det_COA*</v>
      </c>
      <c r="C160" s="32" t="str">
        <f t="shared" ref="C160:C172" si="38">"RSDWH_"&amp;F160</f>
        <v>RSDWH_Det</v>
      </c>
      <c r="D160" s="32">
        <f>AVERAGEIFS('BY-RSD-WH_AF'!$L$2:$L$100,'BY-RSD-WH_AF'!$C$2:$C$100,H160,'BY-RSD-WH_AF'!$A$2:$A$100,"BASE")</f>
        <v>1.82955006878423E-2</v>
      </c>
      <c r="F160" s="32" t="s">
        <v>114</v>
      </c>
      <c r="G160" s="32" t="s">
        <v>82</v>
      </c>
      <c r="H160" s="32" t="str">
        <f t="shared" ref="H160:H163" si="39">"R-WH_"&amp;F160&amp;"_"&amp;G160&amp;"*"</f>
        <v>R-WH_Det_COA*</v>
      </c>
    </row>
    <row r="161" spans="1:8" ht="15" x14ac:dyDescent="0.25">
      <c r="A161" s="33" t="s">
        <v>1</v>
      </c>
      <c r="B161" s="33" t="str">
        <f t="shared" si="37"/>
        <v>R-SW_Det_BDL*</v>
      </c>
      <c r="C161" s="33" t="str">
        <f t="shared" si="38"/>
        <v>RSDWH_Det</v>
      </c>
      <c r="D161" s="33">
        <f>AVERAGEIFS('BY-RSD-WH_AF'!$L$2:$L$100,'BY-RSD-WH_AF'!$C$2:$C$100,H161,'BY-RSD-WH_AF'!$A$2:$A$100,"BASE")</f>
        <v>1.0679040000000001E-2</v>
      </c>
      <c r="F161" s="33" t="s">
        <v>114</v>
      </c>
      <c r="G161" s="33" t="s">
        <v>198</v>
      </c>
      <c r="H161" s="33" t="str">
        <f t="shared" si="39"/>
        <v>R-WH_Det_BDL*</v>
      </c>
    </row>
    <row r="162" spans="1:8" ht="15" x14ac:dyDescent="0.25">
      <c r="A162" s="32" t="s">
        <v>1</v>
      </c>
      <c r="B162" s="32" t="str">
        <f t="shared" si="37"/>
        <v>R-SW_Det_ETH*</v>
      </c>
      <c r="C162" s="32" t="str">
        <f t="shared" si="38"/>
        <v>RSDWH_Det</v>
      </c>
      <c r="D162" s="32">
        <f>AVERAGEIFS('BY-RSD-WH_AF'!$L$2:$L$100,'BY-RSD-WH_AF'!$C$2:$C$100,H162,'BY-RSD-WH_AF'!$A$2:$A$100,"BASE")</f>
        <v>1.2096539999999999E-2</v>
      </c>
      <c r="F162" s="32" t="s">
        <v>114</v>
      </c>
      <c r="G162" s="32" t="s">
        <v>197</v>
      </c>
      <c r="H162" s="32" t="str">
        <f t="shared" si="39"/>
        <v>R-WH_Det_ETH*</v>
      </c>
    </row>
    <row r="163" spans="1:8" ht="15" x14ac:dyDescent="0.25">
      <c r="A163" s="33" t="s">
        <v>264</v>
      </c>
      <c r="B163" s="33" t="str">
        <f t="shared" si="37"/>
        <v>R-SW_Det_LPG*</v>
      </c>
      <c r="C163" s="33" t="str">
        <f t="shared" si="38"/>
        <v>RSDWH_Det</v>
      </c>
      <c r="D163" s="33">
        <f>AVERAGEIFS('BY-RSD-WH_AF'!$L$2:$L$100,'BY-RSD-WH_AF'!$C$2:$C$100,H163,'BY-RSD-WH_AF'!$A$2:$A$100,"BASE")</f>
        <v>1.7354263255049698E-2</v>
      </c>
      <c r="F163" s="33" t="s">
        <v>114</v>
      </c>
      <c r="G163" s="33" t="s">
        <v>199</v>
      </c>
      <c r="H163" s="33" t="str">
        <f t="shared" si="39"/>
        <v>R-WH_Det_LPG*</v>
      </c>
    </row>
    <row r="164" spans="1:8" ht="15" x14ac:dyDescent="0.25">
      <c r="A164" s="32" t="s">
        <v>1</v>
      </c>
      <c r="B164" s="32" t="str">
        <f>"R-SW_"&amp;F164&amp;"_"&amp;G164&amp;"_N1"</f>
        <v>R-SW_Det_ELC_N1</v>
      </c>
      <c r="C164" s="32" t="str">
        <f t="shared" si="38"/>
        <v>RSDWH_Det</v>
      </c>
      <c r="D164" s="32">
        <f>AVERAGEIFS('BY-RSD-WH_AF'!$L$2:$L$100,'BY-RSD-WH_AF'!$C$2:$C$100,H164,'BY-RSD-WH_AF'!$A$2:$A$100,"BASE")</f>
        <v>1.33284867630703E-2</v>
      </c>
      <c r="F164" s="32" t="s">
        <v>114</v>
      </c>
      <c r="G164" s="32" t="s">
        <v>83</v>
      </c>
      <c r="H164" s="32" t="str">
        <f>"R-WH_"&amp;F164&amp;"_"&amp;G164&amp;"*X0"</f>
        <v>R-WH_Det_ELC*X0</v>
      </c>
    </row>
    <row r="165" spans="1:8" ht="15" x14ac:dyDescent="0.25">
      <c r="A165" s="32" t="s">
        <v>264</v>
      </c>
      <c r="B165" s="32" t="str">
        <f>"R-SW_"&amp;F165&amp;"_"&amp;G165&amp;"_HP*"</f>
        <v>R-SW_Det_ELC_HP*</v>
      </c>
      <c r="C165" s="32" t="str">
        <f t="shared" si="38"/>
        <v>RSDWH_Det</v>
      </c>
      <c r="D165" s="32">
        <f>AVERAGEIFS('BY-RSD-WH_AF'!$L$2:$L$100,'BY-RSD-WH_AF'!$C$2:$C$100,H165,'BY-RSD-WH_AF'!$A$2:$A$100,"BASE")</f>
        <v>2.2499180043814002E-2</v>
      </c>
      <c r="F165" s="32" t="s">
        <v>114</v>
      </c>
      <c r="G165" s="32" t="s">
        <v>83</v>
      </c>
      <c r="H165" s="32" t="str">
        <f>"R-WH_"&amp;F165&amp;"_"&amp;G165&amp;"*X1"</f>
        <v>R-WH_Det_ELC*X1</v>
      </c>
    </row>
    <row r="166" spans="1:8" ht="15" x14ac:dyDescent="0.25">
      <c r="A166" s="33" t="s">
        <v>264</v>
      </c>
      <c r="B166" s="33" t="str">
        <f t="shared" si="37"/>
        <v>R-SW_Det_KER*</v>
      </c>
      <c r="C166" s="33" t="str">
        <f t="shared" si="38"/>
        <v>RSDWH_Det</v>
      </c>
      <c r="D166" s="33">
        <f>AVERAGEIFS('BY-RSD-WH_AF'!$L$2:$L$100,'BY-RSD-WH_AF'!$C$2:$C$100,H166,'BY-RSD-WH_AF'!$A$2:$A$100,"BASE")</f>
        <v>1.35372248660808E-2</v>
      </c>
      <c r="F166" s="33" t="s">
        <v>114</v>
      </c>
      <c r="G166" s="33" t="s">
        <v>200</v>
      </c>
      <c r="H166" s="33" t="str">
        <f t="shared" ref="H166" si="40">"R-WH_"&amp;F166&amp;"_"&amp;G166&amp;"*"</f>
        <v>R-WH_Det_KER*</v>
      </c>
    </row>
    <row r="167" spans="1:8" ht="15" x14ac:dyDescent="0.25">
      <c r="A167" s="32" t="s">
        <v>264</v>
      </c>
      <c r="B167" s="32" t="str">
        <f t="shared" si="37"/>
        <v>R-SW_Det_GAS*</v>
      </c>
      <c r="C167" s="32" t="str">
        <f t="shared" si="38"/>
        <v>RSDWH_Det</v>
      </c>
      <c r="D167" s="32">
        <f>AVERAGEIFS('BY-RSD-WH_AF'!$L$2:$L$100,'BY-RSD-WH_AF'!$C$2:$C$100,H167,'BY-RSD-WH_AF'!$A$2:$A$100,"BASE")</f>
        <v>1.18538093576453E-2</v>
      </c>
      <c r="F167" s="32" t="s">
        <v>114</v>
      </c>
      <c r="G167" s="32" t="s">
        <v>201</v>
      </c>
      <c r="H167" s="32" t="str">
        <f>"R-WH_"&amp;F166&amp;"_"&amp;G167&amp;"*"</f>
        <v>R-WH_Det_GAS*</v>
      </c>
    </row>
    <row r="168" spans="1:8" ht="15" x14ac:dyDescent="0.25">
      <c r="A168" s="33" t="s">
        <v>1</v>
      </c>
      <c r="B168" s="33" t="str">
        <f t="shared" si="37"/>
        <v>R-SW_Det_PEA*</v>
      </c>
      <c r="C168" s="33" t="str">
        <f t="shared" si="38"/>
        <v>RSDWH_Det</v>
      </c>
      <c r="D168" s="33">
        <f>AVERAGEIFS('BY-RSD-WH_AF'!$L$2:$L$100,'BY-RSD-WH_AF'!$C$2:$C$100,H168,'BY-RSD-WH_AF'!$A$2:$A$100,"BASE")</f>
        <v>1.24915801777354E-2</v>
      </c>
      <c r="F168" s="33" t="s">
        <v>114</v>
      </c>
      <c r="G168" s="33" t="s">
        <v>110</v>
      </c>
      <c r="H168" s="33" t="str">
        <f>"R-WH_"&amp;F168&amp;"_"&amp;G168&amp;"*"</f>
        <v>R-WH_Det_PEA*</v>
      </c>
    </row>
    <row r="169" spans="1:8" ht="15" x14ac:dyDescent="0.25">
      <c r="A169" s="32" t="s">
        <v>1</v>
      </c>
      <c r="B169" s="32" t="str">
        <f t="shared" si="37"/>
        <v>R-SW_Det_SMF*</v>
      </c>
      <c r="C169" s="32" t="str">
        <f t="shared" si="38"/>
        <v>RSDWH_Det</v>
      </c>
      <c r="D169" s="32">
        <f>AVERAGEIFS('BY-RSD-WH_AF'!$L$2:$L$100,'BY-RSD-WH_AF'!$C$2:$C$100,H169,'BY-RSD-WH_AF'!$A$2:$A$100,"BASE")</f>
        <v>1.1286753739723199E-2</v>
      </c>
      <c r="F169" s="32" t="s">
        <v>114</v>
      </c>
      <c r="G169" s="32" t="s">
        <v>111</v>
      </c>
      <c r="H169" s="32" t="str">
        <f>"R-WH_"&amp;F169&amp;"_"&amp;G169&amp;"*"</f>
        <v>R-WH_Det_SMF*</v>
      </c>
    </row>
    <row r="170" spans="1:8" ht="15" x14ac:dyDescent="0.25">
      <c r="A170" s="33" t="s">
        <v>264</v>
      </c>
      <c r="B170" s="33" t="str">
        <f t="shared" si="37"/>
        <v>R-SW_Det_WOO*</v>
      </c>
      <c r="C170" s="33" t="str">
        <f t="shared" si="38"/>
        <v>RSDWH_Det</v>
      </c>
      <c r="D170" s="33">
        <f>AVERAGEIFS('BY-RSD-WH_AF'!$L$2:$L$100,'BY-RSD-WH_AF'!$C$2:$C$100,H170,'BY-RSD-WH_AF'!$A$2:$A$100,"BASE")</f>
        <v>1.4581963570516601E-2</v>
      </c>
      <c r="F170" s="33" t="s">
        <v>114</v>
      </c>
      <c r="G170" s="33" t="s">
        <v>202</v>
      </c>
      <c r="H170" s="33" t="str">
        <f>"R-WH_"&amp;F170&amp;"_"&amp;G170&amp;"*"</f>
        <v>R-WH_Det_WOO*</v>
      </c>
    </row>
    <row r="171" spans="1:8" ht="15" x14ac:dyDescent="0.25">
      <c r="A171" s="32" t="s">
        <v>264</v>
      </c>
      <c r="B171" s="32" t="str">
        <f t="shared" si="37"/>
        <v>R-SW_Det_HET*</v>
      </c>
      <c r="C171" s="32" t="str">
        <f t="shared" si="38"/>
        <v>RSDWH_Det</v>
      </c>
      <c r="D171" s="32">
        <f>AVERAGEIFS('BY-RSD-WH_AF'!$L$2:$L$100,'BY-RSD-WH_AF'!$C$2:$C$100,H171,'BY-RSD-WH_AF'!$A$2:$A$100,"BASE")</f>
        <v>1.2874844310725899E-3</v>
      </c>
      <c r="F171" s="32" t="s">
        <v>114</v>
      </c>
      <c r="G171" s="32" t="s">
        <v>84</v>
      </c>
      <c r="H171" s="32" t="str">
        <f>"R-WH_"&amp;F171&amp;"_"&amp;G171&amp;"*"</f>
        <v>R-WH_Det_HET*</v>
      </c>
    </row>
    <row r="172" spans="1:8" ht="15" x14ac:dyDescent="0.25">
      <c r="A172" s="38" t="s">
        <v>1</v>
      </c>
      <c r="B172" s="38" t="str">
        <f t="shared" si="37"/>
        <v>R-SW_Det_SOL*</v>
      </c>
      <c r="C172" s="38" t="str">
        <f t="shared" si="38"/>
        <v>RSDWH_Det</v>
      </c>
      <c r="D172" s="38">
        <f>AVERAGEIFS('BY-RSD-WH_AF'!$L$2:$L$100,'BY-RSD-WH_AF'!$C$2:$C$100,H172,'BY-RSD-WH_AF'!$A$2:$A$100,"BASE")</f>
        <v>0.113051511576835</v>
      </c>
      <c r="F172" s="38" t="s">
        <v>114</v>
      </c>
      <c r="G172" s="38" t="s">
        <v>249</v>
      </c>
      <c r="H172" s="38" t="str">
        <f>"R-WH_"&amp;F172&amp;"_"&amp;G172&amp;"*"</f>
        <v>R-WH_Det_SOL*</v>
      </c>
    </row>
    <row r="173" spans="1:8" ht="15" x14ac:dyDescent="0.2">
      <c r="A173" s="29" t="s">
        <v>267</v>
      </c>
      <c r="B173" s="30"/>
      <c r="C173" s="31"/>
      <c r="D173" s="30"/>
      <c r="E173" s="30"/>
      <c r="F173" s="30"/>
      <c r="G173" s="30"/>
      <c r="H173" s="30"/>
    </row>
    <row r="174" spans="1:8" ht="15" x14ac:dyDescent="0.25">
      <c r="A174" s="32" t="s">
        <v>78</v>
      </c>
      <c r="B174" s="32" t="str">
        <f>"R-SC_"&amp;F174&amp;"_"&amp;G174&amp;"_N1"</f>
        <v>R-SC_Apt_ELC_N1</v>
      </c>
      <c r="C174" s="32"/>
      <c r="D174" s="32">
        <f>AVERAGEIFS('BY-RSD-SH_AF'!$L$2:$L$100,'BY-RSD-SH_AF'!$C$2:$C$100,H174,'BY-RSD-SH_AF'!$A$2:$A$100,"BASE")</f>
        <v>2.4813655183930802E-2</v>
      </c>
      <c r="F174" s="32" t="s">
        <v>109</v>
      </c>
      <c r="G174" s="32" t="s">
        <v>83</v>
      </c>
      <c r="H174" s="39" t="str">
        <f t="shared" ref="H174:H176" si="41">"R-SH_"&amp;F174&amp;"_"&amp;G174&amp;"*X1"</f>
        <v>R-SH_Apt_ELC*X1</v>
      </c>
    </row>
    <row r="175" spans="1:8" ht="15" x14ac:dyDescent="0.25">
      <c r="A175" s="32" t="s">
        <v>78</v>
      </c>
      <c r="B175" s="32" t="str">
        <f>"R-SC_"&amp;F175&amp;"_"&amp;G175&amp;"_N1"</f>
        <v>R-SC_Att_ELC_N1</v>
      </c>
      <c r="C175" s="32"/>
      <c r="D175" s="32">
        <f>AVERAGEIFS('BY-RSD-SH_AF'!$L$2:$L$100,'BY-RSD-SH_AF'!$C$2:$C$100,H175,'BY-RSD-SH_AF'!$A$2:$A$100,"BASE")</f>
        <v>1.73685782056223E-2</v>
      </c>
      <c r="F175" s="32" t="s">
        <v>105</v>
      </c>
      <c r="G175" s="32" t="s">
        <v>83</v>
      </c>
      <c r="H175" s="39" t="str">
        <f t="shared" si="41"/>
        <v>R-SH_Att_ELC*X1</v>
      </c>
    </row>
    <row r="176" spans="1:8" ht="15" x14ac:dyDescent="0.25">
      <c r="A176" s="32" t="s">
        <v>78</v>
      </c>
      <c r="B176" s="32" t="str">
        <f>"R-SC_"&amp;F176&amp;"_"&amp;G176&amp;"_N1"</f>
        <v>R-SC_Det_ELC_N1</v>
      </c>
      <c r="C176" s="32"/>
      <c r="D176" s="32">
        <f>AVERAGEIFS('BY-RSD-SH_AF'!$L$2:$L$100,'BY-RSD-SH_AF'!$C$2:$C$100,H176,'BY-RSD-SH_AF'!$A$2:$A$100,"BASE")</f>
        <v>3.17870115673878E-2</v>
      </c>
      <c r="F176" s="32" t="s">
        <v>114</v>
      </c>
      <c r="G176" s="32" t="s">
        <v>83</v>
      </c>
      <c r="H176" s="39" t="str">
        <f t="shared" si="41"/>
        <v>R-SH_Det_ELC*X1</v>
      </c>
    </row>
    <row r="177" spans="1:8" ht="15" x14ac:dyDescent="0.2">
      <c r="A177" s="29" t="s">
        <v>268</v>
      </c>
      <c r="B177" s="30"/>
      <c r="C177" s="31"/>
      <c r="D177" s="30"/>
      <c r="E177" s="30"/>
      <c r="F177" s="30"/>
      <c r="G177" s="30"/>
      <c r="H177" s="30"/>
    </row>
    <row r="178" spans="1:8" ht="15" x14ac:dyDescent="0.25">
      <c r="A178" s="32" t="s">
        <v>264</v>
      </c>
      <c r="B178" s="32" t="str">
        <f>"R-HC_"&amp;F178&amp;"_"&amp;G178&amp;"_HPN*"</f>
        <v>R-HC_Apt_ELC_HPN*</v>
      </c>
      <c r="C178" s="32" t="str">
        <f>"RSDSC_"&amp;F178</f>
        <v>RSDSC_Apt</v>
      </c>
      <c r="D178" s="32">
        <f>AVERAGEIFS('BY-RSD-SH_AF'!$L$2:$L$100,'BY-RSD-SH_AF'!$C$2:$C$100,H178,'BY-RSD-SH_AF'!$A$2:$A$100,"BASE")</f>
        <v>2.4813655183930802E-2</v>
      </c>
      <c r="F178" s="32" t="s">
        <v>109</v>
      </c>
      <c r="G178" s="32" t="s">
        <v>83</v>
      </c>
      <c r="H178" s="39" t="str">
        <f t="shared" ref="H178:H180" si="42">"R-SH_"&amp;F178&amp;"_"&amp;G178&amp;"*X1"</f>
        <v>R-SH_Apt_ELC*X1</v>
      </c>
    </row>
    <row r="179" spans="1:8" ht="15" x14ac:dyDescent="0.25">
      <c r="A179" s="32" t="s">
        <v>264</v>
      </c>
      <c r="B179" s="32" t="str">
        <f>"R-HC_"&amp;F179&amp;"_"&amp;G179&amp;"_HPN*"</f>
        <v>R-HC_Att_ELC_HPN*</v>
      </c>
      <c r="C179" s="32" t="str">
        <f>"RSDSC_"&amp;F179</f>
        <v>RSDSC_Att</v>
      </c>
      <c r="D179" s="32">
        <f>AVERAGEIFS('BY-RSD-SH_AF'!$L$2:$L$100,'BY-RSD-SH_AF'!$C$2:$C$100,H179,'BY-RSD-SH_AF'!$A$2:$A$100,"BASE")</f>
        <v>1.73685782056223E-2</v>
      </c>
      <c r="F179" s="32" t="s">
        <v>105</v>
      </c>
      <c r="G179" s="32" t="s">
        <v>83</v>
      </c>
      <c r="H179" s="39" t="str">
        <f t="shared" si="42"/>
        <v>R-SH_Att_ELC*X1</v>
      </c>
    </row>
    <row r="180" spans="1:8" ht="15" x14ac:dyDescent="0.25">
      <c r="A180" s="40" t="s">
        <v>264</v>
      </c>
      <c r="B180" s="40" t="str">
        <f>"R-HC_"&amp;F180&amp;"_"&amp;G180&amp;"_HPN*"</f>
        <v>R-HC_Det_ELC_HPN*</v>
      </c>
      <c r="C180" s="40" t="str">
        <f>"RSDSC_"&amp;F180</f>
        <v>RSDSC_Det</v>
      </c>
      <c r="D180" s="40">
        <f>AVERAGEIFS('BY-RSD-SH_AF'!$L$2:$L$100,'BY-RSD-SH_AF'!$C$2:$C$100,H180,'BY-RSD-SH_AF'!$A$2:$A$100,"BASE")</f>
        <v>3.17870115673878E-2</v>
      </c>
      <c r="F180" s="40" t="s">
        <v>114</v>
      </c>
      <c r="G180" s="40" t="s">
        <v>83</v>
      </c>
      <c r="H180" s="41" t="str">
        <f t="shared" si="42"/>
        <v>R-SH_Det_ELC*X1</v>
      </c>
    </row>
    <row r="181" spans="1:8" ht="15" x14ac:dyDescent="0.2">
      <c r="A181" s="29" t="s">
        <v>273</v>
      </c>
      <c r="B181" s="30"/>
      <c r="C181" s="31"/>
      <c r="D181" s="30"/>
      <c r="E181" s="30"/>
      <c r="F181" s="30"/>
      <c r="G181" s="30"/>
      <c r="H181" s="30"/>
    </row>
    <row r="182" spans="1:8" ht="15" x14ac:dyDescent="0.25">
      <c r="A182" s="32" t="s">
        <v>264</v>
      </c>
      <c r="B182" s="32" t="str">
        <f>"R-HC_"&amp;F182&amp;"_"&amp;G182&amp;"_HPN*"</f>
        <v>R-HC_Apt_ELC_HPN*</v>
      </c>
      <c r="C182" s="32" t="str">
        <f>"RSDSH_"&amp;F182</f>
        <v>RSDSH_Apt</v>
      </c>
      <c r="D182" s="32">
        <f>AVERAGEIFS('BY-RSD-SH_AF'!$L$2:$L$100,'BY-RSD-SH_AF'!$C$2:$C$100,H182,'BY-RSD-SH_AF'!$A$2:$A$100,"BASE")</f>
        <v>2.4813655183930802E-2</v>
      </c>
      <c r="F182" s="32" t="s">
        <v>109</v>
      </c>
      <c r="G182" s="32" t="s">
        <v>83</v>
      </c>
      <c r="H182" s="32" t="str">
        <f t="shared" ref="H182:H184" si="43">"R-SH_"&amp;F182&amp;"_"&amp;G182&amp;"*X1"</f>
        <v>R-SH_Apt_ELC*X1</v>
      </c>
    </row>
    <row r="183" spans="1:8" ht="15" x14ac:dyDescent="0.25">
      <c r="A183" s="32" t="s">
        <v>264</v>
      </c>
      <c r="B183" s="32" t="str">
        <f>"R-HC_"&amp;F183&amp;"_"&amp;G183&amp;"_HPN*"</f>
        <v>R-HC_Att_ELC_HPN*</v>
      </c>
      <c r="C183" s="32" t="str">
        <f>"RSDSH_"&amp;F183</f>
        <v>RSDSH_Att</v>
      </c>
      <c r="D183" s="32">
        <f>AVERAGEIFS('BY-RSD-SH_AF'!$L$2:$L$100,'BY-RSD-SH_AF'!$C$2:$C$100,H183,'BY-RSD-SH_AF'!$A$2:$A$100,"BASE")</f>
        <v>1.73685782056223E-2</v>
      </c>
      <c r="F183" s="32" t="s">
        <v>105</v>
      </c>
      <c r="G183" s="32" t="s">
        <v>83</v>
      </c>
      <c r="H183" s="32" t="str">
        <f t="shared" si="43"/>
        <v>R-SH_Att_ELC*X1</v>
      </c>
    </row>
    <row r="184" spans="1:8" ht="15" x14ac:dyDescent="0.25">
      <c r="A184" s="40" t="s">
        <v>264</v>
      </c>
      <c r="B184" s="40" t="str">
        <f>"R-HC_"&amp;F184&amp;"_"&amp;G184&amp;"_HPN*"</f>
        <v>R-HC_Det_ELC_HPN*</v>
      </c>
      <c r="C184" s="40" t="str">
        <f>"RSDSH_"&amp;F184</f>
        <v>RSDSH_Det</v>
      </c>
      <c r="D184" s="40">
        <f>AVERAGEIFS('BY-RSD-SH_AF'!$L$2:$L$100,'BY-RSD-SH_AF'!$C$2:$C$100,H184,'BY-RSD-SH_AF'!$A$2:$A$100,"BASE")</f>
        <v>3.17870115673878E-2</v>
      </c>
      <c r="F184" s="40" t="s">
        <v>114</v>
      </c>
      <c r="G184" s="40" t="s">
        <v>83</v>
      </c>
      <c r="H184" s="40" t="str">
        <f t="shared" si="43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2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267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114</v>
      </c>
      <c r="B50" s="40" t="s">
        <v>83</v>
      </c>
      <c r="C50" s="41" t="str">
        <f>"R-SH_"&amp;A50&amp;"_"&amp;B50&amp;"*X1"</f>
        <v>R-SH_Det_ELC*X1</v>
      </c>
      <c r="E50" s="40" t="s">
        <v>189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2021-02-24T14:41:07Z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304149806499481</vt:r8>
  </property>
</Properties>
</file>