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giulo\E4SMA\Lavori\_Lavori_Aperti\UCC\Delivered Files\"/>
    </mc:Choice>
  </mc:AlternateContent>
  <xr:revisionPtr revIDLastSave="0" documentId="13_ncr:1_{50D91632-B5DA-444A-BB1A-98BA574010AE}" xr6:coauthVersionLast="46" xr6:coauthVersionMax="46" xr10:uidLastSave="{00000000-0000-0000-0000-000000000000}"/>
  <bookViews>
    <workbookView xWindow="-120" yWindow="-120" windowWidth="29040" windowHeight="15990" activeTab="2" xr2:uid="{00000000-000D-0000-FFFF-FFFF00000000}"/>
  </bookViews>
  <sheets>
    <sheet name="Regions" sheetId="21" r:id="rId1"/>
    <sheet name="CaseDesc" sheetId="17" r:id="rId2"/>
    <sheet name="CasesSetup" sheetId="15" r:id="rId3"/>
    <sheet name="CarbonBudgets" sheetId="16" r:id="rId4"/>
    <sheet name="SNSP" sheetId="20" r:id="rId5"/>
    <sheet name="Demands" sheetId="22" r:id="rId6"/>
  </sheets>
  <definedNames>
    <definedName name="__123Graph_AEUMILKPN" localSheetId="0" hidden="1">#REF!</definedName>
    <definedName name="__123Graph_AEUMILKPN" hidden="1">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r">#REF!</definedName>
    <definedName name="Transport">#REF!</definedName>
    <definedName name="tt">#REF!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0" l="1"/>
  <c r="B4" i="22"/>
  <c r="O23" i="15"/>
  <c r="C17" i="17" s="1"/>
  <c r="O22" i="15"/>
  <c r="C16" i="17" s="1"/>
  <c r="O21" i="15"/>
  <c r="C15" i="17" s="1"/>
  <c r="O20" i="15"/>
  <c r="C14" i="17" s="1"/>
  <c r="N5" i="22"/>
  <c r="M5" i="22"/>
  <c r="L5" i="22"/>
  <c r="K5" i="22"/>
  <c r="J5" i="22"/>
  <c r="I5" i="22"/>
  <c r="H5" i="22"/>
  <c r="G5" i="22"/>
  <c r="F5" i="22"/>
  <c r="E5" i="22"/>
  <c r="D5" i="22"/>
  <c r="C13" i="17"/>
  <c r="C12" i="17"/>
  <c r="C11" i="17"/>
  <c r="K6" i="15"/>
  <c r="F13" i="20" s="1"/>
  <c r="J6" i="15"/>
  <c r="I6" i="15"/>
  <c r="H6" i="15"/>
  <c r="G6" i="15"/>
  <c r="F6" i="15"/>
  <c r="E6" i="15"/>
  <c r="D6" i="15"/>
  <c r="C6" i="15"/>
  <c r="L6" i="15"/>
  <c r="P5" i="22" s="1"/>
  <c r="N49" i="22" s="1"/>
  <c r="B4" i="16"/>
  <c r="D7" i="21"/>
  <c r="C7" i="21"/>
  <c r="AA6" i="21"/>
  <c r="S6" i="21"/>
  <c r="K6" i="21"/>
  <c r="D6" i="21"/>
  <c r="C6" i="21"/>
  <c r="AD5" i="21"/>
  <c r="AD7" i="21" s="1"/>
  <c r="AC5" i="21"/>
  <c r="AC7" i="21" s="1"/>
  <c r="AB5" i="21"/>
  <c r="AB7" i="21" s="1"/>
  <c r="AA5" i="21"/>
  <c r="AA7" i="21" s="1"/>
  <c r="Z5" i="21"/>
  <c r="Z6" i="21" s="1"/>
  <c r="Y5" i="21"/>
  <c r="Y6" i="21" s="1"/>
  <c r="X5" i="21"/>
  <c r="X6" i="21" s="1"/>
  <c r="W5" i="21"/>
  <c r="W3" i="21" s="1" a="1"/>
  <c r="W3" i="21" s="1"/>
  <c r="V5" i="21"/>
  <c r="V7" i="21" s="1"/>
  <c r="U5" i="21"/>
  <c r="U7" i="21" s="1"/>
  <c r="T5" i="21"/>
  <c r="T7" i="21" s="1"/>
  <c r="S5" i="21"/>
  <c r="S7" i="21" s="1"/>
  <c r="R5" i="21"/>
  <c r="R6" i="21" s="1"/>
  <c r="Q5" i="21"/>
  <c r="Q6" i="21" s="1"/>
  <c r="P5" i="21"/>
  <c r="P6" i="21" s="1"/>
  <c r="O5" i="21"/>
  <c r="O6" i="21" s="1"/>
  <c r="N5" i="21"/>
  <c r="N7" i="21" s="1"/>
  <c r="M5" i="21"/>
  <c r="M7" i="21" s="1"/>
  <c r="L5" i="21"/>
  <c r="L7" i="21" s="1"/>
  <c r="K5" i="21"/>
  <c r="K7" i="21" s="1"/>
  <c r="J5" i="21"/>
  <c r="J6" i="21" s="1"/>
  <c r="I5" i="21"/>
  <c r="I6" i="21" s="1"/>
  <c r="H5" i="21"/>
  <c r="H6" i="21" s="1"/>
  <c r="G5" i="21"/>
  <c r="G6" i="21" s="1"/>
  <c r="F5" i="21"/>
  <c r="F7" i="21" s="1"/>
  <c r="E5" i="21"/>
  <c r="E7" i="21" s="1"/>
  <c r="AD3" i="21" a="1"/>
  <c r="AD3" i="21" s="1"/>
  <c r="AC3" i="21" a="1"/>
  <c r="AC3" i="21" s="1"/>
  <c r="AB3" i="21" a="1"/>
  <c r="AB3" i="21" s="1"/>
  <c r="AA3" i="21" a="1"/>
  <c r="AA3" i="21" s="1"/>
  <c r="Z3" i="21" a="1"/>
  <c r="Z3" i="21" s="1"/>
  <c r="Y3" i="21" a="1"/>
  <c r="Y3" i="21" s="1"/>
  <c r="X3" i="21" a="1"/>
  <c r="X3" i="21" s="1"/>
  <c r="V3" i="21" a="1"/>
  <c r="V3" i="21" s="1"/>
  <c r="U3" i="21" a="1"/>
  <c r="U3" i="21" s="1"/>
  <c r="T3" i="21" a="1"/>
  <c r="T3" i="21" s="1"/>
  <c r="S3" i="21" a="1"/>
  <c r="S3" i="21" s="1"/>
  <c r="R3" i="21" a="1"/>
  <c r="R3" i="21" s="1"/>
  <c r="Q3" i="21" a="1"/>
  <c r="Q3" i="21" s="1"/>
  <c r="P3" i="21" a="1"/>
  <c r="P3" i="21" s="1"/>
  <c r="O3" i="21" a="1"/>
  <c r="O3" i="21" s="1"/>
  <c r="N3" i="21" a="1"/>
  <c r="N3" i="21" s="1"/>
  <c r="M3" i="21" a="1"/>
  <c r="M3" i="21" s="1"/>
  <c r="L3" i="21" a="1"/>
  <c r="L3" i="21" s="1"/>
  <c r="K3" i="21" a="1"/>
  <c r="K3" i="21" s="1"/>
  <c r="J3" i="21" a="1"/>
  <c r="J3" i="21" s="1"/>
  <c r="I3" i="21" a="1"/>
  <c r="I3" i="21" s="1"/>
  <c r="H3" i="21" a="1"/>
  <c r="H3" i="21" s="1"/>
  <c r="G3" i="21" a="1"/>
  <c r="G3" i="21" s="1"/>
  <c r="F3" i="21" a="1"/>
  <c r="F3" i="21" s="1"/>
  <c r="E3" i="21" a="1"/>
  <c r="E3" i="21" s="1"/>
  <c r="D3" i="21" a="1"/>
  <c r="D3" i="21" s="1"/>
  <c r="C3" i="21" a="1"/>
  <c r="C3" i="21" s="1"/>
  <c r="D10" i="22" l="1"/>
  <c r="M15" i="22"/>
  <c r="L18" i="22"/>
  <c r="K21" i="22"/>
  <c r="D26" i="22"/>
  <c r="N28" i="22"/>
  <c r="K29" i="22"/>
  <c r="H30" i="22"/>
  <c r="E31" i="22"/>
  <c r="M31" i="22"/>
  <c r="D34" i="22"/>
  <c r="K37" i="22"/>
  <c r="H38" i="22"/>
  <c r="E39" i="22"/>
  <c r="M39" i="22"/>
  <c r="J40" i="22"/>
  <c r="G41" i="22"/>
  <c r="D42" i="22"/>
  <c r="L42" i="22"/>
  <c r="I43" i="22"/>
  <c r="F44" i="22"/>
  <c r="N44" i="22"/>
  <c r="K45" i="22"/>
  <c r="H46" i="22"/>
  <c r="E47" i="22"/>
  <c r="M47" i="22"/>
  <c r="J48" i="22"/>
  <c r="G49" i="22"/>
  <c r="J8" i="22"/>
  <c r="L10" i="22"/>
  <c r="N12" i="22"/>
  <c r="D18" i="22"/>
  <c r="F20" i="22"/>
  <c r="E23" i="22"/>
  <c r="L26" i="22"/>
  <c r="G33" i="22"/>
  <c r="I6" i="22"/>
  <c r="F7" i="22"/>
  <c r="N7" i="22"/>
  <c r="K8" i="22"/>
  <c r="H9" i="22"/>
  <c r="E10" i="22"/>
  <c r="M10" i="22"/>
  <c r="J11" i="22"/>
  <c r="G12" i="22"/>
  <c r="D13" i="22"/>
  <c r="L13" i="22"/>
  <c r="I14" i="22"/>
  <c r="F15" i="22"/>
  <c r="N15" i="22"/>
  <c r="K16" i="22"/>
  <c r="H17" i="22"/>
  <c r="E18" i="22"/>
  <c r="M18" i="22"/>
  <c r="J19" i="22"/>
  <c r="G20" i="22"/>
  <c r="D21" i="22"/>
  <c r="L21" i="22"/>
  <c r="I22" i="22"/>
  <c r="F23" i="22"/>
  <c r="N23" i="22"/>
  <c r="K24" i="22"/>
  <c r="H25" i="22"/>
  <c r="E26" i="22"/>
  <c r="M26" i="22"/>
  <c r="J27" i="22"/>
  <c r="G28" i="22"/>
  <c r="D29" i="22"/>
  <c r="L29" i="22"/>
  <c r="I30" i="22"/>
  <c r="F31" i="22"/>
  <c r="N31" i="22"/>
  <c r="K32" i="22"/>
  <c r="H33" i="22"/>
  <c r="E34" i="22"/>
  <c r="M34" i="22"/>
  <c r="J35" i="22"/>
  <c r="G36" i="22"/>
  <c r="D37" i="22"/>
  <c r="L37" i="22"/>
  <c r="I38" i="22"/>
  <c r="F39" i="22"/>
  <c r="N39" i="22"/>
  <c r="K40" i="22"/>
  <c r="H41" i="22"/>
  <c r="E42" i="22"/>
  <c r="M42" i="22"/>
  <c r="J43" i="22"/>
  <c r="G44" i="22"/>
  <c r="D45" i="22"/>
  <c r="L45" i="22"/>
  <c r="I46" i="22"/>
  <c r="F47" i="22"/>
  <c r="N47" i="22"/>
  <c r="K48" i="22"/>
  <c r="H49" i="22"/>
  <c r="F12" i="22"/>
  <c r="N20" i="22"/>
  <c r="F28" i="22"/>
  <c r="L34" i="22"/>
  <c r="J6" i="22"/>
  <c r="G7" i="22"/>
  <c r="D8" i="22"/>
  <c r="L8" i="22"/>
  <c r="I9" i="22"/>
  <c r="F10" i="22"/>
  <c r="N10" i="22"/>
  <c r="K11" i="22"/>
  <c r="H12" i="22"/>
  <c r="E13" i="22"/>
  <c r="M13" i="22"/>
  <c r="J14" i="22"/>
  <c r="G15" i="22"/>
  <c r="D16" i="22"/>
  <c r="L16" i="22"/>
  <c r="I17" i="22"/>
  <c r="F18" i="22"/>
  <c r="N18" i="22"/>
  <c r="K19" i="22"/>
  <c r="H20" i="22"/>
  <c r="E21" i="22"/>
  <c r="M21" i="22"/>
  <c r="J22" i="22"/>
  <c r="G23" i="22"/>
  <c r="D24" i="22"/>
  <c r="L24" i="22"/>
  <c r="I25" i="22"/>
  <c r="F26" i="22"/>
  <c r="N26" i="22"/>
  <c r="K27" i="22"/>
  <c r="H28" i="22"/>
  <c r="E29" i="22"/>
  <c r="M29" i="22"/>
  <c r="J30" i="22"/>
  <c r="G31" i="22"/>
  <c r="D32" i="22"/>
  <c r="L32" i="22"/>
  <c r="I33" i="22"/>
  <c r="F34" i="22"/>
  <c r="N34" i="22"/>
  <c r="K35" i="22"/>
  <c r="H36" i="22"/>
  <c r="E37" i="22"/>
  <c r="M37" i="22"/>
  <c r="J38" i="22"/>
  <c r="G39" i="22"/>
  <c r="D40" i="22"/>
  <c r="L40" i="22"/>
  <c r="I41" i="22"/>
  <c r="F42" i="22"/>
  <c r="N42" i="22"/>
  <c r="K43" i="22"/>
  <c r="H44" i="22"/>
  <c r="E45" i="22"/>
  <c r="M45" i="22"/>
  <c r="J46" i="22"/>
  <c r="G47" i="22"/>
  <c r="D48" i="22"/>
  <c r="L48" i="22"/>
  <c r="I49" i="22"/>
  <c r="G9" i="22"/>
  <c r="J16" i="22"/>
  <c r="M23" i="22"/>
  <c r="N36" i="22"/>
  <c r="K6" i="22"/>
  <c r="H7" i="22"/>
  <c r="E8" i="22"/>
  <c r="M8" i="22"/>
  <c r="J9" i="22"/>
  <c r="G10" i="22"/>
  <c r="D11" i="22"/>
  <c r="L11" i="22"/>
  <c r="I12" i="22"/>
  <c r="F13" i="22"/>
  <c r="N13" i="22"/>
  <c r="K14" i="22"/>
  <c r="H15" i="22"/>
  <c r="E16" i="22"/>
  <c r="M16" i="22"/>
  <c r="J17" i="22"/>
  <c r="G18" i="22"/>
  <c r="D19" i="22"/>
  <c r="L19" i="22"/>
  <c r="I20" i="22"/>
  <c r="F21" i="22"/>
  <c r="N21" i="22"/>
  <c r="K22" i="22"/>
  <c r="H23" i="22"/>
  <c r="E24" i="22"/>
  <c r="M24" i="22"/>
  <c r="J25" i="22"/>
  <c r="G26" i="22"/>
  <c r="D27" i="22"/>
  <c r="L27" i="22"/>
  <c r="I28" i="22"/>
  <c r="F29" i="22"/>
  <c r="N29" i="22"/>
  <c r="K30" i="22"/>
  <c r="H31" i="22"/>
  <c r="E32" i="22"/>
  <c r="M32" i="22"/>
  <c r="J33" i="22"/>
  <c r="G34" i="22"/>
  <c r="D35" i="22"/>
  <c r="L35" i="22"/>
  <c r="I36" i="22"/>
  <c r="F37" i="22"/>
  <c r="N37" i="22"/>
  <c r="K38" i="22"/>
  <c r="H39" i="22"/>
  <c r="E40" i="22"/>
  <c r="M40" i="22"/>
  <c r="J41" i="22"/>
  <c r="G42" i="22"/>
  <c r="D43" i="22"/>
  <c r="L43" i="22"/>
  <c r="I44" i="22"/>
  <c r="F45" i="22"/>
  <c r="N45" i="22"/>
  <c r="K46" i="22"/>
  <c r="H47" i="22"/>
  <c r="E48" i="22"/>
  <c r="M48" i="22"/>
  <c r="J49" i="22"/>
  <c r="M7" i="22"/>
  <c r="I11" i="22"/>
  <c r="H14" i="22"/>
  <c r="G17" i="22"/>
  <c r="I19" i="22"/>
  <c r="H22" i="22"/>
  <c r="I27" i="22"/>
  <c r="J32" i="22"/>
  <c r="D6" i="22"/>
  <c r="L6" i="22"/>
  <c r="I7" i="22"/>
  <c r="F8" i="22"/>
  <c r="N8" i="22"/>
  <c r="K9" i="22"/>
  <c r="H10" i="22"/>
  <c r="E11" i="22"/>
  <c r="M11" i="22"/>
  <c r="J12" i="22"/>
  <c r="G13" i="22"/>
  <c r="D14" i="22"/>
  <c r="L14" i="22"/>
  <c r="I15" i="22"/>
  <c r="F16" i="22"/>
  <c r="N16" i="22"/>
  <c r="K17" i="22"/>
  <c r="H18" i="22"/>
  <c r="E19" i="22"/>
  <c r="M19" i="22"/>
  <c r="J20" i="22"/>
  <c r="G21" i="22"/>
  <c r="D22" i="22"/>
  <c r="L22" i="22"/>
  <c r="I23" i="22"/>
  <c r="F24" i="22"/>
  <c r="N24" i="22"/>
  <c r="K25" i="22"/>
  <c r="H26" i="22"/>
  <c r="E27" i="22"/>
  <c r="M27" i="22"/>
  <c r="J28" i="22"/>
  <c r="G29" i="22"/>
  <c r="D30" i="22"/>
  <c r="L30" i="22"/>
  <c r="I31" i="22"/>
  <c r="F32" i="22"/>
  <c r="N32" i="22"/>
  <c r="K33" i="22"/>
  <c r="H34" i="22"/>
  <c r="E35" i="22"/>
  <c r="M35" i="22"/>
  <c r="J36" i="22"/>
  <c r="G37" i="22"/>
  <c r="D38" i="22"/>
  <c r="L38" i="22"/>
  <c r="I39" i="22"/>
  <c r="F40" i="22"/>
  <c r="N40" i="22"/>
  <c r="K41" i="22"/>
  <c r="H42" i="22"/>
  <c r="E43" i="22"/>
  <c r="M43" i="22"/>
  <c r="J44" i="22"/>
  <c r="G45" i="22"/>
  <c r="D46" i="22"/>
  <c r="L46" i="22"/>
  <c r="I47" i="22"/>
  <c r="F48" i="22"/>
  <c r="N48" i="22"/>
  <c r="K49" i="22"/>
  <c r="K13" i="22"/>
  <c r="J24" i="22"/>
  <c r="F36" i="22"/>
  <c r="E6" i="22"/>
  <c r="M6" i="22"/>
  <c r="J7" i="22"/>
  <c r="G8" i="22"/>
  <c r="D9" i="22"/>
  <c r="L9" i="22"/>
  <c r="I10" i="22"/>
  <c r="F11" i="22"/>
  <c r="N11" i="22"/>
  <c r="K12" i="22"/>
  <c r="H13" i="22"/>
  <c r="E14" i="22"/>
  <c r="M14" i="22"/>
  <c r="J15" i="22"/>
  <c r="G16" i="22"/>
  <c r="D17" i="22"/>
  <c r="L17" i="22"/>
  <c r="I18" i="22"/>
  <c r="F19" i="22"/>
  <c r="N19" i="22"/>
  <c r="K20" i="22"/>
  <c r="H21" i="22"/>
  <c r="E22" i="22"/>
  <c r="M22" i="22"/>
  <c r="J23" i="22"/>
  <c r="G24" i="22"/>
  <c r="D25" i="22"/>
  <c r="L25" i="22"/>
  <c r="I26" i="22"/>
  <c r="F27" i="22"/>
  <c r="N27" i="22"/>
  <c r="K28" i="22"/>
  <c r="H29" i="22"/>
  <c r="E30" i="22"/>
  <c r="M30" i="22"/>
  <c r="J31" i="22"/>
  <c r="G32" i="22"/>
  <c r="D33" i="22"/>
  <c r="L33" i="22"/>
  <c r="I34" i="22"/>
  <c r="F35" i="22"/>
  <c r="N35" i="22"/>
  <c r="K36" i="22"/>
  <c r="H37" i="22"/>
  <c r="E38" i="22"/>
  <c r="M38" i="22"/>
  <c r="J39" i="22"/>
  <c r="G40" i="22"/>
  <c r="D41" i="22"/>
  <c r="L41" i="22"/>
  <c r="I42" i="22"/>
  <c r="F43" i="22"/>
  <c r="N43" i="22"/>
  <c r="K44" i="22"/>
  <c r="H45" i="22"/>
  <c r="E46" i="22"/>
  <c r="M46" i="22"/>
  <c r="J47" i="22"/>
  <c r="G48" i="22"/>
  <c r="D49" i="22"/>
  <c r="L49" i="22"/>
  <c r="H6" i="22"/>
  <c r="E15" i="22"/>
  <c r="G25" i="22"/>
  <c r="I35" i="22"/>
  <c r="F6" i="22"/>
  <c r="N6" i="22"/>
  <c r="K7" i="22"/>
  <c r="H8" i="22"/>
  <c r="E9" i="22"/>
  <c r="M9" i="22"/>
  <c r="J10" i="22"/>
  <c r="G11" i="22"/>
  <c r="D12" i="22"/>
  <c r="L12" i="22"/>
  <c r="I13" i="22"/>
  <c r="F14" i="22"/>
  <c r="N14" i="22"/>
  <c r="K15" i="22"/>
  <c r="H16" i="22"/>
  <c r="E17" i="22"/>
  <c r="M17" i="22"/>
  <c r="J18" i="22"/>
  <c r="G19" i="22"/>
  <c r="D20" i="22"/>
  <c r="L20" i="22"/>
  <c r="I21" i="22"/>
  <c r="F22" i="22"/>
  <c r="N22" i="22"/>
  <c r="K23" i="22"/>
  <c r="H24" i="22"/>
  <c r="E25" i="22"/>
  <c r="M25" i="22"/>
  <c r="J26" i="22"/>
  <c r="G27" i="22"/>
  <c r="D28" i="22"/>
  <c r="L28" i="22"/>
  <c r="I29" i="22"/>
  <c r="F30" i="22"/>
  <c r="N30" i="22"/>
  <c r="K31" i="22"/>
  <c r="H32" i="22"/>
  <c r="E33" i="22"/>
  <c r="M33" i="22"/>
  <c r="J34" i="22"/>
  <c r="G35" i="22"/>
  <c r="D36" i="22"/>
  <c r="L36" i="22"/>
  <c r="I37" i="22"/>
  <c r="F38" i="22"/>
  <c r="N38" i="22"/>
  <c r="K39" i="22"/>
  <c r="H40" i="22"/>
  <c r="E41" i="22"/>
  <c r="M41" i="22"/>
  <c r="J42" i="22"/>
  <c r="G43" i="22"/>
  <c r="D44" i="22"/>
  <c r="L44" i="22"/>
  <c r="I45" i="22"/>
  <c r="F46" i="22"/>
  <c r="N46" i="22"/>
  <c r="K47" i="22"/>
  <c r="H48" i="22"/>
  <c r="E49" i="22"/>
  <c r="M49" i="22"/>
  <c r="E7" i="22"/>
  <c r="G6" i="22"/>
  <c r="D7" i="22"/>
  <c r="L7" i="22"/>
  <c r="I8" i="22"/>
  <c r="F9" i="22"/>
  <c r="N9" i="22"/>
  <c r="K10" i="22"/>
  <c r="H11" i="22"/>
  <c r="E12" i="22"/>
  <c r="M12" i="22"/>
  <c r="J13" i="22"/>
  <c r="G14" i="22"/>
  <c r="D15" i="22"/>
  <c r="L15" i="22"/>
  <c r="I16" i="22"/>
  <c r="F17" i="22"/>
  <c r="N17" i="22"/>
  <c r="K18" i="22"/>
  <c r="H19" i="22"/>
  <c r="E20" i="22"/>
  <c r="M20" i="22"/>
  <c r="J21" i="22"/>
  <c r="G22" i="22"/>
  <c r="D23" i="22"/>
  <c r="L23" i="22"/>
  <c r="I24" i="22"/>
  <c r="F25" i="22"/>
  <c r="N25" i="22"/>
  <c r="K26" i="22"/>
  <c r="H27" i="22"/>
  <c r="E28" i="22"/>
  <c r="M28" i="22"/>
  <c r="J29" i="22"/>
  <c r="G30" i="22"/>
  <c r="D31" i="22"/>
  <c r="L31" i="22"/>
  <c r="I32" i="22"/>
  <c r="F33" i="22"/>
  <c r="N33" i="22"/>
  <c r="K34" i="22"/>
  <c r="H35" i="22"/>
  <c r="E36" i="22"/>
  <c r="M36" i="22"/>
  <c r="J37" i="22"/>
  <c r="G38" i="22"/>
  <c r="D39" i="22"/>
  <c r="L39" i="22"/>
  <c r="I40" i="22"/>
  <c r="F41" i="22"/>
  <c r="N41" i="22"/>
  <c r="K42" i="22"/>
  <c r="H43" i="22"/>
  <c r="E44" i="22"/>
  <c r="M44" i="22"/>
  <c r="J45" i="22"/>
  <c r="G46" i="22"/>
  <c r="D47" i="22"/>
  <c r="L47" i="22"/>
  <c r="I48" i="22"/>
  <c r="F49" i="22"/>
  <c r="G8" i="20"/>
  <c r="G9" i="20" s="1"/>
  <c r="I8" i="20"/>
  <c r="I9" i="20" s="1"/>
  <c r="H8" i="20"/>
  <c r="H9" i="20" s="1"/>
  <c r="B8" i="20"/>
  <c r="B9" i="20" s="1"/>
  <c r="G7" i="21"/>
  <c r="O7" i="21"/>
  <c r="W7" i="21"/>
  <c r="L6" i="21"/>
  <c r="T6" i="21"/>
  <c r="AB6" i="21"/>
  <c r="H7" i="21"/>
  <c r="P7" i="21"/>
  <c r="X7" i="21"/>
  <c r="E6" i="21"/>
  <c r="M6" i="21"/>
  <c r="U6" i="21"/>
  <c r="AC6" i="21"/>
  <c r="I7" i="21"/>
  <c r="Q7" i="21"/>
  <c r="Y7" i="21"/>
  <c r="F6" i="21"/>
  <c r="N6" i="21"/>
  <c r="V6" i="21"/>
  <c r="AD6" i="21"/>
  <c r="J7" i="21"/>
  <c r="R7" i="21"/>
  <c r="Z7" i="21"/>
  <c r="W6" i="21"/>
  <c r="J8" i="15" l="1"/>
  <c r="I8" i="15"/>
  <c r="H8" i="15"/>
  <c r="G8" i="15"/>
  <c r="F8" i="15"/>
  <c r="E8" i="15"/>
  <c r="D8" i="15"/>
  <c r="C8" i="15"/>
  <c r="C10" i="17"/>
  <c r="C9" i="17"/>
  <c r="C8" i="17"/>
  <c r="C7" i="17"/>
  <c r="C6" i="17"/>
  <c r="C5" i="17"/>
  <c r="C4" i="17"/>
  <c r="C3" i="17"/>
  <c r="B16" i="16" l="1"/>
  <c r="B15" i="16"/>
  <c r="B14" i="16"/>
  <c r="B13" i="16"/>
  <c r="B12" i="16"/>
  <c r="B11" i="16"/>
  <c r="B10" i="16"/>
  <c r="B9" i="16"/>
  <c r="B102" i="17"/>
  <c r="B74" i="17"/>
  <c r="B75" i="17" s="1"/>
  <c r="B76" i="17" s="1"/>
  <c r="B77" i="17" s="1"/>
  <c r="B78" i="17" s="1"/>
  <c r="B79" i="17" s="1"/>
  <c r="B80" i="17" s="1"/>
  <c r="B81" i="17" s="1"/>
  <c r="B82" i="17" s="1"/>
  <c r="B83" i="17" s="1"/>
  <c r="B84" i="17" s="1"/>
  <c r="B85" i="17" s="1"/>
  <c r="B86" i="17" s="1"/>
  <c r="B87" i="17" s="1"/>
  <c r="B88" i="17" s="1"/>
  <c r="B89" i="17" s="1"/>
  <c r="B90" i="17" s="1"/>
  <c r="B91" i="17" s="1"/>
  <c r="B92" i="17" s="1"/>
  <c r="B93" i="17" s="1"/>
  <c r="B94" i="17" s="1"/>
  <c r="B95" i="17" s="1"/>
  <c r="B96" i="17" s="1"/>
  <c r="B97" i="17" s="1"/>
  <c r="B98" i="17" s="1"/>
  <c r="B99" i="17" s="1"/>
  <c r="B100" i="17" s="1"/>
  <c r="B101" i="17" s="1"/>
  <c r="B7" i="17"/>
  <c r="B8" i="17" s="1"/>
  <c r="B9" i="17" s="1"/>
  <c r="B10" i="17" s="1"/>
  <c r="B11" i="17" s="1"/>
  <c r="B12" i="17" s="1"/>
  <c r="B13" i="17" s="1"/>
  <c r="B14" i="17" s="1"/>
  <c r="B15" i="17" s="1"/>
  <c r="B16" i="17" s="1"/>
  <c r="B17" i="17" s="1"/>
  <c r="B18" i="17" s="1"/>
  <c r="B19" i="17" s="1"/>
  <c r="B20" i="17" s="1"/>
  <c r="B21" i="17" s="1"/>
  <c r="B22" i="17" s="1"/>
  <c r="B23" i="17" s="1"/>
  <c r="B24" i="17" s="1"/>
  <c r="B25" i="17" s="1"/>
  <c r="B26" i="17" s="1"/>
  <c r="B27" i="17" s="1"/>
  <c r="B28" i="17" s="1"/>
  <c r="B29" i="17" s="1"/>
  <c r="B30" i="17" s="1"/>
  <c r="B31" i="17" s="1"/>
  <c r="B32" i="17" s="1"/>
  <c r="B33" i="17" s="1"/>
  <c r="B34" i="17" s="1"/>
  <c r="B35" i="17" s="1"/>
  <c r="B36" i="17" s="1"/>
  <c r="B37" i="17" s="1"/>
  <c r="B38" i="17" s="1"/>
  <c r="B39" i="17" s="1"/>
  <c r="B40" i="17" s="1"/>
  <c r="B41" i="17" s="1"/>
  <c r="B42" i="17" s="1"/>
  <c r="B43" i="17" s="1"/>
  <c r="B44" i="17" s="1"/>
  <c r="B45" i="17" s="1"/>
  <c r="B46" i="17" s="1"/>
  <c r="B47" i="17" s="1"/>
  <c r="B48" i="17" s="1"/>
  <c r="B49" i="17" s="1"/>
  <c r="B50" i="17" s="1"/>
  <c r="B51" i="17" s="1"/>
  <c r="B52" i="17" s="1"/>
  <c r="B53" i="17" s="1"/>
  <c r="B54" i="17" s="1"/>
  <c r="B55" i="17" s="1"/>
  <c r="B56" i="17" s="1"/>
  <c r="B57" i="17" s="1"/>
  <c r="B58" i="17" s="1"/>
  <c r="B59" i="17" s="1"/>
  <c r="B60" i="17" s="1"/>
  <c r="B61" i="17" s="1"/>
  <c r="B62" i="17" s="1"/>
  <c r="B63" i="17" s="1"/>
  <c r="B64" i="17" s="1"/>
  <c r="B65" i="17" s="1"/>
  <c r="B66" i="17" s="1"/>
  <c r="B67" i="17" s="1"/>
  <c r="B68" i="17" s="1"/>
  <c r="B69" i="17" s="1"/>
  <c r="B70" i="17" s="1"/>
  <c r="B71" i="17" s="1"/>
  <c r="B72" i="17" s="1"/>
  <c r="B73" i="17" s="1"/>
  <c r="B6" i="17"/>
  <c r="B5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8" authorId="0" shapeId="0" xr:uid="{0A2CE944-823D-4BDF-8E4E-9541B3954702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System Level Carbon Budget</t>
        </r>
      </text>
    </comment>
    <comment ref="D8" authorId="0" shapeId="0" xr:uid="{A0AE4150-0AF8-48E6-B18A-CD2F02A23C0C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Power Carbon Budget</t>
        </r>
      </text>
    </comment>
    <comment ref="E8" authorId="0" shapeId="0" xr:uid="{3DD7EDFC-B238-45E6-8AFE-81D984E4C6D6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Agriculture Carbon Budget</t>
        </r>
      </text>
    </comment>
    <comment ref="F8" authorId="0" shapeId="0" xr:uid="{22D3FBD5-2CC9-4E13-9CFA-4813A2F2AEA9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Commercial Carbon Budget</t>
        </r>
      </text>
    </comment>
    <comment ref="G8" authorId="0" shapeId="0" xr:uid="{A23B6A82-3D51-41BA-A12B-3ECB98488721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Residential Carbon Budget</t>
        </r>
      </text>
    </comment>
    <comment ref="H8" authorId="0" shapeId="0" xr:uid="{93DD1CB7-62BA-4A41-82CB-1313EC804EEB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Supply Carbon Budget</t>
        </r>
      </text>
    </comment>
    <comment ref="I8" authorId="0" shapeId="0" xr:uid="{0162E5DE-3B5E-4E26-9AE6-6D2C6EF8C656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Transport Carbon Budget</t>
        </r>
      </text>
    </comment>
    <comment ref="J8" authorId="0" shapeId="0" xr:uid="{5BD9F3B8-DAE7-4725-9614-26F2C05E84BC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System Level Carbon Budget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<sst xmlns="http://schemas.openxmlformats.org/spreadsheetml/2006/main" count="365" uniqueCount="175">
  <si>
    <t>Attribute</t>
  </si>
  <si>
    <t>Cset_CN</t>
  </si>
  <si>
    <t>Cases</t>
  </si>
  <si>
    <t>~UC_Sets: T_E:</t>
  </si>
  <si>
    <t>UC_N</t>
  </si>
  <si>
    <t>UC_COMNET</t>
  </si>
  <si>
    <t>UC_RHSRTS~UP~0</t>
  </si>
  <si>
    <t>UC_Desc</t>
  </si>
  <si>
    <t>TRACO2N</t>
  </si>
  <si>
    <t>SUPCO2P</t>
  </si>
  <si>
    <t>RSDCO2</t>
  </si>
  <si>
    <t>PWRCO2N</t>
  </si>
  <si>
    <t>COMCO2N</t>
  </si>
  <si>
    <t>AGRCO2N</t>
  </si>
  <si>
    <t>TRACO2N,SUPCO2P,RSDCO2,INDCO2N,INDCO2P,PWRCO2N,COMCO2N,AGRCO2N</t>
  </si>
  <si>
    <t>DON’T WRITE ANYTHING IN THESE COLUMNS</t>
  </si>
  <si>
    <t>Case#</t>
  </si>
  <si>
    <t>Description</t>
  </si>
  <si>
    <t>Y</t>
  </si>
  <si>
    <t>INDCO2N,INDCO2P</t>
  </si>
  <si>
    <t>*Notes</t>
  </si>
  <si>
    <t>Interpolation</t>
  </si>
  <si>
    <t>This row is used for VLOOKUP do not change</t>
  </si>
  <si>
    <t>For Scenario Description</t>
  </si>
  <si>
    <t>PWR_CO2_Target</t>
  </si>
  <si>
    <t>AGR_CO2_Target</t>
  </si>
  <si>
    <t>COM_CO2_Target</t>
  </si>
  <si>
    <t>RSD_CO2_Target</t>
  </si>
  <si>
    <t>TRA_CO2_Target</t>
  </si>
  <si>
    <t>SUP_CO2_Target</t>
  </si>
  <si>
    <t>IND_CO2_Target</t>
  </si>
  <si>
    <t>ALL_CO2_Target</t>
  </si>
  <si>
    <t>System Level Carbon Budget</t>
  </si>
  <si>
    <t>Power Carbon Budget</t>
  </si>
  <si>
    <t>Agriculture Carbon Budget</t>
  </si>
  <si>
    <t>ELCC</t>
  </si>
  <si>
    <t>P*OCE*,P*SOL*,P*WIN*</t>
    <phoneticPr fontId="4" type="noConversion"/>
  </si>
  <si>
    <t>ELE</t>
    <phoneticPr fontId="4" type="noConversion"/>
  </si>
  <si>
    <t>Maximum intermittent generation in the gridlines at annual level</t>
  </si>
  <si>
    <t>P*,-P*OCE*,-P*SOL*,-P*WIN*</t>
    <phoneticPr fontId="4" type="noConversion"/>
  </si>
  <si>
    <t>UC_FLO~2050</t>
    <phoneticPr fontId="4" type="noConversion"/>
  </si>
  <si>
    <t>UC_FLO~2030</t>
    <phoneticPr fontId="4" type="noConversion"/>
  </si>
  <si>
    <t>UC_RHSRTS~UP~2020</t>
    <phoneticPr fontId="4" type="noConversion"/>
  </si>
  <si>
    <t>UC_FLO~2020</t>
    <phoneticPr fontId="4" type="noConversion"/>
  </si>
  <si>
    <t>Pset_CO</t>
  </si>
  <si>
    <t>Pset_PN</t>
  </si>
  <si>
    <t>Pset_Set</t>
  </si>
  <si>
    <t xml:space="preserve">~UC_T: 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</si>
  <si>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</si>
  <si>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</si>
  <si>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</si>
  <si>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</si>
  <si>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</si>
  <si>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</si>
  <si>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</si>
  <si>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</si>
  <si>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</si>
  <si>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</si>
  <si>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</si>
  <si>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</si>
  <si>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</si>
  <si>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</si>
  <si>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</si>
  <si>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</si>
  <si>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</si>
  <si>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</si>
  <si>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</si>
  <si>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</si>
  <si>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</si>
  <si>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</si>
  <si>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</si>
  <si>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</si>
  <si>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</si>
  <si>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</si>
  <si>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</si>
  <si>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</si>
  <si>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</si>
  <si>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</si>
  <si>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</si>
  <si>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</si>
  <si>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</si>
  <si>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</si>
  <si>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</si>
  <si>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</si>
  <si>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</si>
  <si>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</si>
  <si>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</si>
  <si>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</si>
  <si>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</si>
  <si>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</si>
  <si>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</si>
  <si>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</si>
  <si>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</si>
  <si>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</si>
  <si>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</si>
  <si>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</si>
  <si>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</si>
  <si>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</si>
  <si>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</si>
  <si>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</si>
  <si>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</si>
  <si>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</si>
  <si>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</si>
  <si>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</si>
  <si>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</si>
  <si>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</si>
  <si>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</si>
  <si>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</si>
  <si>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Carbon Budgets</t>
  </si>
  <si>
    <t>Commercial Carbon Budget</t>
  </si>
  <si>
    <t>Residential Carbon Budget</t>
  </si>
  <si>
    <t>Transport Carbon Budget</t>
  </si>
  <si>
    <t>Supply Carbon Budget</t>
  </si>
  <si>
    <t>Industry Carbon Budget</t>
  </si>
  <si>
    <t>~UC_T:UC_RHSRTS~UP</t>
  </si>
  <si>
    <t>SNSP</t>
  </si>
  <si>
    <t>Maximum intermittent generation</t>
  </si>
  <si>
    <t>Option</t>
  </si>
  <si>
    <t>SNSP Option1</t>
  </si>
  <si>
    <t>SNSP Option2</t>
  </si>
  <si>
    <t>SNSP Option3</t>
  </si>
  <si>
    <t>DemProj</t>
  </si>
  <si>
    <t>~InputCell:1-15</t>
  </si>
  <si>
    <t>commodity</t>
  </si>
  <si>
    <t>region</t>
  </si>
  <si>
    <t>scenario</t>
  </si>
  <si>
    <t>CCCS</t>
  </si>
  <si>
    <t>Demands_BASE</t>
  </si>
  <si>
    <t>CCOK</t>
  </si>
  <si>
    <t>CCPS</t>
  </si>
  <si>
    <t>CHCS</t>
  </si>
  <si>
    <t>CHPS</t>
  </si>
  <si>
    <t>CLIG</t>
  </si>
  <si>
    <t>COEL</t>
  </si>
  <si>
    <t>COEN</t>
  </si>
  <si>
    <t>CPLI</t>
  </si>
  <si>
    <t>CREF</t>
  </si>
  <si>
    <t>CWCS</t>
  </si>
  <si>
    <t>CWPS</t>
  </si>
  <si>
    <t>ICAF</t>
  </si>
  <si>
    <t>IEOE</t>
  </si>
  <si>
    <t>IFAB</t>
  </si>
  <si>
    <t>IMAE</t>
  </si>
  <si>
    <t>IMAP</t>
  </si>
  <si>
    <t>INEM</t>
  </si>
  <si>
    <t>IOMA</t>
  </si>
  <si>
    <t>IONM</t>
  </si>
  <si>
    <t>IPX4</t>
  </si>
  <si>
    <t>IRAP</t>
  </si>
  <si>
    <t>ITAP</t>
  </si>
  <si>
    <t>ITEM</t>
  </si>
  <si>
    <t>IWAP</t>
  </si>
  <si>
    <t>RSD_Apt</t>
  </si>
  <si>
    <t>RSD_Att</t>
  </si>
  <si>
    <t>RSD_Det</t>
  </si>
  <si>
    <t>RSDCD</t>
  </si>
  <si>
    <t>RSDCK</t>
  </si>
  <si>
    <t>RSDCW</t>
  </si>
  <si>
    <t>RSDDW</t>
  </si>
  <si>
    <t>RSDOA</t>
  </si>
  <si>
    <t>RSDOE</t>
  </si>
  <si>
    <t>RSDRF</t>
  </si>
  <si>
    <t>TAVIDOM</t>
  </si>
  <si>
    <t>TAVIINT</t>
  </si>
  <si>
    <t>TNAV</t>
  </si>
  <si>
    <t>TOTH</t>
  </si>
  <si>
    <t>TRAF</t>
  </si>
  <si>
    <t>TRAPL</t>
  </si>
  <si>
    <t>TRAPM</t>
  </si>
  <si>
    <t>TRAPS</t>
  </si>
  <si>
    <t>TTURS</t>
  </si>
  <si>
    <t>Demand Projections</t>
  </si>
  <si>
    <t>Demand projections from Demands_BASE</t>
  </si>
  <si>
    <t>COM_PROJ</t>
  </si>
  <si>
    <t>Demand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</si>
</sst>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2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0"/>
      <color theme="0" tint="-0.34998626667073579"/>
      <name val="Arial"/>
      <family val="2"/>
    </font>
    <font>
      <b/>
      <i/>
      <sz val="11"/>
      <color rgb="FF9C5700"/>
      <name val="Calibri"/>
      <family val="2"/>
      <scheme val="minor"/>
    </font>
    <font>
      <sz val="11"/>
      <color theme="1"/>
      <name val="Calibri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3" fillId="0" borderId="0"/>
    <xf numFmtId="0" fontId="1" fillId="0" borderId="0"/>
    <xf numFmtId="0" fontId="5" fillId="2" borderId="1" applyNumberFormat="0" applyAlignment="0" applyProtection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9" fontId="10" fillId="0" borderId="0" applyFon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</cellStyleXfs>
  <cellXfs count="48">
    <xf numFmtId="0" fontId="0" fillId="0" borderId="0" xfId="0"/>
    <xf numFmtId="0" fontId="5" fillId="2" borderId="1" xfId="3"/>
    <xf numFmtId="0" fontId="0" fillId="0" borderId="0" xfId="0"/>
    <xf numFmtId="0" fontId="6" fillId="0" borderId="0" xfId="0" applyFont="1"/>
    <xf numFmtId="0" fontId="4" fillId="0" borderId="0" xfId="0" applyFont="1"/>
    <xf numFmtId="0" fontId="8" fillId="0" borderId="0" xfId="5" applyFont="1" applyAlignment="1">
      <alignment horizontal="left" vertical="center"/>
    </xf>
    <xf numFmtId="0" fontId="7" fillId="3" borderId="2" xfId="6" applyFont="1" applyFill="1" applyBorder="1" applyAlignment="1">
      <alignment horizontal="left" vertical="center" wrapText="1"/>
    </xf>
    <xf numFmtId="0" fontId="9" fillId="0" borderId="0" xfId="0" applyFont="1"/>
    <xf numFmtId="0" fontId="15" fillId="7" borderId="3" xfId="0" applyFont="1" applyFill="1" applyBorder="1" applyAlignment="1">
      <alignment horizontal="right"/>
    </xf>
    <xf numFmtId="0" fontId="15" fillId="7" borderId="3" xfId="0" applyFont="1" applyFill="1" applyBorder="1" applyAlignment="1">
      <alignment horizontal="center"/>
    </xf>
    <xf numFmtId="0" fontId="15" fillId="7" borderId="4" xfId="0" applyFont="1" applyFill="1" applyBorder="1" applyAlignment="1">
      <alignment horizontal="right"/>
    </xf>
    <xf numFmtId="0" fontId="18" fillId="8" borderId="5" xfId="6" applyFont="1" applyFill="1" applyBorder="1" applyAlignment="1">
      <alignment horizontal="left" vertical="center" wrapText="1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right"/>
    </xf>
    <xf numFmtId="1" fontId="11" fillId="5" borderId="0" xfId="8" applyNumberFormat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6" borderId="0" xfId="9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13" fillId="0" borderId="6" xfId="0" applyFont="1" applyBorder="1" applyAlignment="1">
      <alignment horizontal="center"/>
    </xf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21" fillId="0" borderId="0" xfId="0" applyFont="1" applyAlignment="1">
      <alignment vertical="center" wrapText="1"/>
    </xf>
    <xf numFmtId="0" fontId="6" fillId="9" borderId="6" xfId="0" applyFont="1" applyFill="1" applyBorder="1" applyAlignment="1">
      <alignment horizontal="left" vertical="center"/>
    </xf>
    <xf numFmtId="0" fontId="6" fillId="9" borderId="6" xfId="0" applyFont="1" applyFill="1" applyBorder="1" applyAlignment="1" applyProtection="1">
      <alignment horizontal="left" vertical="center"/>
      <protection locked="0"/>
    </xf>
    <xf numFmtId="0" fontId="6" fillId="10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7" fillId="3" borderId="2" xfId="6" applyFont="1" applyFill="1" applyBorder="1" applyAlignment="1">
      <alignment horizontal="center" vertical="center" wrapText="1"/>
    </xf>
    <xf numFmtId="0" fontId="18" fillId="8" borderId="5" xfId="6" applyFont="1" applyFill="1" applyBorder="1" applyAlignment="1">
      <alignment horizontal="center" vertical="center" wrapText="1"/>
    </xf>
    <xf numFmtId="1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Border="1"/>
    <xf numFmtId="2" fontId="0" fillId="0" borderId="0" xfId="0" applyNumberFormat="1"/>
    <xf numFmtId="164" fontId="0" fillId="0" borderId="0" xfId="0" applyNumberFormat="1" applyFill="1"/>
    <xf numFmtId="2" fontId="0" fillId="4" borderId="0" xfId="0" applyNumberFormat="1" applyFill="1"/>
    <xf numFmtId="1" fontId="6" fillId="0" borderId="0" xfId="0" applyNumberFormat="1" applyFont="1"/>
    <xf numFmtId="0" fontId="0" fillId="0" borderId="6" xfId="0" applyFill="1" applyBorder="1"/>
    <xf numFmtId="1" fontId="5" fillId="2" borderId="1" xfId="3" applyNumberFormat="1"/>
    <xf numFmtId="165" fontId="13" fillId="0" borderId="0" xfId="0" applyNumberFormat="1" applyFont="1" applyAlignment="1">
      <alignment horizontal="center"/>
    </xf>
    <xf numFmtId="165" fontId="13" fillId="0" borderId="6" xfId="0" applyNumberFormat="1" applyFont="1" applyBorder="1" applyAlignment="1">
      <alignment horizontal="center"/>
    </xf>
    <xf numFmtId="9" fontId="11" fillId="5" borderId="0" xfId="7" applyFont="1" applyFill="1" applyAlignment="1">
      <alignment horizontal="center"/>
    </xf>
    <xf numFmtId="9" fontId="5" fillId="2" borderId="1" xfId="7" applyFont="1" applyFill="1" applyBorder="1" applyAlignment="1">
      <alignment horizontal="center"/>
    </xf>
    <xf numFmtId="0" fontId="14" fillId="5" borderId="0" xfId="8" applyFont="1" applyAlignment="1">
      <alignment horizontal="center"/>
    </xf>
  </cellXfs>
  <cellStyles count="10">
    <cellStyle name="Bad" xfId="8" builtinId="27"/>
    <cellStyle name="Input" xfId="3" builtinId="20"/>
    <cellStyle name="Neutral" xfId="9" builtinId="28"/>
    <cellStyle name="Normal" xfId="0" builtinId="0"/>
    <cellStyle name="Normal 10" xfId="1" xr:uid="{00000000-0005-0000-0000-000002000000}"/>
    <cellStyle name="Normal 10 2" xfId="5" xr:uid="{0E3B0205-80B5-4307-82A0-419790545216}"/>
    <cellStyle name="Normal 4" xfId="6" xr:uid="{278C8CC5-7B48-4572-9DD4-94C5401767F4}"/>
    <cellStyle name="Normale_Scen_UC_IND-StrucConst" xfId="2" xr:uid="{00000000-0005-0000-0000-000003000000}"/>
    <cellStyle name="Percent" xfId="7" builtinId="5"/>
    <cellStyle name="Percent 2" xfId="4" xr:uid="{00000000-0005-0000-0000-00000500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838200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4CAC-33B8-46CE-AD1D-F10F29E0064F}">
  <dimension ref="A3:AD37"/>
  <sheetViews>
    <sheetView zoomScaleNormal="100" workbookViewId="0">
      <selection activeCell="C3" sqref="C3"/>
    </sheetView>
  </sheetViews>
  <sheetFormatPr defaultColWidth="9" defaultRowHeight="15"/>
  <cols>
    <col min="1" max="1" width="44.5703125" style="2" bestFit="1" customWidth="1"/>
    <col min="2" max="2" width="11.7109375" style="2" customWidth="1"/>
    <col min="3" max="3" width="3.140625" style="2" bestFit="1" customWidth="1"/>
    <col min="4" max="4" width="8.5703125" style="2" bestFit="1" customWidth="1"/>
    <col min="5" max="5" width="6.42578125" style="2" bestFit="1" customWidth="1"/>
    <col min="6" max="6" width="5" style="2" bestFit="1" customWidth="1"/>
    <col min="7" max="7" width="5.7109375" style="2" bestFit="1" customWidth="1"/>
    <col min="8" max="8" width="5.85546875" style="2" bestFit="1" customWidth="1"/>
    <col min="9" max="9" width="5.42578125" style="2" bestFit="1" customWidth="1"/>
    <col min="10" max="11" width="5.7109375" style="2" bestFit="1" customWidth="1"/>
    <col min="12" max="12" width="6.5703125" style="2" bestFit="1" customWidth="1"/>
    <col min="13" max="13" width="6" style="2" bestFit="1" customWidth="1"/>
    <col min="14" max="14" width="6.7109375" style="2" bestFit="1" customWidth="1"/>
    <col min="15" max="15" width="6.5703125" style="2" bestFit="1" customWidth="1"/>
    <col min="16" max="16" width="7.140625" style="2" bestFit="1" customWidth="1"/>
    <col min="17" max="17" width="5.7109375" style="2" bestFit="1" customWidth="1"/>
    <col min="18" max="18" width="6" style="2" bestFit="1" customWidth="1"/>
    <col min="19" max="19" width="5.85546875" style="2" bestFit="1" customWidth="1"/>
    <col min="20" max="20" width="5.5703125" style="2" bestFit="1" customWidth="1"/>
    <col min="21" max="21" width="5.85546875" style="2" bestFit="1" customWidth="1"/>
    <col min="22" max="22" width="6.7109375" style="2" bestFit="1" customWidth="1"/>
    <col min="23" max="23" width="5" style="2" bestFit="1" customWidth="1"/>
    <col min="24" max="24" width="7.5703125" style="2" customWidth="1"/>
    <col min="25" max="25" width="6.7109375" style="2" bestFit="1" customWidth="1"/>
    <col min="26" max="28" width="6" style="2" bestFit="1" customWidth="1"/>
    <col min="29" max="29" width="5.7109375" style="2" bestFit="1" customWidth="1"/>
    <col min="30" max="30" width="6.7109375" style="2" bestFit="1" customWidth="1"/>
    <col min="31" max="16384" width="9" style="2"/>
  </cols>
  <sheetData>
    <row r="3" spans="1:30">
      <c r="C3" s="26" t="str" cm="1">
        <f t="array" ref="C3">INDEX(C5:C7,$A$4)</f>
        <v>IE</v>
      </c>
      <c r="D3" s="26" t="str" cm="1">
        <f t="array" ref="D3">INDEX(D5:D7,$A$4)</f>
        <v>National</v>
      </c>
      <c r="E3" s="26" t="str" cm="1">
        <f t="array" ref="E3">INDEX(E5:E7,$A$4)</f>
        <v>IE-CW</v>
      </c>
      <c r="F3" s="26" t="str" cm="1">
        <f t="array" ref="F3">INDEX(F5:F7,$A$4)</f>
        <v>IE-D</v>
      </c>
      <c r="G3" s="26" t="str" cm="1">
        <f t="array" ref="G3">INDEX(G5:G7,$A$4)</f>
        <v>IE-KE</v>
      </c>
      <c r="H3" s="26" t="str" cm="1">
        <f t="array" ref="H3">INDEX(H5:H7,$A$4)</f>
        <v>IE-KK</v>
      </c>
      <c r="I3" s="26" t="str" cm="1">
        <f t="array" ref="I3">INDEX(I5:I7,$A$4)</f>
        <v>IE-LS</v>
      </c>
      <c r="J3" s="26" t="str" cm="1">
        <f t="array" ref="J3">INDEX(J5:J7,$A$4)</f>
        <v>IE-LD</v>
      </c>
      <c r="K3" s="26" t="str" cm="1">
        <f t="array" ref="K3">INDEX(K5:K7,$A$4)</f>
        <v>IE-LH</v>
      </c>
      <c r="L3" s="26" t="str" cm="1">
        <f t="array" ref="L3">INDEX(L5:L7,$A$4)</f>
        <v>IE-MH</v>
      </c>
      <c r="M3" s="26" t="str" cm="1">
        <f t="array" ref="M3">INDEX(M5:M7,$A$4)</f>
        <v>IE-OY</v>
      </c>
      <c r="N3" s="26" t="str" cm="1">
        <f t="array" ref="N3">INDEX(N5:N7,$A$4)</f>
        <v>IE-WH</v>
      </c>
      <c r="O3" s="26" t="str" cm="1">
        <f t="array" ref="O3">INDEX(O5:O7,$A$4)</f>
        <v>IE-WX</v>
      </c>
      <c r="P3" s="26" t="str" cm="1">
        <f t="array" ref="P3">INDEX(P5:P7,$A$4)</f>
        <v>IE-WW</v>
      </c>
      <c r="Q3" s="26" t="str" cm="1">
        <f t="array" ref="Q3">INDEX(Q5:Q7,$A$4)</f>
        <v>IE-CE</v>
      </c>
      <c r="R3" s="26" t="str" cm="1">
        <f t="array" ref="R3">INDEX(R5:R7,$A$4)</f>
        <v>IE-CO</v>
      </c>
      <c r="S3" s="26" t="str" cm="1">
        <f t="array" ref="S3">INDEX(S5:S7,$A$4)</f>
        <v>IE-KY</v>
      </c>
      <c r="T3" s="26" t="str" cm="1">
        <f t="array" ref="T3">INDEX(T5:T7,$A$4)</f>
        <v>IE-LK</v>
      </c>
      <c r="U3" s="26" t="str" cm="1">
        <f t="array" ref="U3">INDEX(U5:U7,$A$4)</f>
        <v>IE-TA</v>
      </c>
      <c r="V3" s="26" t="str" cm="1">
        <f t="array" ref="V3">INDEX(V5:V7,$A$4)</f>
        <v>IE-WD</v>
      </c>
      <c r="W3" s="26" t="str" cm="1">
        <f t="array" ref="W3">INDEX(W5:W7,$A$4)</f>
        <v>IE-G</v>
      </c>
      <c r="X3" s="26" t="str" cm="1">
        <f t="array" ref="X3">INDEX(X5:X7,$A$4)</f>
        <v>IE-LM</v>
      </c>
      <c r="Y3" s="26" t="str" cm="1">
        <f t="array" ref="Y3">INDEX(Y5:Y7,$A$4)</f>
        <v>IE-MO</v>
      </c>
      <c r="Z3" s="26" t="str" cm="1">
        <f t="array" ref="Z3">INDEX(Z5:Z7,$A$4)</f>
        <v>IE-RN</v>
      </c>
      <c r="AA3" s="26" t="str" cm="1">
        <f t="array" ref="AA3">INDEX(AA5:AA7,$A$4)</f>
        <v>IE-SO</v>
      </c>
      <c r="AB3" s="26" t="str" cm="1">
        <f t="array" ref="AB3">INDEX(AB5:AB7,$A$4)</f>
        <v>IE-CN</v>
      </c>
      <c r="AC3" s="26" t="str" cm="1">
        <f t="array" ref="AC3">INDEX(AC5:AC7,$A$4)</f>
        <v>IE-DL</v>
      </c>
      <c r="AD3" s="26" t="str" cm="1">
        <f t="array" ref="AD3">INDEX(AD5:AD7,$A$4)</f>
        <v>IE-MN</v>
      </c>
    </row>
    <row r="4" spans="1:30">
      <c r="A4" s="2">
        <v>1</v>
      </c>
    </row>
    <row r="5" spans="1:30">
      <c r="A5" s="2" t="s">
        <v>48</v>
      </c>
      <c r="C5" s="27" t="s">
        <v>49</v>
      </c>
      <c r="D5" s="27" t="s">
        <v>50</v>
      </c>
      <c r="E5" s="26" t="str">
        <f>A11</f>
        <v>IE-CW</v>
      </c>
      <c r="F5" s="26" t="str">
        <f>A16</f>
        <v>IE-D</v>
      </c>
      <c r="G5" s="26" t="str">
        <f>A19</f>
        <v>IE-KE</v>
      </c>
      <c r="H5" s="26" t="str">
        <f>A20</f>
        <v>IE-KK</v>
      </c>
      <c r="I5" s="26" t="str">
        <f>A21</f>
        <v>IE-LS</v>
      </c>
      <c r="J5" s="26" t="str">
        <f>A24</f>
        <v>IE-LD</v>
      </c>
      <c r="K5" s="26" t="str">
        <f>A25</f>
        <v>IE-LH</v>
      </c>
      <c r="L5" s="26" t="str">
        <f>A27</f>
        <v>IE-MH</v>
      </c>
      <c r="M5" s="26" t="str">
        <f>A29</f>
        <v>IE-OY</v>
      </c>
      <c r="N5" s="26" t="str">
        <f>A34</f>
        <v>IE-WH</v>
      </c>
      <c r="O5" s="26" t="str">
        <f>A35</f>
        <v>IE-WX</v>
      </c>
      <c r="P5" s="26" t="str">
        <f>A36</f>
        <v>IE-WW</v>
      </c>
      <c r="Q5" s="26" t="str">
        <f>A13</f>
        <v>IE-CE</v>
      </c>
      <c r="R5" s="26" t="str">
        <f>A14</f>
        <v>IE-CO</v>
      </c>
      <c r="S5" s="26" t="str">
        <f>A18</f>
        <v>IE-KY</v>
      </c>
      <c r="T5" s="26" t="str">
        <f>A23</f>
        <v>IE-LK</v>
      </c>
      <c r="U5" s="26" t="str">
        <f>A32</f>
        <v>IE-TA</v>
      </c>
      <c r="V5" s="26" t="str">
        <f>A33</f>
        <v>IE-WD</v>
      </c>
      <c r="W5" s="26" t="str">
        <f>A17</f>
        <v>IE-G</v>
      </c>
      <c r="X5" s="26" t="str">
        <f>A22</f>
        <v>IE-LM</v>
      </c>
      <c r="Y5" s="26" t="str">
        <f>A26</f>
        <v>IE-MO</v>
      </c>
      <c r="Z5" s="26" t="str">
        <f>A30</f>
        <v>IE-RN</v>
      </c>
      <c r="AA5" s="26" t="str">
        <f>A31</f>
        <v>IE-SO</v>
      </c>
      <c r="AB5" s="26" t="str">
        <f>A12</f>
        <v>IE-CN</v>
      </c>
      <c r="AC5" s="26" t="str">
        <f>A15</f>
        <v>IE-DL</v>
      </c>
      <c r="AD5" s="26" t="str">
        <f>A28</f>
        <v>IE-MN</v>
      </c>
    </row>
    <row r="6" spans="1:30">
      <c r="A6" s="2" t="s">
        <v>51</v>
      </c>
      <c r="C6" s="26" t="str">
        <f>C5</f>
        <v>IE</v>
      </c>
      <c r="D6" s="26" t="str">
        <f>"*"&amp;D5</f>
        <v>*National</v>
      </c>
      <c r="E6" s="26" t="str">
        <f>"*"&amp;E5</f>
        <v>*IE-CW</v>
      </c>
      <c r="F6" s="26" t="str">
        <f t="shared" ref="F6:AD6" si="0">"*"&amp;F5</f>
        <v>*IE-D</v>
      </c>
      <c r="G6" s="26" t="str">
        <f t="shared" si="0"/>
        <v>*IE-KE</v>
      </c>
      <c r="H6" s="26" t="str">
        <f t="shared" si="0"/>
        <v>*IE-KK</v>
      </c>
      <c r="I6" s="26" t="str">
        <f t="shared" si="0"/>
        <v>*IE-LS</v>
      </c>
      <c r="J6" s="26" t="str">
        <f t="shared" si="0"/>
        <v>*IE-LD</v>
      </c>
      <c r="K6" s="26" t="str">
        <f t="shared" si="0"/>
        <v>*IE-LH</v>
      </c>
      <c r="L6" s="26" t="str">
        <f t="shared" si="0"/>
        <v>*IE-MH</v>
      </c>
      <c r="M6" s="26" t="str">
        <f t="shared" si="0"/>
        <v>*IE-OY</v>
      </c>
      <c r="N6" s="26" t="str">
        <f t="shared" si="0"/>
        <v>*IE-WH</v>
      </c>
      <c r="O6" s="26" t="str">
        <f t="shared" si="0"/>
        <v>*IE-WX</v>
      </c>
      <c r="P6" s="26" t="str">
        <f t="shared" si="0"/>
        <v>*IE-WW</v>
      </c>
      <c r="Q6" s="26" t="str">
        <f t="shared" si="0"/>
        <v>*IE-CE</v>
      </c>
      <c r="R6" s="26" t="str">
        <f t="shared" si="0"/>
        <v>*IE-CO</v>
      </c>
      <c r="S6" s="26" t="str">
        <f t="shared" si="0"/>
        <v>*IE-KY</v>
      </c>
      <c r="T6" s="26" t="str">
        <f t="shared" si="0"/>
        <v>*IE-LK</v>
      </c>
      <c r="U6" s="26" t="str">
        <f t="shared" si="0"/>
        <v>*IE-TA</v>
      </c>
      <c r="V6" s="26" t="str">
        <f t="shared" si="0"/>
        <v>*IE-WD</v>
      </c>
      <c r="W6" s="26" t="str">
        <f t="shared" si="0"/>
        <v>*IE-G</v>
      </c>
      <c r="X6" s="26" t="str">
        <f t="shared" si="0"/>
        <v>*IE-LM</v>
      </c>
      <c r="Y6" s="26" t="str">
        <f t="shared" si="0"/>
        <v>*IE-MO</v>
      </c>
      <c r="Z6" s="26" t="str">
        <f t="shared" si="0"/>
        <v>*IE-RN</v>
      </c>
      <c r="AA6" s="26" t="str">
        <f t="shared" si="0"/>
        <v>*IE-SO</v>
      </c>
      <c r="AB6" s="26" t="str">
        <f t="shared" si="0"/>
        <v>*IE-CN</v>
      </c>
      <c r="AC6" s="26" t="str">
        <f t="shared" si="0"/>
        <v>*IE-DL</v>
      </c>
      <c r="AD6" s="26" t="str">
        <f t="shared" si="0"/>
        <v>*IE-MN</v>
      </c>
    </row>
    <row r="7" spans="1:30">
      <c r="A7" s="2" t="s">
        <v>52</v>
      </c>
      <c r="C7" s="26" t="str">
        <f>"*"&amp;C5</f>
        <v>*IE</v>
      </c>
      <c r="D7" s="26" t="str">
        <f>D5</f>
        <v>National</v>
      </c>
      <c r="E7" s="26" t="str">
        <f t="shared" ref="E7:AD7" si="1">E5</f>
        <v>IE-CW</v>
      </c>
      <c r="F7" s="26" t="str">
        <f t="shared" si="1"/>
        <v>IE-D</v>
      </c>
      <c r="G7" s="26" t="str">
        <f t="shared" si="1"/>
        <v>IE-KE</v>
      </c>
      <c r="H7" s="26" t="str">
        <f t="shared" si="1"/>
        <v>IE-KK</v>
      </c>
      <c r="I7" s="26" t="str">
        <f t="shared" si="1"/>
        <v>IE-LS</v>
      </c>
      <c r="J7" s="26" t="str">
        <f t="shared" si="1"/>
        <v>IE-LD</v>
      </c>
      <c r="K7" s="26" t="str">
        <f t="shared" si="1"/>
        <v>IE-LH</v>
      </c>
      <c r="L7" s="26" t="str">
        <f t="shared" si="1"/>
        <v>IE-MH</v>
      </c>
      <c r="M7" s="26" t="str">
        <f t="shared" si="1"/>
        <v>IE-OY</v>
      </c>
      <c r="N7" s="26" t="str">
        <f t="shared" si="1"/>
        <v>IE-WH</v>
      </c>
      <c r="O7" s="26" t="str">
        <f t="shared" si="1"/>
        <v>IE-WX</v>
      </c>
      <c r="P7" s="26" t="str">
        <f t="shared" si="1"/>
        <v>IE-WW</v>
      </c>
      <c r="Q7" s="26" t="str">
        <f t="shared" si="1"/>
        <v>IE-CE</v>
      </c>
      <c r="R7" s="26" t="str">
        <f t="shared" si="1"/>
        <v>IE-CO</v>
      </c>
      <c r="S7" s="26" t="str">
        <f t="shared" si="1"/>
        <v>IE-KY</v>
      </c>
      <c r="T7" s="26" t="str">
        <f t="shared" si="1"/>
        <v>IE-LK</v>
      </c>
      <c r="U7" s="26" t="str">
        <f t="shared" si="1"/>
        <v>IE-TA</v>
      </c>
      <c r="V7" s="26" t="str">
        <f t="shared" si="1"/>
        <v>IE-WD</v>
      </c>
      <c r="W7" s="26" t="str">
        <f t="shared" si="1"/>
        <v>IE-G</v>
      </c>
      <c r="X7" s="26" t="str">
        <f t="shared" si="1"/>
        <v>IE-LM</v>
      </c>
      <c r="Y7" s="26" t="str">
        <f t="shared" si="1"/>
        <v>IE-MO</v>
      </c>
      <c r="Z7" s="26" t="str">
        <f t="shared" si="1"/>
        <v>IE-RN</v>
      </c>
      <c r="AA7" s="26" t="str">
        <f t="shared" si="1"/>
        <v>IE-SO</v>
      </c>
      <c r="AB7" s="26" t="str">
        <f t="shared" si="1"/>
        <v>IE-CN</v>
      </c>
      <c r="AC7" s="26" t="str">
        <f t="shared" si="1"/>
        <v>IE-DL</v>
      </c>
      <c r="AD7" s="26" t="str">
        <f t="shared" si="1"/>
        <v>IE-MN</v>
      </c>
    </row>
    <row r="10" spans="1:30" ht="15.75" thickBot="1">
      <c r="A10" s="28" t="s">
        <v>53</v>
      </c>
      <c r="B10" s="28" t="s">
        <v>54</v>
      </c>
    </row>
    <row r="11" spans="1:30">
      <c r="A11" s="29" t="s">
        <v>55</v>
      </c>
      <c r="B11" s="29" t="s">
        <v>56</v>
      </c>
    </row>
    <row r="12" spans="1:30">
      <c r="A12" s="30" t="s">
        <v>57</v>
      </c>
      <c r="B12" s="30" t="s">
        <v>58</v>
      </c>
    </row>
    <row r="13" spans="1:30">
      <c r="A13" s="30" t="s">
        <v>59</v>
      </c>
      <c r="B13" s="30" t="s">
        <v>60</v>
      </c>
    </row>
    <row r="14" spans="1:30">
      <c r="A14" s="30" t="s">
        <v>61</v>
      </c>
      <c r="B14" s="30" t="s">
        <v>62</v>
      </c>
    </row>
    <row r="15" spans="1:30">
      <c r="A15" s="30" t="s">
        <v>63</v>
      </c>
      <c r="B15" s="30" t="s">
        <v>64</v>
      </c>
    </row>
    <row r="16" spans="1:30">
      <c r="A16" s="30" t="s">
        <v>65</v>
      </c>
      <c r="B16" s="30" t="s">
        <v>66</v>
      </c>
    </row>
    <row r="17" spans="1:2">
      <c r="A17" s="30" t="s">
        <v>67</v>
      </c>
      <c r="B17" s="30" t="s">
        <v>68</v>
      </c>
    </row>
    <row r="18" spans="1:2">
      <c r="A18" s="30" t="s">
        <v>69</v>
      </c>
      <c r="B18" s="30" t="s">
        <v>70</v>
      </c>
    </row>
    <row r="19" spans="1:2">
      <c r="A19" s="30" t="s">
        <v>71</v>
      </c>
      <c r="B19" s="30" t="s">
        <v>72</v>
      </c>
    </row>
    <row r="20" spans="1:2">
      <c r="A20" s="30" t="s">
        <v>73</v>
      </c>
      <c r="B20" s="30" t="s">
        <v>74</v>
      </c>
    </row>
    <row r="21" spans="1:2">
      <c r="A21" s="30" t="s">
        <v>75</v>
      </c>
      <c r="B21" s="30" t="s">
        <v>76</v>
      </c>
    </row>
    <row r="22" spans="1:2">
      <c r="A22" s="30" t="s">
        <v>77</v>
      </c>
      <c r="B22" s="30" t="s">
        <v>78</v>
      </c>
    </row>
    <row r="23" spans="1:2">
      <c r="A23" s="30" t="s">
        <v>79</v>
      </c>
      <c r="B23" s="30" t="s">
        <v>80</v>
      </c>
    </row>
    <row r="24" spans="1:2">
      <c r="A24" s="30" t="s">
        <v>81</v>
      </c>
      <c r="B24" s="30" t="s">
        <v>82</v>
      </c>
    </row>
    <row r="25" spans="1:2">
      <c r="A25" s="30" t="s">
        <v>83</v>
      </c>
      <c r="B25" s="30" t="s">
        <v>84</v>
      </c>
    </row>
    <row r="26" spans="1:2">
      <c r="A26" s="30" t="s">
        <v>85</v>
      </c>
      <c r="B26" s="30" t="s">
        <v>86</v>
      </c>
    </row>
    <row r="27" spans="1:2">
      <c r="A27" s="30" t="s">
        <v>87</v>
      </c>
      <c r="B27" s="30" t="s">
        <v>88</v>
      </c>
    </row>
    <row r="28" spans="1:2">
      <c r="A28" s="30" t="s">
        <v>89</v>
      </c>
      <c r="B28" s="30" t="s">
        <v>90</v>
      </c>
    </row>
    <row r="29" spans="1:2">
      <c r="A29" s="30" t="s">
        <v>91</v>
      </c>
      <c r="B29" s="30" t="s">
        <v>92</v>
      </c>
    </row>
    <row r="30" spans="1:2">
      <c r="A30" s="30" t="s">
        <v>93</v>
      </c>
      <c r="B30" s="30" t="s">
        <v>94</v>
      </c>
    </row>
    <row r="31" spans="1:2">
      <c r="A31" s="30" t="s">
        <v>95</v>
      </c>
      <c r="B31" s="30" t="s">
        <v>96</v>
      </c>
    </row>
    <row r="32" spans="1:2">
      <c r="A32" s="30" t="s">
        <v>97</v>
      </c>
      <c r="B32" s="30" t="s">
        <v>98</v>
      </c>
    </row>
    <row r="33" spans="1:2">
      <c r="A33" s="30" t="s">
        <v>99</v>
      </c>
      <c r="B33" s="30" t="s">
        <v>100</v>
      </c>
    </row>
    <row r="34" spans="1:2">
      <c r="A34" s="30" t="s">
        <v>101</v>
      </c>
      <c r="B34" s="30" t="s">
        <v>102</v>
      </c>
    </row>
    <row r="35" spans="1:2">
      <c r="A35" s="30" t="s">
        <v>103</v>
      </c>
      <c r="B35" s="30" t="s">
        <v>104</v>
      </c>
    </row>
    <row r="36" spans="1:2">
      <c r="A36" s="30" t="s">
        <v>105</v>
      </c>
      <c r="B36" s="30" t="s">
        <v>106</v>
      </c>
    </row>
    <row r="37" spans="1:2">
      <c r="A37" s="31" t="s">
        <v>107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838200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F5A0-47EB-42D4-8ED4-B7689A0D96AF}">
  <dimension ref="B1:V102"/>
  <sheetViews>
    <sheetView zoomScaleNormal="100" workbookViewId="0">
      <selection activeCell="C39" sqref="C39"/>
    </sheetView>
  </sheetViews>
  <sheetFormatPr defaultRowHeight="15"/>
  <cols>
    <col min="1" max="1" width="2.5703125" style="2" customWidth="1"/>
    <col min="2" max="2" width="6.140625" style="2" bestFit="1" customWidth="1"/>
    <col min="3" max="3" width="25" style="2" customWidth="1"/>
    <col min="4" max="256" width="9.140625" style="2"/>
    <col min="257" max="257" width="2.5703125" style="2" customWidth="1"/>
    <col min="258" max="258" width="9.140625" style="2"/>
    <col min="259" max="259" width="111.140625" style="2" customWidth="1"/>
    <col min="260" max="512" width="9.140625" style="2"/>
    <col min="513" max="513" width="2.5703125" style="2" customWidth="1"/>
    <col min="514" max="514" width="9.140625" style="2"/>
    <col min="515" max="515" width="111.140625" style="2" customWidth="1"/>
    <col min="516" max="768" width="9.140625" style="2"/>
    <col min="769" max="769" width="2.5703125" style="2" customWidth="1"/>
    <col min="770" max="770" width="9.140625" style="2"/>
    <col min="771" max="771" width="111.140625" style="2" customWidth="1"/>
    <col min="772" max="1024" width="9.140625" style="2"/>
    <col min="1025" max="1025" width="2.5703125" style="2" customWidth="1"/>
    <col min="1026" max="1026" width="9.140625" style="2"/>
    <col min="1027" max="1027" width="111.140625" style="2" customWidth="1"/>
    <col min="1028" max="1280" width="9.140625" style="2"/>
    <col min="1281" max="1281" width="2.5703125" style="2" customWidth="1"/>
    <col min="1282" max="1282" width="9.140625" style="2"/>
    <col min="1283" max="1283" width="111.140625" style="2" customWidth="1"/>
    <col min="1284" max="1536" width="9.140625" style="2"/>
    <col min="1537" max="1537" width="2.5703125" style="2" customWidth="1"/>
    <col min="1538" max="1538" width="9.140625" style="2"/>
    <col min="1539" max="1539" width="111.140625" style="2" customWidth="1"/>
    <col min="1540" max="1792" width="9.140625" style="2"/>
    <col min="1793" max="1793" width="2.5703125" style="2" customWidth="1"/>
    <col min="1794" max="1794" width="9.140625" style="2"/>
    <col min="1795" max="1795" width="111.140625" style="2" customWidth="1"/>
    <col min="1796" max="2048" width="9.140625" style="2"/>
    <col min="2049" max="2049" width="2.5703125" style="2" customWidth="1"/>
    <col min="2050" max="2050" width="9.140625" style="2"/>
    <col min="2051" max="2051" width="111.140625" style="2" customWidth="1"/>
    <col min="2052" max="2304" width="9.140625" style="2"/>
    <col min="2305" max="2305" width="2.5703125" style="2" customWidth="1"/>
    <col min="2306" max="2306" width="9.140625" style="2"/>
    <col min="2307" max="2307" width="111.140625" style="2" customWidth="1"/>
    <col min="2308" max="2560" width="9.140625" style="2"/>
    <col min="2561" max="2561" width="2.5703125" style="2" customWidth="1"/>
    <col min="2562" max="2562" width="9.140625" style="2"/>
    <col min="2563" max="2563" width="111.140625" style="2" customWidth="1"/>
    <col min="2564" max="2816" width="9.140625" style="2"/>
    <col min="2817" max="2817" width="2.5703125" style="2" customWidth="1"/>
    <col min="2818" max="2818" width="9.140625" style="2"/>
    <col min="2819" max="2819" width="111.140625" style="2" customWidth="1"/>
    <col min="2820" max="3072" width="9.140625" style="2"/>
    <col min="3073" max="3073" width="2.5703125" style="2" customWidth="1"/>
    <col min="3074" max="3074" width="9.140625" style="2"/>
    <col min="3075" max="3075" width="111.140625" style="2" customWidth="1"/>
    <col min="3076" max="3328" width="9.140625" style="2"/>
    <col min="3329" max="3329" width="2.5703125" style="2" customWidth="1"/>
    <col min="3330" max="3330" width="9.140625" style="2"/>
    <col min="3331" max="3331" width="111.140625" style="2" customWidth="1"/>
    <col min="3332" max="3584" width="9.140625" style="2"/>
    <col min="3585" max="3585" width="2.5703125" style="2" customWidth="1"/>
    <col min="3586" max="3586" width="9.140625" style="2"/>
    <col min="3587" max="3587" width="111.140625" style="2" customWidth="1"/>
    <col min="3588" max="3840" width="9.140625" style="2"/>
    <col min="3841" max="3841" width="2.5703125" style="2" customWidth="1"/>
    <col min="3842" max="3842" width="9.140625" style="2"/>
    <col min="3843" max="3843" width="111.140625" style="2" customWidth="1"/>
    <col min="3844" max="4096" width="9.140625" style="2"/>
    <col min="4097" max="4097" width="2.5703125" style="2" customWidth="1"/>
    <col min="4098" max="4098" width="9.140625" style="2"/>
    <col min="4099" max="4099" width="111.140625" style="2" customWidth="1"/>
    <col min="4100" max="4352" width="9.140625" style="2"/>
    <col min="4353" max="4353" width="2.5703125" style="2" customWidth="1"/>
    <col min="4354" max="4354" width="9.140625" style="2"/>
    <col min="4355" max="4355" width="111.140625" style="2" customWidth="1"/>
    <col min="4356" max="4608" width="9.140625" style="2"/>
    <col min="4609" max="4609" width="2.5703125" style="2" customWidth="1"/>
    <col min="4610" max="4610" width="9.140625" style="2"/>
    <col min="4611" max="4611" width="111.140625" style="2" customWidth="1"/>
    <col min="4612" max="4864" width="9.140625" style="2"/>
    <col min="4865" max="4865" width="2.5703125" style="2" customWidth="1"/>
    <col min="4866" max="4866" width="9.140625" style="2"/>
    <col min="4867" max="4867" width="111.140625" style="2" customWidth="1"/>
    <col min="4868" max="5120" width="9.140625" style="2"/>
    <col min="5121" max="5121" width="2.5703125" style="2" customWidth="1"/>
    <col min="5122" max="5122" width="9.140625" style="2"/>
    <col min="5123" max="5123" width="111.140625" style="2" customWidth="1"/>
    <col min="5124" max="5376" width="9.140625" style="2"/>
    <col min="5377" max="5377" width="2.5703125" style="2" customWidth="1"/>
    <col min="5378" max="5378" width="9.140625" style="2"/>
    <col min="5379" max="5379" width="111.140625" style="2" customWidth="1"/>
    <col min="5380" max="5632" width="9.140625" style="2"/>
    <col min="5633" max="5633" width="2.5703125" style="2" customWidth="1"/>
    <col min="5634" max="5634" width="9.140625" style="2"/>
    <col min="5635" max="5635" width="111.140625" style="2" customWidth="1"/>
    <col min="5636" max="5888" width="9.140625" style="2"/>
    <col min="5889" max="5889" width="2.5703125" style="2" customWidth="1"/>
    <col min="5890" max="5890" width="9.140625" style="2"/>
    <col min="5891" max="5891" width="111.140625" style="2" customWidth="1"/>
    <col min="5892" max="6144" width="9.140625" style="2"/>
    <col min="6145" max="6145" width="2.5703125" style="2" customWidth="1"/>
    <col min="6146" max="6146" width="9.140625" style="2"/>
    <col min="6147" max="6147" width="111.140625" style="2" customWidth="1"/>
    <col min="6148" max="6400" width="9.140625" style="2"/>
    <col min="6401" max="6401" width="2.5703125" style="2" customWidth="1"/>
    <col min="6402" max="6402" width="9.140625" style="2"/>
    <col min="6403" max="6403" width="111.140625" style="2" customWidth="1"/>
    <col min="6404" max="6656" width="9.140625" style="2"/>
    <col min="6657" max="6657" width="2.5703125" style="2" customWidth="1"/>
    <col min="6658" max="6658" width="9.140625" style="2"/>
    <col min="6659" max="6659" width="111.140625" style="2" customWidth="1"/>
    <col min="6660" max="6912" width="9.140625" style="2"/>
    <col min="6913" max="6913" width="2.5703125" style="2" customWidth="1"/>
    <col min="6914" max="6914" width="9.140625" style="2"/>
    <col min="6915" max="6915" width="111.140625" style="2" customWidth="1"/>
    <col min="6916" max="7168" width="9.140625" style="2"/>
    <col min="7169" max="7169" width="2.5703125" style="2" customWidth="1"/>
    <col min="7170" max="7170" width="9.140625" style="2"/>
    <col min="7171" max="7171" width="111.140625" style="2" customWidth="1"/>
    <col min="7172" max="7424" width="9.140625" style="2"/>
    <col min="7425" max="7425" width="2.5703125" style="2" customWidth="1"/>
    <col min="7426" max="7426" width="9.140625" style="2"/>
    <col min="7427" max="7427" width="111.140625" style="2" customWidth="1"/>
    <col min="7428" max="7680" width="9.140625" style="2"/>
    <col min="7681" max="7681" width="2.5703125" style="2" customWidth="1"/>
    <col min="7682" max="7682" width="9.140625" style="2"/>
    <col min="7683" max="7683" width="111.140625" style="2" customWidth="1"/>
    <col min="7684" max="7936" width="9.140625" style="2"/>
    <col min="7937" max="7937" width="2.5703125" style="2" customWidth="1"/>
    <col min="7938" max="7938" width="9.140625" style="2"/>
    <col min="7939" max="7939" width="111.140625" style="2" customWidth="1"/>
    <col min="7940" max="8192" width="9.140625" style="2"/>
    <col min="8193" max="8193" width="2.5703125" style="2" customWidth="1"/>
    <col min="8194" max="8194" width="9.140625" style="2"/>
    <col min="8195" max="8195" width="111.140625" style="2" customWidth="1"/>
    <col min="8196" max="8448" width="9.140625" style="2"/>
    <col min="8449" max="8449" width="2.5703125" style="2" customWidth="1"/>
    <col min="8450" max="8450" width="9.140625" style="2"/>
    <col min="8451" max="8451" width="111.140625" style="2" customWidth="1"/>
    <col min="8452" max="8704" width="9.140625" style="2"/>
    <col min="8705" max="8705" width="2.5703125" style="2" customWidth="1"/>
    <col min="8706" max="8706" width="9.140625" style="2"/>
    <col min="8707" max="8707" width="111.140625" style="2" customWidth="1"/>
    <col min="8708" max="8960" width="9.140625" style="2"/>
    <col min="8961" max="8961" width="2.5703125" style="2" customWidth="1"/>
    <col min="8962" max="8962" width="9.140625" style="2"/>
    <col min="8963" max="8963" width="111.140625" style="2" customWidth="1"/>
    <col min="8964" max="9216" width="9.140625" style="2"/>
    <col min="9217" max="9217" width="2.5703125" style="2" customWidth="1"/>
    <col min="9218" max="9218" width="9.140625" style="2"/>
    <col min="9219" max="9219" width="111.140625" style="2" customWidth="1"/>
    <col min="9220" max="9472" width="9.140625" style="2"/>
    <col min="9473" max="9473" width="2.5703125" style="2" customWidth="1"/>
    <col min="9474" max="9474" width="9.140625" style="2"/>
    <col min="9475" max="9475" width="111.140625" style="2" customWidth="1"/>
    <col min="9476" max="9728" width="9.140625" style="2"/>
    <col min="9729" max="9729" width="2.5703125" style="2" customWidth="1"/>
    <col min="9730" max="9730" width="9.140625" style="2"/>
    <col min="9731" max="9731" width="111.140625" style="2" customWidth="1"/>
    <col min="9732" max="9984" width="9.140625" style="2"/>
    <col min="9985" max="9985" width="2.5703125" style="2" customWidth="1"/>
    <col min="9986" max="9986" width="9.140625" style="2"/>
    <col min="9987" max="9987" width="111.140625" style="2" customWidth="1"/>
    <col min="9988" max="10240" width="9.140625" style="2"/>
    <col min="10241" max="10241" width="2.5703125" style="2" customWidth="1"/>
    <col min="10242" max="10242" width="9.140625" style="2"/>
    <col min="10243" max="10243" width="111.140625" style="2" customWidth="1"/>
    <col min="10244" max="10496" width="9.140625" style="2"/>
    <col min="10497" max="10497" width="2.5703125" style="2" customWidth="1"/>
    <col min="10498" max="10498" width="9.140625" style="2"/>
    <col min="10499" max="10499" width="111.140625" style="2" customWidth="1"/>
    <col min="10500" max="10752" width="9.140625" style="2"/>
    <col min="10753" max="10753" width="2.5703125" style="2" customWidth="1"/>
    <col min="10754" max="10754" width="9.140625" style="2"/>
    <col min="10755" max="10755" width="111.140625" style="2" customWidth="1"/>
    <col min="10756" max="11008" width="9.140625" style="2"/>
    <col min="11009" max="11009" width="2.5703125" style="2" customWidth="1"/>
    <col min="11010" max="11010" width="9.140625" style="2"/>
    <col min="11011" max="11011" width="111.140625" style="2" customWidth="1"/>
    <col min="11012" max="11264" width="9.140625" style="2"/>
    <col min="11265" max="11265" width="2.5703125" style="2" customWidth="1"/>
    <col min="11266" max="11266" width="9.140625" style="2"/>
    <col min="11267" max="11267" width="111.140625" style="2" customWidth="1"/>
    <col min="11268" max="11520" width="9.140625" style="2"/>
    <col min="11521" max="11521" width="2.5703125" style="2" customWidth="1"/>
    <col min="11522" max="11522" width="9.140625" style="2"/>
    <col min="11523" max="11523" width="111.140625" style="2" customWidth="1"/>
    <col min="11524" max="11776" width="9.140625" style="2"/>
    <col min="11777" max="11777" width="2.5703125" style="2" customWidth="1"/>
    <col min="11778" max="11778" width="9.140625" style="2"/>
    <col min="11779" max="11779" width="111.140625" style="2" customWidth="1"/>
    <col min="11780" max="12032" width="9.140625" style="2"/>
    <col min="12033" max="12033" width="2.5703125" style="2" customWidth="1"/>
    <col min="12034" max="12034" width="9.140625" style="2"/>
    <col min="12035" max="12035" width="111.140625" style="2" customWidth="1"/>
    <col min="12036" max="12288" width="9.140625" style="2"/>
    <col min="12289" max="12289" width="2.5703125" style="2" customWidth="1"/>
    <col min="12290" max="12290" width="9.140625" style="2"/>
    <col min="12291" max="12291" width="111.140625" style="2" customWidth="1"/>
    <col min="12292" max="12544" width="9.140625" style="2"/>
    <col min="12545" max="12545" width="2.5703125" style="2" customWidth="1"/>
    <col min="12546" max="12546" width="9.140625" style="2"/>
    <col min="12547" max="12547" width="111.140625" style="2" customWidth="1"/>
    <col min="12548" max="12800" width="9.140625" style="2"/>
    <col min="12801" max="12801" width="2.5703125" style="2" customWidth="1"/>
    <col min="12802" max="12802" width="9.140625" style="2"/>
    <col min="12803" max="12803" width="111.140625" style="2" customWidth="1"/>
    <col min="12804" max="13056" width="9.140625" style="2"/>
    <col min="13057" max="13057" width="2.5703125" style="2" customWidth="1"/>
    <col min="13058" max="13058" width="9.140625" style="2"/>
    <col min="13059" max="13059" width="111.140625" style="2" customWidth="1"/>
    <col min="13060" max="13312" width="9.140625" style="2"/>
    <col min="13313" max="13313" width="2.5703125" style="2" customWidth="1"/>
    <col min="13314" max="13314" width="9.140625" style="2"/>
    <col min="13315" max="13315" width="111.140625" style="2" customWidth="1"/>
    <col min="13316" max="13568" width="9.140625" style="2"/>
    <col min="13569" max="13569" width="2.5703125" style="2" customWidth="1"/>
    <col min="13570" max="13570" width="9.140625" style="2"/>
    <col min="13571" max="13571" width="111.140625" style="2" customWidth="1"/>
    <col min="13572" max="13824" width="9.140625" style="2"/>
    <col min="13825" max="13825" width="2.5703125" style="2" customWidth="1"/>
    <col min="13826" max="13826" width="9.140625" style="2"/>
    <col min="13827" max="13827" width="111.140625" style="2" customWidth="1"/>
    <col min="13828" max="14080" width="9.140625" style="2"/>
    <col min="14081" max="14081" width="2.5703125" style="2" customWidth="1"/>
    <col min="14082" max="14082" width="9.140625" style="2"/>
    <col min="14083" max="14083" width="111.140625" style="2" customWidth="1"/>
    <col min="14084" max="14336" width="9.140625" style="2"/>
    <col min="14337" max="14337" width="2.5703125" style="2" customWidth="1"/>
    <col min="14338" max="14338" width="9.140625" style="2"/>
    <col min="14339" max="14339" width="111.140625" style="2" customWidth="1"/>
    <col min="14340" max="14592" width="9.140625" style="2"/>
    <col min="14593" max="14593" width="2.5703125" style="2" customWidth="1"/>
    <col min="14594" max="14594" width="9.140625" style="2"/>
    <col min="14595" max="14595" width="111.140625" style="2" customWidth="1"/>
    <col min="14596" max="14848" width="9.140625" style="2"/>
    <col min="14849" max="14849" width="2.5703125" style="2" customWidth="1"/>
    <col min="14850" max="14850" width="9.140625" style="2"/>
    <col min="14851" max="14851" width="111.140625" style="2" customWidth="1"/>
    <col min="14852" max="15104" width="9.140625" style="2"/>
    <col min="15105" max="15105" width="2.5703125" style="2" customWidth="1"/>
    <col min="15106" max="15106" width="9.140625" style="2"/>
    <col min="15107" max="15107" width="111.140625" style="2" customWidth="1"/>
    <col min="15108" max="15360" width="9.140625" style="2"/>
    <col min="15361" max="15361" width="2.5703125" style="2" customWidth="1"/>
    <col min="15362" max="15362" width="9.140625" style="2"/>
    <col min="15363" max="15363" width="111.140625" style="2" customWidth="1"/>
    <col min="15364" max="15616" width="9.140625" style="2"/>
    <col min="15617" max="15617" width="2.5703125" style="2" customWidth="1"/>
    <col min="15618" max="15618" width="9.140625" style="2"/>
    <col min="15619" max="15619" width="111.140625" style="2" customWidth="1"/>
    <col min="15620" max="15872" width="9.140625" style="2"/>
    <col min="15873" max="15873" width="2.5703125" style="2" customWidth="1"/>
    <col min="15874" max="15874" width="9.140625" style="2"/>
    <col min="15875" max="15875" width="111.140625" style="2" customWidth="1"/>
    <col min="15876" max="16128" width="9.140625" style="2"/>
    <col min="16129" max="16129" width="2.5703125" style="2" customWidth="1"/>
    <col min="16130" max="16130" width="9.140625" style="2"/>
    <col min="16131" max="16131" width="111.140625" style="2" customWidth="1"/>
    <col min="16132" max="16384" width="9.140625" style="2"/>
  </cols>
  <sheetData>
    <row r="1" spans="2:22">
      <c r="D1" s="47" t="s">
        <v>15</v>
      </c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</row>
    <row r="2" spans="2:22" ht="15.75" thickBot="1">
      <c r="B2" s="8" t="s">
        <v>16</v>
      </c>
      <c r="C2" s="9" t="s">
        <v>17</v>
      </c>
    </row>
    <row r="3" spans="2:22" ht="15.75" thickTop="1">
      <c r="B3" s="10">
        <v>1</v>
      </c>
      <c r="C3" s="2" t="str">
        <f>CasesSetup!O9</f>
        <v>ALL_CO2_Target</v>
      </c>
    </row>
    <row r="4" spans="2:22">
      <c r="B4" s="10">
        <v>2</v>
      </c>
      <c r="C4" s="2" t="str">
        <f>CasesSetup!O10</f>
        <v>PWR_CO2_Target</v>
      </c>
    </row>
    <row r="5" spans="2:22">
      <c r="B5" s="10">
        <f>B4+1</f>
        <v>3</v>
      </c>
      <c r="C5" s="2" t="str">
        <f>CasesSetup!O11</f>
        <v>AGR_CO2_Target</v>
      </c>
    </row>
    <row r="6" spans="2:22">
      <c r="B6" s="10">
        <f t="shared" ref="B6:B69" si="0">B5+1</f>
        <v>4</v>
      </c>
      <c r="C6" s="2" t="str">
        <f>CasesSetup!O12</f>
        <v>COM_CO2_Target</v>
      </c>
    </row>
    <row r="7" spans="2:22">
      <c r="B7" s="10">
        <f t="shared" si="0"/>
        <v>5</v>
      </c>
      <c r="C7" s="2" t="str">
        <f>CasesSetup!O13</f>
        <v>RSD_CO2_Target</v>
      </c>
    </row>
    <row r="8" spans="2:22">
      <c r="B8" s="10">
        <f t="shared" si="0"/>
        <v>6</v>
      </c>
      <c r="C8" s="2" t="str">
        <f>CasesSetup!O14</f>
        <v>TRA_CO2_Target</v>
      </c>
    </row>
    <row r="9" spans="2:22">
      <c r="B9" s="10">
        <f t="shared" si="0"/>
        <v>7</v>
      </c>
      <c r="C9" s="2" t="str">
        <f>CasesSetup!O15</f>
        <v>SUP_CO2_Target</v>
      </c>
    </row>
    <row r="10" spans="2:22">
      <c r="B10" s="10">
        <f t="shared" si="0"/>
        <v>8</v>
      </c>
      <c r="C10" s="2" t="str">
        <f>CasesSetup!O16</f>
        <v>IND_CO2_Target</v>
      </c>
    </row>
    <row r="11" spans="2:22">
      <c r="B11" s="10">
        <f t="shared" si="0"/>
        <v>9</v>
      </c>
      <c r="C11" s="2" t="str">
        <f>CasesSetup!O17</f>
        <v>SNSP Option1</v>
      </c>
    </row>
    <row r="12" spans="2:22">
      <c r="B12" s="10">
        <f t="shared" si="0"/>
        <v>10</v>
      </c>
      <c r="C12" s="2" t="str">
        <f>CasesSetup!O18</f>
        <v>SNSP Option2</v>
      </c>
    </row>
    <row r="13" spans="2:22">
      <c r="B13" s="10">
        <f t="shared" si="0"/>
        <v>11</v>
      </c>
      <c r="C13" s="2" t="str">
        <f>CasesSetup!O19</f>
        <v>SNSP Option3</v>
      </c>
    </row>
    <row r="14" spans="2:22">
      <c r="B14" s="10">
        <f t="shared" si="0"/>
        <v>12</v>
      </c>
      <c r="C14" s="2" t="str">
        <f>CasesSetup!O20</f>
        <v>DemProj0.05</v>
      </c>
    </row>
    <row r="15" spans="2:22">
      <c r="B15" s="10">
        <f t="shared" si="0"/>
        <v>13</v>
      </c>
      <c r="C15" s="2" t="str">
        <f>CasesSetup!O21</f>
        <v>DemProj0.1</v>
      </c>
    </row>
    <row r="16" spans="2:22">
      <c r="B16" s="10">
        <f t="shared" si="0"/>
        <v>14</v>
      </c>
      <c r="C16" s="2" t="str">
        <f>CasesSetup!O22</f>
        <v>DemProj-0.05</v>
      </c>
    </row>
    <row r="17" spans="2:3">
      <c r="B17" s="10">
        <f t="shared" si="0"/>
        <v>15</v>
      </c>
      <c r="C17" s="2" t="str">
        <f>CasesSetup!O23</f>
        <v>DemProj-0.1</v>
      </c>
    </row>
    <row r="18" spans="2:3">
      <c r="B18" s="10">
        <f t="shared" si="0"/>
        <v>16</v>
      </c>
    </row>
    <row r="19" spans="2:3">
      <c r="B19" s="10">
        <f t="shared" si="0"/>
        <v>17</v>
      </c>
    </row>
    <row r="20" spans="2:3">
      <c r="B20" s="10">
        <f t="shared" si="0"/>
        <v>18</v>
      </c>
    </row>
    <row r="21" spans="2:3">
      <c r="B21" s="10">
        <f t="shared" si="0"/>
        <v>19</v>
      </c>
    </row>
    <row r="22" spans="2:3">
      <c r="B22" s="10">
        <f t="shared" si="0"/>
        <v>20</v>
      </c>
    </row>
    <row r="23" spans="2:3">
      <c r="B23" s="10">
        <f t="shared" si="0"/>
        <v>21</v>
      </c>
    </row>
    <row r="24" spans="2:3">
      <c r="B24" s="10">
        <f t="shared" si="0"/>
        <v>22</v>
      </c>
    </row>
    <row r="25" spans="2:3">
      <c r="B25" s="10">
        <f t="shared" si="0"/>
        <v>23</v>
      </c>
    </row>
    <row r="26" spans="2:3">
      <c r="B26" s="10">
        <f t="shared" si="0"/>
        <v>24</v>
      </c>
    </row>
    <row r="27" spans="2:3">
      <c r="B27" s="10">
        <f t="shared" si="0"/>
        <v>25</v>
      </c>
    </row>
    <row r="28" spans="2:3">
      <c r="B28" s="10">
        <f t="shared" si="0"/>
        <v>26</v>
      </c>
    </row>
    <row r="29" spans="2:3">
      <c r="B29" s="10">
        <f t="shared" si="0"/>
        <v>27</v>
      </c>
    </row>
    <row r="30" spans="2:3">
      <c r="B30" s="10">
        <f t="shared" si="0"/>
        <v>28</v>
      </c>
    </row>
    <row r="31" spans="2:3">
      <c r="B31" s="10">
        <f t="shared" si="0"/>
        <v>29</v>
      </c>
    </row>
    <row r="32" spans="2:3">
      <c r="B32" s="10">
        <f t="shared" si="0"/>
        <v>30</v>
      </c>
    </row>
    <row r="33" spans="2:2">
      <c r="B33" s="10">
        <f t="shared" si="0"/>
        <v>31</v>
      </c>
    </row>
    <row r="34" spans="2:2">
      <c r="B34" s="10">
        <f t="shared" si="0"/>
        <v>32</v>
      </c>
    </row>
    <row r="35" spans="2:2">
      <c r="B35" s="10">
        <f t="shared" si="0"/>
        <v>33</v>
      </c>
    </row>
    <row r="36" spans="2:2">
      <c r="B36" s="10">
        <f t="shared" si="0"/>
        <v>34</v>
      </c>
    </row>
    <row r="37" spans="2:2">
      <c r="B37" s="10">
        <f t="shared" si="0"/>
        <v>35</v>
      </c>
    </row>
    <row r="38" spans="2:2">
      <c r="B38" s="10">
        <f t="shared" si="0"/>
        <v>36</v>
      </c>
    </row>
    <row r="39" spans="2:2">
      <c r="B39" s="10">
        <f t="shared" si="0"/>
        <v>37</v>
      </c>
    </row>
    <row r="40" spans="2:2">
      <c r="B40" s="10">
        <f t="shared" si="0"/>
        <v>38</v>
      </c>
    </row>
    <row r="41" spans="2:2">
      <c r="B41" s="10">
        <f t="shared" si="0"/>
        <v>39</v>
      </c>
    </row>
    <row r="42" spans="2:2">
      <c r="B42" s="10">
        <f t="shared" si="0"/>
        <v>40</v>
      </c>
    </row>
    <row r="43" spans="2:2">
      <c r="B43" s="10">
        <f t="shared" si="0"/>
        <v>41</v>
      </c>
    </row>
    <row r="44" spans="2:2">
      <c r="B44" s="10">
        <f t="shared" si="0"/>
        <v>42</v>
      </c>
    </row>
    <row r="45" spans="2:2">
      <c r="B45" s="10">
        <f t="shared" si="0"/>
        <v>43</v>
      </c>
    </row>
    <row r="46" spans="2:2">
      <c r="B46" s="10">
        <f t="shared" si="0"/>
        <v>44</v>
      </c>
    </row>
    <row r="47" spans="2:2">
      <c r="B47" s="10">
        <f t="shared" si="0"/>
        <v>45</v>
      </c>
    </row>
    <row r="48" spans="2:2">
      <c r="B48" s="10">
        <f t="shared" si="0"/>
        <v>46</v>
      </c>
    </row>
    <row r="49" spans="2:2">
      <c r="B49" s="10">
        <f t="shared" si="0"/>
        <v>47</v>
      </c>
    </row>
    <row r="50" spans="2:2">
      <c r="B50" s="10">
        <f t="shared" si="0"/>
        <v>48</v>
      </c>
    </row>
    <row r="51" spans="2:2">
      <c r="B51" s="10">
        <f t="shared" si="0"/>
        <v>49</v>
      </c>
    </row>
    <row r="52" spans="2:2">
      <c r="B52" s="10">
        <f t="shared" si="0"/>
        <v>50</v>
      </c>
    </row>
    <row r="53" spans="2:2">
      <c r="B53" s="10">
        <f t="shared" si="0"/>
        <v>51</v>
      </c>
    </row>
    <row r="54" spans="2:2">
      <c r="B54" s="10">
        <f t="shared" si="0"/>
        <v>52</v>
      </c>
    </row>
    <row r="55" spans="2:2">
      <c r="B55" s="10">
        <f t="shared" si="0"/>
        <v>53</v>
      </c>
    </row>
    <row r="56" spans="2:2">
      <c r="B56" s="10">
        <f t="shared" si="0"/>
        <v>54</v>
      </c>
    </row>
    <row r="57" spans="2:2">
      <c r="B57" s="10">
        <f t="shared" si="0"/>
        <v>55</v>
      </c>
    </row>
    <row r="58" spans="2:2">
      <c r="B58" s="10">
        <f t="shared" si="0"/>
        <v>56</v>
      </c>
    </row>
    <row r="59" spans="2:2">
      <c r="B59" s="10">
        <f t="shared" si="0"/>
        <v>57</v>
      </c>
    </row>
    <row r="60" spans="2:2">
      <c r="B60" s="10">
        <f t="shared" si="0"/>
        <v>58</v>
      </c>
    </row>
    <row r="61" spans="2:2">
      <c r="B61" s="10">
        <f t="shared" si="0"/>
        <v>59</v>
      </c>
    </row>
    <row r="62" spans="2:2">
      <c r="B62" s="10">
        <f t="shared" si="0"/>
        <v>60</v>
      </c>
    </row>
    <row r="63" spans="2:2">
      <c r="B63" s="10">
        <f t="shared" si="0"/>
        <v>61</v>
      </c>
    </row>
    <row r="64" spans="2:2">
      <c r="B64" s="10">
        <f t="shared" si="0"/>
        <v>62</v>
      </c>
    </row>
    <row r="65" spans="2:2">
      <c r="B65" s="10">
        <f t="shared" si="0"/>
        <v>63</v>
      </c>
    </row>
    <row r="66" spans="2:2">
      <c r="B66" s="10">
        <f t="shared" si="0"/>
        <v>64</v>
      </c>
    </row>
    <row r="67" spans="2:2">
      <c r="B67" s="10">
        <f t="shared" si="0"/>
        <v>65</v>
      </c>
    </row>
    <row r="68" spans="2:2">
      <c r="B68" s="10">
        <f t="shared" si="0"/>
        <v>66</v>
      </c>
    </row>
    <row r="69" spans="2:2">
      <c r="B69" s="10">
        <f t="shared" si="0"/>
        <v>67</v>
      </c>
    </row>
    <row r="70" spans="2:2">
      <c r="B70" s="10">
        <f t="shared" ref="B70:B102" si="1">B69+1</f>
        <v>68</v>
      </c>
    </row>
    <row r="71" spans="2:2">
      <c r="B71" s="10">
        <f t="shared" si="1"/>
        <v>69</v>
      </c>
    </row>
    <row r="72" spans="2:2">
      <c r="B72" s="10">
        <f t="shared" si="1"/>
        <v>70</v>
      </c>
    </row>
    <row r="73" spans="2:2">
      <c r="B73" s="10">
        <f t="shared" si="1"/>
        <v>71</v>
      </c>
    </row>
    <row r="74" spans="2:2">
      <c r="B74" s="10">
        <f t="shared" si="1"/>
        <v>72</v>
      </c>
    </row>
    <row r="75" spans="2:2">
      <c r="B75" s="10">
        <f t="shared" si="1"/>
        <v>73</v>
      </c>
    </row>
    <row r="76" spans="2:2">
      <c r="B76" s="10">
        <f t="shared" si="1"/>
        <v>74</v>
      </c>
    </row>
    <row r="77" spans="2:2">
      <c r="B77" s="10">
        <f t="shared" si="1"/>
        <v>75</v>
      </c>
    </row>
    <row r="78" spans="2:2">
      <c r="B78" s="10">
        <f t="shared" si="1"/>
        <v>76</v>
      </c>
    </row>
    <row r="79" spans="2:2">
      <c r="B79" s="10">
        <f t="shared" si="1"/>
        <v>77</v>
      </c>
    </row>
    <row r="80" spans="2:2">
      <c r="B80" s="10">
        <f t="shared" si="1"/>
        <v>78</v>
      </c>
    </row>
    <row r="81" spans="2:2">
      <c r="B81" s="10">
        <f t="shared" si="1"/>
        <v>79</v>
      </c>
    </row>
    <row r="82" spans="2:2">
      <c r="B82" s="10">
        <f t="shared" si="1"/>
        <v>80</v>
      </c>
    </row>
    <row r="83" spans="2:2">
      <c r="B83" s="10">
        <f t="shared" si="1"/>
        <v>81</v>
      </c>
    </row>
    <row r="84" spans="2:2">
      <c r="B84" s="10">
        <f t="shared" si="1"/>
        <v>82</v>
      </c>
    </row>
    <row r="85" spans="2:2">
      <c r="B85" s="10">
        <f t="shared" si="1"/>
        <v>83</v>
      </c>
    </row>
    <row r="86" spans="2:2">
      <c r="B86" s="10">
        <f t="shared" si="1"/>
        <v>84</v>
      </c>
    </row>
    <row r="87" spans="2:2">
      <c r="B87" s="10">
        <f t="shared" si="1"/>
        <v>85</v>
      </c>
    </row>
    <row r="88" spans="2:2">
      <c r="B88" s="10">
        <f t="shared" si="1"/>
        <v>86</v>
      </c>
    </row>
    <row r="89" spans="2:2">
      <c r="B89" s="10">
        <f t="shared" si="1"/>
        <v>87</v>
      </c>
    </row>
    <row r="90" spans="2:2">
      <c r="B90" s="10">
        <f t="shared" si="1"/>
        <v>88</v>
      </c>
    </row>
    <row r="91" spans="2:2">
      <c r="B91" s="10">
        <f t="shared" si="1"/>
        <v>89</v>
      </c>
    </row>
    <row r="92" spans="2:2">
      <c r="B92" s="10">
        <f t="shared" si="1"/>
        <v>90</v>
      </c>
    </row>
    <row r="93" spans="2:2">
      <c r="B93" s="10">
        <f t="shared" si="1"/>
        <v>91</v>
      </c>
    </row>
    <row r="94" spans="2:2">
      <c r="B94" s="10">
        <f t="shared" si="1"/>
        <v>92</v>
      </c>
    </row>
    <row r="95" spans="2:2">
      <c r="B95" s="10">
        <f t="shared" si="1"/>
        <v>93</v>
      </c>
    </row>
    <row r="96" spans="2:2">
      <c r="B96" s="10">
        <f t="shared" si="1"/>
        <v>94</v>
      </c>
    </row>
    <row r="97" spans="2:2">
      <c r="B97" s="10">
        <f t="shared" si="1"/>
        <v>95</v>
      </c>
    </row>
    <row r="98" spans="2:2">
      <c r="B98" s="10">
        <f t="shared" si="1"/>
        <v>96</v>
      </c>
    </row>
    <row r="99" spans="2:2">
      <c r="B99" s="10">
        <f t="shared" si="1"/>
        <v>97</v>
      </c>
    </row>
    <row r="100" spans="2:2">
      <c r="B100" s="10">
        <f t="shared" si="1"/>
        <v>98</v>
      </c>
    </row>
    <row r="101" spans="2:2">
      <c r="B101" s="10">
        <f t="shared" si="1"/>
        <v>99</v>
      </c>
    </row>
    <row r="102" spans="2:2">
      <c r="B102" s="10">
        <f t="shared" si="1"/>
        <v>100</v>
      </c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6"/>
  <sheetViews>
    <sheetView tabSelected="1" zoomScaleNormal="100" workbookViewId="0">
      <selection activeCell="B3" sqref="B3"/>
    </sheetView>
  </sheetViews>
  <sheetFormatPr defaultRowHeight="15"/>
  <cols>
    <col min="1" max="1" width="4.42578125" customWidth="1"/>
    <col min="2" max="2" width="40.85546875" bestFit="1" customWidth="1"/>
    <col min="3" max="3" width="10.140625" customWidth="1"/>
    <col min="4" max="4" width="10.140625" style="2" customWidth="1"/>
    <col min="5" max="8" width="10.140625" customWidth="1"/>
    <col min="9" max="9" width="10.140625" style="2" customWidth="1"/>
    <col min="10" max="12" width="10.140625" customWidth="1"/>
    <col min="13" max="13" width="4.28515625" customWidth="1"/>
    <col min="14" max="14" width="4.42578125" customWidth="1"/>
    <col min="15" max="15" width="23.28515625" bestFit="1" customWidth="1"/>
  </cols>
  <sheetData>
    <row r="2" spans="2:15">
      <c r="B2" s="4" t="s">
        <v>122</v>
      </c>
    </row>
    <row r="3" spans="2:15">
      <c r="B3" s="1">
        <v>1</v>
      </c>
    </row>
    <row r="5" spans="2:15">
      <c r="K5" s="2"/>
      <c r="L5" s="2"/>
    </row>
    <row r="6" spans="2:15">
      <c r="C6" s="14" t="str">
        <f t="shared" ref="C6:K6" si="0">VLOOKUP($B$3,$B$9:$M$185,C7)</f>
        <v>Y</v>
      </c>
      <c r="D6" s="14">
        <f t="shared" si="0"/>
        <v>0</v>
      </c>
      <c r="E6" s="14">
        <f t="shared" si="0"/>
        <v>0</v>
      </c>
      <c r="F6" s="14">
        <f t="shared" si="0"/>
        <v>0</v>
      </c>
      <c r="G6" s="14">
        <f t="shared" si="0"/>
        <v>0</v>
      </c>
      <c r="H6" s="14">
        <f t="shared" si="0"/>
        <v>0</v>
      </c>
      <c r="I6" s="14">
        <f t="shared" si="0"/>
        <v>0</v>
      </c>
      <c r="J6" s="14">
        <f t="shared" si="0"/>
        <v>0</v>
      </c>
      <c r="K6" s="14">
        <f t="shared" si="0"/>
        <v>0</v>
      </c>
      <c r="L6" s="45">
        <f>VLOOKUP($B$3,$B$9:$M$185,L7)</f>
        <v>0</v>
      </c>
    </row>
    <row r="7" spans="2:15">
      <c r="B7" s="13" t="s">
        <v>22</v>
      </c>
      <c r="C7" s="12">
        <v>2</v>
      </c>
      <c r="D7" s="12">
        <v>3</v>
      </c>
      <c r="E7" s="12">
        <v>4</v>
      </c>
      <c r="F7" s="12">
        <v>5</v>
      </c>
      <c r="G7" s="12">
        <v>6</v>
      </c>
      <c r="H7" s="12">
        <v>7</v>
      </c>
      <c r="I7" s="12">
        <v>8</v>
      </c>
      <c r="J7" s="12">
        <v>9</v>
      </c>
      <c r="K7" s="12">
        <v>10</v>
      </c>
      <c r="L7" s="12">
        <v>11</v>
      </c>
    </row>
    <row r="8" spans="2:15">
      <c r="B8" s="3" t="s">
        <v>2</v>
      </c>
      <c r="C8" s="3" t="str">
        <f>LEFT(O9,7)</f>
        <v>ALL_CO2</v>
      </c>
      <c r="D8" s="3" t="str">
        <f>LEFT(O10,7)</f>
        <v>PWR_CO2</v>
      </c>
      <c r="E8" s="3" t="str">
        <f>LEFT(O11,7)</f>
        <v>AGR_CO2</v>
      </c>
      <c r="F8" s="3" t="str">
        <f>LEFT(O12,7)</f>
        <v>COM_CO2</v>
      </c>
      <c r="G8" s="3" t="str">
        <f>LEFT(O13,7)</f>
        <v>RSD_CO2</v>
      </c>
      <c r="H8" s="3" t="str">
        <f>LEFT(O14,7)</f>
        <v>TRA_CO2</v>
      </c>
      <c r="I8" s="3" t="str">
        <f>LEFT(O15,7)</f>
        <v>SUP_CO2</v>
      </c>
      <c r="J8" s="3" t="str">
        <f>LEFT(O16,7)</f>
        <v>IND_CO2</v>
      </c>
      <c r="K8" s="3" t="s">
        <v>115</v>
      </c>
      <c r="L8" s="3" t="s">
        <v>121</v>
      </c>
      <c r="O8" s="17" t="s">
        <v>23</v>
      </c>
    </row>
    <row r="9" spans="2:15" s="2" customFormat="1">
      <c r="B9">
        <v>1</v>
      </c>
      <c r="C9" s="15" t="s">
        <v>18</v>
      </c>
      <c r="D9" s="16"/>
      <c r="E9" s="16"/>
      <c r="F9" s="16"/>
      <c r="G9" s="16"/>
      <c r="H9" s="16"/>
      <c r="I9" s="16"/>
      <c r="J9" s="16"/>
      <c r="O9" s="2" t="s">
        <v>31</v>
      </c>
    </row>
    <row r="10" spans="2:15" s="2" customFormat="1">
      <c r="B10" s="2">
        <v>2</v>
      </c>
      <c r="C10" s="16"/>
      <c r="D10" s="15" t="s">
        <v>18</v>
      </c>
      <c r="E10" s="16"/>
      <c r="F10" s="16"/>
      <c r="G10" s="16"/>
      <c r="H10" s="16"/>
      <c r="I10" s="16"/>
      <c r="J10" s="16"/>
      <c r="O10" s="2" t="s">
        <v>24</v>
      </c>
    </row>
    <row r="11" spans="2:15" s="2" customFormat="1">
      <c r="B11" s="2">
        <v>3</v>
      </c>
      <c r="C11" s="16"/>
      <c r="D11" s="16"/>
      <c r="E11" s="15" t="s">
        <v>18</v>
      </c>
      <c r="F11" s="16"/>
      <c r="G11" s="16"/>
      <c r="H11" s="16"/>
      <c r="I11" s="16"/>
      <c r="J11" s="16"/>
      <c r="O11" s="2" t="s">
        <v>25</v>
      </c>
    </row>
    <row r="12" spans="2:15" s="2" customFormat="1">
      <c r="B12" s="2">
        <v>4</v>
      </c>
      <c r="C12" s="16"/>
      <c r="D12" s="16"/>
      <c r="E12" s="16"/>
      <c r="F12" s="15" t="s">
        <v>18</v>
      </c>
      <c r="G12" s="16"/>
      <c r="H12" s="16"/>
      <c r="I12" s="16"/>
      <c r="J12" s="16"/>
      <c r="O12" s="2" t="s">
        <v>26</v>
      </c>
    </row>
    <row r="13" spans="2:15" s="2" customFormat="1">
      <c r="B13" s="2">
        <v>5</v>
      </c>
      <c r="C13" s="16"/>
      <c r="D13" s="16"/>
      <c r="E13" s="16"/>
      <c r="F13" s="16"/>
      <c r="G13" s="15" t="s">
        <v>18</v>
      </c>
      <c r="H13" s="16"/>
      <c r="I13" s="16"/>
      <c r="J13" s="15"/>
      <c r="O13" s="2" t="s">
        <v>27</v>
      </c>
    </row>
    <row r="14" spans="2:15" s="2" customFormat="1">
      <c r="B14" s="2">
        <v>6</v>
      </c>
      <c r="C14" s="16"/>
      <c r="D14" s="16"/>
      <c r="E14" s="16"/>
      <c r="F14" s="16"/>
      <c r="G14" s="15"/>
      <c r="H14" s="15" t="s">
        <v>18</v>
      </c>
      <c r="I14" s="16"/>
      <c r="J14" s="16"/>
      <c r="O14" s="2" t="s">
        <v>28</v>
      </c>
    </row>
    <row r="15" spans="2:15" s="2" customFormat="1">
      <c r="B15" s="2">
        <v>7</v>
      </c>
      <c r="C15" s="16"/>
      <c r="D15" s="16"/>
      <c r="E15" s="16"/>
      <c r="F15" s="16"/>
      <c r="G15" s="16"/>
      <c r="H15" s="15"/>
      <c r="I15" s="15" t="s">
        <v>18</v>
      </c>
      <c r="J15" s="16"/>
      <c r="O15" s="2" t="s">
        <v>29</v>
      </c>
    </row>
    <row r="16" spans="2:15">
      <c r="B16" s="18">
        <v>8</v>
      </c>
      <c r="C16" s="19"/>
      <c r="D16" s="19"/>
      <c r="E16" s="19"/>
      <c r="F16" s="19"/>
      <c r="G16" s="19"/>
      <c r="H16" s="19"/>
      <c r="I16" s="20"/>
      <c r="J16" s="20" t="s">
        <v>18</v>
      </c>
      <c r="K16" s="18"/>
      <c r="L16" s="18"/>
      <c r="O16" s="18" t="s">
        <v>30</v>
      </c>
    </row>
    <row r="17" spans="2:15">
      <c r="B17" s="2">
        <v>9</v>
      </c>
      <c r="C17" s="15"/>
      <c r="F17" s="2"/>
      <c r="G17" s="2"/>
      <c r="H17" s="2"/>
      <c r="K17" s="15">
        <v>1</v>
      </c>
      <c r="L17" s="2"/>
      <c r="O17" s="36" t="s">
        <v>118</v>
      </c>
    </row>
    <row r="18" spans="2:15">
      <c r="B18" s="2">
        <v>10</v>
      </c>
      <c r="C18" s="15"/>
      <c r="F18" s="2"/>
      <c r="G18" s="2"/>
      <c r="H18" s="2"/>
      <c r="K18" s="15">
        <v>2</v>
      </c>
      <c r="L18" s="2"/>
      <c r="O18" s="36" t="s">
        <v>119</v>
      </c>
    </row>
    <row r="19" spans="2:15">
      <c r="B19" s="18">
        <v>11</v>
      </c>
      <c r="C19" s="20"/>
      <c r="D19" s="18"/>
      <c r="E19" s="18"/>
      <c r="F19" s="18"/>
      <c r="G19" s="18"/>
      <c r="H19" s="18"/>
      <c r="I19" s="18"/>
      <c r="J19" s="18"/>
      <c r="K19" s="20">
        <v>3</v>
      </c>
      <c r="L19" s="18"/>
      <c r="O19" s="41" t="s">
        <v>120</v>
      </c>
    </row>
    <row r="20" spans="2:15">
      <c r="B20" s="2">
        <v>12</v>
      </c>
      <c r="C20" s="15"/>
      <c r="F20" s="2"/>
      <c r="G20" s="2"/>
      <c r="H20" s="2"/>
      <c r="K20" s="2"/>
      <c r="L20" s="43">
        <v>0.05</v>
      </c>
      <c r="O20" s="36" t="str">
        <f>"DemProj"&amp;L20</f>
        <v>DemProj0.05</v>
      </c>
    </row>
    <row r="21" spans="2:15">
      <c r="B21" s="2">
        <v>13</v>
      </c>
      <c r="C21" s="15"/>
      <c r="F21" s="2"/>
      <c r="G21" s="2"/>
      <c r="H21" s="2"/>
      <c r="K21" s="2"/>
      <c r="L21" s="43">
        <v>0.1</v>
      </c>
      <c r="O21" s="36" t="str">
        <f>"DemProj"&amp;L21</f>
        <v>DemProj0.1</v>
      </c>
    </row>
    <row r="22" spans="2:15">
      <c r="B22" s="2">
        <v>14</v>
      </c>
      <c r="C22" s="15"/>
      <c r="F22" s="2"/>
      <c r="G22" s="2"/>
      <c r="H22" s="2"/>
      <c r="K22" s="2"/>
      <c r="L22" s="43">
        <v>-0.05</v>
      </c>
      <c r="O22" s="36" t="str">
        <f>"DemProj"&amp;L22</f>
        <v>DemProj-0.05</v>
      </c>
    </row>
    <row r="23" spans="2:15">
      <c r="B23" s="18">
        <v>15</v>
      </c>
      <c r="C23" s="18"/>
      <c r="D23" s="18"/>
      <c r="E23" s="18"/>
      <c r="F23" s="18"/>
      <c r="G23" s="18"/>
      <c r="H23" s="18"/>
      <c r="I23" s="18"/>
      <c r="J23" s="18"/>
      <c r="K23" s="18"/>
      <c r="L23" s="44">
        <v>-0.1</v>
      </c>
      <c r="M23" s="2"/>
      <c r="O23" s="41" t="str">
        <f>"DemProj"&amp;L23</f>
        <v>DemProj-0.1</v>
      </c>
    </row>
    <row r="24" spans="2:15">
      <c r="E24" s="2"/>
      <c r="F24" s="2"/>
      <c r="G24" s="2"/>
      <c r="H24" s="2"/>
      <c r="J24" s="2"/>
    </row>
    <row r="25" spans="2:15">
      <c r="E25" s="2"/>
      <c r="F25" s="2"/>
      <c r="G25" s="2"/>
      <c r="H25" s="2"/>
      <c r="J25" s="2"/>
    </row>
    <row r="26" spans="2:15">
      <c r="E26" s="2"/>
      <c r="F26" s="2"/>
      <c r="G26" s="2"/>
      <c r="H26" s="2"/>
      <c r="J26" s="2"/>
    </row>
    <row r="27" spans="2:15">
      <c r="E27" s="2"/>
      <c r="F27" s="2"/>
      <c r="G27" s="2"/>
      <c r="H27" s="2"/>
      <c r="J27" s="2"/>
    </row>
    <row r="28" spans="2:15">
      <c r="E28" s="2"/>
      <c r="F28" s="2"/>
      <c r="G28" s="2"/>
      <c r="H28" s="2"/>
      <c r="J28" s="2"/>
    </row>
    <row r="29" spans="2:15">
      <c r="E29" s="2"/>
      <c r="F29" s="2"/>
      <c r="G29" s="2"/>
      <c r="H29" s="2"/>
      <c r="J29" s="2"/>
    </row>
    <row r="30" spans="2:15">
      <c r="E30" s="2"/>
      <c r="F30" s="2"/>
      <c r="G30" s="2"/>
      <c r="H30" s="2"/>
      <c r="J30" s="2"/>
    </row>
    <row r="31" spans="2:15">
      <c r="E31" s="2"/>
      <c r="F31" s="2"/>
      <c r="G31" s="2"/>
      <c r="H31" s="2"/>
      <c r="J31" s="2"/>
    </row>
    <row r="32" spans="2:15">
      <c r="E32" s="2"/>
      <c r="F32" s="2"/>
      <c r="G32" s="2"/>
      <c r="H32" s="2"/>
      <c r="J32" s="2"/>
    </row>
    <row r="33" spans="5:10">
      <c r="E33" s="2"/>
      <c r="F33" s="2"/>
      <c r="G33" s="2"/>
      <c r="H33" s="2"/>
      <c r="J33" s="2"/>
    </row>
    <row r="34" spans="5:10">
      <c r="E34" s="2"/>
      <c r="F34" s="2"/>
      <c r="G34" s="2"/>
      <c r="H34" s="2"/>
      <c r="J34" s="2"/>
    </row>
    <row r="35" spans="5:10">
      <c r="E35" s="2"/>
      <c r="F35" s="2"/>
      <c r="G35" s="2"/>
      <c r="H35" s="2"/>
      <c r="J35" s="2"/>
    </row>
    <row r="36" spans="5:10">
      <c r="E36" s="2"/>
      <c r="F36" s="2"/>
      <c r="G36" s="2"/>
      <c r="H36" s="2"/>
      <c r="J36" s="2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6CE26-DCBC-45AE-A2A3-6AE15CB496E2}">
  <sheetPr>
    <tabColor theme="9" tint="0.79998168889431442"/>
  </sheetPr>
  <dimension ref="B2:I16"/>
  <sheetViews>
    <sheetView zoomScale="110" zoomScaleNormal="110" workbookViewId="0">
      <selection activeCell="C24" sqref="C24"/>
    </sheetView>
  </sheetViews>
  <sheetFormatPr defaultRowHeight="15"/>
  <cols>
    <col min="1" max="1" width="4.42578125" style="2" customWidth="1"/>
    <col min="2" max="2" width="26.5703125" style="2" bestFit="1" customWidth="1"/>
    <col min="3" max="3" width="74.140625" style="2" bestFit="1" customWidth="1"/>
    <col min="4" max="4" width="20.85546875" style="2" customWidth="1"/>
    <col min="5" max="7" width="8.140625" style="2" customWidth="1"/>
    <col min="8" max="8" width="12.7109375" style="2" bestFit="1" customWidth="1"/>
    <col min="9" max="9" width="30.7109375" style="2" bestFit="1" customWidth="1"/>
    <col min="10" max="10" width="26.5703125" style="2" bestFit="1" customWidth="1"/>
    <col min="11" max="11" width="12.42578125" style="2" customWidth="1"/>
    <col min="12" max="12" width="13" style="2" customWidth="1"/>
    <col min="13" max="13" width="51.28515625" style="2" bestFit="1" customWidth="1"/>
    <col min="14" max="14" width="11.140625" style="2" bestFit="1" customWidth="1"/>
    <col min="15" max="15" width="51.28515625" style="2" bestFit="1" customWidth="1"/>
    <col min="16" max="16" width="3.140625" style="2" customWidth="1"/>
    <col min="17" max="16384" width="9.140625" style="2"/>
  </cols>
  <sheetData>
    <row r="2" spans="2:9" ht="21">
      <c r="B2" s="7" t="s">
        <v>108</v>
      </c>
    </row>
    <row r="4" spans="2:9">
      <c r="B4" s="5" t="str">
        <f>_xlfn.TEXTJOIN(" ",TRUE,"~UC_Sets: R_E:",_xlfn.TEXTJOIN(",",TRUE,IF(LEFT(Regions!$C$3,1)&lt;&gt;"*",Regions!$C$3,""),IF(LEFT(Regions!$D$3,1)&lt;&gt;"*",Regions!$D$3,"")))</f>
        <v>~UC_Sets: R_E: IE,National</v>
      </c>
    </row>
    <row r="5" spans="2:9">
      <c r="B5" s="5" t="s">
        <v>3</v>
      </c>
    </row>
    <row r="6" spans="2:9">
      <c r="D6" s="5" t="s">
        <v>114</v>
      </c>
    </row>
    <row r="7" spans="2:9" ht="15.75" thickBot="1">
      <c r="B7" s="6" t="s">
        <v>4</v>
      </c>
      <c r="C7" s="6" t="s">
        <v>1</v>
      </c>
      <c r="D7" s="6" t="s">
        <v>5</v>
      </c>
      <c r="E7" s="32">
        <v>2020</v>
      </c>
      <c r="F7" s="32">
        <v>2030</v>
      </c>
      <c r="G7" s="32">
        <v>2050</v>
      </c>
      <c r="H7" s="32">
        <v>0</v>
      </c>
      <c r="I7" s="6" t="s">
        <v>7</v>
      </c>
    </row>
    <row r="8" spans="2:9">
      <c r="B8" s="11" t="s">
        <v>20</v>
      </c>
      <c r="C8" s="11"/>
      <c r="D8" s="11"/>
      <c r="E8" s="33"/>
      <c r="F8" s="33"/>
      <c r="G8" s="33"/>
      <c r="H8" s="33" t="s">
        <v>21</v>
      </c>
      <c r="I8" s="11"/>
    </row>
    <row r="9" spans="2:9" ht="22.5" customHeight="1">
      <c r="B9" s="2" t="str">
        <f>IF(CasesSetup!$C$6="Y","UC_CO2_ALL-Target","*DISABLED")</f>
        <v>UC_CO2_ALL-Target</v>
      </c>
      <c r="C9" s="2" t="s">
        <v>14</v>
      </c>
      <c r="D9" s="2">
        <v>1</v>
      </c>
      <c r="E9" s="34">
        <v>100000</v>
      </c>
      <c r="F9" s="34">
        <v>95000</v>
      </c>
      <c r="G9" s="34">
        <v>90000</v>
      </c>
      <c r="H9" s="16">
        <v>5</v>
      </c>
      <c r="I9" s="2" t="s">
        <v>32</v>
      </c>
    </row>
    <row r="10" spans="2:9" ht="22.5" customHeight="1">
      <c r="B10" s="2" t="str">
        <f>IF(CasesSetup!$D$6="Y","UC_CO2_PWR-Target","*DISABLED")</f>
        <v>*DISABLED</v>
      </c>
      <c r="C10" s="2" t="s">
        <v>11</v>
      </c>
      <c r="D10" s="2">
        <v>1</v>
      </c>
      <c r="E10" s="35">
        <v>2000</v>
      </c>
      <c r="F10" s="35">
        <v>1800</v>
      </c>
      <c r="G10" s="35">
        <v>1500</v>
      </c>
      <c r="H10" s="16">
        <v>5</v>
      </c>
      <c r="I10" s="2" t="s">
        <v>33</v>
      </c>
    </row>
    <row r="11" spans="2:9" ht="22.5" customHeight="1">
      <c r="B11" s="2" t="str">
        <f>IF(CasesSetup!$E$6="Y","UC_CO2_AGR-Target","*DISABLED")</f>
        <v>*DISABLED</v>
      </c>
      <c r="C11" s="2" t="s">
        <v>13</v>
      </c>
      <c r="D11" s="2">
        <v>1</v>
      </c>
      <c r="E11" s="35">
        <v>2000</v>
      </c>
      <c r="F11" s="35">
        <v>1800</v>
      </c>
      <c r="G11" s="35">
        <v>1500</v>
      </c>
      <c r="H11" s="16">
        <v>5</v>
      </c>
      <c r="I11" s="2" t="s">
        <v>34</v>
      </c>
    </row>
    <row r="12" spans="2:9" ht="22.5" customHeight="1">
      <c r="B12" s="2" t="str">
        <f>IF(CasesSetup!$F$6="Y","UC_CO2_COM-Target","*DISABLED")</f>
        <v>*DISABLED</v>
      </c>
      <c r="C12" s="2" t="s">
        <v>12</v>
      </c>
      <c r="D12" s="2">
        <v>1</v>
      </c>
      <c r="E12" s="35">
        <v>2000</v>
      </c>
      <c r="F12" s="35">
        <v>1800</v>
      </c>
      <c r="G12" s="35">
        <v>1500</v>
      </c>
      <c r="H12" s="16">
        <v>5</v>
      </c>
      <c r="I12" s="2" t="s">
        <v>109</v>
      </c>
    </row>
    <row r="13" spans="2:9" ht="22.5" customHeight="1">
      <c r="B13" s="2" t="str">
        <f>IF(CasesSetup!$G$6="Y","UC_CO2_RSD-Target","*DISABLED")</f>
        <v>*DISABLED</v>
      </c>
      <c r="C13" s="2" t="s">
        <v>10</v>
      </c>
      <c r="D13" s="2">
        <v>1</v>
      </c>
      <c r="E13" s="35">
        <v>2000</v>
      </c>
      <c r="F13" s="35">
        <v>1800</v>
      </c>
      <c r="G13" s="35">
        <v>1500</v>
      </c>
      <c r="H13" s="16">
        <v>5</v>
      </c>
      <c r="I13" s="2" t="s">
        <v>110</v>
      </c>
    </row>
    <row r="14" spans="2:9" ht="22.5" customHeight="1">
      <c r="B14" s="2" t="str">
        <f>IF(CasesSetup!$H$6="Y","UC_CO2_TRA-Target","*DISABLED")</f>
        <v>*DISABLED</v>
      </c>
      <c r="C14" s="2" t="s">
        <v>8</v>
      </c>
      <c r="D14" s="2">
        <v>1</v>
      </c>
      <c r="E14" s="35">
        <v>2000</v>
      </c>
      <c r="F14" s="35">
        <v>1800</v>
      </c>
      <c r="G14" s="35">
        <v>1500</v>
      </c>
      <c r="H14" s="16">
        <v>5</v>
      </c>
      <c r="I14" s="2" t="s">
        <v>111</v>
      </c>
    </row>
    <row r="15" spans="2:9" ht="22.5" customHeight="1">
      <c r="B15" s="2" t="str">
        <f>IF(CasesSetup!$I$6="Y","UC_CO2_SUP-Target","*DISABLED")</f>
        <v>*DISABLED</v>
      </c>
      <c r="C15" s="2" t="s">
        <v>9</v>
      </c>
      <c r="D15" s="2">
        <v>1</v>
      </c>
      <c r="E15" s="35">
        <v>2000</v>
      </c>
      <c r="F15" s="35">
        <v>1800</v>
      </c>
      <c r="G15" s="35">
        <v>1500</v>
      </c>
      <c r="H15" s="16">
        <v>5</v>
      </c>
      <c r="I15" s="2" t="s">
        <v>112</v>
      </c>
    </row>
    <row r="16" spans="2:9" ht="22.5" customHeight="1">
      <c r="B16" s="2" t="str">
        <f>IF(CasesSetup!$J$6="Y","UC_CO2_IND-Target","*DISABLED")</f>
        <v>*DISABLED</v>
      </c>
      <c r="C16" s="2" t="s">
        <v>19</v>
      </c>
      <c r="D16" s="2">
        <v>1</v>
      </c>
      <c r="E16" s="35">
        <v>2000</v>
      </c>
      <c r="F16" s="35">
        <v>1800</v>
      </c>
      <c r="G16" s="35">
        <v>1500</v>
      </c>
      <c r="H16" s="16">
        <v>5</v>
      </c>
      <c r="I16" s="2" t="s">
        <v>113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2FE31-806F-49B9-93A5-3D3D1CF13456}">
  <sheetPr>
    <tabColor theme="9" tint="0.79998168889431442"/>
  </sheetPr>
  <dimension ref="B2:L17"/>
  <sheetViews>
    <sheetView zoomScale="110" zoomScaleNormal="110" workbookViewId="0">
      <selection activeCell="I27" sqref="I27"/>
    </sheetView>
  </sheetViews>
  <sheetFormatPr defaultRowHeight="15"/>
  <cols>
    <col min="1" max="1" width="2.28515625" style="2" customWidth="1"/>
    <col min="2" max="2" width="25" style="2" bestFit="1" customWidth="1"/>
    <col min="3" max="3" width="9.140625" style="2"/>
    <col min="4" max="4" width="27.7109375" style="2" bestFit="1" customWidth="1"/>
    <col min="5" max="6" width="9.5703125" style="2" bestFit="1" customWidth="1"/>
    <col min="7" max="7" width="14.140625" style="2" bestFit="1" customWidth="1"/>
    <col min="8" max="9" width="14.28515625" style="2" bestFit="1" customWidth="1"/>
    <col min="10" max="10" width="22.5703125" style="2" bestFit="1" customWidth="1"/>
    <col min="11" max="11" width="19.42578125" style="2" bestFit="1" customWidth="1"/>
    <col min="12" max="12" width="67.28515625" style="2" bestFit="1" customWidth="1"/>
    <col min="13" max="16384" width="9.140625" style="2"/>
  </cols>
  <sheetData>
    <row r="2" spans="2:12" ht="21">
      <c r="B2" s="7" t="s">
        <v>115</v>
      </c>
    </row>
    <row r="4" spans="2:12">
      <c r="B4" s="5" t="str">
        <f>_xlfn.TEXTJOIN(" ",TRUE,"~UC_Sets: R_E:",_xlfn.TEXTJOIN(",",TRUE,IF(LEFT(Regions!$C$3,1)&lt;&gt;"*",Regions!$C$3,""),IF(LEFT(Regions!$D$3,1)&lt;&gt;"*",Regions!$D$3,"")))</f>
        <v>~UC_Sets: R_E: IE,National</v>
      </c>
    </row>
    <row r="5" spans="2:12">
      <c r="B5" s="5" t="s">
        <v>3</v>
      </c>
    </row>
    <row r="6" spans="2:12">
      <c r="F6" s="5" t="s">
        <v>47</v>
      </c>
    </row>
    <row r="7" spans="2:12" ht="15.75" thickBot="1">
      <c r="B7" s="6" t="s">
        <v>4</v>
      </c>
      <c r="C7" s="6" t="s">
        <v>46</v>
      </c>
      <c r="D7" s="6" t="s">
        <v>45</v>
      </c>
      <c r="E7" s="6" t="s">
        <v>44</v>
      </c>
      <c r="F7" s="6" t="s">
        <v>1</v>
      </c>
      <c r="G7" s="6" t="s">
        <v>43</v>
      </c>
      <c r="H7" s="6" t="s">
        <v>41</v>
      </c>
      <c r="I7" s="6" t="s">
        <v>40</v>
      </c>
      <c r="J7" s="6" t="s">
        <v>42</v>
      </c>
      <c r="K7" s="6" t="s">
        <v>6</v>
      </c>
      <c r="L7" s="6" t="s">
        <v>7</v>
      </c>
    </row>
    <row r="8" spans="2:12">
      <c r="B8" s="2" t="str">
        <f>IF(F13=0,"*DISABLED","UC_MaxINTGENShare-A")</f>
        <v>*DISABLED</v>
      </c>
      <c r="C8" s="2" t="s">
        <v>37</v>
      </c>
      <c r="D8" s="25" t="s">
        <v>39</v>
      </c>
      <c r="E8" s="2" t="s">
        <v>35</v>
      </c>
      <c r="F8" s="2" t="s">
        <v>35</v>
      </c>
      <c r="G8" s="38" t="str">
        <f>IFERROR(VLOOKUP($F$13,$F$15:$I$31,2),"Disabled")</f>
        <v>Disabled</v>
      </c>
      <c r="H8" s="38" t="str">
        <f>IFERROR(VLOOKUP($F$13,$F$15:$I$31,3),"Disabled")</f>
        <v>Disabled</v>
      </c>
      <c r="I8" s="38" t="str">
        <f>IFERROR(VLOOKUP($F$13,$F$15:$I$31,4),"Disabled")</f>
        <v>Disabled</v>
      </c>
      <c r="J8" s="2">
        <v>0</v>
      </c>
      <c r="K8" s="2">
        <v>5</v>
      </c>
      <c r="L8" s="24" t="s">
        <v>38</v>
      </c>
    </row>
    <row r="9" spans="2:12">
      <c r="B9" s="2" t="str">
        <f>IF(LEFT(B8,1)="*","*","")</f>
        <v>*</v>
      </c>
      <c r="C9" s="2" t="s">
        <v>37</v>
      </c>
      <c r="D9" s="23" t="s">
        <v>36</v>
      </c>
      <c r="E9" s="22"/>
      <c r="F9" s="2" t="s">
        <v>35</v>
      </c>
      <c r="G9" s="38" t="str">
        <f>IFERROR(1+G8,"Disabled")</f>
        <v>Disabled</v>
      </c>
      <c r="H9" s="38" t="str">
        <f>IFERROR(1+H8,"Disabled")</f>
        <v>Disabled</v>
      </c>
      <c r="I9" s="38" t="str">
        <f>IFERROR(1+I8,"Disabled")</f>
        <v>Disabled</v>
      </c>
      <c r="J9" s="21"/>
    </row>
    <row r="10" spans="2:12">
      <c r="H10" s="21"/>
      <c r="I10" s="21"/>
      <c r="J10" s="21"/>
    </row>
    <row r="11" spans="2:12">
      <c r="H11" s="21"/>
      <c r="I11" s="21"/>
      <c r="J11" s="21"/>
    </row>
    <row r="12" spans="2:12">
      <c r="F12" s="3" t="s">
        <v>116</v>
      </c>
      <c r="H12" s="21"/>
      <c r="I12" s="21"/>
      <c r="J12" s="21"/>
    </row>
    <row r="13" spans="2:12">
      <c r="F13" s="42">
        <f>CasesSetup!K6</f>
        <v>0</v>
      </c>
      <c r="H13" s="21"/>
      <c r="I13" s="21"/>
      <c r="J13" s="21"/>
    </row>
    <row r="14" spans="2:12">
      <c r="F14" s="3" t="s">
        <v>117</v>
      </c>
      <c r="G14" s="3">
        <v>2020</v>
      </c>
      <c r="H14" s="40">
        <v>2030</v>
      </c>
      <c r="I14" s="40">
        <v>2050</v>
      </c>
      <c r="J14" s="21"/>
    </row>
    <row r="15" spans="2:12">
      <c r="F15" s="3">
        <v>1</v>
      </c>
      <c r="G15" s="39">
        <v>-0.5</v>
      </c>
      <c r="H15" s="39">
        <v>-0.5</v>
      </c>
      <c r="I15" s="39">
        <v>-0.5</v>
      </c>
    </row>
    <row r="16" spans="2:12">
      <c r="F16" s="3">
        <v>2</v>
      </c>
      <c r="G16" s="39">
        <v>-0.5</v>
      </c>
      <c r="H16" s="39">
        <v>-0.5</v>
      </c>
      <c r="I16" s="39">
        <v>-0.75</v>
      </c>
    </row>
    <row r="17" spans="6:9">
      <c r="F17" s="3">
        <v>3</v>
      </c>
      <c r="G17" s="39">
        <v>-0.5</v>
      </c>
      <c r="H17" s="39">
        <v>-0.75</v>
      </c>
      <c r="I17" s="39">
        <v>-1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F4DE-B16E-4172-AFF2-2C6A080CB459}">
  <sheetPr>
    <tabColor theme="9" tint="0.79998168889431442"/>
  </sheetPr>
  <dimension ref="B2:AE49"/>
  <sheetViews>
    <sheetView workbookViewId="0">
      <selection activeCell="P18" sqref="P18"/>
    </sheetView>
  </sheetViews>
  <sheetFormatPr defaultRowHeight="15"/>
  <cols>
    <col min="1" max="1" width="4.5703125" style="2" customWidth="1"/>
    <col min="2" max="2" width="16.7109375" style="2" customWidth="1"/>
    <col min="3" max="3" width="10.7109375" style="2" customWidth="1"/>
    <col min="4" max="14" width="9.140625" style="2"/>
    <col min="15" max="15" width="4" style="2" customWidth="1"/>
    <col min="16" max="16" width="18.140625" style="2" bestFit="1" customWidth="1"/>
    <col min="17" max="17" width="4.5703125" style="2" customWidth="1"/>
    <col min="18" max="19" width="9.140625" style="2"/>
    <col min="20" max="20" width="14.85546875" style="2" bestFit="1" customWidth="1"/>
    <col min="21" max="25" width="9.5703125" style="2" bestFit="1" customWidth="1"/>
    <col min="26" max="31" width="10.5703125" style="2" bestFit="1" customWidth="1"/>
    <col min="32" max="16384" width="9.140625" style="2"/>
  </cols>
  <sheetData>
    <row r="2" spans="2:31" ht="21">
      <c r="B2" s="7" t="s">
        <v>171</v>
      </c>
    </row>
    <row r="3" spans="2:31">
      <c r="P3" s="3" t="s">
        <v>174</v>
      </c>
      <c r="R3" s="3" t="s">
        <v>172</v>
      </c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</row>
    <row r="4" spans="2:31">
      <c r="B4" s="5" t="str">
        <f>_xlfn.TEXTJOIN(" ",TRUE,"~TFM_INS-TS:",_xlfn.TEXTJOIN(",",TRUE,IF(LEFT(Regions!$C$3,1)&lt;&gt;"*",Regions!$C$3,""),IF(LEFT(Regions!$D$3,1)&lt;&gt;"*",Regions!$D$3,"")))</f>
        <v>~TFM_INS-TS: IE,National</v>
      </c>
    </row>
    <row r="5" spans="2:31" ht="15.75" thickBot="1">
      <c r="B5" s="6" t="s">
        <v>0</v>
      </c>
      <c r="C5" s="6" t="s">
        <v>1</v>
      </c>
      <c r="D5" s="6">
        <f t="shared" ref="D5:N5" si="0">U5</f>
        <v>2020</v>
      </c>
      <c r="E5" s="6">
        <f t="shared" si="0"/>
        <v>2025</v>
      </c>
      <c r="F5" s="6">
        <f t="shared" si="0"/>
        <v>2030</v>
      </c>
      <c r="G5" s="6">
        <f t="shared" si="0"/>
        <v>2035</v>
      </c>
      <c r="H5" s="6">
        <f t="shared" si="0"/>
        <v>2040</v>
      </c>
      <c r="I5" s="6">
        <f t="shared" si="0"/>
        <v>2045</v>
      </c>
      <c r="J5" s="6">
        <f t="shared" si="0"/>
        <v>2050</v>
      </c>
      <c r="K5" s="6">
        <f t="shared" si="0"/>
        <v>2055</v>
      </c>
      <c r="L5" s="6">
        <f t="shared" si="0"/>
        <v>2060</v>
      </c>
      <c r="M5" s="6">
        <f t="shared" si="0"/>
        <v>2065</v>
      </c>
      <c r="N5" s="6">
        <f t="shared" si="0"/>
        <v>2070</v>
      </c>
      <c r="P5" s="46">
        <f>CasesSetup!L6</f>
        <v>0</v>
      </c>
      <c r="R5" s="2" t="s">
        <v>123</v>
      </c>
      <c r="S5" s="2" t="s">
        <v>124</v>
      </c>
      <c r="T5" s="2" t="s">
        <v>125</v>
      </c>
      <c r="U5" s="2">
        <v>2020</v>
      </c>
      <c r="V5" s="2">
        <v>2025</v>
      </c>
      <c r="W5" s="2">
        <v>2030</v>
      </c>
      <c r="X5" s="2">
        <v>2035</v>
      </c>
      <c r="Y5" s="2">
        <v>2040</v>
      </c>
      <c r="Z5" s="2">
        <v>2045</v>
      </c>
      <c r="AA5" s="2">
        <v>2050</v>
      </c>
      <c r="AB5" s="2">
        <v>2055</v>
      </c>
      <c r="AC5" s="2">
        <v>2060</v>
      </c>
      <c r="AD5" s="2">
        <v>2065</v>
      </c>
      <c r="AE5" s="2">
        <v>2070</v>
      </c>
    </row>
    <row r="6" spans="2:31">
      <c r="B6" s="2" t="s">
        <v>173</v>
      </c>
      <c r="C6" s="2" t="s">
        <v>126</v>
      </c>
      <c r="D6" s="37">
        <f>U6*(1+$P$5)</f>
        <v>8.9037276885258603</v>
      </c>
      <c r="E6" s="37">
        <f t="shared" ref="E6:N6" si="1">V6*(1+$P$5)</f>
        <v>9.1285579701727109</v>
      </c>
      <c r="F6" s="37">
        <f t="shared" si="1"/>
        <v>9.3590654981722992</v>
      </c>
      <c r="G6" s="37">
        <f t="shared" si="1"/>
        <v>9.5953936301093403</v>
      </c>
      <c r="H6" s="37">
        <f t="shared" si="1"/>
        <v>9.8376893435272201</v>
      </c>
      <c r="I6" s="37">
        <f t="shared" si="1"/>
        <v>10.086103327336501</v>
      </c>
      <c r="J6" s="37">
        <f t="shared" si="1"/>
        <v>10.340790075531499</v>
      </c>
      <c r="K6" s="37">
        <f t="shared" si="1"/>
        <v>10.601907983273501</v>
      </c>
      <c r="L6" s="37">
        <f t="shared" si="1"/>
        <v>10.8696194454002</v>
      </c>
      <c r="M6" s="37">
        <f t="shared" si="1"/>
        <v>11.144090957422399</v>
      </c>
      <c r="N6" s="37">
        <f t="shared" si="1"/>
        <v>11.4254932190711</v>
      </c>
      <c r="R6" s="2" t="s">
        <v>126</v>
      </c>
      <c r="S6" s="2" t="s">
        <v>49</v>
      </c>
      <c r="T6" s="2" t="s">
        <v>127</v>
      </c>
      <c r="U6" s="37">
        <v>8.9037276885258603</v>
      </c>
      <c r="V6" s="37">
        <v>9.1285579701727109</v>
      </c>
      <c r="W6" s="37">
        <v>9.3590654981722992</v>
      </c>
      <c r="X6" s="37">
        <v>9.5953936301093403</v>
      </c>
      <c r="Y6" s="37">
        <v>9.8376893435272201</v>
      </c>
      <c r="Z6" s="37">
        <v>10.086103327336501</v>
      </c>
      <c r="AA6" s="37">
        <v>10.340790075531499</v>
      </c>
      <c r="AB6" s="37">
        <v>10.601907983273501</v>
      </c>
      <c r="AC6" s="37">
        <v>10.8696194454002</v>
      </c>
      <c r="AD6" s="37">
        <v>11.144090957422399</v>
      </c>
      <c r="AE6" s="37">
        <v>11.4254932190711</v>
      </c>
    </row>
    <row r="7" spans="2:31">
      <c r="B7" s="2" t="s">
        <v>173</v>
      </c>
      <c r="C7" s="2" t="s">
        <v>128</v>
      </c>
      <c r="D7" s="37">
        <f t="shared" ref="D7:D49" si="2">U7*(1+$P$5)</f>
        <v>0.84913976816721204</v>
      </c>
      <c r="E7" s="37">
        <f t="shared" ref="E7:E49" si="3">V7*(1+$P$5)</f>
        <v>0.87058161139435897</v>
      </c>
      <c r="F7" s="37">
        <f t="shared" ref="F7:F49" si="4">W7*(1+$P$5)</f>
        <v>0.892564888032368</v>
      </c>
      <c r="G7" s="37">
        <f t="shared" ref="G7:G49" si="5">X7*(1+$P$5)</f>
        <v>0.91510326995334901</v>
      </c>
      <c r="H7" s="37">
        <f t="shared" ref="H7:H49" si="6">Y7*(1+$P$5)</f>
        <v>0.93821077426131505</v>
      </c>
      <c r="I7" s="37">
        <f t="shared" ref="I7:I49" si="7">Z7*(1+$P$5)</f>
        <v>0.96190177200972105</v>
      </c>
      <c r="J7" s="37">
        <f t="shared" ref="J7:J49" si="8">AA7*(1+$P$5)</f>
        <v>0.98619099713912906</v>
      </c>
      <c r="K7" s="37">
        <f t="shared" ref="K7:K49" si="9">AB7*(1+$P$5)</f>
        <v>1.01109355564057</v>
      </c>
      <c r="L7" s="37">
        <f t="shared" ref="L7:L49" si="10">AC7*(1+$P$5)</f>
        <v>1.0366249349502601</v>
      </c>
      <c r="M7" s="37">
        <f t="shared" ref="M7:M49" si="11">AD7*(1+$P$5)</f>
        <v>1.0628010135816199</v>
      </c>
      <c r="N7" s="37">
        <f t="shared" ref="N7:N49" si="12">AE7*(1+$P$5)</f>
        <v>1.0896380710003899</v>
      </c>
      <c r="R7" s="2" t="s">
        <v>128</v>
      </c>
      <c r="S7" s="2" t="s">
        <v>49</v>
      </c>
      <c r="T7" s="2" t="s">
        <v>127</v>
      </c>
      <c r="U7" s="37">
        <v>0.84913976816721204</v>
      </c>
      <c r="V7" s="37">
        <v>0.87058161139435897</v>
      </c>
      <c r="W7" s="37">
        <v>0.892564888032368</v>
      </c>
      <c r="X7" s="37">
        <v>0.91510326995334901</v>
      </c>
      <c r="Y7" s="37">
        <v>0.93821077426131505</v>
      </c>
      <c r="Z7" s="37">
        <v>0.96190177200972105</v>
      </c>
      <c r="AA7" s="37">
        <v>0.98619099713912906</v>
      </c>
      <c r="AB7" s="37">
        <v>1.01109355564057</v>
      </c>
      <c r="AC7" s="37">
        <v>1.0366249349502601</v>
      </c>
      <c r="AD7" s="37">
        <v>1.0628010135816199</v>
      </c>
      <c r="AE7" s="37">
        <v>1.0896380710003899</v>
      </c>
    </row>
    <row r="8" spans="2:31">
      <c r="B8" s="2" t="s">
        <v>173</v>
      </c>
      <c r="C8" s="2" t="s">
        <v>129</v>
      </c>
      <c r="D8" s="37">
        <f t="shared" si="2"/>
        <v>4.3558643406683801</v>
      </c>
      <c r="E8" s="37">
        <f t="shared" si="3"/>
        <v>4.4658553737263604</v>
      </c>
      <c r="F8" s="37">
        <f t="shared" si="4"/>
        <v>4.5786238182019199</v>
      </c>
      <c r="G8" s="37">
        <f t="shared" si="5"/>
        <v>4.6942398072137896</v>
      </c>
      <c r="H8" s="37">
        <f t="shared" si="6"/>
        <v>4.8127752448298704</v>
      </c>
      <c r="I8" s="37">
        <f t="shared" si="7"/>
        <v>4.9343038507858399</v>
      </c>
      <c r="J8" s="37">
        <f t="shared" si="8"/>
        <v>5.0589012063331102</v>
      </c>
      <c r="K8" s="37">
        <f t="shared" si="9"/>
        <v>5.1866448012444</v>
      </c>
      <c r="L8" s="37">
        <f t="shared" si="10"/>
        <v>5.3176140820062896</v>
      </c>
      <c r="M8" s="37">
        <f t="shared" si="11"/>
        <v>5.4518905012287098</v>
      </c>
      <c r="N8" s="37">
        <f t="shared" si="12"/>
        <v>5.58955756830205</v>
      </c>
      <c r="R8" s="2" t="s">
        <v>129</v>
      </c>
      <c r="S8" s="2" t="s">
        <v>49</v>
      </c>
      <c r="T8" s="2" t="s">
        <v>127</v>
      </c>
      <c r="U8" s="37">
        <v>4.3558643406683801</v>
      </c>
      <c r="V8" s="37">
        <v>4.4658553737263604</v>
      </c>
      <c r="W8" s="37">
        <v>4.5786238182019199</v>
      </c>
      <c r="X8" s="37">
        <v>4.6942398072137896</v>
      </c>
      <c r="Y8" s="37">
        <v>4.8127752448298704</v>
      </c>
      <c r="Z8" s="37">
        <v>4.9343038507858399</v>
      </c>
      <c r="AA8" s="37">
        <v>5.0589012063331102</v>
      </c>
      <c r="AB8" s="37">
        <v>5.1866448012444</v>
      </c>
      <c r="AC8" s="37">
        <v>5.3176140820062896</v>
      </c>
      <c r="AD8" s="37">
        <v>5.4518905012287098</v>
      </c>
      <c r="AE8" s="37">
        <v>5.58955756830205</v>
      </c>
    </row>
    <row r="9" spans="2:31">
      <c r="B9" s="2" t="s">
        <v>173</v>
      </c>
      <c r="C9" s="2" t="s">
        <v>130</v>
      </c>
      <c r="D9" s="37">
        <f t="shared" si="2"/>
        <v>12.8408345808396</v>
      </c>
      <c r="E9" s="37">
        <f t="shared" si="3"/>
        <v>13.1650817452167</v>
      </c>
      <c r="F9" s="37">
        <f t="shared" si="4"/>
        <v>13.497516556817599</v>
      </c>
      <c r="G9" s="37">
        <f t="shared" si="5"/>
        <v>13.8383457639949</v>
      </c>
      <c r="H9" s="37">
        <f t="shared" si="6"/>
        <v>14.187781335756</v>
      </c>
      <c r="I9" s="37">
        <f t="shared" si="7"/>
        <v>14.5460405935917</v>
      </c>
      <c r="J9" s="37">
        <f t="shared" si="8"/>
        <v>14.9133463466324</v>
      </c>
      <c r="K9" s="37">
        <f t="shared" si="9"/>
        <v>15.2899270302186</v>
      </c>
      <c r="L9" s="37">
        <f t="shared" si="10"/>
        <v>15.676016847969199</v>
      </c>
      <c r="M9" s="37">
        <f t="shared" si="11"/>
        <v>16.071855917438</v>
      </c>
      <c r="N9" s="37">
        <f t="shared" si="12"/>
        <v>16.477690419447999</v>
      </c>
      <c r="R9" s="2" t="s">
        <v>130</v>
      </c>
      <c r="S9" s="2" t="s">
        <v>49</v>
      </c>
      <c r="T9" s="2" t="s">
        <v>127</v>
      </c>
      <c r="U9" s="37">
        <v>12.8408345808396</v>
      </c>
      <c r="V9" s="37">
        <v>13.1650817452167</v>
      </c>
      <c r="W9" s="37">
        <v>13.497516556817599</v>
      </c>
      <c r="X9" s="37">
        <v>13.8383457639949</v>
      </c>
      <c r="Y9" s="37">
        <v>14.187781335756</v>
      </c>
      <c r="Z9" s="37">
        <v>14.5460405935917</v>
      </c>
      <c r="AA9" s="37">
        <v>14.9133463466324</v>
      </c>
      <c r="AB9" s="37">
        <v>15.2899270302186</v>
      </c>
      <c r="AC9" s="37">
        <v>15.676016847969199</v>
      </c>
      <c r="AD9" s="37">
        <v>16.071855917438</v>
      </c>
      <c r="AE9" s="37">
        <v>16.477690419447999</v>
      </c>
    </row>
    <row r="10" spans="2:31">
      <c r="B10" s="2" t="s">
        <v>173</v>
      </c>
      <c r="C10" s="2" t="s">
        <v>131</v>
      </c>
      <c r="D10" s="37">
        <f t="shared" si="2"/>
        <v>11.5990652187132</v>
      </c>
      <c r="E10" s="37">
        <f t="shared" si="3"/>
        <v>11.8919561506005</v>
      </c>
      <c r="F10" s="37">
        <f t="shared" si="4"/>
        <v>12.1922429455479</v>
      </c>
      <c r="G10" s="37">
        <f t="shared" si="5"/>
        <v>12.5001123583655</v>
      </c>
      <c r="H10" s="37">
        <f t="shared" si="6"/>
        <v>12.815755859656599</v>
      </c>
      <c r="I10" s="37">
        <f t="shared" si="7"/>
        <v>13.139369754897</v>
      </c>
      <c r="J10" s="37">
        <f t="shared" si="8"/>
        <v>13.471155306521901</v>
      </c>
      <c r="K10" s="37">
        <f t="shared" si="9"/>
        <v>13.8113188590952</v>
      </c>
      <c r="L10" s="37">
        <f t="shared" si="10"/>
        <v>14.1600719676394</v>
      </c>
      <c r="M10" s="37">
        <f t="shared" si="11"/>
        <v>14.517631529206801</v>
      </c>
      <c r="N10" s="37">
        <f t="shared" si="12"/>
        <v>14.884219917771601</v>
      </c>
      <c r="R10" s="2" t="s">
        <v>131</v>
      </c>
      <c r="S10" s="2" t="s">
        <v>49</v>
      </c>
      <c r="T10" s="2" t="s">
        <v>127</v>
      </c>
      <c r="U10" s="37">
        <v>11.5990652187132</v>
      </c>
      <c r="V10" s="37">
        <v>11.8919561506005</v>
      </c>
      <c r="W10" s="37">
        <v>12.1922429455479</v>
      </c>
      <c r="X10" s="37">
        <v>12.5001123583655</v>
      </c>
      <c r="Y10" s="37">
        <v>12.815755859656599</v>
      </c>
      <c r="Z10" s="37">
        <v>13.139369754897</v>
      </c>
      <c r="AA10" s="37">
        <v>13.471155306521901</v>
      </c>
      <c r="AB10" s="37">
        <v>13.8113188590952</v>
      </c>
      <c r="AC10" s="37">
        <v>14.1600719676394</v>
      </c>
      <c r="AD10" s="37">
        <v>14.517631529206801</v>
      </c>
      <c r="AE10" s="37">
        <v>14.884219917771601</v>
      </c>
    </row>
    <row r="11" spans="2:31">
      <c r="B11" s="2" t="s">
        <v>173</v>
      </c>
      <c r="C11" s="2" t="s">
        <v>132</v>
      </c>
      <c r="D11" s="37">
        <f t="shared" si="2"/>
        <v>36.358578490626698</v>
      </c>
      <c r="E11" s="37">
        <f t="shared" si="3"/>
        <v>37.276678159472297</v>
      </c>
      <c r="F11" s="37">
        <f t="shared" si="4"/>
        <v>38.217960995452799</v>
      </c>
      <c r="G11" s="37">
        <f t="shared" si="5"/>
        <v>39.183012402589704</v>
      </c>
      <c r="H11" s="37">
        <f t="shared" si="6"/>
        <v>40.172432567089899</v>
      </c>
      <c r="I11" s="37">
        <f t="shared" si="7"/>
        <v>41.186836830613998</v>
      </c>
      <c r="J11" s="37">
        <f t="shared" si="8"/>
        <v>42.226856072970598</v>
      </c>
      <c r="K11" s="37">
        <f t="shared" si="9"/>
        <v>43.293137104473999</v>
      </c>
      <c r="L11" s="37">
        <f t="shared" si="10"/>
        <v>44.386343068209698</v>
      </c>
      <c r="M11" s="37">
        <f t="shared" si="11"/>
        <v>45.507153852456803</v>
      </c>
      <c r="N11" s="37">
        <f t="shared" si="12"/>
        <v>46.656266513525701</v>
      </c>
      <c r="R11" s="2" t="s">
        <v>132</v>
      </c>
      <c r="S11" s="2" t="s">
        <v>49</v>
      </c>
      <c r="T11" s="2" t="s">
        <v>127</v>
      </c>
      <c r="U11" s="37">
        <v>36.358578490626698</v>
      </c>
      <c r="V11" s="37">
        <v>37.276678159472297</v>
      </c>
      <c r="W11" s="37">
        <v>38.217960995452799</v>
      </c>
      <c r="X11" s="37">
        <v>39.183012402589704</v>
      </c>
      <c r="Y11" s="37">
        <v>40.172432567089899</v>
      </c>
      <c r="Z11" s="37">
        <v>41.186836830613998</v>
      </c>
      <c r="AA11" s="37">
        <v>42.226856072970598</v>
      </c>
      <c r="AB11" s="37">
        <v>43.293137104473999</v>
      </c>
      <c r="AC11" s="37">
        <v>44.386343068209698</v>
      </c>
      <c r="AD11" s="37">
        <v>45.507153852456803</v>
      </c>
      <c r="AE11" s="37">
        <v>46.656266513525701</v>
      </c>
    </row>
    <row r="12" spans="2:31">
      <c r="B12" s="2" t="s">
        <v>173</v>
      </c>
      <c r="C12" s="2" t="s">
        <v>133</v>
      </c>
      <c r="D12" s="37">
        <f t="shared" si="2"/>
        <v>16.070680066712701</v>
      </c>
      <c r="E12" s="37">
        <f t="shared" si="3"/>
        <v>16.476484877018301</v>
      </c>
      <c r="F12" s="37">
        <f t="shared" si="4"/>
        <v>16.892536767309601</v>
      </c>
      <c r="G12" s="37">
        <f t="shared" si="5"/>
        <v>17.319094489197099</v>
      </c>
      <c r="H12" s="37">
        <f t="shared" si="6"/>
        <v>17.7564233280937</v>
      </c>
      <c r="I12" s="37">
        <f t="shared" si="7"/>
        <v>18.204795268201501</v>
      </c>
      <c r="J12" s="37">
        <f t="shared" si="8"/>
        <v>18.664489161664601</v>
      </c>
      <c r="K12" s="37">
        <f t="shared" si="9"/>
        <v>19.135790901992898</v>
      </c>
      <c r="L12" s="37">
        <f t="shared" si="10"/>
        <v>19.618993601865998</v>
      </c>
      <c r="M12" s="37">
        <f t="shared" si="11"/>
        <v>20.114397775425701</v>
      </c>
      <c r="N12" s="37">
        <f t="shared" si="12"/>
        <v>20.622311525172801</v>
      </c>
      <c r="R12" s="2" t="s">
        <v>133</v>
      </c>
      <c r="S12" s="2" t="s">
        <v>49</v>
      </c>
      <c r="T12" s="2" t="s">
        <v>127</v>
      </c>
      <c r="U12" s="37">
        <v>16.070680066712701</v>
      </c>
      <c r="V12" s="37">
        <v>16.476484877018301</v>
      </c>
      <c r="W12" s="37">
        <v>16.892536767309601</v>
      </c>
      <c r="X12" s="37">
        <v>17.319094489197099</v>
      </c>
      <c r="Y12" s="37">
        <v>17.7564233280937</v>
      </c>
      <c r="Z12" s="37">
        <v>18.204795268201501</v>
      </c>
      <c r="AA12" s="37">
        <v>18.664489161664601</v>
      </c>
      <c r="AB12" s="37">
        <v>19.135790901992898</v>
      </c>
      <c r="AC12" s="37">
        <v>19.618993601865998</v>
      </c>
      <c r="AD12" s="37">
        <v>20.114397775425701</v>
      </c>
      <c r="AE12" s="37">
        <v>20.622311525172801</v>
      </c>
    </row>
    <row r="13" spans="2:31">
      <c r="B13" s="2" t="s">
        <v>173</v>
      </c>
      <c r="C13" s="2" t="s">
        <v>134</v>
      </c>
      <c r="D13" s="37">
        <f t="shared" si="2"/>
        <v>0</v>
      </c>
      <c r="E13" s="37">
        <f t="shared" si="3"/>
        <v>0</v>
      </c>
      <c r="F13" s="37">
        <f t="shared" si="4"/>
        <v>0</v>
      </c>
      <c r="G13" s="37">
        <f t="shared" si="5"/>
        <v>0</v>
      </c>
      <c r="H13" s="37">
        <f t="shared" si="6"/>
        <v>0</v>
      </c>
      <c r="I13" s="37">
        <f t="shared" si="7"/>
        <v>0</v>
      </c>
      <c r="J13" s="37">
        <f t="shared" si="8"/>
        <v>0</v>
      </c>
      <c r="K13" s="37">
        <f t="shared" si="9"/>
        <v>0</v>
      </c>
      <c r="L13" s="37">
        <f t="shared" si="10"/>
        <v>0</v>
      </c>
      <c r="M13" s="37">
        <f t="shared" si="11"/>
        <v>0</v>
      </c>
      <c r="N13" s="37">
        <f t="shared" si="12"/>
        <v>0</v>
      </c>
      <c r="R13" s="2" t="s">
        <v>134</v>
      </c>
      <c r="S13" s="2" t="s">
        <v>49</v>
      </c>
      <c r="T13" s="2" t="s">
        <v>127</v>
      </c>
      <c r="U13" s="37">
        <v>0</v>
      </c>
      <c r="V13" s="37">
        <v>0</v>
      </c>
      <c r="W13" s="37">
        <v>0</v>
      </c>
      <c r="X13" s="37">
        <v>0</v>
      </c>
      <c r="Y13" s="37">
        <v>0</v>
      </c>
      <c r="Z13" s="37">
        <v>0</v>
      </c>
      <c r="AA13" s="37">
        <v>0</v>
      </c>
      <c r="AB13" s="37">
        <v>0</v>
      </c>
      <c r="AC13" s="37">
        <v>0</v>
      </c>
      <c r="AD13" s="37">
        <v>0</v>
      </c>
      <c r="AE13" s="37">
        <v>0</v>
      </c>
    </row>
    <row r="14" spans="2:31">
      <c r="B14" s="2" t="s">
        <v>173</v>
      </c>
      <c r="C14" s="2" t="s">
        <v>135</v>
      </c>
      <c r="D14" s="37">
        <f t="shared" si="2"/>
        <v>1.15636837599062</v>
      </c>
      <c r="E14" s="37">
        <f t="shared" si="3"/>
        <v>1.1855681265621201</v>
      </c>
      <c r="F14" s="37">
        <f t="shared" si="4"/>
        <v>1.21550520742657</v>
      </c>
      <c r="G14" s="37">
        <f t="shared" si="5"/>
        <v>1.2461982370978499</v>
      </c>
      <c r="H14" s="37">
        <f t="shared" si="6"/>
        <v>1.27766630423063</v>
      </c>
      <c r="I14" s="37">
        <f t="shared" si="7"/>
        <v>1.3099289794920399</v>
      </c>
      <c r="J14" s="37">
        <f t="shared" si="8"/>
        <v>1.3430063277330599</v>
      </c>
      <c r="K14" s="37">
        <f t="shared" si="9"/>
        <v>1.37691892046732</v>
      </c>
      <c r="L14" s="37">
        <f t="shared" si="10"/>
        <v>1.41168784866494</v>
      </c>
      <c r="M14" s="37">
        <f t="shared" si="11"/>
        <v>1.4473347358694699</v>
      </c>
      <c r="N14" s="37">
        <f t="shared" si="12"/>
        <v>1.4838817516460401</v>
      </c>
      <c r="R14" s="2" t="s">
        <v>135</v>
      </c>
      <c r="S14" s="2" t="s">
        <v>49</v>
      </c>
      <c r="T14" s="2" t="s">
        <v>127</v>
      </c>
      <c r="U14" s="37">
        <v>1.15636837599062</v>
      </c>
      <c r="V14" s="37">
        <v>1.1855681265621201</v>
      </c>
      <c r="W14" s="37">
        <v>1.21550520742657</v>
      </c>
      <c r="X14" s="37">
        <v>1.2461982370978499</v>
      </c>
      <c r="Y14" s="37">
        <v>1.27766630423063</v>
      </c>
      <c r="Z14" s="37">
        <v>1.3099289794920399</v>
      </c>
      <c r="AA14" s="37">
        <v>1.3430063277330599</v>
      </c>
      <c r="AB14" s="37">
        <v>1.37691892046732</v>
      </c>
      <c r="AC14" s="37">
        <v>1.41168784866494</v>
      </c>
      <c r="AD14" s="37">
        <v>1.4473347358694699</v>
      </c>
      <c r="AE14" s="37">
        <v>1.4838817516460401</v>
      </c>
    </row>
    <row r="15" spans="2:31">
      <c r="B15" s="2" t="s">
        <v>173</v>
      </c>
      <c r="C15" s="2" t="s">
        <v>136</v>
      </c>
      <c r="D15" s="37">
        <f t="shared" si="2"/>
        <v>2.6213969662288501</v>
      </c>
      <c r="E15" s="37">
        <f t="shared" si="3"/>
        <v>2.6875905245723999</v>
      </c>
      <c r="F15" s="37">
        <f t="shared" si="4"/>
        <v>2.7554555532131202</v>
      </c>
      <c r="G15" s="37">
        <f t="shared" si="5"/>
        <v>2.8250342588706001</v>
      </c>
      <c r="H15" s="37">
        <f t="shared" si="6"/>
        <v>2.8963699140369701</v>
      </c>
      <c r="I15" s="37">
        <f t="shared" si="7"/>
        <v>2.9695068838890002</v>
      </c>
      <c r="J15" s="37">
        <f t="shared" si="8"/>
        <v>3.0444906538797798</v>
      </c>
      <c r="K15" s="37">
        <f t="shared" si="9"/>
        <v>3.12136785802711</v>
      </c>
      <c r="L15" s="37">
        <f t="shared" si="10"/>
        <v>3.2001863079161401</v>
      </c>
      <c r="M15" s="37">
        <f t="shared" si="11"/>
        <v>3.2809950224344901</v>
      </c>
      <c r="N15" s="37">
        <f t="shared" si="12"/>
        <v>3.3638442582581001</v>
      </c>
      <c r="R15" s="2" t="s">
        <v>136</v>
      </c>
      <c r="S15" s="2" t="s">
        <v>49</v>
      </c>
      <c r="T15" s="2" t="s">
        <v>127</v>
      </c>
      <c r="U15" s="37">
        <v>2.6213969662288501</v>
      </c>
      <c r="V15" s="37">
        <v>2.6875905245723999</v>
      </c>
      <c r="W15" s="37">
        <v>2.7554555532131202</v>
      </c>
      <c r="X15" s="37">
        <v>2.8250342588706001</v>
      </c>
      <c r="Y15" s="37">
        <v>2.8963699140369701</v>
      </c>
      <c r="Z15" s="37">
        <v>2.9695068838890002</v>
      </c>
      <c r="AA15" s="37">
        <v>3.0444906538797798</v>
      </c>
      <c r="AB15" s="37">
        <v>3.12136785802711</v>
      </c>
      <c r="AC15" s="37">
        <v>3.2001863079161401</v>
      </c>
      <c r="AD15" s="37">
        <v>3.2809950224344901</v>
      </c>
      <c r="AE15" s="37">
        <v>3.3638442582581001</v>
      </c>
    </row>
    <row r="16" spans="2:31">
      <c r="B16" s="2" t="s">
        <v>173</v>
      </c>
      <c r="C16" s="2" t="s">
        <v>137</v>
      </c>
      <c r="D16" s="37">
        <f t="shared" si="2"/>
        <v>1.33108630633953</v>
      </c>
      <c r="E16" s="37">
        <f t="shared" si="3"/>
        <v>1.3646979035962901</v>
      </c>
      <c r="F16" s="37">
        <f t="shared" si="4"/>
        <v>1.39915823580342</v>
      </c>
      <c r="G16" s="37">
        <f t="shared" si="5"/>
        <v>1.4344887345819901</v>
      </c>
      <c r="H16" s="37">
        <f t="shared" si="6"/>
        <v>1.4707113727283601</v>
      </c>
      <c r="I16" s="37">
        <f t="shared" si="7"/>
        <v>1.5078486778795399</v>
      </c>
      <c r="J16" s="37">
        <f t="shared" si="8"/>
        <v>1.54592374652358</v>
      </c>
      <c r="K16" s="37">
        <f t="shared" si="9"/>
        <v>1.58496025836383</v>
      </c>
      <c r="L16" s="37">
        <f t="shared" si="10"/>
        <v>1.62498249104579</v>
      </c>
      <c r="M16" s="37">
        <f t="shared" si="11"/>
        <v>1.6660153352559599</v>
      </c>
      <c r="N16" s="37">
        <f t="shared" si="12"/>
        <v>1.7080843102018399</v>
      </c>
      <c r="R16" s="2" t="s">
        <v>137</v>
      </c>
      <c r="S16" s="2" t="s">
        <v>49</v>
      </c>
      <c r="T16" s="2" t="s">
        <v>127</v>
      </c>
      <c r="U16" s="37">
        <v>1.33108630633953</v>
      </c>
      <c r="V16" s="37">
        <v>1.3646979035962901</v>
      </c>
      <c r="W16" s="37">
        <v>1.39915823580342</v>
      </c>
      <c r="X16" s="37">
        <v>1.4344887345819901</v>
      </c>
      <c r="Y16" s="37">
        <v>1.4707113727283601</v>
      </c>
      <c r="Z16" s="37">
        <v>1.5078486778795399</v>
      </c>
      <c r="AA16" s="37">
        <v>1.54592374652358</v>
      </c>
      <c r="AB16" s="37">
        <v>1.58496025836383</v>
      </c>
      <c r="AC16" s="37">
        <v>1.62498249104579</v>
      </c>
      <c r="AD16" s="37">
        <v>1.6660153352559599</v>
      </c>
      <c r="AE16" s="37">
        <v>1.7080843102018399</v>
      </c>
    </row>
    <row r="17" spans="2:31">
      <c r="B17" s="2" t="s">
        <v>173</v>
      </c>
      <c r="C17" s="2" t="s">
        <v>138</v>
      </c>
      <c r="D17" s="37">
        <f t="shared" si="2"/>
        <v>1.2454712410370701</v>
      </c>
      <c r="E17" s="37">
        <f t="shared" si="3"/>
        <v>1.2769209506082999</v>
      </c>
      <c r="F17" s="37">
        <f t="shared" si="4"/>
        <v>1.3091648047567099</v>
      </c>
      <c r="G17" s="37">
        <f t="shared" si="5"/>
        <v>1.3422228566280601</v>
      </c>
      <c r="H17" s="37">
        <f t="shared" si="6"/>
        <v>1.3761156657351299</v>
      </c>
      <c r="I17" s="37">
        <f t="shared" si="7"/>
        <v>1.4108643107441801</v>
      </c>
      <c r="J17" s="37">
        <f t="shared" si="8"/>
        <v>1.44649040258422</v>
      </c>
      <c r="K17" s="37">
        <f t="shared" si="9"/>
        <v>1.48301609788727</v>
      </c>
      <c r="L17" s="37">
        <f t="shared" si="10"/>
        <v>1.52046411276811</v>
      </c>
      <c r="M17" s="37">
        <f t="shared" si="11"/>
        <v>1.5588577369518499</v>
      </c>
      <c r="N17" s="37">
        <f t="shared" si="12"/>
        <v>1.59822084825835</v>
      </c>
      <c r="R17" s="2" t="s">
        <v>138</v>
      </c>
      <c r="S17" s="2" t="s">
        <v>49</v>
      </c>
      <c r="T17" s="2" t="s">
        <v>127</v>
      </c>
      <c r="U17" s="37">
        <v>1.2454712410370701</v>
      </c>
      <c r="V17" s="37">
        <v>1.2769209506082999</v>
      </c>
      <c r="W17" s="37">
        <v>1.3091648047567099</v>
      </c>
      <c r="X17" s="37">
        <v>1.3422228566280601</v>
      </c>
      <c r="Y17" s="37">
        <v>1.3761156657351299</v>
      </c>
      <c r="Z17" s="37">
        <v>1.4108643107441801</v>
      </c>
      <c r="AA17" s="37">
        <v>1.44649040258422</v>
      </c>
      <c r="AB17" s="37">
        <v>1.48301609788727</v>
      </c>
      <c r="AC17" s="37">
        <v>1.52046411276811</v>
      </c>
      <c r="AD17" s="37">
        <v>1.5588577369518499</v>
      </c>
      <c r="AE17" s="37">
        <v>1.59822084825835</v>
      </c>
    </row>
    <row r="18" spans="2:31">
      <c r="B18" s="2" t="s">
        <v>173</v>
      </c>
      <c r="C18" s="2" t="s">
        <v>139</v>
      </c>
      <c r="D18" s="37">
        <f t="shared" si="2"/>
        <v>10.7039390735208</v>
      </c>
      <c r="E18" s="37">
        <f t="shared" si="3"/>
        <v>10.9742269485342</v>
      </c>
      <c r="F18" s="37">
        <f t="shared" si="4"/>
        <v>11.251339931097201</v>
      </c>
      <c r="G18" s="37">
        <f t="shared" si="5"/>
        <v>11.5354503637279</v>
      </c>
      <c r="H18" s="37">
        <f t="shared" si="6"/>
        <v>11.826734940809301</v>
      </c>
      <c r="I18" s="37">
        <f t="shared" si="7"/>
        <v>12.1253748184789</v>
      </c>
      <c r="J18" s="37">
        <f t="shared" si="8"/>
        <v>12.4315557272937</v>
      </c>
      <c r="K18" s="37">
        <f t="shared" si="9"/>
        <v>12.7454680877399</v>
      </c>
      <c r="L18" s="37">
        <f t="shared" si="10"/>
        <v>13.0673071286599</v>
      </c>
      <c r="M18" s="37">
        <f t="shared" si="11"/>
        <v>13.3972730086686</v>
      </c>
      <c r="N18" s="37">
        <f t="shared" si="12"/>
        <v>13.7355709406371</v>
      </c>
      <c r="R18" s="2" t="s">
        <v>139</v>
      </c>
      <c r="S18" s="2" t="s">
        <v>49</v>
      </c>
      <c r="T18" s="2" t="s">
        <v>127</v>
      </c>
      <c r="U18" s="37">
        <v>10.7039390735208</v>
      </c>
      <c r="V18" s="37">
        <v>10.9742269485342</v>
      </c>
      <c r="W18" s="37">
        <v>11.251339931097201</v>
      </c>
      <c r="X18" s="37">
        <v>11.5354503637279</v>
      </c>
      <c r="Y18" s="37">
        <v>11.826734940809301</v>
      </c>
      <c r="Z18" s="37">
        <v>12.1253748184789</v>
      </c>
      <c r="AA18" s="37">
        <v>12.4315557272937</v>
      </c>
      <c r="AB18" s="37">
        <v>12.7454680877399</v>
      </c>
      <c r="AC18" s="37">
        <v>13.0673071286599</v>
      </c>
      <c r="AD18" s="37">
        <v>13.3972730086686</v>
      </c>
      <c r="AE18" s="37">
        <v>13.7355709406371</v>
      </c>
    </row>
    <row r="19" spans="2:31">
      <c r="B19" s="2" t="s">
        <v>173</v>
      </c>
      <c r="C19" s="2" t="s">
        <v>140</v>
      </c>
      <c r="D19" s="37">
        <f t="shared" si="2"/>
        <v>4.3117546792190797</v>
      </c>
      <c r="E19" s="37">
        <f t="shared" si="3"/>
        <v>4.4206318880504201</v>
      </c>
      <c r="F19" s="37">
        <f t="shared" si="4"/>
        <v>4.5322583828418397</v>
      </c>
      <c r="G19" s="37">
        <f t="shared" si="5"/>
        <v>4.64670358650904</v>
      </c>
      <c r="H19" s="37">
        <f t="shared" si="6"/>
        <v>4.7640386749833397</v>
      </c>
      <c r="I19" s="37">
        <f t="shared" si="7"/>
        <v>4.8843366214775203</v>
      </c>
      <c r="J19" s="37">
        <f t="shared" si="8"/>
        <v>5.0076722418694102</v>
      </c>
      <c r="K19" s="37">
        <f t="shared" si="9"/>
        <v>5.1341222412315402</v>
      </c>
      <c r="L19" s="37">
        <f t="shared" si="10"/>
        <v>5.2637652615356103</v>
      </c>
      <c r="M19" s="37">
        <f t="shared" si="11"/>
        <v>5.3966819305616696</v>
      </c>
      <c r="N19" s="37">
        <f t="shared" si="12"/>
        <v>5.5329549120422596</v>
      </c>
      <c r="R19" s="2" t="s">
        <v>140</v>
      </c>
      <c r="S19" s="2" t="s">
        <v>49</v>
      </c>
      <c r="T19" s="2" t="s">
        <v>127</v>
      </c>
      <c r="U19" s="37">
        <v>4.3117546792190797</v>
      </c>
      <c r="V19" s="37">
        <v>4.4206318880504201</v>
      </c>
      <c r="W19" s="37">
        <v>4.5322583828418397</v>
      </c>
      <c r="X19" s="37">
        <v>4.64670358650904</v>
      </c>
      <c r="Y19" s="37">
        <v>4.7640386749833397</v>
      </c>
      <c r="Z19" s="37">
        <v>4.8843366214775203</v>
      </c>
      <c r="AA19" s="37">
        <v>5.0076722418694102</v>
      </c>
      <c r="AB19" s="37">
        <v>5.1341222412315402</v>
      </c>
      <c r="AC19" s="37">
        <v>5.2637652615356103</v>
      </c>
      <c r="AD19" s="37">
        <v>5.3966819305616696</v>
      </c>
      <c r="AE19" s="37">
        <v>5.5329549120422596</v>
      </c>
    </row>
    <row r="20" spans="2:31">
      <c r="B20" s="2" t="s">
        <v>173</v>
      </c>
      <c r="C20" s="2" t="s">
        <v>141</v>
      </c>
      <c r="D20" s="37">
        <f t="shared" si="2"/>
        <v>22.472086970430301</v>
      </c>
      <c r="E20" s="37">
        <f t="shared" si="3"/>
        <v>23.0395353268379</v>
      </c>
      <c r="F20" s="37">
        <f t="shared" si="4"/>
        <v>23.621312465330199</v>
      </c>
      <c r="G20" s="37">
        <f t="shared" si="5"/>
        <v>24.217780205610801</v>
      </c>
      <c r="H20" s="37">
        <f t="shared" si="6"/>
        <v>24.829309503784</v>
      </c>
      <c r="I20" s="37">
        <f t="shared" si="7"/>
        <v>25.456280683060498</v>
      </c>
      <c r="J20" s="37">
        <f t="shared" si="8"/>
        <v>26.099083670289101</v>
      </c>
      <c r="K20" s="37">
        <f t="shared" si="9"/>
        <v>26.758118238459598</v>
      </c>
      <c r="L20" s="37">
        <f t="shared" si="10"/>
        <v>27.4337942553313</v>
      </c>
      <c r="M20" s="37">
        <f t="shared" si="11"/>
        <v>28.1265319383375</v>
      </c>
      <c r="N20" s="37">
        <f t="shared" si="12"/>
        <v>28.8367621159287</v>
      </c>
      <c r="R20" s="2" t="s">
        <v>141</v>
      </c>
      <c r="S20" s="2" t="s">
        <v>49</v>
      </c>
      <c r="T20" s="2" t="s">
        <v>127</v>
      </c>
      <c r="U20" s="37">
        <v>22.472086970430301</v>
      </c>
      <c r="V20" s="37">
        <v>23.0395353268379</v>
      </c>
      <c r="W20" s="37">
        <v>23.621312465330199</v>
      </c>
      <c r="X20" s="37">
        <v>24.217780205610801</v>
      </c>
      <c r="Y20" s="37">
        <v>24.829309503784</v>
      </c>
      <c r="Z20" s="37">
        <v>25.456280683060498</v>
      </c>
      <c r="AA20" s="37">
        <v>26.099083670289101</v>
      </c>
      <c r="AB20" s="37">
        <v>26.758118238459598</v>
      </c>
      <c r="AC20" s="37">
        <v>27.4337942553313</v>
      </c>
      <c r="AD20" s="37">
        <v>28.1265319383375</v>
      </c>
      <c r="AE20" s="37">
        <v>28.8367621159287</v>
      </c>
    </row>
    <row r="21" spans="2:31">
      <c r="B21" s="2" t="s">
        <v>173</v>
      </c>
      <c r="C21" s="2" t="s">
        <v>142</v>
      </c>
      <c r="D21" s="37">
        <f t="shared" si="2"/>
        <v>1.3025844972213101</v>
      </c>
      <c r="E21" s="37">
        <f t="shared" si="3"/>
        <v>1.33547638808142</v>
      </c>
      <c r="F21" s="37">
        <f t="shared" si="4"/>
        <v>1.3691988404035</v>
      </c>
      <c r="G21" s="37">
        <f t="shared" si="5"/>
        <v>1.4037728269052601</v>
      </c>
      <c r="H21" s="37">
        <f t="shared" si="6"/>
        <v>1.43921984989183</v>
      </c>
      <c r="I21" s="37">
        <f t="shared" si="7"/>
        <v>1.47556195462847</v>
      </c>
      <c r="J21" s="37">
        <f t="shared" si="8"/>
        <v>1.51282174305102</v>
      </c>
      <c r="K21" s="37">
        <f t="shared" si="9"/>
        <v>1.55102238782253</v>
      </c>
      <c r="L21" s="37">
        <f t="shared" si="10"/>
        <v>1.5901876467448299</v>
      </c>
      <c r="M21" s="37">
        <f t="shared" si="11"/>
        <v>1.630341877534</v>
      </c>
      <c r="N21" s="37">
        <f t="shared" si="12"/>
        <v>1.6715100529689899</v>
      </c>
      <c r="R21" s="2" t="s">
        <v>142</v>
      </c>
      <c r="S21" s="2" t="s">
        <v>49</v>
      </c>
      <c r="T21" s="2" t="s">
        <v>127</v>
      </c>
      <c r="U21" s="37">
        <v>1.3025844972213101</v>
      </c>
      <c r="V21" s="37">
        <v>1.33547638808142</v>
      </c>
      <c r="W21" s="37">
        <v>1.3691988404035</v>
      </c>
      <c r="X21" s="37">
        <v>1.4037728269052601</v>
      </c>
      <c r="Y21" s="37">
        <v>1.43921984989183</v>
      </c>
      <c r="Z21" s="37">
        <v>1.47556195462847</v>
      </c>
      <c r="AA21" s="37">
        <v>1.51282174305102</v>
      </c>
      <c r="AB21" s="37">
        <v>1.55102238782253</v>
      </c>
      <c r="AC21" s="37">
        <v>1.5901876467448299</v>
      </c>
      <c r="AD21" s="37">
        <v>1.630341877534</v>
      </c>
      <c r="AE21" s="37">
        <v>1.6715100529689899</v>
      </c>
    </row>
    <row r="22" spans="2:31">
      <c r="B22" s="2" t="s">
        <v>173</v>
      </c>
      <c r="C22" s="2" t="s">
        <v>143</v>
      </c>
      <c r="D22" s="37">
        <f t="shared" si="2"/>
        <v>19.7355905570445</v>
      </c>
      <c r="E22" s="37">
        <f t="shared" si="3"/>
        <v>20.233938949833501</v>
      </c>
      <c r="F22" s="37">
        <f t="shared" si="4"/>
        <v>20.7448712640347</v>
      </c>
      <c r="G22" s="37">
        <f t="shared" si="5"/>
        <v>21.268705259433201</v>
      </c>
      <c r="H22" s="37">
        <f t="shared" si="6"/>
        <v>21.805766719646599</v>
      </c>
      <c r="I22" s="37">
        <f t="shared" si="7"/>
        <v>22.3563896547372</v>
      </c>
      <c r="J22" s="37">
        <f t="shared" si="8"/>
        <v>22.92091650894</v>
      </c>
      <c r="K22" s="37">
        <f t="shared" si="9"/>
        <v>23.499698373635798</v>
      </c>
      <c r="L22" s="37">
        <f t="shared" si="10"/>
        <v>24.093095205703101</v>
      </c>
      <c r="M22" s="37">
        <f t="shared" si="11"/>
        <v>24.701476051382301</v>
      </c>
      <c r="N22" s="37">
        <f t="shared" si="12"/>
        <v>25.325219275794002</v>
      </c>
      <c r="R22" s="2" t="s">
        <v>143</v>
      </c>
      <c r="S22" s="2" t="s">
        <v>49</v>
      </c>
      <c r="T22" s="2" t="s">
        <v>127</v>
      </c>
      <c r="U22" s="37">
        <v>19.7355905570445</v>
      </c>
      <c r="V22" s="37">
        <v>20.233938949833501</v>
      </c>
      <c r="W22" s="37">
        <v>20.7448712640347</v>
      </c>
      <c r="X22" s="37">
        <v>21.268705259433201</v>
      </c>
      <c r="Y22" s="37">
        <v>21.805766719646599</v>
      </c>
      <c r="Z22" s="37">
        <v>22.3563896547372</v>
      </c>
      <c r="AA22" s="37">
        <v>22.92091650894</v>
      </c>
      <c r="AB22" s="37">
        <v>23.499698373635798</v>
      </c>
      <c r="AC22" s="37">
        <v>24.093095205703101</v>
      </c>
      <c r="AD22" s="37">
        <v>24.701476051382301</v>
      </c>
      <c r="AE22" s="37">
        <v>25.325219275794002</v>
      </c>
    </row>
    <row r="23" spans="2:31">
      <c r="B23" s="2" t="s">
        <v>173</v>
      </c>
      <c r="C23" s="2" t="s">
        <v>144</v>
      </c>
      <c r="D23" s="37">
        <f t="shared" si="2"/>
        <v>2.0920574442550399</v>
      </c>
      <c r="E23" s="37">
        <f t="shared" si="3"/>
        <v>2.1448845163385002</v>
      </c>
      <c r="F23" s="37">
        <f t="shared" si="4"/>
        <v>2.19904553819116</v>
      </c>
      <c r="G23" s="37">
        <f t="shared" si="5"/>
        <v>2.2545741937163002</v>
      </c>
      <c r="H23" s="37">
        <f t="shared" si="6"/>
        <v>2.3115050173779599</v>
      </c>
      <c r="I23" s="37">
        <f t="shared" si="7"/>
        <v>2.3698734156787</v>
      </c>
      <c r="J23" s="37">
        <f t="shared" si="8"/>
        <v>2.4297156891796199</v>
      </c>
      <c r="K23" s="37">
        <f t="shared" si="9"/>
        <v>2.49106905507647</v>
      </c>
      <c r="L23" s="37">
        <f t="shared" si="10"/>
        <v>2.5539716703458399</v>
      </c>
      <c r="M23" s="37">
        <f t="shared" si="11"/>
        <v>2.6184626554757999</v>
      </c>
      <c r="N23" s="37">
        <f t="shared" si="12"/>
        <v>2.6845821187957601</v>
      </c>
      <c r="R23" s="2" t="s">
        <v>144</v>
      </c>
      <c r="S23" s="2" t="s">
        <v>49</v>
      </c>
      <c r="T23" s="2" t="s">
        <v>127</v>
      </c>
      <c r="U23" s="37">
        <v>2.0920574442550399</v>
      </c>
      <c r="V23" s="37">
        <v>2.1448845163385002</v>
      </c>
      <c r="W23" s="37">
        <v>2.19904553819116</v>
      </c>
      <c r="X23" s="37">
        <v>2.2545741937163002</v>
      </c>
      <c r="Y23" s="37">
        <v>2.3115050173779599</v>
      </c>
      <c r="Z23" s="37">
        <v>2.3698734156787</v>
      </c>
      <c r="AA23" s="37">
        <v>2.4297156891796199</v>
      </c>
      <c r="AB23" s="37">
        <v>2.49106905507647</v>
      </c>
      <c r="AC23" s="37">
        <v>2.5539716703458399</v>
      </c>
      <c r="AD23" s="37">
        <v>2.6184626554757999</v>
      </c>
      <c r="AE23" s="37">
        <v>2.6845821187957601</v>
      </c>
    </row>
    <row r="24" spans="2:31">
      <c r="B24" s="2" t="s">
        <v>173</v>
      </c>
      <c r="C24" s="2" t="s">
        <v>145</v>
      </c>
      <c r="D24" s="37">
        <f t="shared" si="2"/>
        <v>4.2973102783306203</v>
      </c>
      <c r="E24" s="37">
        <f t="shared" si="3"/>
        <v>4.4058227479388403</v>
      </c>
      <c r="F24" s="37">
        <f t="shared" si="4"/>
        <v>4.51707529338469</v>
      </c>
      <c r="G24" s="37">
        <f t="shared" si="5"/>
        <v>4.63113710501674</v>
      </c>
      <c r="H24" s="37">
        <f t="shared" si="6"/>
        <v>4.7480791203265698</v>
      </c>
      <c r="I24" s="37">
        <f t="shared" si="7"/>
        <v>4.8679740680663004</v>
      </c>
      <c r="J24" s="37">
        <f t="shared" si="8"/>
        <v>4.9908965134801804</v>
      </c>
      <c r="K24" s="37">
        <f t="shared" si="9"/>
        <v>5.11692290467834</v>
      </c>
      <c r="L24" s="37">
        <f t="shared" si="10"/>
        <v>5.2461316201814698</v>
      </c>
      <c r="M24" s="37">
        <f t="shared" si="11"/>
        <v>5.3786030176661299</v>
      </c>
      <c r="N24" s="37">
        <f t="shared" si="12"/>
        <v>5.5144194839409097</v>
      </c>
      <c r="R24" s="2" t="s">
        <v>145</v>
      </c>
      <c r="S24" s="2" t="s">
        <v>49</v>
      </c>
      <c r="T24" s="2" t="s">
        <v>127</v>
      </c>
      <c r="U24" s="37">
        <v>4.2973102783306203</v>
      </c>
      <c r="V24" s="37">
        <v>4.4058227479388403</v>
      </c>
      <c r="W24" s="37">
        <v>4.51707529338469</v>
      </c>
      <c r="X24" s="37">
        <v>4.63113710501674</v>
      </c>
      <c r="Y24" s="37">
        <v>4.7480791203265698</v>
      </c>
      <c r="Z24" s="37">
        <v>4.8679740680663004</v>
      </c>
      <c r="AA24" s="37">
        <v>4.9908965134801804</v>
      </c>
      <c r="AB24" s="37">
        <v>5.11692290467834</v>
      </c>
      <c r="AC24" s="37">
        <v>5.2461316201814698</v>
      </c>
      <c r="AD24" s="37">
        <v>5.3786030176661299</v>
      </c>
      <c r="AE24" s="37">
        <v>5.5144194839409097</v>
      </c>
    </row>
    <row r="25" spans="2:31">
      <c r="B25" s="2" t="s">
        <v>173</v>
      </c>
      <c r="C25" s="2" t="s">
        <v>146</v>
      </c>
      <c r="D25" s="37">
        <f t="shared" si="2"/>
        <v>17.9482436008619</v>
      </c>
      <c r="E25" s="37">
        <f t="shared" si="3"/>
        <v>18.401459243232502</v>
      </c>
      <c r="F25" s="37">
        <f t="shared" si="4"/>
        <v>18.866119148510201</v>
      </c>
      <c r="G25" s="37">
        <f t="shared" si="5"/>
        <v>19.342512298674599</v>
      </c>
      <c r="H25" s="37">
        <f t="shared" si="6"/>
        <v>19.830934972862298</v>
      </c>
      <c r="I25" s="37">
        <f t="shared" si="7"/>
        <v>20.331690931629399</v>
      </c>
      <c r="J25" s="37">
        <f t="shared" si="8"/>
        <v>20.845091605866699</v>
      </c>
      <c r="K25" s="37">
        <f t="shared" si="9"/>
        <v>21.371456290485401</v>
      </c>
      <c r="L25" s="37">
        <f t="shared" si="10"/>
        <v>21.9111123429931</v>
      </c>
      <c r="M25" s="37">
        <f t="shared" si="11"/>
        <v>22.464395387084799</v>
      </c>
      <c r="N25" s="37">
        <f t="shared" si="12"/>
        <v>23.031649521374302</v>
      </c>
      <c r="R25" s="2" t="s">
        <v>146</v>
      </c>
      <c r="S25" s="2" t="s">
        <v>49</v>
      </c>
      <c r="T25" s="2" t="s">
        <v>127</v>
      </c>
      <c r="U25" s="37">
        <v>17.9482436008619</v>
      </c>
      <c r="V25" s="37">
        <v>18.401459243232502</v>
      </c>
      <c r="W25" s="37">
        <v>18.866119148510201</v>
      </c>
      <c r="X25" s="37">
        <v>19.342512298674599</v>
      </c>
      <c r="Y25" s="37">
        <v>19.830934972862298</v>
      </c>
      <c r="Z25" s="37">
        <v>20.331690931629399</v>
      </c>
      <c r="AA25" s="37">
        <v>20.845091605866699</v>
      </c>
      <c r="AB25" s="37">
        <v>21.371456290485401</v>
      </c>
      <c r="AC25" s="37">
        <v>21.9111123429931</v>
      </c>
      <c r="AD25" s="37">
        <v>22.464395387084799</v>
      </c>
      <c r="AE25" s="37">
        <v>23.031649521374302</v>
      </c>
    </row>
    <row r="26" spans="2:31">
      <c r="B26" s="2" t="s">
        <v>173</v>
      </c>
      <c r="C26" s="2" t="s">
        <v>147</v>
      </c>
      <c r="D26" s="37">
        <f t="shared" si="2"/>
        <v>0.67961851398692197</v>
      </c>
      <c r="E26" s="37">
        <f t="shared" si="3"/>
        <v>0.69677973311416497</v>
      </c>
      <c r="F26" s="37">
        <f t="shared" si="4"/>
        <v>0.71437429452957801</v>
      </c>
      <c r="G26" s="37">
        <f t="shared" si="5"/>
        <v>0.73241314066896901</v>
      </c>
      <c r="H26" s="37">
        <f t="shared" si="6"/>
        <v>0.75090749027836601</v>
      </c>
      <c r="I26" s="37">
        <f t="shared" si="7"/>
        <v>0.76986884539118905</v>
      </c>
      <c r="J26" s="37">
        <f t="shared" si="8"/>
        <v>0.78930899848161895</v>
      </c>
      <c r="K26" s="37">
        <f t="shared" si="9"/>
        <v>0.80924003979858505</v>
      </c>
      <c r="L26" s="37">
        <f t="shared" si="10"/>
        <v>0.82967436488495205</v>
      </c>
      <c r="M26" s="37">
        <f t="shared" si="11"/>
        <v>0.85062468228657795</v>
      </c>
      <c r="N26" s="37">
        <f t="shared" si="12"/>
        <v>0.87210402145602595</v>
      </c>
      <c r="R26" s="2" t="s">
        <v>147</v>
      </c>
      <c r="S26" s="2" t="s">
        <v>49</v>
      </c>
      <c r="T26" s="2" t="s">
        <v>127</v>
      </c>
      <c r="U26" s="37">
        <v>0.67961851398692197</v>
      </c>
      <c r="V26" s="37">
        <v>0.69677973311416497</v>
      </c>
      <c r="W26" s="37">
        <v>0.71437429452957801</v>
      </c>
      <c r="X26" s="37">
        <v>0.73241314066896901</v>
      </c>
      <c r="Y26" s="37">
        <v>0.75090749027836601</v>
      </c>
      <c r="Z26" s="37">
        <v>0.76986884539118905</v>
      </c>
      <c r="AA26" s="37">
        <v>0.78930899848161895</v>
      </c>
      <c r="AB26" s="37">
        <v>0.80924003979858505</v>
      </c>
      <c r="AC26" s="37">
        <v>0.82967436488495205</v>
      </c>
      <c r="AD26" s="37">
        <v>0.85062468228657795</v>
      </c>
      <c r="AE26" s="37">
        <v>0.87210402145602595</v>
      </c>
    </row>
    <row r="27" spans="2:31">
      <c r="B27" s="2" t="s">
        <v>173</v>
      </c>
      <c r="C27" s="2" t="s">
        <v>148</v>
      </c>
      <c r="D27" s="37">
        <f t="shared" si="2"/>
        <v>1.15200246657359</v>
      </c>
      <c r="E27" s="37">
        <f t="shared" si="3"/>
        <v>1.1810919724612701</v>
      </c>
      <c r="F27" s="37">
        <f t="shared" si="4"/>
        <v>1.21091602482548</v>
      </c>
      <c r="G27" s="37">
        <f t="shared" si="5"/>
        <v>1.24149317188525</v>
      </c>
      <c r="H27" s="37">
        <f t="shared" si="6"/>
        <v>1.27284243022536</v>
      </c>
      <c r="I27" s="37">
        <f t="shared" si="7"/>
        <v>1.3049832966232</v>
      </c>
      <c r="J27" s="37">
        <f t="shared" si="8"/>
        <v>1.3379357601742099</v>
      </c>
      <c r="K27" s="37">
        <f t="shared" si="9"/>
        <v>1.3717203147235399</v>
      </c>
      <c r="L27" s="37">
        <f t="shared" si="10"/>
        <v>1.4063579716116099</v>
      </c>
      <c r="M27" s="37">
        <f t="shared" si="11"/>
        <v>1.44187027274153</v>
      </c>
      <c r="N27" s="37">
        <f t="shared" si="12"/>
        <v>1.4782793039764399</v>
      </c>
      <c r="R27" s="2" t="s">
        <v>148</v>
      </c>
      <c r="S27" s="2" t="s">
        <v>49</v>
      </c>
      <c r="T27" s="2" t="s">
        <v>127</v>
      </c>
      <c r="U27" s="37">
        <v>1.15200246657359</v>
      </c>
      <c r="V27" s="37">
        <v>1.1810919724612701</v>
      </c>
      <c r="W27" s="37">
        <v>1.21091602482548</v>
      </c>
      <c r="X27" s="37">
        <v>1.24149317188525</v>
      </c>
      <c r="Y27" s="37">
        <v>1.27284243022536</v>
      </c>
      <c r="Z27" s="37">
        <v>1.3049832966232</v>
      </c>
      <c r="AA27" s="37">
        <v>1.3379357601742099</v>
      </c>
      <c r="AB27" s="37">
        <v>1.3717203147235399</v>
      </c>
      <c r="AC27" s="37">
        <v>1.4063579716116099</v>
      </c>
      <c r="AD27" s="37">
        <v>1.44187027274153</v>
      </c>
      <c r="AE27" s="37">
        <v>1.4782793039764399</v>
      </c>
    </row>
    <row r="28" spans="2:31">
      <c r="B28" s="2" t="s">
        <v>173</v>
      </c>
      <c r="C28" s="2" t="s">
        <v>149</v>
      </c>
      <c r="D28" s="37">
        <f t="shared" si="2"/>
        <v>1.21350250261157</v>
      </c>
      <c r="E28" s="37">
        <f t="shared" si="3"/>
        <v>1.24414496147662</v>
      </c>
      <c r="F28" s="37">
        <f t="shared" si="4"/>
        <v>1.27556118082695</v>
      </c>
      <c r="G28" s="37">
        <f t="shared" si="5"/>
        <v>1.30777069908442</v>
      </c>
      <c r="H28" s="37">
        <f t="shared" si="6"/>
        <v>1.34079354804054</v>
      </c>
      <c r="I28" s="37">
        <f t="shared" si="7"/>
        <v>1.3746502653146699</v>
      </c>
      <c r="J28" s="37">
        <f t="shared" si="8"/>
        <v>1.40936190712678</v>
      </c>
      <c r="K28" s="37">
        <f t="shared" si="9"/>
        <v>1.4449500613927699</v>
      </c>
      <c r="L28" s="37">
        <f t="shared" si="10"/>
        <v>1.4814368611505</v>
      </c>
      <c r="M28" s="37">
        <f t="shared" si="11"/>
        <v>1.5188449983247401</v>
      </c>
      <c r="N28" s="37">
        <f t="shared" si="12"/>
        <v>1.5571977378398301</v>
      </c>
      <c r="R28" s="2" t="s">
        <v>149</v>
      </c>
      <c r="S28" s="2" t="s">
        <v>49</v>
      </c>
      <c r="T28" s="2" t="s">
        <v>127</v>
      </c>
      <c r="U28" s="37">
        <v>1.21350250261157</v>
      </c>
      <c r="V28" s="37">
        <v>1.24414496147662</v>
      </c>
      <c r="W28" s="37">
        <v>1.27556118082695</v>
      </c>
      <c r="X28" s="37">
        <v>1.30777069908442</v>
      </c>
      <c r="Y28" s="37">
        <v>1.34079354804054</v>
      </c>
      <c r="Z28" s="37">
        <v>1.3746502653146699</v>
      </c>
      <c r="AA28" s="37">
        <v>1.40936190712678</v>
      </c>
      <c r="AB28" s="37">
        <v>1.4449500613927699</v>
      </c>
      <c r="AC28" s="37">
        <v>1.4814368611505</v>
      </c>
      <c r="AD28" s="37">
        <v>1.5188449983247401</v>
      </c>
      <c r="AE28" s="37">
        <v>1.5571977378398301</v>
      </c>
    </row>
    <row r="29" spans="2:31">
      <c r="B29" s="2" t="s">
        <v>173</v>
      </c>
      <c r="C29" s="2" t="s">
        <v>150</v>
      </c>
      <c r="D29" s="37">
        <f t="shared" si="2"/>
        <v>0.16683840074526701</v>
      </c>
      <c r="E29" s="37">
        <f t="shared" si="3"/>
        <v>0.17105127943397699</v>
      </c>
      <c r="F29" s="37">
        <f t="shared" si="4"/>
        <v>0.17537053858885401</v>
      </c>
      <c r="G29" s="37">
        <f t="shared" si="5"/>
        <v>0.179798864449977</v>
      </c>
      <c r="H29" s="37">
        <f t="shared" si="6"/>
        <v>0.18433901108835199</v>
      </c>
      <c r="I29" s="37">
        <f t="shared" si="7"/>
        <v>0.18899380211873301</v>
      </c>
      <c r="J29" s="37">
        <f t="shared" si="8"/>
        <v>0.193766132455679</v>
      </c>
      <c r="K29" s="37">
        <f t="shared" si="9"/>
        <v>0.19865897011397499</v>
      </c>
      <c r="L29" s="37">
        <f t="shared" si="10"/>
        <v>0.20367535805449599</v>
      </c>
      <c r="M29" s="37">
        <f t="shared" si="11"/>
        <v>0.20881841607669099</v>
      </c>
      <c r="N29" s="37">
        <f t="shared" si="12"/>
        <v>0.21409134275885799</v>
      </c>
      <c r="R29" s="2" t="s">
        <v>150</v>
      </c>
      <c r="S29" s="2" t="s">
        <v>49</v>
      </c>
      <c r="T29" s="2" t="s">
        <v>127</v>
      </c>
      <c r="U29" s="37">
        <v>0.16683840074526701</v>
      </c>
      <c r="V29" s="37">
        <v>0.17105127943397699</v>
      </c>
      <c r="W29" s="37">
        <v>0.17537053858885401</v>
      </c>
      <c r="X29" s="37">
        <v>0.179798864449977</v>
      </c>
      <c r="Y29" s="37">
        <v>0.18433901108835199</v>
      </c>
      <c r="Z29" s="37">
        <v>0.18899380211873301</v>
      </c>
      <c r="AA29" s="37">
        <v>0.193766132455679</v>
      </c>
      <c r="AB29" s="37">
        <v>0.19865897011397499</v>
      </c>
      <c r="AC29" s="37">
        <v>0.20367535805449599</v>
      </c>
      <c r="AD29" s="37">
        <v>0.20881841607669099</v>
      </c>
      <c r="AE29" s="37">
        <v>0.21409134275885799</v>
      </c>
    </row>
    <row r="30" spans="2:31">
      <c r="B30" s="2" t="s">
        <v>173</v>
      </c>
      <c r="C30" s="2" t="s">
        <v>151</v>
      </c>
      <c r="D30" s="37">
        <f t="shared" si="2"/>
        <v>6.7560981022136399</v>
      </c>
      <c r="E30" s="37">
        <f t="shared" si="3"/>
        <v>6.9266980455510696</v>
      </c>
      <c r="F30" s="37">
        <f t="shared" si="4"/>
        <v>7.1016058512413602</v>
      </c>
      <c r="G30" s="37">
        <f t="shared" si="5"/>
        <v>7.2809302982072301</v>
      </c>
      <c r="H30" s="37">
        <f t="shared" si="6"/>
        <v>7.4647829121754903</v>
      </c>
      <c r="I30" s="37">
        <f t="shared" si="7"/>
        <v>7.6532780350373297</v>
      </c>
      <c r="J30" s="37">
        <f t="shared" si="8"/>
        <v>7.8465328959599701</v>
      </c>
      <c r="K30" s="37">
        <f t="shared" si="9"/>
        <v>8.0446676842940104</v>
      </c>
      <c r="L30" s="37">
        <f t="shared" si="10"/>
        <v>8.2478056243217495</v>
      </c>
      <c r="M30" s="37">
        <f t="shared" si="11"/>
        <v>8.4560730518930693</v>
      </c>
      <c r="N30" s="37">
        <f t="shared" si="12"/>
        <v>8.6695994929963298</v>
      </c>
      <c r="R30" s="2" t="s">
        <v>151</v>
      </c>
      <c r="S30" s="2" t="s">
        <v>49</v>
      </c>
      <c r="T30" s="2" t="s">
        <v>127</v>
      </c>
      <c r="U30" s="37">
        <v>6.7560981022136399</v>
      </c>
      <c r="V30" s="37">
        <v>6.9266980455510696</v>
      </c>
      <c r="W30" s="37">
        <v>7.1016058512413602</v>
      </c>
      <c r="X30" s="37">
        <v>7.2809302982072301</v>
      </c>
      <c r="Y30" s="37">
        <v>7.4647829121754903</v>
      </c>
      <c r="Z30" s="37">
        <v>7.6532780350373297</v>
      </c>
      <c r="AA30" s="37">
        <v>7.8465328959599701</v>
      </c>
      <c r="AB30" s="37">
        <v>8.0446676842940104</v>
      </c>
      <c r="AC30" s="37">
        <v>8.2478056243217495</v>
      </c>
      <c r="AD30" s="37">
        <v>8.4560730518930693</v>
      </c>
      <c r="AE30" s="37">
        <v>8.6695994929963298</v>
      </c>
    </row>
    <row r="31" spans="2:31">
      <c r="B31" s="2" t="s">
        <v>173</v>
      </c>
      <c r="C31" s="2" t="s">
        <v>152</v>
      </c>
      <c r="D31" s="37">
        <f t="shared" si="2"/>
        <v>210.95554258850001</v>
      </c>
      <c r="E31" s="37">
        <f t="shared" si="3"/>
        <v>221.71639538481199</v>
      </c>
      <c r="F31" s="37">
        <f t="shared" si="4"/>
        <v>233.026159821383</v>
      </c>
      <c r="G31" s="37">
        <f t="shared" si="5"/>
        <v>244.91283590848201</v>
      </c>
      <c r="H31" s="37">
        <f t="shared" si="6"/>
        <v>257.40585193830702</v>
      </c>
      <c r="I31" s="37">
        <f t="shared" si="7"/>
        <v>270.53613734171302</v>
      </c>
      <c r="J31" s="37">
        <f t="shared" si="8"/>
        <v>284.33619926137402</v>
      </c>
      <c r="K31" s="37">
        <f t="shared" si="9"/>
        <v>298.84020303094002</v>
      </c>
      <c r="L31" s="37">
        <f t="shared" si="10"/>
        <v>314.084056759443</v>
      </c>
      <c r="M31" s="37">
        <f t="shared" si="11"/>
        <v>330.10550023035302</v>
      </c>
      <c r="N31" s="37">
        <f t="shared" si="12"/>
        <v>346.94419833538899</v>
      </c>
      <c r="R31" s="2" t="s">
        <v>152</v>
      </c>
      <c r="S31" s="2" t="s">
        <v>49</v>
      </c>
      <c r="T31" s="2" t="s">
        <v>127</v>
      </c>
      <c r="U31" s="37">
        <v>210.95554258850001</v>
      </c>
      <c r="V31" s="37">
        <v>221.71639538481199</v>
      </c>
      <c r="W31" s="37">
        <v>233.026159821383</v>
      </c>
      <c r="X31" s="37">
        <v>244.91283590848201</v>
      </c>
      <c r="Y31" s="37">
        <v>257.40585193830702</v>
      </c>
      <c r="Z31" s="37">
        <v>270.53613734171302</v>
      </c>
      <c r="AA31" s="37">
        <v>284.33619926137402</v>
      </c>
      <c r="AB31" s="37">
        <v>298.84020303094002</v>
      </c>
      <c r="AC31" s="37">
        <v>314.084056759443</v>
      </c>
      <c r="AD31" s="37">
        <v>330.10550023035302</v>
      </c>
      <c r="AE31" s="37">
        <v>346.94419833538899</v>
      </c>
    </row>
    <row r="32" spans="2:31">
      <c r="B32" s="2" t="s">
        <v>173</v>
      </c>
      <c r="C32" s="2" t="s">
        <v>153</v>
      </c>
      <c r="D32" s="37">
        <f t="shared" si="2"/>
        <v>781.75539059209996</v>
      </c>
      <c r="E32" s="37">
        <f t="shared" si="3"/>
        <v>821.632772232148</v>
      </c>
      <c r="F32" s="37">
        <f t="shared" si="4"/>
        <v>863.54430110751196</v>
      </c>
      <c r="G32" s="37">
        <f t="shared" si="5"/>
        <v>907.59373917057496</v>
      </c>
      <c r="H32" s="37">
        <f t="shared" si="6"/>
        <v>953.89014127611301</v>
      </c>
      <c r="I32" s="37">
        <f t="shared" si="7"/>
        <v>1002.5481251725</v>
      </c>
      <c r="J32" s="37">
        <f t="shared" si="8"/>
        <v>1053.6881552652101</v>
      </c>
      <c r="K32" s="37">
        <f t="shared" si="9"/>
        <v>1107.4368408550699</v>
      </c>
      <c r="L32" s="37">
        <f t="shared" si="10"/>
        <v>1163.9272495896701</v>
      </c>
      <c r="M32" s="37">
        <f t="shared" si="11"/>
        <v>1223.2992369040001</v>
      </c>
      <c r="N32" s="37">
        <f t="shared" si="12"/>
        <v>1285.6997922657599</v>
      </c>
      <c r="R32" s="2" t="s">
        <v>153</v>
      </c>
      <c r="S32" s="2" t="s">
        <v>49</v>
      </c>
      <c r="T32" s="2" t="s">
        <v>127</v>
      </c>
      <c r="U32" s="37">
        <v>781.75539059209996</v>
      </c>
      <c r="V32" s="37">
        <v>821.632772232148</v>
      </c>
      <c r="W32" s="37">
        <v>863.54430110751196</v>
      </c>
      <c r="X32" s="37">
        <v>907.59373917057496</v>
      </c>
      <c r="Y32" s="37">
        <v>953.89014127611301</v>
      </c>
      <c r="Z32" s="37">
        <v>1002.5481251725</v>
      </c>
      <c r="AA32" s="37">
        <v>1053.6881552652101</v>
      </c>
      <c r="AB32" s="37">
        <v>1107.4368408550699</v>
      </c>
      <c r="AC32" s="37">
        <v>1163.9272495896701</v>
      </c>
      <c r="AD32" s="37">
        <v>1223.2992369040001</v>
      </c>
      <c r="AE32" s="37">
        <v>1285.6997922657599</v>
      </c>
    </row>
    <row r="33" spans="2:31">
      <c r="B33" s="2" t="s">
        <v>173</v>
      </c>
      <c r="C33" s="2" t="s">
        <v>154</v>
      </c>
      <c r="D33" s="37">
        <f t="shared" si="2"/>
        <v>738.99076655290003</v>
      </c>
      <c r="E33" s="37">
        <f t="shared" si="3"/>
        <v>776.68672257820106</v>
      </c>
      <c r="F33" s="37">
        <f t="shared" si="4"/>
        <v>816.30555120891904</v>
      </c>
      <c r="G33" s="37">
        <f t="shared" si="5"/>
        <v>857.94533827299404</v>
      </c>
      <c r="H33" s="37">
        <f t="shared" si="6"/>
        <v>901.70917296136099</v>
      </c>
      <c r="I33" s="37">
        <f t="shared" si="7"/>
        <v>947.70540304974998</v>
      </c>
      <c r="J33" s="37">
        <f t="shared" si="8"/>
        <v>996.04790313935803</v>
      </c>
      <c r="K33" s="37">
        <f t="shared" si="9"/>
        <v>1046.8563565805</v>
      </c>
      <c r="L33" s="37">
        <f t="shared" si="10"/>
        <v>1100.25655177717</v>
      </c>
      <c r="M33" s="37">
        <f t="shared" si="11"/>
        <v>1156.3806936061801</v>
      </c>
      <c r="N33" s="37">
        <f t="shared" si="12"/>
        <v>1215.3677307216999</v>
      </c>
      <c r="R33" s="2" t="s">
        <v>154</v>
      </c>
      <c r="S33" s="2" t="s">
        <v>49</v>
      </c>
      <c r="T33" s="2" t="s">
        <v>127</v>
      </c>
      <c r="U33" s="37">
        <v>738.99076655290003</v>
      </c>
      <c r="V33" s="37">
        <v>776.68672257820106</v>
      </c>
      <c r="W33" s="37">
        <v>816.30555120891904</v>
      </c>
      <c r="X33" s="37">
        <v>857.94533827299404</v>
      </c>
      <c r="Y33" s="37">
        <v>901.70917296136099</v>
      </c>
      <c r="Z33" s="37">
        <v>947.70540304974998</v>
      </c>
      <c r="AA33" s="37">
        <v>996.04790313935803</v>
      </c>
      <c r="AB33" s="37">
        <v>1046.8563565805</v>
      </c>
      <c r="AC33" s="37">
        <v>1100.25655177717</v>
      </c>
      <c r="AD33" s="37">
        <v>1156.3806936061801</v>
      </c>
      <c r="AE33" s="37">
        <v>1215.3677307216999</v>
      </c>
    </row>
    <row r="34" spans="2:31">
      <c r="B34" s="2" t="s">
        <v>173</v>
      </c>
      <c r="C34" s="2" t="s">
        <v>155</v>
      </c>
      <c r="D34" s="37">
        <f t="shared" si="2"/>
        <v>1.0391520831187999</v>
      </c>
      <c r="E34" s="37">
        <f t="shared" si="3"/>
        <v>1.0653919754082499</v>
      </c>
      <c r="F34" s="37">
        <f t="shared" si="4"/>
        <v>1.0922944578599501</v>
      </c>
      <c r="G34" s="37">
        <f t="shared" si="5"/>
        <v>1.11987626170582</v>
      </c>
      <c r="H34" s="37">
        <f t="shared" si="6"/>
        <v>1.1481545406623299</v>
      </c>
      <c r="I34" s="37">
        <f t="shared" si="7"/>
        <v>1.1771468815988</v>
      </c>
      <c r="J34" s="37">
        <f t="shared" si="8"/>
        <v>1.2068713154750399</v>
      </c>
      <c r="K34" s="37">
        <f t="shared" si="9"/>
        <v>1.23734632855517</v>
      </c>
      <c r="L34" s="37">
        <f t="shared" si="10"/>
        <v>1.2685908739046701</v>
      </c>
      <c r="M34" s="37">
        <f t="shared" si="11"/>
        <v>1.30062438317766</v>
      </c>
      <c r="N34" s="37">
        <f t="shared" si="12"/>
        <v>1.3334667787018899</v>
      </c>
      <c r="R34" s="2" t="s">
        <v>155</v>
      </c>
      <c r="S34" s="2" t="s">
        <v>49</v>
      </c>
      <c r="T34" s="2" t="s">
        <v>127</v>
      </c>
      <c r="U34" s="37">
        <v>1.0391520831187999</v>
      </c>
      <c r="V34" s="37">
        <v>1.0653919754082499</v>
      </c>
      <c r="W34" s="37">
        <v>1.0922944578599501</v>
      </c>
      <c r="X34" s="37">
        <v>1.11987626170582</v>
      </c>
      <c r="Y34" s="37">
        <v>1.1481545406623299</v>
      </c>
      <c r="Z34" s="37">
        <v>1.1771468815988</v>
      </c>
      <c r="AA34" s="37">
        <v>1.2068713154750399</v>
      </c>
      <c r="AB34" s="37">
        <v>1.23734632855517</v>
      </c>
      <c r="AC34" s="37">
        <v>1.2685908739046701</v>
      </c>
      <c r="AD34" s="37">
        <v>1.30062438317766</v>
      </c>
      <c r="AE34" s="37">
        <v>1.3334667787018899</v>
      </c>
    </row>
    <row r="35" spans="2:31">
      <c r="B35" s="2" t="s">
        <v>173</v>
      </c>
      <c r="C35" s="2" t="s">
        <v>156</v>
      </c>
      <c r="D35" s="37">
        <f t="shared" si="2"/>
        <v>2.02074666832935</v>
      </c>
      <c r="E35" s="37">
        <f t="shared" si="3"/>
        <v>2.0717730539591499</v>
      </c>
      <c r="F35" s="37">
        <f t="shared" si="4"/>
        <v>2.1240879197687002</v>
      </c>
      <c r="G35" s="37">
        <f t="shared" si="5"/>
        <v>2.1777238014971698</v>
      </c>
      <c r="H35" s="37">
        <f t="shared" si="6"/>
        <v>2.2327140564519099</v>
      </c>
      <c r="I35" s="37">
        <f t="shared" si="7"/>
        <v>2.2890928842540998</v>
      </c>
      <c r="J35" s="37">
        <f t="shared" si="8"/>
        <v>2.3468953481081898</v>
      </c>
      <c r="K35" s="37">
        <f t="shared" si="9"/>
        <v>2.4061573966084899</v>
      </c>
      <c r="L35" s="37">
        <f t="shared" si="10"/>
        <v>2.4669158860963498</v>
      </c>
      <c r="M35" s="37">
        <f t="shared" si="11"/>
        <v>2.5292086035819601</v>
      </c>
      <c r="N35" s="37">
        <f t="shared" si="12"/>
        <v>2.5930742902448398</v>
      </c>
      <c r="R35" s="2" t="s">
        <v>156</v>
      </c>
      <c r="S35" s="2" t="s">
        <v>49</v>
      </c>
      <c r="T35" s="2" t="s">
        <v>127</v>
      </c>
      <c r="U35" s="37">
        <v>2.02074666832935</v>
      </c>
      <c r="V35" s="37">
        <v>2.0717730539591499</v>
      </c>
      <c r="W35" s="37">
        <v>2.1240879197687002</v>
      </c>
      <c r="X35" s="37">
        <v>2.1777238014971698</v>
      </c>
      <c r="Y35" s="37">
        <v>2.2327140564519099</v>
      </c>
      <c r="Z35" s="37">
        <v>2.2890928842540998</v>
      </c>
      <c r="AA35" s="37">
        <v>2.3468953481081898</v>
      </c>
      <c r="AB35" s="37">
        <v>2.4061573966084899</v>
      </c>
      <c r="AC35" s="37">
        <v>2.4669158860963498</v>
      </c>
      <c r="AD35" s="37">
        <v>2.5292086035819601</v>
      </c>
      <c r="AE35" s="37">
        <v>2.5930742902448398</v>
      </c>
    </row>
    <row r="36" spans="2:31">
      <c r="B36" s="2" t="s">
        <v>173</v>
      </c>
      <c r="C36" s="2" t="s">
        <v>157</v>
      </c>
      <c r="D36" s="37">
        <f t="shared" si="2"/>
        <v>0.77936221057263499</v>
      </c>
      <c r="E36" s="37">
        <f t="shared" si="3"/>
        <v>0.799042083030299</v>
      </c>
      <c r="F36" s="37">
        <f t="shared" si="4"/>
        <v>0.81921889692892003</v>
      </c>
      <c r="G36" s="37">
        <f t="shared" si="5"/>
        <v>0.83990520066261498</v>
      </c>
      <c r="H36" s="37">
        <f t="shared" si="6"/>
        <v>0.86111385948817498</v>
      </c>
      <c r="I36" s="37">
        <f t="shared" si="7"/>
        <v>0.88285806352624696</v>
      </c>
      <c r="J36" s="37">
        <f t="shared" si="8"/>
        <v>0.90515133596455399</v>
      </c>
      <c r="K36" s="37">
        <f t="shared" si="9"/>
        <v>0.92800754146825404</v>
      </c>
      <c r="L36" s="37">
        <f t="shared" si="10"/>
        <v>0.95144089480267702</v>
      </c>
      <c r="M36" s="37">
        <f t="shared" si="11"/>
        <v>0.97546596967378896</v>
      </c>
      <c r="N36" s="37">
        <f t="shared" si="12"/>
        <v>1.00009770779189</v>
      </c>
      <c r="R36" s="2" t="s">
        <v>157</v>
      </c>
      <c r="S36" s="2" t="s">
        <v>49</v>
      </c>
      <c r="T36" s="2" t="s">
        <v>127</v>
      </c>
      <c r="U36" s="37">
        <v>0.77936221057263499</v>
      </c>
      <c r="V36" s="37">
        <v>0.799042083030299</v>
      </c>
      <c r="W36" s="37">
        <v>0.81921889692892003</v>
      </c>
      <c r="X36" s="37">
        <v>0.83990520066261498</v>
      </c>
      <c r="Y36" s="37">
        <v>0.86111385948817498</v>
      </c>
      <c r="Z36" s="37">
        <v>0.88285806352624696</v>
      </c>
      <c r="AA36" s="37">
        <v>0.90515133596455399</v>
      </c>
      <c r="AB36" s="37">
        <v>0.92800754146825404</v>
      </c>
      <c r="AC36" s="37">
        <v>0.95144089480267702</v>
      </c>
      <c r="AD36" s="37">
        <v>0.97546596967378896</v>
      </c>
      <c r="AE36" s="37">
        <v>1.00009770779189</v>
      </c>
    </row>
    <row r="37" spans="2:31">
      <c r="B37" s="2" t="s">
        <v>173</v>
      </c>
      <c r="C37" s="2" t="s">
        <v>158</v>
      </c>
      <c r="D37" s="37">
        <f t="shared" si="2"/>
        <v>0.83866503158502204</v>
      </c>
      <c r="E37" s="37">
        <f t="shared" si="3"/>
        <v>0.85984237458728197</v>
      </c>
      <c r="F37" s="37">
        <f t="shared" si="4"/>
        <v>0.88155447203827297</v>
      </c>
      <c r="G37" s="37">
        <f t="shared" si="5"/>
        <v>0.90381482715794104</v>
      </c>
      <c r="H37" s="37">
        <f t="shared" si="6"/>
        <v>0.92663728413945801</v>
      </c>
      <c r="I37" s="37">
        <f t="shared" si="7"/>
        <v>0.95003603675922099</v>
      </c>
      <c r="J37" s="37">
        <f t="shared" si="8"/>
        <v>0.97402563720426805</v>
      </c>
      <c r="K37" s="37">
        <f t="shared" si="9"/>
        <v>0.998621005122595</v>
      </c>
      <c r="L37" s="37">
        <f t="shared" si="10"/>
        <v>1.02383743690201</v>
      </c>
      <c r="M37" s="37">
        <f t="shared" si="11"/>
        <v>1.0496906151832699</v>
      </c>
      <c r="N37" s="37">
        <f t="shared" si="12"/>
        <v>1.0761966186134799</v>
      </c>
      <c r="R37" s="2" t="s">
        <v>158</v>
      </c>
      <c r="S37" s="2" t="s">
        <v>49</v>
      </c>
      <c r="T37" s="2" t="s">
        <v>127</v>
      </c>
      <c r="U37" s="37">
        <v>0.83866503158502204</v>
      </c>
      <c r="V37" s="37">
        <v>0.85984237458728197</v>
      </c>
      <c r="W37" s="37">
        <v>0.88155447203827297</v>
      </c>
      <c r="X37" s="37">
        <v>0.90381482715794104</v>
      </c>
      <c r="Y37" s="37">
        <v>0.92663728413945801</v>
      </c>
      <c r="Z37" s="37">
        <v>0.95003603675922099</v>
      </c>
      <c r="AA37" s="37">
        <v>0.97402563720426805</v>
      </c>
      <c r="AB37" s="37">
        <v>0.998621005122595</v>
      </c>
      <c r="AC37" s="37">
        <v>1.02383743690201</v>
      </c>
      <c r="AD37" s="37">
        <v>1.0496906151832699</v>
      </c>
      <c r="AE37" s="37">
        <v>1.0761966186134799</v>
      </c>
    </row>
    <row r="38" spans="2:31">
      <c r="B38" s="2" t="s">
        <v>173</v>
      </c>
      <c r="C38" s="2" t="s">
        <v>159</v>
      </c>
      <c r="D38" s="37">
        <f t="shared" si="2"/>
        <v>0</v>
      </c>
      <c r="E38" s="37">
        <f t="shared" si="3"/>
        <v>0</v>
      </c>
      <c r="F38" s="37">
        <f t="shared" si="4"/>
        <v>0</v>
      </c>
      <c r="G38" s="37">
        <f t="shared" si="5"/>
        <v>0</v>
      </c>
      <c r="H38" s="37">
        <f t="shared" si="6"/>
        <v>0</v>
      </c>
      <c r="I38" s="37">
        <f t="shared" si="7"/>
        <v>0</v>
      </c>
      <c r="J38" s="37">
        <f t="shared" si="8"/>
        <v>0</v>
      </c>
      <c r="K38" s="37">
        <f t="shared" si="9"/>
        <v>0</v>
      </c>
      <c r="L38" s="37">
        <f t="shared" si="10"/>
        <v>0</v>
      </c>
      <c r="M38" s="37">
        <f t="shared" si="11"/>
        <v>0</v>
      </c>
      <c r="N38" s="37">
        <f t="shared" si="12"/>
        <v>0</v>
      </c>
      <c r="R38" s="2" t="s">
        <v>159</v>
      </c>
      <c r="S38" s="2" t="s">
        <v>49</v>
      </c>
      <c r="T38" s="2" t="s">
        <v>127</v>
      </c>
      <c r="U38" s="37">
        <v>0</v>
      </c>
      <c r="V38" s="37">
        <v>0</v>
      </c>
      <c r="W38" s="37">
        <v>0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0</v>
      </c>
      <c r="AE38" s="37">
        <v>0</v>
      </c>
    </row>
    <row r="39" spans="2:31">
      <c r="B39" s="2" t="s">
        <v>173</v>
      </c>
      <c r="C39" s="2" t="s">
        <v>160</v>
      </c>
      <c r="D39" s="37">
        <f t="shared" si="2"/>
        <v>9.3093267539087101</v>
      </c>
      <c r="E39" s="37">
        <f t="shared" si="3"/>
        <v>9.5443989202240793</v>
      </c>
      <c r="F39" s="37">
        <f t="shared" si="4"/>
        <v>9.7854069533144497</v>
      </c>
      <c r="G39" s="37">
        <f t="shared" si="5"/>
        <v>10.032500741254299</v>
      </c>
      <c r="H39" s="37">
        <f t="shared" si="6"/>
        <v>10.285833956979801</v>
      </c>
      <c r="I39" s="37">
        <f t="shared" si="7"/>
        <v>10.545564153861401</v>
      </c>
      <c r="J39" s="37">
        <f t="shared" si="8"/>
        <v>10.811852863689399</v>
      </c>
      <c r="K39" s="37">
        <f t="shared" si="9"/>
        <v>11.084865697134401</v>
      </c>
      <c r="L39" s="37">
        <f t="shared" si="10"/>
        <v>11.364772446744</v>
      </c>
      <c r="M39" s="37">
        <f t="shared" si="11"/>
        <v>11.6517471925403</v>
      </c>
      <c r="N39" s="37">
        <f t="shared" si="12"/>
        <v>11.945968410283999</v>
      </c>
      <c r="R39" s="2" t="s">
        <v>160</v>
      </c>
      <c r="S39" s="2" t="s">
        <v>49</v>
      </c>
      <c r="T39" s="2" t="s">
        <v>127</v>
      </c>
      <c r="U39" s="37">
        <v>9.3093267539087101</v>
      </c>
      <c r="V39" s="37">
        <v>9.5443989202240793</v>
      </c>
      <c r="W39" s="37">
        <v>9.7854069533144497</v>
      </c>
      <c r="X39" s="37">
        <v>10.032500741254299</v>
      </c>
      <c r="Y39" s="37">
        <v>10.285833956979801</v>
      </c>
      <c r="Z39" s="37">
        <v>10.545564153861401</v>
      </c>
      <c r="AA39" s="37">
        <v>10.811852863689399</v>
      </c>
      <c r="AB39" s="37">
        <v>11.084865697134401</v>
      </c>
      <c r="AC39" s="37">
        <v>11.364772446744</v>
      </c>
      <c r="AD39" s="37">
        <v>11.6517471925403</v>
      </c>
      <c r="AE39" s="37">
        <v>11.945968410283999</v>
      </c>
    </row>
    <row r="40" spans="2:31">
      <c r="B40" s="2" t="s">
        <v>173</v>
      </c>
      <c r="C40" s="2" t="s">
        <v>161</v>
      </c>
      <c r="D40" s="37">
        <f t="shared" si="2"/>
        <v>1.14068814187762</v>
      </c>
      <c r="E40" s="37">
        <f t="shared" si="3"/>
        <v>1.16949194688842</v>
      </c>
      <c r="F40" s="37">
        <f t="shared" si="4"/>
        <v>1.1990230840706</v>
      </c>
      <c r="G40" s="37">
        <f t="shared" si="5"/>
        <v>1.2292999194729299</v>
      </c>
      <c r="H40" s="37">
        <f t="shared" si="6"/>
        <v>1.2603412829099301</v>
      </c>
      <c r="I40" s="37">
        <f t="shared" si="7"/>
        <v>1.2921664796725101</v>
      </c>
      <c r="J40" s="37">
        <f t="shared" si="8"/>
        <v>1.3247953025343999</v>
      </c>
      <c r="K40" s="37">
        <f t="shared" si="9"/>
        <v>1.35824804406164</v>
      </c>
      <c r="L40" s="37">
        <f t="shared" si="10"/>
        <v>1.3925455092330199</v>
      </c>
      <c r="M40" s="37">
        <f t="shared" si="11"/>
        <v>1.4277090283791001</v>
      </c>
      <c r="N40" s="37">
        <f t="shared" si="12"/>
        <v>1.4637604704480101</v>
      </c>
      <c r="R40" s="2" t="s">
        <v>161</v>
      </c>
      <c r="S40" s="2" t="s">
        <v>49</v>
      </c>
      <c r="T40" s="2" t="s">
        <v>127</v>
      </c>
      <c r="U40" s="37">
        <v>1.14068814187762</v>
      </c>
      <c r="V40" s="37">
        <v>1.16949194688842</v>
      </c>
      <c r="W40" s="37">
        <v>1.1990230840706</v>
      </c>
      <c r="X40" s="37">
        <v>1.2292999194729299</v>
      </c>
      <c r="Y40" s="37">
        <v>1.2603412829099301</v>
      </c>
      <c r="Z40" s="37">
        <v>1.2921664796725101</v>
      </c>
      <c r="AA40" s="37">
        <v>1.3247953025343999</v>
      </c>
      <c r="AB40" s="37">
        <v>1.35824804406164</v>
      </c>
      <c r="AC40" s="37">
        <v>1.3925455092330199</v>
      </c>
      <c r="AD40" s="37">
        <v>1.4277090283791001</v>
      </c>
      <c r="AE40" s="37">
        <v>1.4637604704480101</v>
      </c>
    </row>
    <row r="41" spans="2:31">
      <c r="B41" s="2" t="s">
        <v>173</v>
      </c>
      <c r="C41" s="2" t="s">
        <v>162</v>
      </c>
      <c r="D41" s="37">
        <f t="shared" si="2"/>
        <v>0.23583396961945199</v>
      </c>
      <c r="E41" s="37">
        <f t="shared" si="3"/>
        <v>0.24178907288252299</v>
      </c>
      <c r="F41" s="37">
        <f t="shared" si="4"/>
        <v>0.24789454996549401</v>
      </c>
      <c r="G41" s="37">
        <f t="shared" si="5"/>
        <v>0.254154197995755</v>
      </c>
      <c r="H41" s="37">
        <f t="shared" si="6"/>
        <v>0.26057190998292101</v>
      </c>
      <c r="I41" s="37">
        <f t="shared" si="7"/>
        <v>0.26715167723997901</v>
      </c>
      <c r="J41" s="37">
        <f t="shared" si="8"/>
        <v>0.273897591865569</v>
      </c>
      <c r="K41" s="37">
        <f t="shared" si="9"/>
        <v>0.28081384928894998</v>
      </c>
      <c r="L41" s="37">
        <f t="shared" si="10"/>
        <v>0.28790475087922801</v>
      </c>
      <c r="M41" s="37">
        <f t="shared" si="11"/>
        <v>0.29517470662046902</v>
      </c>
      <c r="N41" s="37">
        <f t="shared" si="12"/>
        <v>0.30262823785436199</v>
      </c>
      <c r="R41" s="2" t="s">
        <v>162</v>
      </c>
      <c r="S41" s="2" t="s">
        <v>49</v>
      </c>
      <c r="T41" s="2" t="s">
        <v>127</v>
      </c>
      <c r="U41" s="37">
        <v>0.23583396961945199</v>
      </c>
      <c r="V41" s="37">
        <v>0.24178907288252299</v>
      </c>
      <c r="W41" s="37">
        <v>0.24789454996549401</v>
      </c>
      <c r="X41" s="37">
        <v>0.254154197995755</v>
      </c>
      <c r="Y41" s="37">
        <v>0.26057190998292101</v>
      </c>
      <c r="Z41" s="37">
        <v>0.26715167723997901</v>
      </c>
      <c r="AA41" s="37">
        <v>0.273897591865569</v>
      </c>
      <c r="AB41" s="37">
        <v>0.28081384928894998</v>
      </c>
      <c r="AC41" s="37">
        <v>0.28790475087922801</v>
      </c>
      <c r="AD41" s="37">
        <v>0.29517470662046902</v>
      </c>
      <c r="AE41" s="37">
        <v>0.30262823785436199</v>
      </c>
    </row>
    <row r="42" spans="2:31">
      <c r="B42" s="2" t="s">
        <v>173</v>
      </c>
      <c r="C42" s="2" t="s">
        <v>163</v>
      </c>
      <c r="D42" s="37">
        <f t="shared" si="2"/>
        <v>46.0690664288988</v>
      </c>
      <c r="E42" s="37">
        <f t="shared" si="3"/>
        <v>46.778673909627003</v>
      </c>
      <c r="F42" s="37">
        <f t="shared" si="4"/>
        <v>50.119397109297601</v>
      </c>
      <c r="G42" s="37">
        <f t="shared" si="5"/>
        <v>53.139109107951001</v>
      </c>
      <c r="H42" s="37">
        <f t="shared" si="6"/>
        <v>55.868655978434496</v>
      </c>
      <c r="I42" s="37">
        <f t="shared" si="7"/>
        <v>58.335919784217097</v>
      </c>
      <c r="J42" s="37">
        <f t="shared" si="8"/>
        <v>60.566103392035302</v>
      </c>
      <c r="K42" s="37">
        <f t="shared" si="9"/>
        <v>62.581987916797402</v>
      </c>
      <c r="L42" s="37">
        <f t="shared" si="10"/>
        <v>64.404165428518198</v>
      </c>
      <c r="M42" s="37">
        <f t="shared" si="11"/>
        <v>66.051249298370607</v>
      </c>
      <c r="N42" s="37">
        <f t="shared" si="12"/>
        <v>67.540064332514604</v>
      </c>
      <c r="R42" s="2" t="s">
        <v>163</v>
      </c>
      <c r="S42" s="2" t="s">
        <v>49</v>
      </c>
      <c r="T42" s="2" t="s">
        <v>127</v>
      </c>
      <c r="U42" s="37">
        <v>46.0690664288988</v>
      </c>
      <c r="V42" s="37">
        <v>46.778673909627003</v>
      </c>
      <c r="W42" s="37">
        <v>50.119397109297601</v>
      </c>
      <c r="X42" s="37">
        <v>53.139109107951001</v>
      </c>
      <c r="Y42" s="37">
        <v>55.868655978434496</v>
      </c>
      <c r="Z42" s="37">
        <v>58.335919784217097</v>
      </c>
      <c r="AA42" s="37">
        <v>60.566103392035302</v>
      </c>
      <c r="AB42" s="37">
        <v>62.581987916797402</v>
      </c>
      <c r="AC42" s="37">
        <v>64.404165428518198</v>
      </c>
      <c r="AD42" s="37">
        <v>66.051249298370607</v>
      </c>
      <c r="AE42" s="37">
        <v>67.540064332514604</v>
      </c>
    </row>
    <row r="43" spans="2:31">
      <c r="B43" s="2" t="s">
        <v>173</v>
      </c>
      <c r="C43" s="2" t="s">
        <v>164</v>
      </c>
      <c r="D43" s="37">
        <f t="shared" si="2"/>
        <v>3.5485206393101998</v>
      </c>
      <c r="E43" s="37">
        <f t="shared" si="3"/>
        <v>3.6381252322037998</v>
      </c>
      <c r="F43" s="37">
        <f t="shared" si="4"/>
        <v>3.7299924533539901</v>
      </c>
      <c r="G43" s="37">
        <f t="shared" si="5"/>
        <v>3.8241794369596298</v>
      </c>
      <c r="H43" s="37">
        <f t="shared" si="6"/>
        <v>3.9207447599296601</v>
      </c>
      <c r="I43" s="37">
        <f t="shared" si="7"/>
        <v>4.0197484783134101</v>
      </c>
      <c r="J43" s="37">
        <f t="shared" si="8"/>
        <v>4.1212521646507003</v>
      </c>
      <c r="K43" s="37">
        <f t="shared" si="9"/>
        <v>4.2253189462651202</v>
      </c>
      <c r="L43" s="37">
        <f t="shared" si="10"/>
        <v>4.3320135445243197</v>
      </c>
      <c r="M43" s="37">
        <f t="shared" si="11"/>
        <v>4.4414023150915698</v>
      </c>
      <c r="N43" s="37">
        <f t="shared" si="12"/>
        <v>4.55355328919378</v>
      </c>
      <c r="R43" s="2" t="s">
        <v>164</v>
      </c>
      <c r="S43" s="2" t="s">
        <v>49</v>
      </c>
      <c r="T43" s="2" t="s">
        <v>127</v>
      </c>
      <c r="U43" s="37">
        <v>3.5485206393101998</v>
      </c>
      <c r="V43" s="37">
        <v>3.6381252322037998</v>
      </c>
      <c r="W43" s="37">
        <v>3.7299924533539901</v>
      </c>
      <c r="X43" s="37">
        <v>3.8241794369596298</v>
      </c>
      <c r="Y43" s="37">
        <v>3.9207447599296601</v>
      </c>
      <c r="Z43" s="37">
        <v>4.0197484783134101</v>
      </c>
      <c r="AA43" s="37">
        <v>4.1212521646507003</v>
      </c>
      <c r="AB43" s="37">
        <v>4.2253189462651202</v>
      </c>
      <c r="AC43" s="37">
        <v>4.3320135445243197</v>
      </c>
      <c r="AD43" s="37">
        <v>4.4414023150915698</v>
      </c>
      <c r="AE43" s="37">
        <v>4.55355328919378</v>
      </c>
    </row>
    <row r="44" spans="2:31">
      <c r="B44" s="2" t="s">
        <v>173</v>
      </c>
      <c r="C44" s="2" t="s">
        <v>165</v>
      </c>
      <c r="D44" s="37">
        <f t="shared" si="2"/>
        <v>22.003050384236499</v>
      </c>
      <c r="E44" s="37">
        <f t="shared" si="3"/>
        <v>22.558654979079702</v>
      </c>
      <c r="F44" s="37">
        <f t="shared" si="4"/>
        <v>23.128289286186401</v>
      </c>
      <c r="G44" s="37">
        <f t="shared" si="5"/>
        <v>23.712307573372399</v>
      </c>
      <c r="H44" s="37">
        <f t="shared" si="6"/>
        <v>24.3110730541596</v>
      </c>
      <c r="I44" s="37">
        <f t="shared" si="7"/>
        <v>24.924958113666499</v>
      </c>
      <c r="J44" s="37">
        <f t="shared" si="8"/>
        <v>25.554344540202599</v>
      </c>
      <c r="K44" s="37">
        <f t="shared" si="9"/>
        <v>26.199623762710502</v>
      </c>
      <c r="L44" s="37">
        <f t="shared" si="10"/>
        <v>26.8611970942043</v>
      </c>
      <c r="M44" s="37">
        <f t="shared" si="11"/>
        <v>27.539475981354499</v>
      </c>
      <c r="N44" s="37">
        <f t="shared" si="12"/>
        <v>28.234882260375599</v>
      </c>
      <c r="R44" s="2" t="s">
        <v>165</v>
      </c>
      <c r="S44" s="2" t="s">
        <v>49</v>
      </c>
      <c r="T44" s="2" t="s">
        <v>127</v>
      </c>
      <c r="U44" s="37">
        <v>22.003050384236499</v>
      </c>
      <c r="V44" s="37">
        <v>22.558654979079702</v>
      </c>
      <c r="W44" s="37">
        <v>23.128289286186401</v>
      </c>
      <c r="X44" s="37">
        <v>23.712307573372399</v>
      </c>
      <c r="Y44" s="37">
        <v>24.3110730541596</v>
      </c>
      <c r="Z44" s="37">
        <v>24.924958113666499</v>
      </c>
      <c r="AA44" s="37">
        <v>25.554344540202599</v>
      </c>
      <c r="AB44" s="37">
        <v>26.199623762710502</v>
      </c>
      <c r="AC44" s="37">
        <v>26.8611970942043</v>
      </c>
      <c r="AD44" s="37">
        <v>27.539475981354499</v>
      </c>
      <c r="AE44" s="37">
        <v>28.234882260375599</v>
      </c>
    </row>
    <row r="45" spans="2:31">
      <c r="B45" s="2" t="s">
        <v>173</v>
      </c>
      <c r="C45" s="2" t="s">
        <v>166</v>
      </c>
      <c r="D45" s="37">
        <f t="shared" si="2"/>
        <v>11.742097148775001</v>
      </c>
      <c r="E45" s="37">
        <f t="shared" si="3"/>
        <v>12.038599816133701</v>
      </c>
      <c r="F45" s="37">
        <f t="shared" si="4"/>
        <v>12.342589547399101</v>
      </c>
      <c r="G45" s="37">
        <f t="shared" si="5"/>
        <v>12.654255400317</v>
      </c>
      <c r="H45" s="37">
        <f t="shared" si="6"/>
        <v>12.973791206578399</v>
      </c>
      <c r="I45" s="37">
        <f t="shared" si="7"/>
        <v>13.3013956923671</v>
      </c>
      <c r="J45" s="37">
        <f t="shared" si="8"/>
        <v>13.6372726019524</v>
      </c>
      <c r="K45" s="37">
        <f t="shared" si="9"/>
        <v>13.981630824401501</v>
      </c>
      <c r="L45" s="37">
        <f t="shared" si="10"/>
        <v>14.3346845234925</v>
      </c>
      <c r="M45" s="37">
        <f t="shared" si="11"/>
        <v>14.696653270906999</v>
      </c>
      <c r="N45" s="37">
        <f t="shared" si="12"/>
        <v>15.067762182787</v>
      </c>
      <c r="R45" s="2" t="s">
        <v>166</v>
      </c>
      <c r="S45" s="2" t="s">
        <v>49</v>
      </c>
      <c r="T45" s="2" t="s">
        <v>127</v>
      </c>
      <c r="U45" s="37">
        <v>11.742097148775001</v>
      </c>
      <c r="V45" s="37">
        <v>12.038599816133701</v>
      </c>
      <c r="W45" s="37">
        <v>12.342589547399101</v>
      </c>
      <c r="X45" s="37">
        <v>12.654255400317</v>
      </c>
      <c r="Y45" s="37">
        <v>12.973791206578399</v>
      </c>
      <c r="Z45" s="37">
        <v>13.3013956923671</v>
      </c>
      <c r="AA45" s="37">
        <v>13.6372726019524</v>
      </c>
      <c r="AB45" s="37">
        <v>13.981630824401501</v>
      </c>
      <c r="AC45" s="37">
        <v>14.3346845234925</v>
      </c>
      <c r="AD45" s="37">
        <v>14.696653270906999</v>
      </c>
      <c r="AE45" s="37">
        <v>15.067762182787</v>
      </c>
    </row>
    <row r="46" spans="2:31">
      <c r="B46" s="2" t="s">
        <v>173</v>
      </c>
      <c r="C46" s="2" t="s">
        <v>167</v>
      </c>
      <c r="D46" s="37">
        <f t="shared" si="2"/>
        <v>27.8581372537421</v>
      </c>
      <c r="E46" s="37">
        <f t="shared" si="3"/>
        <v>29.518942085929702</v>
      </c>
      <c r="F46" s="37">
        <f t="shared" si="4"/>
        <v>31.224623328297501</v>
      </c>
      <c r="G46" s="37">
        <f t="shared" si="5"/>
        <v>32.591602542764797</v>
      </c>
      <c r="H46" s="37">
        <f t="shared" si="6"/>
        <v>33.983002798258298</v>
      </c>
      <c r="I46" s="37">
        <f t="shared" si="7"/>
        <v>35.579275203340202</v>
      </c>
      <c r="J46" s="37">
        <f t="shared" si="8"/>
        <v>37.185991062891503</v>
      </c>
      <c r="K46" s="37">
        <f t="shared" si="9"/>
        <v>38.812775658585899</v>
      </c>
      <c r="L46" s="37">
        <f t="shared" si="10"/>
        <v>40.433472347825699</v>
      </c>
      <c r="M46" s="37">
        <f t="shared" si="11"/>
        <v>42.065370304346899</v>
      </c>
      <c r="N46" s="37">
        <f t="shared" si="12"/>
        <v>43.676793554565002</v>
      </c>
      <c r="R46" s="2" t="s">
        <v>167</v>
      </c>
      <c r="S46" s="2" t="s">
        <v>49</v>
      </c>
      <c r="T46" s="2" t="s">
        <v>127</v>
      </c>
      <c r="U46" s="37">
        <v>27.8581372537421</v>
      </c>
      <c r="V46" s="37">
        <v>29.518942085929702</v>
      </c>
      <c r="W46" s="37">
        <v>31.224623328297501</v>
      </c>
      <c r="X46" s="37">
        <v>32.591602542764797</v>
      </c>
      <c r="Y46" s="37">
        <v>33.983002798258298</v>
      </c>
      <c r="Z46" s="37">
        <v>35.579275203340202</v>
      </c>
      <c r="AA46" s="37">
        <v>37.185991062891503</v>
      </c>
      <c r="AB46" s="37">
        <v>38.812775658585899</v>
      </c>
      <c r="AC46" s="37">
        <v>40.433472347825699</v>
      </c>
      <c r="AD46" s="37">
        <v>42.065370304346899</v>
      </c>
      <c r="AE46" s="37">
        <v>43.676793554565002</v>
      </c>
    </row>
    <row r="47" spans="2:31">
      <c r="B47" s="2" t="s">
        <v>173</v>
      </c>
      <c r="C47" s="2" t="s">
        <v>168</v>
      </c>
      <c r="D47" s="37">
        <f t="shared" si="2"/>
        <v>32.375673024619203</v>
      </c>
      <c r="E47" s="37">
        <f t="shared" si="3"/>
        <v>34.3057975593237</v>
      </c>
      <c r="F47" s="37">
        <f t="shared" si="4"/>
        <v>36.288075759913397</v>
      </c>
      <c r="G47" s="37">
        <f t="shared" si="5"/>
        <v>37.876727279429403</v>
      </c>
      <c r="H47" s="37">
        <f t="shared" si="6"/>
        <v>39.493760008786701</v>
      </c>
      <c r="I47" s="37">
        <f t="shared" si="7"/>
        <v>41.3488873984764</v>
      </c>
      <c r="J47" s="37">
        <f t="shared" si="8"/>
        <v>43.216151775792902</v>
      </c>
      <c r="K47" s="37">
        <f t="shared" si="9"/>
        <v>45.106739278897102</v>
      </c>
      <c r="L47" s="37">
        <f t="shared" si="10"/>
        <v>46.990251647473102</v>
      </c>
      <c r="M47" s="37">
        <f t="shared" si="11"/>
        <v>48.886781705051803</v>
      </c>
      <c r="N47" s="37">
        <f t="shared" si="12"/>
        <v>50.759516833683698</v>
      </c>
      <c r="R47" s="2" t="s">
        <v>168</v>
      </c>
      <c r="S47" s="2" t="s">
        <v>49</v>
      </c>
      <c r="T47" s="2" t="s">
        <v>127</v>
      </c>
      <c r="U47" s="37">
        <v>32.375673024619203</v>
      </c>
      <c r="V47" s="37">
        <v>34.3057975593237</v>
      </c>
      <c r="W47" s="37">
        <v>36.288075759913397</v>
      </c>
      <c r="X47" s="37">
        <v>37.876727279429403</v>
      </c>
      <c r="Y47" s="37">
        <v>39.493760008786701</v>
      </c>
      <c r="Z47" s="37">
        <v>41.3488873984764</v>
      </c>
      <c r="AA47" s="37">
        <v>43.216151775792902</v>
      </c>
      <c r="AB47" s="37">
        <v>45.106739278897102</v>
      </c>
      <c r="AC47" s="37">
        <v>46.990251647473102</v>
      </c>
      <c r="AD47" s="37">
        <v>48.886781705051803</v>
      </c>
      <c r="AE47" s="37">
        <v>50.759516833683698</v>
      </c>
    </row>
    <row r="48" spans="2:31">
      <c r="B48" s="2" t="s">
        <v>173</v>
      </c>
      <c r="C48" s="2" t="s">
        <v>169</v>
      </c>
      <c r="D48" s="37">
        <f t="shared" si="2"/>
        <v>15.058452569590299</v>
      </c>
      <c r="E48" s="37">
        <f t="shared" si="3"/>
        <v>15.9561849113134</v>
      </c>
      <c r="F48" s="37">
        <f t="shared" si="4"/>
        <v>16.878174772052699</v>
      </c>
      <c r="G48" s="37">
        <f t="shared" si="5"/>
        <v>17.617082455548498</v>
      </c>
      <c r="H48" s="37">
        <f t="shared" si="6"/>
        <v>18.369190701761301</v>
      </c>
      <c r="I48" s="37">
        <f t="shared" si="7"/>
        <v>19.232040650454099</v>
      </c>
      <c r="J48" s="37">
        <f t="shared" si="8"/>
        <v>20.100535709671099</v>
      </c>
      <c r="K48" s="37">
        <f t="shared" si="9"/>
        <v>20.9798787343707</v>
      </c>
      <c r="L48" s="37">
        <f t="shared" si="10"/>
        <v>21.8559309988247</v>
      </c>
      <c r="M48" s="37">
        <f t="shared" si="11"/>
        <v>22.7380380023497</v>
      </c>
      <c r="N48" s="37">
        <f t="shared" si="12"/>
        <v>23.6090775970622</v>
      </c>
      <c r="R48" s="2" t="s">
        <v>169</v>
      </c>
      <c r="S48" s="2" t="s">
        <v>49</v>
      </c>
      <c r="T48" s="2" t="s">
        <v>127</v>
      </c>
      <c r="U48" s="37">
        <v>15.058452569590299</v>
      </c>
      <c r="V48" s="37">
        <v>15.9561849113134</v>
      </c>
      <c r="W48" s="37">
        <v>16.878174772052699</v>
      </c>
      <c r="X48" s="37">
        <v>17.617082455548498</v>
      </c>
      <c r="Y48" s="37">
        <v>18.369190701761301</v>
      </c>
      <c r="Z48" s="37">
        <v>19.232040650454099</v>
      </c>
      <c r="AA48" s="37">
        <v>20.100535709671099</v>
      </c>
      <c r="AB48" s="37">
        <v>20.9798787343707</v>
      </c>
      <c r="AC48" s="37">
        <v>21.8559309988247</v>
      </c>
      <c r="AD48" s="37">
        <v>22.7380380023497</v>
      </c>
      <c r="AE48" s="37">
        <v>23.6090775970622</v>
      </c>
    </row>
    <row r="49" spans="2:31">
      <c r="B49" s="2" t="s">
        <v>173</v>
      </c>
      <c r="C49" s="2" t="s">
        <v>170</v>
      </c>
      <c r="D49" s="37">
        <f t="shared" si="2"/>
        <v>7.8020116347678101</v>
      </c>
      <c r="E49" s="37">
        <f t="shared" si="3"/>
        <v>7.9990222054659004</v>
      </c>
      <c r="F49" s="37">
        <f t="shared" si="4"/>
        <v>8.2010075399536095</v>
      </c>
      <c r="G49" s="37">
        <f t="shared" si="5"/>
        <v>8.4080932572506306</v>
      </c>
      <c r="H49" s="37">
        <f t="shared" si="6"/>
        <v>8.6204081484143398</v>
      </c>
      <c r="I49" s="37">
        <f t="shared" si="7"/>
        <v>8.8380842566376892</v>
      </c>
      <c r="J49" s="37">
        <f t="shared" si="8"/>
        <v>9.0612569593697394</v>
      </c>
      <c r="K49" s="37">
        <f t="shared" si="9"/>
        <v>9.2900650525097603</v>
      </c>
      <c r="L49" s="37">
        <f t="shared" si="10"/>
        <v>9.5246508367274298</v>
      </c>
      <c r="M49" s="37">
        <f t="shared" si="11"/>
        <v>9.7651602059626299</v>
      </c>
      <c r="N49" s="37">
        <f t="shared" si="12"/>
        <v>10.0117427381601</v>
      </c>
      <c r="R49" s="2" t="s">
        <v>170</v>
      </c>
      <c r="S49" s="2" t="s">
        <v>49</v>
      </c>
      <c r="T49" s="2" t="s">
        <v>127</v>
      </c>
      <c r="U49" s="37">
        <v>7.8020116347678101</v>
      </c>
      <c r="V49" s="37">
        <v>7.9990222054659004</v>
      </c>
      <c r="W49" s="37">
        <v>8.2010075399536095</v>
      </c>
      <c r="X49" s="37">
        <v>8.4080932572506306</v>
      </c>
      <c r="Y49" s="37">
        <v>8.6204081484143398</v>
      </c>
      <c r="Z49" s="37">
        <v>8.8380842566376892</v>
      </c>
      <c r="AA49" s="37">
        <v>9.0612569593697394</v>
      </c>
      <c r="AB49" s="37">
        <v>9.2900650525097603</v>
      </c>
      <c r="AC49" s="37">
        <v>9.5246508367274298</v>
      </c>
      <c r="AD49" s="37">
        <v>9.7651602059626299</v>
      </c>
      <c r="AE49" s="37">
        <v>10.0117427381601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Regions</vt:lpstr>
      <vt:lpstr>CaseDesc</vt:lpstr>
      <vt:lpstr>CasesSetup</vt:lpstr>
      <vt:lpstr>CarbonBudgets</vt:lpstr>
      <vt:lpstr>SNSP</vt:lpstr>
      <vt:lpstr>Demands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dcterms:created xsi:type="dcterms:W3CDTF">2009-05-27T15:40:55Z</dcterms:created>
  <dcterms:modified xsi:type="dcterms:W3CDTF">2021-02-16T17:14:32Z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623112857341766</vt:r8>
  </property>
</Properties>
</file>