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TIM-2.0\TIM\SuppXLS\"/>
    </mc:Choice>
  </mc:AlternateContent>
  <xr:revisionPtr revIDLastSave="0" documentId="13_ncr:1_{D3C46C65-98BF-48CA-9393-6A709279A017}" xr6:coauthVersionLast="46" xr6:coauthVersionMax="47" xr10:uidLastSave="{00000000-0000-0000-0000-000000000000}"/>
  <bookViews>
    <workbookView xWindow="1450" yWindow="830" windowWidth="14400" windowHeight="7360" activeTab="5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D7" i="36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P3" i="36" a="1"/>
  <c r="P3" i="36" s="1"/>
  <c r="O3" i="36" a="1"/>
  <c r="O3" i="36" s="1"/>
  <c r="M3" i="36" a="1"/>
  <c r="M3" i="36" s="1"/>
  <c r="L3" i="36" a="1"/>
  <c r="L3" i="36" s="1"/>
  <c r="K3" i="36" a="1"/>
  <c r="K3" i="36" s="1"/>
  <c r="H3" i="36" a="1"/>
  <c r="H3" i="36" s="1"/>
  <c r="E3" i="36" a="1"/>
  <c r="E3" i="36" s="1"/>
  <c r="D3" i="36" a="1"/>
  <c r="D3" i="36" s="1"/>
  <c r="R4" i="35" s="1"/>
  <c r="C3" i="36" a="1"/>
  <c r="C3" i="36" s="1"/>
  <c r="Q4" i="35" s="1"/>
  <c r="I3" i="36" l="1" a="1"/>
  <c r="I3" i="36" s="1"/>
  <c r="S6" i="36"/>
  <c r="Y6" i="36"/>
  <c r="Q3" i="36" a="1"/>
  <c r="Q3" i="36" s="1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T7" i="33" s="1"/>
  <c r="I48" i="35" l="1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O46" i="31" s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<sst xmlns="http://schemas.openxmlformats.org/spreadsheetml/2006/main" count="4950" uniqueCount="465">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</sst>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.00_);_(* \(#,##0.00\);_(* &quot;-&quot;??_);_(@_)"/>
    <numFmt numFmtId="165" formatCode="&quot;$&quot;#,##0_);\(&quot;$&quot;#,##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28" fillId="0" borderId="0" applyNumberFormat="0">
      <alignment horizontal="right"/>
    </xf>
    <xf numFmtId="167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4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164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164" fontId="65" fillId="39" borderId="28" xfId="34395" applyFont="1" applyFill="1" applyBorder="1" applyAlignment="1">
      <alignment horizontal="left" vertical="center" wrapText="1" indent="5"/>
    </xf>
    <xf numFmtId="164" fontId="65" fillId="39" borderId="28" xfId="34395" applyFont="1" applyFill="1" applyBorder="1" applyAlignment="1">
      <alignment horizontal="left" vertical="center" wrapText="1" indent="4"/>
    </xf>
    <xf numFmtId="164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D12" sqref="D12"/>
    </sheetView>
  </sheetViews>
  <sheetFormatPr defaultColWidth="9.1796875" defaultRowHeight="14.5"/>
  <cols>
    <col min="1" max="1" width="12.1796875" style="123" customWidth="1"/>
    <col min="2" max="2" width="11.7265625" style="123" customWidth="1"/>
    <col min="3" max="3" width="3.1796875" style="123" bestFit="1" customWidth="1"/>
    <col min="4" max="4" width="8.54296875" style="123" bestFit="1" customWidth="1"/>
    <col min="5" max="5" width="6.453125" style="123" bestFit="1" customWidth="1"/>
    <col min="6" max="6" width="4.81640625" style="123" bestFit="1" customWidth="1"/>
    <col min="7" max="7" width="5.7265625" style="123" bestFit="1" customWidth="1"/>
    <col min="8" max="8" width="5.81640625" style="123" bestFit="1" customWidth="1"/>
    <col min="9" max="9" width="5.453125" style="123" bestFit="1" customWidth="1"/>
    <col min="10" max="11" width="5.7265625" style="123" bestFit="1" customWidth="1"/>
    <col min="12" max="12" width="6.54296875" style="123" bestFit="1" customWidth="1"/>
    <col min="13" max="13" width="6.1796875" style="123" bestFit="1" customWidth="1"/>
    <col min="14" max="14" width="6.7265625" style="123" bestFit="1" customWidth="1"/>
    <col min="15" max="15" width="6.54296875" style="123" bestFit="1" customWidth="1"/>
    <col min="16" max="16" width="7.26953125" style="123" bestFit="1" customWidth="1"/>
    <col min="17" max="17" width="5.7265625" style="123" bestFit="1" customWidth="1"/>
    <col min="18" max="18" width="6.1796875" style="123" bestFit="1" customWidth="1"/>
    <col min="19" max="19" width="5.7265625" style="123" bestFit="1" customWidth="1"/>
    <col min="20" max="20" width="5.54296875" style="123" bestFit="1" customWidth="1"/>
    <col min="21" max="21" width="5.81640625" style="123" bestFit="1" customWidth="1"/>
    <col min="22" max="22" width="6.7265625" style="123" bestFit="1" customWidth="1"/>
    <col min="23" max="23" width="4.81640625" style="123" bestFit="1" customWidth="1"/>
    <col min="24" max="24" width="7.54296875" style="123" customWidth="1"/>
    <col min="25" max="25" width="6.7265625" style="123" bestFit="1" customWidth="1"/>
    <col min="26" max="26" width="6.1796875" style="123" bestFit="1" customWidth="1"/>
    <col min="27" max="28" width="6" style="123" bestFit="1" customWidth="1"/>
    <col min="29" max="29" width="5.7265625" style="123" bestFit="1" customWidth="1"/>
    <col min="30" max="30" width="6.7265625" style="123" bestFit="1" customWidth="1"/>
    <col min="31" max="16384" width="9.179687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405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406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407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" thickBot="1">
      <c r="A10" s="126" t="s">
        <v>408</v>
      </c>
      <c r="B10" s="126" t="s">
        <v>409</v>
      </c>
    </row>
    <row r="11" spans="1:30">
      <c r="A11" s="127" t="s">
        <v>410</v>
      </c>
      <c r="B11" s="127" t="s">
        <v>411</v>
      </c>
    </row>
    <row r="12" spans="1:30">
      <c r="A12" s="128" t="s">
        <v>412</v>
      </c>
      <c r="B12" s="128" t="s">
        <v>413</v>
      </c>
    </row>
    <row r="13" spans="1:30">
      <c r="A13" s="128" t="s">
        <v>414</v>
      </c>
      <c r="B13" s="128" t="s">
        <v>415</v>
      </c>
    </row>
    <row r="14" spans="1:30">
      <c r="A14" s="128" t="s">
        <v>416</v>
      </c>
      <c r="B14" s="128" t="s">
        <v>417</v>
      </c>
    </row>
    <row r="15" spans="1:30">
      <c r="A15" s="128" t="s">
        <v>418</v>
      </c>
      <c r="B15" s="128" t="s">
        <v>419</v>
      </c>
    </row>
    <row r="16" spans="1:30">
      <c r="A16" s="128" t="s">
        <v>420</v>
      </c>
      <c r="B16" s="128" t="s">
        <v>421</v>
      </c>
    </row>
    <row r="17" spans="1:2">
      <c r="A17" s="128" t="s">
        <v>422</v>
      </c>
      <c r="B17" s="128" t="s">
        <v>423</v>
      </c>
    </row>
    <row r="18" spans="1:2">
      <c r="A18" s="128" t="s">
        <v>424</v>
      </c>
      <c r="B18" s="128" t="s">
        <v>425</v>
      </c>
    </row>
    <row r="19" spans="1:2">
      <c r="A19" s="128" t="s">
        <v>426</v>
      </c>
      <c r="B19" s="128" t="s">
        <v>427</v>
      </c>
    </row>
    <row r="20" spans="1:2">
      <c r="A20" s="128" t="s">
        <v>428</v>
      </c>
      <c r="B20" s="128" t="s">
        <v>429</v>
      </c>
    </row>
    <row r="21" spans="1:2">
      <c r="A21" s="128" t="s">
        <v>430</v>
      </c>
      <c r="B21" s="128" t="s">
        <v>431</v>
      </c>
    </row>
    <row r="22" spans="1:2">
      <c r="A22" s="128" t="s">
        <v>432</v>
      </c>
      <c r="B22" s="128" t="s">
        <v>433</v>
      </c>
    </row>
    <row r="23" spans="1:2">
      <c r="A23" s="128" t="s">
        <v>434</v>
      </c>
      <c r="B23" s="128" t="s">
        <v>435</v>
      </c>
    </row>
    <row r="24" spans="1:2">
      <c r="A24" s="128" t="s">
        <v>436</v>
      </c>
      <c r="B24" s="128" t="s">
        <v>437</v>
      </c>
    </row>
    <row r="25" spans="1:2">
      <c r="A25" s="128" t="s">
        <v>438</v>
      </c>
      <c r="B25" s="128" t="s">
        <v>439</v>
      </c>
    </row>
    <row r="26" spans="1:2">
      <c r="A26" s="128" t="s">
        <v>440</v>
      </c>
      <c r="B26" s="128" t="s">
        <v>441</v>
      </c>
    </row>
    <row r="27" spans="1:2">
      <c r="A27" s="128" t="s">
        <v>442</v>
      </c>
      <c r="B27" s="128" t="s">
        <v>443</v>
      </c>
    </row>
    <row r="28" spans="1:2">
      <c r="A28" s="128" t="s">
        <v>444</v>
      </c>
      <c r="B28" s="128" t="s">
        <v>445</v>
      </c>
    </row>
    <row r="29" spans="1:2">
      <c r="A29" s="128" t="s">
        <v>446</v>
      </c>
      <c r="B29" s="128" t="s">
        <v>447</v>
      </c>
    </row>
    <row r="30" spans="1:2">
      <c r="A30" s="128" t="s">
        <v>448</v>
      </c>
      <c r="B30" s="128" t="s">
        <v>449</v>
      </c>
    </row>
    <row r="31" spans="1:2">
      <c r="A31" s="128" t="s">
        <v>450</v>
      </c>
      <c r="B31" s="128" t="s">
        <v>451</v>
      </c>
    </row>
    <row r="32" spans="1:2">
      <c r="A32" s="128" t="s">
        <v>452</v>
      </c>
      <c r="B32" s="128" t="s">
        <v>453</v>
      </c>
    </row>
    <row r="33" spans="1:2">
      <c r="A33" s="128" t="s">
        <v>454</v>
      </c>
      <c r="B33" s="128" t="s">
        <v>455</v>
      </c>
    </row>
    <row r="34" spans="1:2">
      <c r="A34" s="128" t="s">
        <v>456</v>
      </c>
      <c r="B34" s="128" t="s">
        <v>457</v>
      </c>
    </row>
    <row r="35" spans="1:2">
      <c r="A35" s="128" t="s">
        <v>458</v>
      </c>
      <c r="B35" s="128" t="s">
        <v>459</v>
      </c>
    </row>
    <row r="36" spans="1:2">
      <c r="A36" s="128" t="s">
        <v>460</v>
      </c>
      <c r="B36" s="128" t="s">
        <v>461</v>
      </c>
    </row>
    <row r="37" spans="1:2">
      <c r="A37" s="129" t="s">
        <v>462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5"/>
  <cols>
    <col min="3" max="3" width="22.453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464</v>
      </c>
      <c r="B2" t="s">
        <v>283</v>
      </c>
      <c r="C2" t="s">
        <v>285</v>
      </c>
      <c r="D2" t="s">
        <v>286</v>
      </c>
      <c r="E2" t="s">
        <v>218</v>
      </c>
      <c r="F2" t="s">
        <v>287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464</v>
      </c>
      <c r="B3" t="s">
        <v>283</v>
      </c>
      <c r="C3" t="s">
        <v>285</v>
      </c>
      <c r="D3" t="s">
        <v>286</v>
      </c>
      <c r="E3" t="s">
        <v>218</v>
      </c>
      <c r="F3" t="s">
        <v>287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464</v>
      </c>
      <c r="B4" t="s">
        <v>283</v>
      </c>
      <c r="C4" t="s">
        <v>285</v>
      </c>
      <c r="D4" t="s">
        <v>286</v>
      </c>
      <c r="E4" t="s">
        <v>218</v>
      </c>
      <c r="F4" t="s">
        <v>287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464</v>
      </c>
      <c r="B5" t="s">
        <v>283</v>
      </c>
      <c r="C5" t="s">
        <v>285</v>
      </c>
      <c r="D5" t="s">
        <v>286</v>
      </c>
      <c r="E5" t="s">
        <v>218</v>
      </c>
      <c r="F5" t="s">
        <v>287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464</v>
      </c>
      <c r="B6" t="s">
        <v>283</v>
      </c>
      <c r="C6" t="s">
        <v>285</v>
      </c>
      <c r="D6" t="s">
        <v>137</v>
      </c>
      <c r="E6" t="s">
        <v>218</v>
      </c>
      <c r="F6" t="s">
        <v>287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464</v>
      </c>
      <c r="B7" t="s">
        <v>283</v>
      </c>
      <c r="C7" t="s">
        <v>285</v>
      </c>
      <c r="D7" t="s">
        <v>137</v>
      </c>
      <c r="E7" t="s">
        <v>218</v>
      </c>
      <c r="F7" t="s">
        <v>287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464</v>
      </c>
      <c r="B8" t="s">
        <v>283</v>
      </c>
      <c r="C8" t="s">
        <v>285</v>
      </c>
      <c r="D8" t="s">
        <v>137</v>
      </c>
      <c r="E8" t="s">
        <v>218</v>
      </c>
      <c r="F8" t="s">
        <v>287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464</v>
      </c>
      <c r="B9" t="s">
        <v>283</v>
      </c>
      <c r="C9" t="s">
        <v>285</v>
      </c>
      <c r="D9" t="s">
        <v>137</v>
      </c>
      <c r="E9" t="s">
        <v>218</v>
      </c>
      <c r="F9" t="s">
        <v>287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464</v>
      </c>
      <c r="B10" t="s">
        <v>283</v>
      </c>
      <c r="C10" t="s">
        <v>288</v>
      </c>
      <c r="D10" t="s">
        <v>286</v>
      </c>
      <c r="E10" t="s">
        <v>218</v>
      </c>
      <c r="F10" t="s">
        <v>287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464</v>
      </c>
      <c r="B11" t="s">
        <v>283</v>
      </c>
      <c r="C11" t="s">
        <v>288</v>
      </c>
      <c r="D11" t="s">
        <v>286</v>
      </c>
      <c r="E11" t="s">
        <v>218</v>
      </c>
      <c r="F11" t="s">
        <v>287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464</v>
      </c>
      <c r="B12" t="s">
        <v>283</v>
      </c>
      <c r="C12" t="s">
        <v>288</v>
      </c>
      <c r="D12" t="s">
        <v>286</v>
      </c>
      <c r="E12" t="s">
        <v>218</v>
      </c>
      <c r="F12" t="s">
        <v>287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464</v>
      </c>
      <c r="B13" t="s">
        <v>283</v>
      </c>
      <c r="C13" t="s">
        <v>288</v>
      </c>
      <c r="D13" t="s">
        <v>286</v>
      </c>
      <c r="E13" t="s">
        <v>218</v>
      </c>
      <c r="F13" t="s">
        <v>287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464</v>
      </c>
      <c r="B14" t="s">
        <v>283</v>
      </c>
      <c r="C14" t="s">
        <v>288</v>
      </c>
      <c r="D14" t="s">
        <v>137</v>
      </c>
      <c r="E14" t="s">
        <v>218</v>
      </c>
      <c r="F14" t="s">
        <v>287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464</v>
      </c>
      <c r="B15" t="s">
        <v>283</v>
      </c>
      <c r="C15" t="s">
        <v>288</v>
      </c>
      <c r="D15" t="s">
        <v>137</v>
      </c>
      <c r="E15" t="s">
        <v>218</v>
      </c>
      <c r="F15" t="s">
        <v>287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464</v>
      </c>
      <c r="B16" t="s">
        <v>283</v>
      </c>
      <c r="C16" t="s">
        <v>288</v>
      </c>
      <c r="D16" t="s">
        <v>137</v>
      </c>
      <c r="E16" t="s">
        <v>218</v>
      </c>
      <c r="F16" t="s">
        <v>287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464</v>
      </c>
      <c r="B17" t="s">
        <v>283</v>
      </c>
      <c r="C17" t="s">
        <v>288</v>
      </c>
      <c r="D17" t="s">
        <v>137</v>
      </c>
      <c r="E17" t="s">
        <v>218</v>
      </c>
      <c r="F17" t="s">
        <v>287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464</v>
      </c>
      <c r="B18" t="s">
        <v>283</v>
      </c>
      <c r="C18" t="s">
        <v>289</v>
      </c>
      <c r="D18" t="s">
        <v>290</v>
      </c>
      <c r="E18" t="s">
        <v>218</v>
      </c>
      <c r="F18" t="s">
        <v>287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464</v>
      </c>
      <c r="B19" t="s">
        <v>283</v>
      </c>
      <c r="C19" t="s">
        <v>289</v>
      </c>
      <c r="D19" t="s">
        <v>290</v>
      </c>
      <c r="E19" t="s">
        <v>218</v>
      </c>
      <c r="F19" t="s">
        <v>287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464</v>
      </c>
      <c r="B20" t="s">
        <v>283</v>
      </c>
      <c r="C20" t="s">
        <v>289</v>
      </c>
      <c r="D20" t="s">
        <v>290</v>
      </c>
      <c r="E20" t="s">
        <v>218</v>
      </c>
      <c r="F20" t="s">
        <v>287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464</v>
      </c>
      <c r="B21" t="s">
        <v>283</v>
      </c>
      <c r="C21" t="s">
        <v>289</v>
      </c>
      <c r="D21" t="s">
        <v>290</v>
      </c>
      <c r="E21" t="s">
        <v>218</v>
      </c>
      <c r="F21" t="s">
        <v>287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464</v>
      </c>
      <c r="B22" t="s">
        <v>283</v>
      </c>
      <c r="C22" t="s">
        <v>289</v>
      </c>
      <c r="D22" t="s">
        <v>223</v>
      </c>
      <c r="E22" t="s">
        <v>218</v>
      </c>
      <c r="F22" t="s">
        <v>287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464</v>
      </c>
      <c r="B23" t="s">
        <v>283</v>
      </c>
      <c r="C23" t="s">
        <v>289</v>
      </c>
      <c r="D23" t="s">
        <v>223</v>
      </c>
      <c r="E23" t="s">
        <v>218</v>
      </c>
      <c r="F23" t="s">
        <v>287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464</v>
      </c>
      <c r="B24" t="s">
        <v>283</v>
      </c>
      <c r="C24" t="s">
        <v>289</v>
      </c>
      <c r="D24" t="s">
        <v>223</v>
      </c>
      <c r="E24" t="s">
        <v>218</v>
      </c>
      <c r="F24" t="s">
        <v>287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464</v>
      </c>
      <c r="B25" t="s">
        <v>283</v>
      </c>
      <c r="C25" t="s">
        <v>289</v>
      </c>
      <c r="D25" t="s">
        <v>223</v>
      </c>
      <c r="E25" t="s">
        <v>218</v>
      </c>
      <c r="F25" t="s">
        <v>287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464</v>
      </c>
      <c r="B26" t="s">
        <v>283</v>
      </c>
      <c r="C26" t="s">
        <v>291</v>
      </c>
      <c r="D26" t="s">
        <v>290</v>
      </c>
      <c r="E26" t="s">
        <v>218</v>
      </c>
      <c r="F26" t="s">
        <v>287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464</v>
      </c>
      <c r="B27" t="s">
        <v>283</v>
      </c>
      <c r="C27" t="s">
        <v>291</v>
      </c>
      <c r="D27" t="s">
        <v>290</v>
      </c>
      <c r="E27" t="s">
        <v>218</v>
      </c>
      <c r="F27" t="s">
        <v>287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464</v>
      </c>
      <c r="B28" t="s">
        <v>283</v>
      </c>
      <c r="C28" t="s">
        <v>291</v>
      </c>
      <c r="D28" t="s">
        <v>290</v>
      </c>
      <c r="E28" t="s">
        <v>218</v>
      </c>
      <c r="F28" t="s">
        <v>287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464</v>
      </c>
      <c r="B29" t="s">
        <v>283</v>
      </c>
      <c r="C29" t="s">
        <v>291</v>
      </c>
      <c r="D29" t="s">
        <v>290</v>
      </c>
      <c r="E29" t="s">
        <v>218</v>
      </c>
      <c r="F29" t="s">
        <v>287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464</v>
      </c>
      <c r="B30" t="s">
        <v>283</v>
      </c>
      <c r="C30" t="s">
        <v>291</v>
      </c>
      <c r="D30" t="s">
        <v>223</v>
      </c>
      <c r="E30" t="s">
        <v>218</v>
      </c>
      <c r="F30" t="s">
        <v>287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464</v>
      </c>
      <c r="B31" t="s">
        <v>283</v>
      </c>
      <c r="C31" t="s">
        <v>291</v>
      </c>
      <c r="D31" t="s">
        <v>223</v>
      </c>
      <c r="E31" t="s">
        <v>218</v>
      </c>
      <c r="F31" t="s">
        <v>287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464</v>
      </c>
      <c r="B32" t="s">
        <v>283</v>
      </c>
      <c r="C32" t="s">
        <v>291</v>
      </c>
      <c r="D32" t="s">
        <v>223</v>
      </c>
      <c r="E32" t="s">
        <v>218</v>
      </c>
      <c r="F32" t="s">
        <v>287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464</v>
      </c>
      <c r="B33" t="s">
        <v>283</v>
      </c>
      <c r="C33" t="s">
        <v>291</v>
      </c>
      <c r="D33" t="s">
        <v>223</v>
      </c>
      <c r="E33" t="s">
        <v>218</v>
      </c>
      <c r="F33" t="s">
        <v>287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464</v>
      </c>
      <c r="B34" t="s">
        <v>283</v>
      </c>
      <c r="C34" t="s">
        <v>292</v>
      </c>
      <c r="D34" t="s">
        <v>293</v>
      </c>
      <c r="E34" t="s">
        <v>218</v>
      </c>
      <c r="F34" t="s">
        <v>287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464</v>
      </c>
      <c r="B35" t="s">
        <v>283</v>
      </c>
      <c r="C35" t="s">
        <v>292</v>
      </c>
      <c r="D35" t="s">
        <v>293</v>
      </c>
      <c r="E35" t="s">
        <v>218</v>
      </c>
      <c r="F35" t="s">
        <v>287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464</v>
      </c>
      <c r="B36" t="s">
        <v>283</v>
      </c>
      <c r="C36" t="s">
        <v>292</v>
      </c>
      <c r="D36" t="s">
        <v>293</v>
      </c>
      <c r="E36" t="s">
        <v>218</v>
      </c>
      <c r="F36" t="s">
        <v>287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464</v>
      </c>
      <c r="B37" t="s">
        <v>283</v>
      </c>
      <c r="C37" t="s">
        <v>292</v>
      </c>
      <c r="D37" t="s">
        <v>293</v>
      </c>
      <c r="E37" t="s">
        <v>218</v>
      </c>
      <c r="F37" t="s">
        <v>287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464</v>
      </c>
      <c r="B38" t="s">
        <v>283</v>
      </c>
      <c r="C38" t="s">
        <v>292</v>
      </c>
      <c r="D38" t="s">
        <v>253</v>
      </c>
      <c r="E38" t="s">
        <v>218</v>
      </c>
      <c r="F38" t="s">
        <v>287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464</v>
      </c>
      <c r="B39" t="s">
        <v>283</v>
      </c>
      <c r="C39" t="s">
        <v>292</v>
      </c>
      <c r="D39" t="s">
        <v>253</v>
      </c>
      <c r="E39" t="s">
        <v>218</v>
      </c>
      <c r="F39" t="s">
        <v>287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464</v>
      </c>
      <c r="B40" t="s">
        <v>283</v>
      </c>
      <c r="C40" t="s">
        <v>292</v>
      </c>
      <c r="D40" t="s">
        <v>253</v>
      </c>
      <c r="E40" t="s">
        <v>218</v>
      </c>
      <c r="F40" t="s">
        <v>287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464</v>
      </c>
      <c r="B41" t="s">
        <v>283</v>
      </c>
      <c r="C41" t="s">
        <v>292</v>
      </c>
      <c r="D41" t="s">
        <v>253</v>
      </c>
      <c r="E41" t="s">
        <v>218</v>
      </c>
      <c r="F41" t="s">
        <v>287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464</v>
      </c>
      <c r="B42" t="s">
        <v>283</v>
      </c>
      <c r="C42" t="s">
        <v>294</v>
      </c>
      <c r="D42" t="s">
        <v>293</v>
      </c>
      <c r="E42" t="s">
        <v>218</v>
      </c>
      <c r="F42" t="s">
        <v>287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464</v>
      </c>
      <c r="B43" t="s">
        <v>283</v>
      </c>
      <c r="C43" t="s">
        <v>294</v>
      </c>
      <c r="D43" t="s">
        <v>293</v>
      </c>
      <c r="E43" t="s">
        <v>218</v>
      </c>
      <c r="F43" t="s">
        <v>287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464</v>
      </c>
      <c r="B44" t="s">
        <v>283</v>
      </c>
      <c r="C44" t="s">
        <v>294</v>
      </c>
      <c r="D44" t="s">
        <v>293</v>
      </c>
      <c r="E44" t="s">
        <v>218</v>
      </c>
      <c r="F44" t="s">
        <v>287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464</v>
      </c>
      <c r="B45" t="s">
        <v>283</v>
      </c>
      <c r="C45" t="s">
        <v>294</v>
      </c>
      <c r="D45" t="s">
        <v>293</v>
      </c>
      <c r="E45" t="s">
        <v>218</v>
      </c>
      <c r="F45" t="s">
        <v>287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464</v>
      </c>
      <c r="B46" t="s">
        <v>283</v>
      </c>
      <c r="C46" t="s">
        <v>294</v>
      </c>
      <c r="D46" t="s">
        <v>253</v>
      </c>
      <c r="E46" t="s">
        <v>218</v>
      </c>
      <c r="F46" t="s">
        <v>287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464</v>
      </c>
      <c r="B47" t="s">
        <v>283</v>
      </c>
      <c r="C47" t="s">
        <v>294</v>
      </c>
      <c r="D47" t="s">
        <v>253</v>
      </c>
      <c r="E47" t="s">
        <v>218</v>
      </c>
      <c r="F47" t="s">
        <v>287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464</v>
      </c>
      <c r="B48" t="s">
        <v>283</v>
      </c>
      <c r="C48" t="s">
        <v>294</v>
      </c>
      <c r="D48" t="s">
        <v>253</v>
      </c>
      <c r="E48" t="s">
        <v>218</v>
      </c>
      <c r="F48" t="s">
        <v>287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464</v>
      </c>
      <c r="B49" t="s">
        <v>283</v>
      </c>
      <c r="C49" t="s">
        <v>294</v>
      </c>
      <c r="D49" t="s">
        <v>253</v>
      </c>
      <c r="E49" t="s">
        <v>218</v>
      </c>
      <c r="F49" t="s">
        <v>287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464</v>
      </c>
      <c r="B50" t="s">
        <v>283</v>
      </c>
      <c r="C50" t="s">
        <v>295</v>
      </c>
      <c r="D50" t="s">
        <v>137</v>
      </c>
      <c r="E50" t="s">
        <v>218</v>
      </c>
      <c r="F50" t="s">
        <v>287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464</v>
      </c>
      <c r="B51" t="s">
        <v>283</v>
      </c>
      <c r="C51" t="s">
        <v>295</v>
      </c>
      <c r="D51" t="s">
        <v>137</v>
      </c>
      <c r="E51" t="s">
        <v>218</v>
      </c>
      <c r="F51" t="s">
        <v>287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464</v>
      </c>
      <c r="B52" t="s">
        <v>283</v>
      </c>
      <c r="C52" t="s">
        <v>295</v>
      </c>
      <c r="D52" t="s">
        <v>137</v>
      </c>
      <c r="E52" t="s">
        <v>218</v>
      </c>
      <c r="F52" t="s">
        <v>287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464</v>
      </c>
      <c r="B53" t="s">
        <v>283</v>
      </c>
      <c r="C53" t="s">
        <v>295</v>
      </c>
      <c r="D53" t="s">
        <v>137</v>
      </c>
      <c r="E53" t="s">
        <v>218</v>
      </c>
      <c r="F53" t="s">
        <v>287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464</v>
      </c>
      <c r="B54" t="s">
        <v>283</v>
      </c>
      <c r="C54" t="s">
        <v>296</v>
      </c>
      <c r="D54" t="s">
        <v>137</v>
      </c>
      <c r="E54" t="s">
        <v>218</v>
      </c>
      <c r="F54" t="s">
        <v>287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464</v>
      </c>
      <c r="B55" t="s">
        <v>283</v>
      </c>
      <c r="C55" t="s">
        <v>296</v>
      </c>
      <c r="D55" t="s">
        <v>137</v>
      </c>
      <c r="E55" t="s">
        <v>218</v>
      </c>
      <c r="F55" t="s">
        <v>287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464</v>
      </c>
      <c r="B56" t="s">
        <v>283</v>
      </c>
      <c r="C56" t="s">
        <v>296</v>
      </c>
      <c r="D56" t="s">
        <v>137</v>
      </c>
      <c r="E56" t="s">
        <v>218</v>
      </c>
      <c r="F56" t="s">
        <v>287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464</v>
      </c>
      <c r="B57" t="s">
        <v>283</v>
      </c>
      <c r="C57" t="s">
        <v>296</v>
      </c>
      <c r="D57" t="s">
        <v>137</v>
      </c>
      <c r="E57" t="s">
        <v>218</v>
      </c>
      <c r="F57" t="s">
        <v>287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464</v>
      </c>
      <c r="B58" t="s">
        <v>283</v>
      </c>
      <c r="C58" t="s">
        <v>297</v>
      </c>
      <c r="D58" t="s">
        <v>137</v>
      </c>
      <c r="E58" t="s">
        <v>218</v>
      </c>
      <c r="F58" t="s">
        <v>287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464</v>
      </c>
      <c r="B59" t="s">
        <v>283</v>
      </c>
      <c r="C59" t="s">
        <v>297</v>
      </c>
      <c r="D59" t="s">
        <v>137</v>
      </c>
      <c r="E59" t="s">
        <v>218</v>
      </c>
      <c r="F59" t="s">
        <v>287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464</v>
      </c>
      <c r="B60" t="s">
        <v>283</v>
      </c>
      <c r="C60" t="s">
        <v>297</v>
      </c>
      <c r="D60" t="s">
        <v>137</v>
      </c>
      <c r="E60" t="s">
        <v>218</v>
      </c>
      <c r="F60" t="s">
        <v>287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464</v>
      </c>
      <c r="B61" t="s">
        <v>283</v>
      </c>
      <c r="C61" t="s">
        <v>297</v>
      </c>
      <c r="D61" t="s">
        <v>137</v>
      </c>
      <c r="E61" t="s">
        <v>218</v>
      </c>
      <c r="F61" t="s">
        <v>287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464</v>
      </c>
      <c r="B62" t="s">
        <v>283</v>
      </c>
      <c r="C62" t="s">
        <v>298</v>
      </c>
      <c r="D62" t="s">
        <v>223</v>
      </c>
      <c r="E62" t="s">
        <v>218</v>
      </c>
      <c r="F62" t="s">
        <v>287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464</v>
      </c>
      <c r="B63" t="s">
        <v>283</v>
      </c>
      <c r="C63" t="s">
        <v>298</v>
      </c>
      <c r="D63" t="s">
        <v>223</v>
      </c>
      <c r="E63" t="s">
        <v>218</v>
      </c>
      <c r="F63" t="s">
        <v>287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464</v>
      </c>
      <c r="B64" t="s">
        <v>283</v>
      </c>
      <c r="C64" t="s">
        <v>298</v>
      </c>
      <c r="D64" t="s">
        <v>223</v>
      </c>
      <c r="E64" t="s">
        <v>218</v>
      </c>
      <c r="F64" t="s">
        <v>287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464</v>
      </c>
      <c r="B65" t="s">
        <v>283</v>
      </c>
      <c r="C65" t="s">
        <v>298</v>
      </c>
      <c r="D65" t="s">
        <v>223</v>
      </c>
      <c r="E65" t="s">
        <v>218</v>
      </c>
      <c r="F65" t="s">
        <v>287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464</v>
      </c>
      <c r="B66" t="s">
        <v>283</v>
      </c>
      <c r="C66" t="s">
        <v>299</v>
      </c>
      <c r="D66" t="s">
        <v>223</v>
      </c>
      <c r="E66" t="s">
        <v>218</v>
      </c>
      <c r="F66" t="s">
        <v>287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464</v>
      </c>
      <c r="B67" t="s">
        <v>283</v>
      </c>
      <c r="C67" t="s">
        <v>299</v>
      </c>
      <c r="D67" t="s">
        <v>223</v>
      </c>
      <c r="E67" t="s">
        <v>218</v>
      </c>
      <c r="F67" t="s">
        <v>287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464</v>
      </c>
      <c r="B68" t="s">
        <v>283</v>
      </c>
      <c r="C68" t="s">
        <v>299</v>
      </c>
      <c r="D68" t="s">
        <v>223</v>
      </c>
      <c r="E68" t="s">
        <v>218</v>
      </c>
      <c r="F68" t="s">
        <v>287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464</v>
      </c>
      <c r="B69" t="s">
        <v>283</v>
      </c>
      <c r="C69" t="s">
        <v>299</v>
      </c>
      <c r="D69" t="s">
        <v>223</v>
      </c>
      <c r="E69" t="s">
        <v>218</v>
      </c>
      <c r="F69" t="s">
        <v>287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464</v>
      </c>
      <c r="B70" t="s">
        <v>283</v>
      </c>
      <c r="C70" t="s">
        <v>300</v>
      </c>
      <c r="D70" t="s">
        <v>223</v>
      </c>
      <c r="E70" t="s">
        <v>218</v>
      </c>
      <c r="F70" t="s">
        <v>287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464</v>
      </c>
      <c r="B71" t="s">
        <v>283</v>
      </c>
      <c r="C71" t="s">
        <v>300</v>
      </c>
      <c r="D71" t="s">
        <v>223</v>
      </c>
      <c r="E71" t="s">
        <v>218</v>
      </c>
      <c r="F71" t="s">
        <v>287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464</v>
      </c>
      <c r="B72" t="s">
        <v>283</v>
      </c>
      <c r="C72" t="s">
        <v>300</v>
      </c>
      <c r="D72" t="s">
        <v>223</v>
      </c>
      <c r="E72" t="s">
        <v>218</v>
      </c>
      <c r="F72" t="s">
        <v>287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464</v>
      </c>
      <c r="B73" t="s">
        <v>283</v>
      </c>
      <c r="C73" t="s">
        <v>300</v>
      </c>
      <c r="D73" t="s">
        <v>223</v>
      </c>
      <c r="E73" t="s">
        <v>218</v>
      </c>
      <c r="F73" t="s">
        <v>287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464</v>
      </c>
      <c r="B74" t="s">
        <v>283</v>
      </c>
      <c r="C74" t="s">
        <v>301</v>
      </c>
      <c r="D74" t="s">
        <v>253</v>
      </c>
      <c r="E74" t="s">
        <v>218</v>
      </c>
      <c r="F74" t="s">
        <v>287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464</v>
      </c>
      <c r="B75" t="s">
        <v>283</v>
      </c>
      <c r="C75" t="s">
        <v>301</v>
      </c>
      <c r="D75" t="s">
        <v>253</v>
      </c>
      <c r="E75" t="s">
        <v>218</v>
      </c>
      <c r="F75" t="s">
        <v>287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464</v>
      </c>
      <c r="B76" t="s">
        <v>283</v>
      </c>
      <c r="C76" t="s">
        <v>301</v>
      </c>
      <c r="D76" t="s">
        <v>253</v>
      </c>
      <c r="E76" t="s">
        <v>218</v>
      </c>
      <c r="F76" t="s">
        <v>287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464</v>
      </c>
      <c r="B77" t="s">
        <v>283</v>
      </c>
      <c r="C77" t="s">
        <v>301</v>
      </c>
      <c r="D77" t="s">
        <v>253</v>
      </c>
      <c r="E77" t="s">
        <v>218</v>
      </c>
      <c r="F77" t="s">
        <v>287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464</v>
      </c>
      <c r="B78" t="s">
        <v>283</v>
      </c>
      <c r="C78" t="s">
        <v>302</v>
      </c>
      <c r="D78" t="s">
        <v>253</v>
      </c>
      <c r="E78" t="s">
        <v>218</v>
      </c>
      <c r="F78" t="s">
        <v>287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464</v>
      </c>
      <c r="B79" t="s">
        <v>283</v>
      </c>
      <c r="C79" t="s">
        <v>302</v>
      </c>
      <c r="D79" t="s">
        <v>253</v>
      </c>
      <c r="E79" t="s">
        <v>218</v>
      </c>
      <c r="F79" t="s">
        <v>287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464</v>
      </c>
      <c r="B80" t="s">
        <v>283</v>
      </c>
      <c r="C80" t="s">
        <v>302</v>
      </c>
      <c r="D80" t="s">
        <v>253</v>
      </c>
      <c r="E80" t="s">
        <v>218</v>
      </c>
      <c r="F80" t="s">
        <v>287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464</v>
      </c>
      <c r="B81" t="s">
        <v>283</v>
      </c>
      <c r="C81" t="s">
        <v>302</v>
      </c>
      <c r="D81" t="s">
        <v>253</v>
      </c>
      <c r="E81" t="s">
        <v>218</v>
      </c>
      <c r="F81" t="s">
        <v>287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464</v>
      </c>
      <c r="B82" t="s">
        <v>283</v>
      </c>
      <c r="C82" t="s">
        <v>303</v>
      </c>
      <c r="D82" t="s">
        <v>253</v>
      </c>
      <c r="E82" t="s">
        <v>218</v>
      </c>
      <c r="F82" t="s">
        <v>287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464</v>
      </c>
      <c r="B83" t="s">
        <v>283</v>
      </c>
      <c r="C83" t="s">
        <v>303</v>
      </c>
      <c r="D83" t="s">
        <v>253</v>
      </c>
      <c r="E83" t="s">
        <v>218</v>
      </c>
      <c r="F83" t="s">
        <v>287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464</v>
      </c>
      <c r="B84" t="s">
        <v>283</v>
      </c>
      <c r="C84" t="s">
        <v>303</v>
      </c>
      <c r="D84" t="s">
        <v>253</v>
      </c>
      <c r="E84" t="s">
        <v>218</v>
      </c>
      <c r="F84" t="s">
        <v>287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464</v>
      </c>
      <c r="B85" t="s">
        <v>283</v>
      </c>
      <c r="C85" t="s">
        <v>303</v>
      </c>
      <c r="D85" t="s">
        <v>253</v>
      </c>
      <c r="E85" t="s">
        <v>218</v>
      </c>
      <c r="F85" t="s">
        <v>287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464</v>
      </c>
      <c r="B86" t="s">
        <v>283</v>
      </c>
      <c r="C86" t="s">
        <v>304</v>
      </c>
      <c r="D86" t="s">
        <v>137</v>
      </c>
      <c r="E86" t="s">
        <v>218</v>
      </c>
      <c r="F86" t="s">
        <v>287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464</v>
      </c>
      <c r="B87" t="s">
        <v>283</v>
      </c>
      <c r="C87" t="s">
        <v>304</v>
      </c>
      <c r="D87" t="s">
        <v>137</v>
      </c>
      <c r="E87" t="s">
        <v>218</v>
      </c>
      <c r="F87" t="s">
        <v>287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464</v>
      </c>
      <c r="B88" t="s">
        <v>283</v>
      </c>
      <c r="C88" t="s">
        <v>304</v>
      </c>
      <c r="D88" t="s">
        <v>137</v>
      </c>
      <c r="E88" t="s">
        <v>218</v>
      </c>
      <c r="F88" t="s">
        <v>287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464</v>
      </c>
      <c r="B89" t="s">
        <v>283</v>
      </c>
      <c r="C89" t="s">
        <v>304</v>
      </c>
      <c r="D89" t="s">
        <v>137</v>
      </c>
      <c r="E89" t="s">
        <v>218</v>
      </c>
      <c r="F89" t="s">
        <v>287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464</v>
      </c>
      <c r="B90" t="s">
        <v>283</v>
      </c>
      <c r="C90" t="s">
        <v>304</v>
      </c>
      <c r="D90" t="s">
        <v>146</v>
      </c>
      <c r="E90" t="s">
        <v>218</v>
      </c>
      <c r="F90" t="s">
        <v>287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464</v>
      </c>
      <c r="B91" t="s">
        <v>283</v>
      </c>
      <c r="C91" t="s">
        <v>304</v>
      </c>
      <c r="D91" t="s">
        <v>146</v>
      </c>
      <c r="E91" t="s">
        <v>218</v>
      </c>
      <c r="F91" t="s">
        <v>287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464</v>
      </c>
      <c r="B92" t="s">
        <v>283</v>
      </c>
      <c r="C92" t="s">
        <v>304</v>
      </c>
      <c r="D92" t="s">
        <v>146</v>
      </c>
      <c r="E92" t="s">
        <v>218</v>
      </c>
      <c r="F92" t="s">
        <v>287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464</v>
      </c>
      <c r="B93" t="s">
        <v>283</v>
      </c>
      <c r="C93" t="s">
        <v>304</v>
      </c>
      <c r="D93" t="s">
        <v>146</v>
      </c>
      <c r="E93" t="s">
        <v>218</v>
      </c>
      <c r="F93" t="s">
        <v>287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464</v>
      </c>
      <c r="B94" t="s">
        <v>283</v>
      </c>
      <c r="C94" t="s">
        <v>305</v>
      </c>
      <c r="D94" t="s">
        <v>137</v>
      </c>
      <c r="E94" t="s">
        <v>218</v>
      </c>
      <c r="F94" t="s">
        <v>287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2.6495790322580643</v>
      </c>
      <c r="M94">
        <v>2.6495790322580643</v>
      </c>
    </row>
    <row r="95" spans="1:13">
      <c r="A95" t="s">
        <v>464</v>
      </c>
      <c r="B95" t="s">
        <v>283</v>
      </c>
      <c r="C95" t="s">
        <v>305</v>
      </c>
      <c r="D95" t="s">
        <v>137</v>
      </c>
      <c r="E95" t="s">
        <v>218</v>
      </c>
      <c r="F95" t="s">
        <v>287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2.9412758064516127</v>
      </c>
      <c r="M95">
        <v>2.9412758064516127</v>
      </c>
    </row>
    <row r="96" spans="1:13">
      <c r="A96" t="s">
        <v>464</v>
      </c>
      <c r="B96" t="s">
        <v>283</v>
      </c>
      <c r="C96" t="s">
        <v>305</v>
      </c>
      <c r="D96" t="s">
        <v>137</v>
      </c>
      <c r="E96" t="s">
        <v>218</v>
      </c>
      <c r="F96" t="s">
        <v>287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3.1600483870967739</v>
      </c>
      <c r="M96">
        <v>3.1600483870967739</v>
      </c>
    </row>
    <row r="97" spans="1:13">
      <c r="A97" t="s">
        <v>464</v>
      </c>
      <c r="B97" t="s">
        <v>283</v>
      </c>
      <c r="C97" t="s">
        <v>305</v>
      </c>
      <c r="D97" t="s">
        <v>137</v>
      </c>
      <c r="E97" t="s">
        <v>218</v>
      </c>
      <c r="F97" t="s">
        <v>287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3.1600483870967739</v>
      </c>
      <c r="M97">
        <v>3.1600483870967739</v>
      </c>
    </row>
    <row r="98" spans="1:13">
      <c r="A98" t="s">
        <v>464</v>
      </c>
      <c r="B98" t="s">
        <v>283</v>
      </c>
      <c r="C98" t="s">
        <v>305</v>
      </c>
      <c r="D98" t="s">
        <v>146</v>
      </c>
      <c r="E98" t="s">
        <v>218</v>
      </c>
      <c r="F98" t="s">
        <v>287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1.8547053225806451</v>
      </c>
      <c r="M98">
        <v>1.8547053225806451</v>
      </c>
    </row>
    <row r="99" spans="1:13">
      <c r="A99" t="s">
        <v>464</v>
      </c>
      <c r="B99" t="s">
        <v>283</v>
      </c>
      <c r="C99" t="s">
        <v>305</v>
      </c>
      <c r="D99" t="s">
        <v>146</v>
      </c>
      <c r="E99" t="s">
        <v>218</v>
      </c>
      <c r="F99" t="s">
        <v>287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2.0588930645161287</v>
      </c>
      <c r="M99">
        <v>2.0588930645161287</v>
      </c>
    </row>
    <row r="100" spans="1:13">
      <c r="A100" t="s">
        <v>464</v>
      </c>
      <c r="B100" t="s">
        <v>283</v>
      </c>
      <c r="C100" t="s">
        <v>305</v>
      </c>
      <c r="D100" t="s">
        <v>146</v>
      </c>
      <c r="E100" t="s">
        <v>218</v>
      </c>
      <c r="F100" t="s">
        <v>287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2.2120338709677418</v>
      </c>
      <c r="M100">
        <v>2.2120338709677418</v>
      </c>
    </row>
    <row r="101" spans="1:13">
      <c r="A101" t="s">
        <v>464</v>
      </c>
      <c r="B101" t="s">
        <v>283</v>
      </c>
      <c r="C101" t="s">
        <v>305</v>
      </c>
      <c r="D101" t="s">
        <v>146</v>
      </c>
      <c r="E101" t="s">
        <v>218</v>
      </c>
      <c r="F101" t="s">
        <v>287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2.2120338709677418</v>
      </c>
      <c r="M101">
        <v>2.2120338709677418</v>
      </c>
    </row>
    <row r="102" spans="1:13">
      <c r="A102" t="s">
        <v>464</v>
      </c>
      <c r="B102" t="s">
        <v>283</v>
      </c>
      <c r="C102" t="s">
        <v>306</v>
      </c>
      <c r="D102" t="s">
        <v>137</v>
      </c>
      <c r="E102" t="s">
        <v>218</v>
      </c>
      <c r="F102" t="s">
        <v>287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1.3504480286738378</v>
      </c>
      <c r="M102">
        <v>1.3504480286738378</v>
      </c>
    </row>
    <row r="103" spans="1:13">
      <c r="A103" t="s">
        <v>464</v>
      </c>
      <c r="B103" t="s">
        <v>283</v>
      </c>
      <c r="C103" t="s">
        <v>306</v>
      </c>
      <c r="D103" t="s">
        <v>137</v>
      </c>
      <c r="E103" t="s">
        <v>218</v>
      </c>
      <c r="F103" t="s">
        <v>287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1.4504812159830052</v>
      </c>
      <c r="M103">
        <v>1.4504812159830052</v>
      </c>
    </row>
    <row r="104" spans="1:13">
      <c r="A104" t="s">
        <v>464</v>
      </c>
      <c r="B104" t="s">
        <v>283</v>
      </c>
      <c r="C104" t="s">
        <v>306</v>
      </c>
      <c r="D104" t="s">
        <v>137</v>
      </c>
      <c r="E104" t="s">
        <v>218</v>
      </c>
      <c r="F104" t="s">
        <v>287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1.700564184255944</v>
      </c>
      <c r="M104">
        <v>1.700564184255944</v>
      </c>
    </row>
    <row r="105" spans="1:13">
      <c r="A105" t="s">
        <v>464</v>
      </c>
      <c r="B105" t="s">
        <v>283</v>
      </c>
      <c r="C105" t="s">
        <v>306</v>
      </c>
      <c r="D105" t="s">
        <v>137</v>
      </c>
      <c r="E105" t="s">
        <v>218</v>
      </c>
      <c r="F105" t="s">
        <v>287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1.700564184255944</v>
      </c>
      <c r="M105">
        <v>1.700564184255944</v>
      </c>
    </row>
    <row r="106" spans="1:13">
      <c r="A106" t="s">
        <v>464</v>
      </c>
      <c r="B106" t="s">
        <v>283</v>
      </c>
      <c r="C106" t="s">
        <v>306</v>
      </c>
      <c r="D106" t="s">
        <v>146</v>
      </c>
      <c r="E106" t="s">
        <v>218</v>
      </c>
      <c r="F106" t="s">
        <v>287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0.94531362007168729</v>
      </c>
      <c r="M106">
        <v>0.94531362007168729</v>
      </c>
    </row>
    <row r="107" spans="1:13">
      <c r="A107" t="s">
        <v>464</v>
      </c>
      <c r="B107" t="s">
        <v>283</v>
      </c>
      <c r="C107" t="s">
        <v>306</v>
      </c>
      <c r="D107" t="s">
        <v>146</v>
      </c>
      <c r="E107" t="s">
        <v>218</v>
      </c>
      <c r="F107" t="s">
        <v>287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1.0153368511881085</v>
      </c>
      <c r="M107">
        <v>1.0153368511881085</v>
      </c>
    </row>
    <row r="108" spans="1:13">
      <c r="A108" t="s">
        <v>464</v>
      </c>
      <c r="B108" t="s">
        <v>283</v>
      </c>
      <c r="C108" t="s">
        <v>306</v>
      </c>
      <c r="D108" t="s">
        <v>146</v>
      </c>
      <c r="E108" t="s">
        <v>218</v>
      </c>
      <c r="F108" t="s">
        <v>287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1.1903949289791618</v>
      </c>
      <c r="M108">
        <v>1.1903949289791618</v>
      </c>
    </row>
    <row r="109" spans="1:13">
      <c r="A109" t="s">
        <v>464</v>
      </c>
      <c r="B109" t="s">
        <v>283</v>
      </c>
      <c r="C109" t="s">
        <v>306</v>
      </c>
      <c r="D109" t="s">
        <v>146</v>
      </c>
      <c r="E109" t="s">
        <v>218</v>
      </c>
      <c r="F109" t="s">
        <v>287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1.1903949289791618</v>
      </c>
      <c r="M109">
        <v>1.1903949289791618</v>
      </c>
    </row>
    <row r="110" spans="1:13">
      <c r="A110" t="s">
        <v>464</v>
      </c>
      <c r="B110" t="s">
        <v>283</v>
      </c>
      <c r="C110" t="s">
        <v>307</v>
      </c>
      <c r="D110" t="s">
        <v>137</v>
      </c>
      <c r="E110" t="s">
        <v>218</v>
      </c>
      <c r="F110" t="s">
        <v>287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1.3504480286738378</v>
      </c>
      <c r="M110">
        <v>1.3504480286738378</v>
      </c>
    </row>
    <row r="111" spans="1:13">
      <c r="A111" t="s">
        <v>464</v>
      </c>
      <c r="B111" t="s">
        <v>283</v>
      </c>
      <c r="C111" t="s">
        <v>307</v>
      </c>
      <c r="D111" t="s">
        <v>137</v>
      </c>
      <c r="E111" t="s">
        <v>218</v>
      </c>
      <c r="F111" t="s">
        <v>287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1.3954629629629611</v>
      </c>
      <c r="M111">
        <v>1.3954629629629611</v>
      </c>
    </row>
    <row r="112" spans="1:13">
      <c r="A112" t="s">
        <v>464</v>
      </c>
      <c r="B112" t="s">
        <v>283</v>
      </c>
      <c r="C112" t="s">
        <v>307</v>
      </c>
      <c r="D112" t="s">
        <v>137</v>
      </c>
      <c r="E112" t="s">
        <v>218</v>
      </c>
      <c r="F112" t="s">
        <v>287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1.3954629629629611</v>
      </c>
      <c r="M112">
        <v>1.3954629629629611</v>
      </c>
    </row>
    <row r="113" spans="1:13">
      <c r="A113" t="s">
        <v>464</v>
      </c>
      <c r="B113" t="s">
        <v>283</v>
      </c>
      <c r="C113" t="s">
        <v>307</v>
      </c>
      <c r="D113" t="s">
        <v>137</v>
      </c>
      <c r="E113" t="s">
        <v>218</v>
      </c>
      <c r="F113" t="s">
        <v>287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1.4404778972520924</v>
      </c>
      <c r="M113">
        <v>1.4404778972520924</v>
      </c>
    </row>
    <row r="114" spans="1:13">
      <c r="A114" t="s">
        <v>464</v>
      </c>
      <c r="B114" t="s">
        <v>283</v>
      </c>
      <c r="C114" t="s">
        <v>307</v>
      </c>
      <c r="D114" t="s">
        <v>146</v>
      </c>
      <c r="E114" t="s">
        <v>218</v>
      </c>
      <c r="F114" t="s">
        <v>287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0.94531362007168729</v>
      </c>
      <c r="M114">
        <v>0.94531362007168729</v>
      </c>
    </row>
    <row r="115" spans="1:13">
      <c r="A115" t="s">
        <v>464</v>
      </c>
      <c r="B115" t="s">
        <v>283</v>
      </c>
      <c r="C115" t="s">
        <v>307</v>
      </c>
      <c r="D115" t="s">
        <v>146</v>
      </c>
      <c r="E115" t="s">
        <v>218</v>
      </c>
      <c r="F115" t="s">
        <v>287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0.97682407407407756</v>
      </c>
      <c r="M115">
        <v>0.97682407407407756</v>
      </c>
    </row>
    <row r="116" spans="1:13">
      <c r="A116" t="s">
        <v>464</v>
      </c>
      <c r="B116" t="s">
        <v>283</v>
      </c>
      <c r="C116" t="s">
        <v>307</v>
      </c>
      <c r="D116" t="s">
        <v>146</v>
      </c>
      <c r="E116" t="s">
        <v>218</v>
      </c>
      <c r="F116" t="s">
        <v>287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0.97682407407407756</v>
      </c>
      <c r="M116">
        <v>0.97682407407407756</v>
      </c>
    </row>
    <row r="117" spans="1:13">
      <c r="A117" t="s">
        <v>464</v>
      </c>
      <c r="B117" t="s">
        <v>283</v>
      </c>
      <c r="C117" t="s">
        <v>307</v>
      </c>
      <c r="D117" t="s">
        <v>146</v>
      </c>
      <c r="E117" t="s">
        <v>218</v>
      </c>
      <c r="F117" t="s">
        <v>287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1.00833452807646</v>
      </c>
      <c r="M117">
        <v>1.00833452807646</v>
      </c>
    </row>
    <row r="118" spans="1:13">
      <c r="A118" t="s">
        <v>464</v>
      </c>
      <c r="B118" t="s">
        <v>283</v>
      </c>
      <c r="C118" t="s">
        <v>308</v>
      </c>
      <c r="D118" t="s">
        <v>223</v>
      </c>
      <c r="E118" t="s">
        <v>218</v>
      </c>
      <c r="F118" t="s">
        <v>287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464</v>
      </c>
      <c r="B119" t="s">
        <v>283</v>
      </c>
      <c r="C119" t="s">
        <v>308</v>
      </c>
      <c r="D119" t="s">
        <v>223</v>
      </c>
      <c r="E119" t="s">
        <v>218</v>
      </c>
      <c r="F119" t="s">
        <v>287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464</v>
      </c>
      <c r="B120" t="s">
        <v>283</v>
      </c>
      <c r="C120" t="s">
        <v>308</v>
      </c>
      <c r="D120" t="s">
        <v>223</v>
      </c>
      <c r="E120" t="s">
        <v>218</v>
      </c>
      <c r="F120" t="s">
        <v>287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464</v>
      </c>
      <c r="B121" t="s">
        <v>283</v>
      </c>
      <c r="C121" t="s">
        <v>308</v>
      </c>
      <c r="D121" t="s">
        <v>223</v>
      </c>
      <c r="E121" t="s">
        <v>218</v>
      </c>
      <c r="F121" t="s">
        <v>287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464</v>
      </c>
      <c r="B122" t="s">
        <v>283</v>
      </c>
      <c r="C122" t="s">
        <v>308</v>
      </c>
      <c r="D122" t="s">
        <v>224</v>
      </c>
      <c r="E122" t="s">
        <v>218</v>
      </c>
      <c r="F122" t="s">
        <v>287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464</v>
      </c>
      <c r="B123" t="s">
        <v>283</v>
      </c>
      <c r="C123" t="s">
        <v>308</v>
      </c>
      <c r="D123" t="s">
        <v>224</v>
      </c>
      <c r="E123" t="s">
        <v>218</v>
      </c>
      <c r="F123" t="s">
        <v>287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464</v>
      </c>
      <c r="B124" t="s">
        <v>283</v>
      </c>
      <c r="C124" t="s">
        <v>308</v>
      </c>
      <c r="D124" t="s">
        <v>224</v>
      </c>
      <c r="E124" t="s">
        <v>218</v>
      </c>
      <c r="F124" t="s">
        <v>287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464</v>
      </c>
      <c r="B125" t="s">
        <v>283</v>
      </c>
      <c r="C125" t="s">
        <v>308</v>
      </c>
      <c r="D125" t="s">
        <v>224</v>
      </c>
      <c r="E125" t="s">
        <v>218</v>
      </c>
      <c r="F125" t="s">
        <v>287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464</v>
      </c>
      <c r="B126" t="s">
        <v>283</v>
      </c>
      <c r="C126" t="s">
        <v>309</v>
      </c>
      <c r="D126" t="s">
        <v>223</v>
      </c>
      <c r="E126" t="s">
        <v>218</v>
      </c>
      <c r="F126" t="s">
        <v>287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464</v>
      </c>
      <c r="B127" t="s">
        <v>283</v>
      </c>
      <c r="C127" t="s">
        <v>309</v>
      </c>
      <c r="D127" t="s">
        <v>223</v>
      </c>
      <c r="E127" t="s">
        <v>218</v>
      </c>
      <c r="F127" t="s">
        <v>287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464</v>
      </c>
      <c r="B128" t="s">
        <v>283</v>
      </c>
      <c r="C128" t="s">
        <v>309</v>
      </c>
      <c r="D128" t="s">
        <v>223</v>
      </c>
      <c r="E128" t="s">
        <v>218</v>
      </c>
      <c r="F128" t="s">
        <v>287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464</v>
      </c>
      <c r="B129" t="s">
        <v>283</v>
      </c>
      <c r="C129" t="s">
        <v>309</v>
      </c>
      <c r="D129" t="s">
        <v>223</v>
      </c>
      <c r="E129" t="s">
        <v>218</v>
      </c>
      <c r="F129" t="s">
        <v>287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464</v>
      </c>
      <c r="B130" t="s">
        <v>283</v>
      </c>
      <c r="C130" t="s">
        <v>309</v>
      </c>
      <c r="D130" t="s">
        <v>224</v>
      </c>
      <c r="E130" t="s">
        <v>218</v>
      </c>
      <c r="F130" t="s">
        <v>287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464</v>
      </c>
      <c r="B131" t="s">
        <v>283</v>
      </c>
      <c r="C131" t="s">
        <v>309</v>
      </c>
      <c r="D131" t="s">
        <v>224</v>
      </c>
      <c r="E131" t="s">
        <v>218</v>
      </c>
      <c r="F131" t="s">
        <v>287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464</v>
      </c>
      <c r="B132" t="s">
        <v>283</v>
      </c>
      <c r="C132" t="s">
        <v>309</v>
      </c>
      <c r="D132" t="s">
        <v>224</v>
      </c>
      <c r="E132" t="s">
        <v>218</v>
      </c>
      <c r="F132" t="s">
        <v>287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464</v>
      </c>
      <c r="B133" t="s">
        <v>283</v>
      </c>
      <c r="C133" t="s">
        <v>309</v>
      </c>
      <c r="D133" t="s">
        <v>224</v>
      </c>
      <c r="E133" t="s">
        <v>218</v>
      </c>
      <c r="F133" t="s">
        <v>287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464</v>
      </c>
      <c r="B134" t="s">
        <v>283</v>
      </c>
      <c r="C134" t="s">
        <v>310</v>
      </c>
      <c r="D134" t="s">
        <v>223</v>
      </c>
      <c r="E134" t="s">
        <v>218</v>
      </c>
      <c r="F134" t="s">
        <v>287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2.672551764705883</v>
      </c>
      <c r="M134">
        <v>2.672551764705883</v>
      </c>
    </row>
    <row r="135" spans="1:13">
      <c r="A135" t="s">
        <v>464</v>
      </c>
      <c r="B135" t="s">
        <v>283</v>
      </c>
      <c r="C135" t="s">
        <v>310</v>
      </c>
      <c r="D135" t="s">
        <v>223</v>
      </c>
      <c r="E135" t="s">
        <v>218</v>
      </c>
      <c r="F135" t="s">
        <v>287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2.9667776470588239</v>
      </c>
      <c r="M135">
        <v>2.9667776470588239</v>
      </c>
    </row>
    <row r="136" spans="1:13">
      <c r="A136" t="s">
        <v>464</v>
      </c>
      <c r="B136" t="s">
        <v>283</v>
      </c>
      <c r="C136" t="s">
        <v>310</v>
      </c>
      <c r="D136" t="s">
        <v>223</v>
      </c>
      <c r="E136" t="s">
        <v>218</v>
      </c>
      <c r="F136" t="s">
        <v>287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3.1874470588235297</v>
      </c>
      <c r="M136">
        <v>3.1874470588235297</v>
      </c>
    </row>
    <row r="137" spans="1:13">
      <c r="A137" t="s">
        <v>464</v>
      </c>
      <c r="B137" t="s">
        <v>283</v>
      </c>
      <c r="C137" t="s">
        <v>310</v>
      </c>
      <c r="D137" t="s">
        <v>223</v>
      </c>
      <c r="E137" t="s">
        <v>218</v>
      </c>
      <c r="F137" t="s">
        <v>287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3.1874470588235297</v>
      </c>
      <c r="M137">
        <v>3.1874470588235297</v>
      </c>
    </row>
    <row r="138" spans="1:13">
      <c r="A138" t="s">
        <v>464</v>
      </c>
      <c r="B138" t="s">
        <v>283</v>
      </c>
      <c r="C138" t="s">
        <v>310</v>
      </c>
      <c r="D138" t="s">
        <v>224</v>
      </c>
      <c r="E138" t="s">
        <v>218</v>
      </c>
      <c r="F138" t="s">
        <v>287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1.870786235294118</v>
      </c>
      <c r="M138">
        <v>1.870786235294118</v>
      </c>
    </row>
    <row r="139" spans="1:13">
      <c r="A139" t="s">
        <v>464</v>
      </c>
      <c r="B139" t="s">
        <v>283</v>
      </c>
      <c r="C139" t="s">
        <v>310</v>
      </c>
      <c r="D139" t="s">
        <v>224</v>
      </c>
      <c r="E139" t="s">
        <v>218</v>
      </c>
      <c r="F139" t="s">
        <v>287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2.0767443529411769</v>
      </c>
      <c r="M139">
        <v>2.0767443529411769</v>
      </c>
    </row>
    <row r="140" spans="1:13">
      <c r="A140" t="s">
        <v>464</v>
      </c>
      <c r="B140" t="s">
        <v>283</v>
      </c>
      <c r="C140" t="s">
        <v>310</v>
      </c>
      <c r="D140" t="s">
        <v>224</v>
      </c>
      <c r="E140" t="s">
        <v>218</v>
      </c>
      <c r="F140" t="s">
        <v>287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2.2312129411764707</v>
      </c>
      <c r="M140">
        <v>2.2312129411764707</v>
      </c>
    </row>
    <row r="141" spans="1:13">
      <c r="A141" t="s">
        <v>464</v>
      </c>
      <c r="B141" t="s">
        <v>283</v>
      </c>
      <c r="C141" t="s">
        <v>310</v>
      </c>
      <c r="D141" t="s">
        <v>224</v>
      </c>
      <c r="E141" t="s">
        <v>218</v>
      </c>
      <c r="F141" t="s">
        <v>287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2.2312129411764707</v>
      </c>
      <c r="M141">
        <v>2.2312129411764707</v>
      </c>
    </row>
    <row r="142" spans="1:13">
      <c r="A142" t="s">
        <v>464</v>
      </c>
      <c r="B142" t="s">
        <v>283</v>
      </c>
      <c r="C142" t="s">
        <v>311</v>
      </c>
      <c r="D142" t="s">
        <v>223</v>
      </c>
      <c r="E142" t="s">
        <v>218</v>
      </c>
      <c r="F142" t="s">
        <v>287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1.3621568627451011</v>
      </c>
      <c r="M142">
        <v>1.3621568627451011</v>
      </c>
    </row>
    <row r="143" spans="1:13">
      <c r="A143" t="s">
        <v>464</v>
      </c>
      <c r="B143" t="s">
        <v>283</v>
      </c>
      <c r="C143" t="s">
        <v>311</v>
      </c>
      <c r="D143" t="s">
        <v>223</v>
      </c>
      <c r="E143" t="s">
        <v>218</v>
      </c>
      <c r="F143" t="s">
        <v>287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1.4630573710965842</v>
      </c>
      <c r="M143">
        <v>1.4630573710965842</v>
      </c>
    </row>
    <row r="144" spans="1:13">
      <c r="A144" t="s">
        <v>464</v>
      </c>
      <c r="B144" t="s">
        <v>283</v>
      </c>
      <c r="C144" t="s">
        <v>311</v>
      </c>
      <c r="D144" t="s">
        <v>223</v>
      </c>
      <c r="E144" t="s">
        <v>218</v>
      </c>
      <c r="F144" t="s">
        <v>287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1.7153086419753125</v>
      </c>
      <c r="M144">
        <v>1.7153086419753125</v>
      </c>
    </row>
    <row r="145" spans="1:13">
      <c r="A145" t="s">
        <v>464</v>
      </c>
      <c r="B145" t="s">
        <v>283</v>
      </c>
      <c r="C145" t="s">
        <v>311</v>
      </c>
      <c r="D145" t="s">
        <v>223</v>
      </c>
      <c r="E145" t="s">
        <v>218</v>
      </c>
      <c r="F145" t="s">
        <v>287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1.7153086419753125</v>
      </c>
      <c r="M145">
        <v>1.7153086419753125</v>
      </c>
    </row>
    <row r="146" spans="1:13">
      <c r="A146" t="s">
        <v>464</v>
      </c>
      <c r="B146" t="s">
        <v>283</v>
      </c>
      <c r="C146" t="s">
        <v>311</v>
      </c>
      <c r="D146" t="s">
        <v>224</v>
      </c>
      <c r="E146" t="s">
        <v>218</v>
      </c>
      <c r="F146" t="s">
        <v>287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0.95350980392157159</v>
      </c>
      <c r="M146">
        <v>0.95350980392157159</v>
      </c>
    </row>
    <row r="147" spans="1:13">
      <c r="A147" t="s">
        <v>464</v>
      </c>
      <c r="B147" t="s">
        <v>283</v>
      </c>
      <c r="C147" t="s">
        <v>311</v>
      </c>
      <c r="D147" t="s">
        <v>224</v>
      </c>
      <c r="E147" t="s">
        <v>218</v>
      </c>
      <c r="F147" t="s">
        <v>287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1.0241401597676139</v>
      </c>
      <c r="M147">
        <v>1.0241401597676139</v>
      </c>
    </row>
    <row r="148" spans="1:13">
      <c r="A148" t="s">
        <v>464</v>
      </c>
      <c r="B148" t="s">
        <v>283</v>
      </c>
      <c r="C148" t="s">
        <v>311</v>
      </c>
      <c r="D148" t="s">
        <v>224</v>
      </c>
      <c r="E148" t="s">
        <v>218</v>
      </c>
      <c r="F148" t="s">
        <v>287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1.2007160493827198</v>
      </c>
      <c r="M148">
        <v>1.2007160493827198</v>
      </c>
    </row>
    <row r="149" spans="1:13">
      <c r="A149" t="s">
        <v>464</v>
      </c>
      <c r="B149" t="s">
        <v>283</v>
      </c>
      <c r="C149" t="s">
        <v>311</v>
      </c>
      <c r="D149" t="s">
        <v>224</v>
      </c>
      <c r="E149" t="s">
        <v>218</v>
      </c>
      <c r="F149" t="s">
        <v>287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1.2007160493827198</v>
      </c>
      <c r="M149">
        <v>1.2007160493827198</v>
      </c>
    </row>
    <row r="150" spans="1:13">
      <c r="A150" t="s">
        <v>464</v>
      </c>
      <c r="B150" t="s">
        <v>283</v>
      </c>
      <c r="C150" t="s">
        <v>312</v>
      </c>
      <c r="D150" t="s">
        <v>223</v>
      </c>
      <c r="E150" t="s">
        <v>218</v>
      </c>
      <c r="F150" t="s">
        <v>287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1.3621568627451011</v>
      </c>
      <c r="M150">
        <v>1.3621568627451011</v>
      </c>
    </row>
    <row r="151" spans="1:13">
      <c r="A151" t="s">
        <v>464</v>
      </c>
      <c r="B151" t="s">
        <v>283</v>
      </c>
      <c r="C151" t="s">
        <v>312</v>
      </c>
      <c r="D151" t="s">
        <v>223</v>
      </c>
      <c r="E151" t="s">
        <v>218</v>
      </c>
      <c r="F151" t="s">
        <v>287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1.4075620915032665</v>
      </c>
      <c r="M151">
        <v>1.4075620915032665</v>
      </c>
    </row>
    <row r="152" spans="1:13">
      <c r="A152" t="s">
        <v>464</v>
      </c>
      <c r="B152" t="s">
        <v>283</v>
      </c>
      <c r="C152" t="s">
        <v>312</v>
      </c>
      <c r="D152" t="s">
        <v>223</v>
      </c>
      <c r="E152" t="s">
        <v>218</v>
      </c>
      <c r="F152" t="s">
        <v>287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1.4075620915032665</v>
      </c>
      <c r="M152">
        <v>1.4075620915032665</v>
      </c>
    </row>
    <row r="153" spans="1:13">
      <c r="A153" t="s">
        <v>464</v>
      </c>
      <c r="B153" t="s">
        <v>283</v>
      </c>
      <c r="C153" t="s">
        <v>312</v>
      </c>
      <c r="D153" t="s">
        <v>223</v>
      </c>
      <c r="E153" t="s">
        <v>218</v>
      </c>
      <c r="F153" t="s">
        <v>287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1.4529673202614399</v>
      </c>
      <c r="M153">
        <v>1.4529673202614399</v>
      </c>
    </row>
    <row r="154" spans="1:13">
      <c r="A154" t="s">
        <v>464</v>
      </c>
      <c r="B154" t="s">
        <v>283</v>
      </c>
      <c r="C154" t="s">
        <v>312</v>
      </c>
      <c r="D154" t="s">
        <v>224</v>
      </c>
      <c r="E154" t="s">
        <v>218</v>
      </c>
      <c r="F154" t="s">
        <v>287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0.95350980392157159</v>
      </c>
      <c r="M154">
        <v>0.95350980392157159</v>
      </c>
    </row>
    <row r="155" spans="1:13">
      <c r="A155" t="s">
        <v>464</v>
      </c>
      <c r="B155" t="s">
        <v>283</v>
      </c>
      <c r="C155" t="s">
        <v>312</v>
      </c>
      <c r="D155" t="s">
        <v>224</v>
      </c>
      <c r="E155" t="s">
        <v>218</v>
      </c>
      <c r="F155" t="s">
        <v>287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0.98529346405229135</v>
      </c>
      <c r="M155">
        <v>0.98529346405229135</v>
      </c>
    </row>
    <row r="156" spans="1:13">
      <c r="A156" t="s">
        <v>464</v>
      </c>
      <c r="B156" t="s">
        <v>283</v>
      </c>
      <c r="C156" t="s">
        <v>312</v>
      </c>
      <c r="D156" t="s">
        <v>224</v>
      </c>
      <c r="E156" t="s">
        <v>218</v>
      </c>
      <c r="F156" t="s">
        <v>287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0.98529346405229135</v>
      </c>
      <c r="M156">
        <v>0.98529346405229135</v>
      </c>
    </row>
    <row r="157" spans="1:13">
      <c r="A157" t="s">
        <v>464</v>
      </c>
      <c r="B157" t="s">
        <v>283</v>
      </c>
      <c r="C157" t="s">
        <v>312</v>
      </c>
      <c r="D157" t="s">
        <v>224</v>
      </c>
      <c r="E157" t="s">
        <v>218</v>
      </c>
      <c r="F157" t="s">
        <v>287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1.017077124183003</v>
      </c>
      <c r="M157">
        <v>1.017077124183003</v>
      </c>
    </row>
    <row r="158" spans="1:13">
      <c r="A158" t="s">
        <v>464</v>
      </c>
      <c r="B158" t="s">
        <v>283</v>
      </c>
      <c r="C158" t="s">
        <v>313</v>
      </c>
      <c r="D158" t="s">
        <v>253</v>
      </c>
      <c r="E158" t="s">
        <v>218</v>
      </c>
      <c r="F158" t="s">
        <v>287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464</v>
      </c>
      <c r="B159" t="s">
        <v>283</v>
      </c>
      <c r="C159" t="s">
        <v>313</v>
      </c>
      <c r="D159" t="s">
        <v>253</v>
      </c>
      <c r="E159" t="s">
        <v>218</v>
      </c>
      <c r="F159" t="s">
        <v>287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464</v>
      </c>
      <c r="B160" t="s">
        <v>283</v>
      </c>
      <c r="C160" t="s">
        <v>313</v>
      </c>
      <c r="D160" t="s">
        <v>253</v>
      </c>
      <c r="E160" t="s">
        <v>218</v>
      </c>
      <c r="F160" t="s">
        <v>287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464</v>
      </c>
      <c r="B161" t="s">
        <v>283</v>
      </c>
      <c r="C161" t="s">
        <v>313</v>
      </c>
      <c r="D161" t="s">
        <v>253</v>
      </c>
      <c r="E161" t="s">
        <v>218</v>
      </c>
      <c r="F161" t="s">
        <v>287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464</v>
      </c>
      <c r="B162" t="s">
        <v>283</v>
      </c>
      <c r="C162" t="s">
        <v>313</v>
      </c>
      <c r="D162" t="s">
        <v>254</v>
      </c>
      <c r="E162" t="s">
        <v>218</v>
      </c>
      <c r="F162" t="s">
        <v>287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464</v>
      </c>
      <c r="B163" t="s">
        <v>283</v>
      </c>
      <c r="C163" t="s">
        <v>313</v>
      </c>
      <c r="D163" t="s">
        <v>254</v>
      </c>
      <c r="E163" t="s">
        <v>218</v>
      </c>
      <c r="F163" t="s">
        <v>287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464</v>
      </c>
      <c r="B164" t="s">
        <v>283</v>
      </c>
      <c r="C164" t="s">
        <v>313</v>
      </c>
      <c r="D164" t="s">
        <v>254</v>
      </c>
      <c r="E164" t="s">
        <v>218</v>
      </c>
      <c r="F164" t="s">
        <v>287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464</v>
      </c>
      <c r="B165" t="s">
        <v>283</v>
      </c>
      <c r="C165" t="s">
        <v>313</v>
      </c>
      <c r="D165" t="s">
        <v>254</v>
      </c>
      <c r="E165" t="s">
        <v>218</v>
      </c>
      <c r="F165" t="s">
        <v>287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464</v>
      </c>
      <c r="B166" t="s">
        <v>283</v>
      </c>
      <c r="C166" t="s">
        <v>314</v>
      </c>
      <c r="D166" t="s">
        <v>253</v>
      </c>
      <c r="E166" t="s">
        <v>218</v>
      </c>
      <c r="F166" t="s">
        <v>287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464</v>
      </c>
      <c r="B167" t="s">
        <v>283</v>
      </c>
      <c r="C167" t="s">
        <v>314</v>
      </c>
      <c r="D167" t="s">
        <v>253</v>
      </c>
      <c r="E167" t="s">
        <v>218</v>
      </c>
      <c r="F167" t="s">
        <v>287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464</v>
      </c>
      <c r="B168" t="s">
        <v>283</v>
      </c>
      <c r="C168" t="s">
        <v>314</v>
      </c>
      <c r="D168" t="s">
        <v>253</v>
      </c>
      <c r="E168" t="s">
        <v>218</v>
      </c>
      <c r="F168" t="s">
        <v>287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464</v>
      </c>
      <c r="B169" t="s">
        <v>283</v>
      </c>
      <c r="C169" t="s">
        <v>314</v>
      </c>
      <c r="D169" t="s">
        <v>253</v>
      </c>
      <c r="E169" t="s">
        <v>218</v>
      </c>
      <c r="F169" t="s">
        <v>287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464</v>
      </c>
      <c r="B170" t="s">
        <v>283</v>
      </c>
      <c r="C170" t="s">
        <v>314</v>
      </c>
      <c r="D170" t="s">
        <v>254</v>
      </c>
      <c r="E170" t="s">
        <v>218</v>
      </c>
      <c r="F170" t="s">
        <v>287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464</v>
      </c>
      <c r="B171" t="s">
        <v>283</v>
      </c>
      <c r="C171" t="s">
        <v>314</v>
      </c>
      <c r="D171" t="s">
        <v>254</v>
      </c>
      <c r="E171" t="s">
        <v>218</v>
      </c>
      <c r="F171" t="s">
        <v>287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464</v>
      </c>
      <c r="B172" t="s">
        <v>283</v>
      </c>
      <c r="C172" t="s">
        <v>314</v>
      </c>
      <c r="D172" t="s">
        <v>254</v>
      </c>
      <c r="E172" t="s">
        <v>218</v>
      </c>
      <c r="F172" t="s">
        <v>287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464</v>
      </c>
      <c r="B173" t="s">
        <v>283</v>
      </c>
      <c r="C173" t="s">
        <v>314</v>
      </c>
      <c r="D173" t="s">
        <v>254</v>
      </c>
      <c r="E173" t="s">
        <v>218</v>
      </c>
      <c r="F173" t="s">
        <v>287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464</v>
      </c>
      <c r="B174" t="s">
        <v>283</v>
      </c>
      <c r="C174" t="s">
        <v>315</v>
      </c>
      <c r="D174" t="s">
        <v>253</v>
      </c>
      <c r="E174" t="s">
        <v>218</v>
      </c>
      <c r="F174" t="s">
        <v>287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2.7052303921568615</v>
      </c>
      <c r="M174">
        <v>2.7052303921568615</v>
      </c>
    </row>
    <row r="175" spans="1:13">
      <c r="A175" t="s">
        <v>464</v>
      </c>
      <c r="B175" t="s">
        <v>283</v>
      </c>
      <c r="C175" t="s">
        <v>315</v>
      </c>
      <c r="D175" t="s">
        <v>253</v>
      </c>
      <c r="E175" t="s">
        <v>218</v>
      </c>
      <c r="F175" t="s">
        <v>287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3.0030539215686258</v>
      </c>
      <c r="M175">
        <v>3.0030539215686258</v>
      </c>
    </row>
    <row r="176" spans="1:13">
      <c r="A176" t="s">
        <v>464</v>
      </c>
      <c r="B176" t="s">
        <v>283</v>
      </c>
      <c r="C176" t="s">
        <v>315</v>
      </c>
      <c r="D176" t="s">
        <v>253</v>
      </c>
      <c r="E176" t="s">
        <v>218</v>
      </c>
      <c r="F176" t="s">
        <v>287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3.2264215686274493</v>
      </c>
      <c r="M176">
        <v>3.2264215686274493</v>
      </c>
    </row>
    <row r="177" spans="1:13">
      <c r="A177" t="s">
        <v>464</v>
      </c>
      <c r="B177" t="s">
        <v>283</v>
      </c>
      <c r="C177" t="s">
        <v>315</v>
      </c>
      <c r="D177" t="s">
        <v>253</v>
      </c>
      <c r="E177" t="s">
        <v>218</v>
      </c>
      <c r="F177" t="s">
        <v>287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3.2264215686274493</v>
      </c>
      <c r="M177">
        <v>3.2264215686274493</v>
      </c>
    </row>
    <row r="178" spans="1:13">
      <c r="A178" t="s">
        <v>464</v>
      </c>
      <c r="B178" t="s">
        <v>283</v>
      </c>
      <c r="C178" t="s">
        <v>315</v>
      </c>
      <c r="D178" t="s">
        <v>254</v>
      </c>
      <c r="E178" t="s">
        <v>218</v>
      </c>
      <c r="F178" t="s">
        <v>287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1.8936612745098031</v>
      </c>
      <c r="M178">
        <v>1.8936612745098031</v>
      </c>
    </row>
    <row r="179" spans="1:13">
      <c r="A179" t="s">
        <v>464</v>
      </c>
      <c r="B179" t="s">
        <v>283</v>
      </c>
      <c r="C179" t="s">
        <v>315</v>
      </c>
      <c r="D179" t="s">
        <v>254</v>
      </c>
      <c r="E179" t="s">
        <v>218</v>
      </c>
      <c r="F179" t="s">
        <v>287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2.1021377450980383</v>
      </c>
      <c r="M179">
        <v>2.1021377450980383</v>
      </c>
    </row>
    <row r="180" spans="1:13">
      <c r="A180" t="s">
        <v>464</v>
      </c>
      <c r="B180" t="s">
        <v>283</v>
      </c>
      <c r="C180" t="s">
        <v>315</v>
      </c>
      <c r="D180" t="s">
        <v>254</v>
      </c>
      <c r="E180" t="s">
        <v>218</v>
      </c>
      <c r="F180" t="s">
        <v>287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2.2584950980392144</v>
      </c>
      <c r="M180">
        <v>2.2584950980392144</v>
      </c>
    </row>
    <row r="181" spans="1:13">
      <c r="A181" t="s">
        <v>464</v>
      </c>
      <c r="B181" t="s">
        <v>283</v>
      </c>
      <c r="C181" t="s">
        <v>315</v>
      </c>
      <c r="D181" t="s">
        <v>254</v>
      </c>
      <c r="E181" t="s">
        <v>218</v>
      </c>
      <c r="F181" t="s">
        <v>287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2.2584950980392144</v>
      </c>
      <c r="M181">
        <v>2.2584950980392144</v>
      </c>
    </row>
    <row r="182" spans="1:13">
      <c r="A182" t="s">
        <v>464</v>
      </c>
      <c r="B182" t="s">
        <v>283</v>
      </c>
      <c r="C182" t="s">
        <v>316</v>
      </c>
      <c r="D182" t="s">
        <v>253</v>
      </c>
      <c r="E182" t="s">
        <v>218</v>
      </c>
      <c r="F182" t="s">
        <v>287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1.3788126361655795</v>
      </c>
      <c r="M182">
        <v>1.3788126361655795</v>
      </c>
    </row>
    <row r="183" spans="1:13">
      <c r="A183" t="s">
        <v>464</v>
      </c>
      <c r="B183" t="s">
        <v>283</v>
      </c>
      <c r="C183" t="s">
        <v>316</v>
      </c>
      <c r="D183" t="s">
        <v>253</v>
      </c>
      <c r="E183" t="s">
        <v>218</v>
      </c>
      <c r="F183" t="s">
        <v>287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1.4809469055111721</v>
      </c>
      <c r="M183">
        <v>1.4809469055111721</v>
      </c>
    </row>
    <row r="184" spans="1:13">
      <c r="A184" t="s">
        <v>464</v>
      </c>
      <c r="B184" t="s">
        <v>283</v>
      </c>
      <c r="C184" t="s">
        <v>316</v>
      </c>
      <c r="D184" t="s">
        <v>253</v>
      </c>
      <c r="E184" t="s">
        <v>218</v>
      </c>
      <c r="F184" t="s">
        <v>287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1.7362825788751743</v>
      </c>
      <c r="M184">
        <v>1.7362825788751743</v>
      </c>
    </row>
    <row r="185" spans="1:13">
      <c r="A185" t="s">
        <v>464</v>
      </c>
      <c r="B185" t="s">
        <v>283</v>
      </c>
      <c r="C185" t="s">
        <v>316</v>
      </c>
      <c r="D185" t="s">
        <v>253</v>
      </c>
      <c r="E185" t="s">
        <v>218</v>
      </c>
      <c r="F185" t="s">
        <v>287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1.7362825788751743</v>
      </c>
      <c r="M185">
        <v>1.7362825788751743</v>
      </c>
    </row>
    <row r="186" spans="1:13">
      <c r="A186" t="s">
        <v>464</v>
      </c>
      <c r="B186" t="s">
        <v>283</v>
      </c>
      <c r="C186" t="s">
        <v>316</v>
      </c>
      <c r="D186" t="s">
        <v>254</v>
      </c>
      <c r="E186" t="s">
        <v>218</v>
      </c>
      <c r="F186" t="s">
        <v>287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0.96516884531590652</v>
      </c>
      <c r="M186">
        <v>0.96516884531590652</v>
      </c>
    </row>
    <row r="187" spans="1:13">
      <c r="A187" t="s">
        <v>464</v>
      </c>
      <c r="B187" t="s">
        <v>283</v>
      </c>
      <c r="C187" t="s">
        <v>316</v>
      </c>
      <c r="D187" t="s">
        <v>254</v>
      </c>
      <c r="E187" t="s">
        <v>218</v>
      </c>
      <c r="F187" t="s">
        <v>287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1.0366628338578254</v>
      </c>
      <c r="M187">
        <v>1.0366628338578254</v>
      </c>
    </row>
    <row r="188" spans="1:13">
      <c r="A188" t="s">
        <v>464</v>
      </c>
      <c r="B188" t="s">
        <v>283</v>
      </c>
      <c r="C188" t="s">
        <v>316</v>
      </c>
      <c r="D188" t="s">
        <v>254</v>
      </c>
      <c r="E188" t="s">
        <v>218</v>
      </c>
      <c r="F188" t="s">
        <v>287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1.2153978052126231</v>
      </c>
      <c r="M188">
        <v>1.2153978052126231</v>
      </c>
    </row>
    <row r="189" spans="1:13">
      <c r="A189" t="s">
        <v>464</v>
      </c>
      <c r="B189" t="s">
        <v>283</v>
      </c>
      <c r="C189" t="s">
        <v>316</v>
      </c>
      <c r="D189" t="s">
        <v>254</v>
      </c>
      <c r="E189" t="s">
        <v>218</v>
      </c>
      <c r="F189" t="s">
        <v>287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1.2153978052126231</v>
      </c>
      <c r="M189">
        <v>1.2153978052126231</v>
      </c>
    </row>
    <row r="190" spans="1:13">
      <c r="A190" t="s">
        <v>464</v>
      </c>
      <c r="B190" t="s">
        <v>283</v>
      </c>
      <c r="C190" t="s">
        <v>317</v>
      </c>
      <c r="D190" t="s">
        <v>253</v>
      </c>
      <c r="E190" t="s">
        <v>218</v>
      </c>
      <c r="F190" t="s">
        <v>287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1.3788126361655795</v>
      </c>
      <c r="M190">
        <v>1.3788126361655795</v>
      </c>
    </row>
    <row r="191" spans="1:13">
      <c r="A191" t="s">
        <v>464</v>
      </c>
      <c r="B191" t="s">
        <v>283</v>
      </c>
      <c r="C191" t="s">
        <v>317</v>
      </c>
      <c r="D191" t="s">
        <v>253</v>
      </c>
      <c r="E191" t="s">
        <v>218</v>
      </c>
      <c r="F191" t="s">
        <v>287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1.4247730573710942</v>
      </c>
      <c r="M191">
        <v>1.4247730573710942</v>
      </c>
    </row>
    <row r="192" spans="1:13">
      <c r="A192" t="s">
        <v>464</v>
      </c>
      <c r="B192" t="s">
        <v>283</v>
      </c>
      <c r="C192" t="s">
        <v>317</v>
      </c>
      <c r="D192" t="s">
        <v>253</v>
      </c>
      <c r="E192" t="s">
        <v>218</v>
      </c>
      <c r="F192" t="s">
        <v>287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1.4247730573710942</v>
      </c>
      <c r="M192">
        <v>1.4247730573710942</v>
      </c>
    </row>
    <row r="193" spans="1:13">
      <c r="A193" t="s">
        <v>464</v>
      </c>
      <c r="B193" t="s">
        <v>283</v>
      </c>
      <c r="C193" t="s">
        <v>317</v>
      </c>
      <c r="D193" t="s">
        <v>253</v>
      </c>
      <c r="E193" t="s">
        <v>218</v>
      </c>
      <c r="F193" t="s">
        <v>287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1.4707334785766168</v>
      </c>
      <c r="M193">
        <v>1.4707334785766168</v>
      </c>
    </row>
    <row r="194" spans="1:13">
      <c r="A194" t="s">
        <v>464</v>
      </c>
      <c r="B194" t="s">
        <v>283</v>
      </c>
      <c r="C194" t="s">
        <v>317</v>
      </c>
      <c r="D194" t="s">
        <v>254</v>
      </c>
      <c r="E194" t="s">
        <v>218</v>
      </c>
      <c r="F194" t="s">
        <v>287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0.96516884531590652</v>
      </c>
      <c r="M194">
        <v>0.96516884531590652</v>
      </c>
    </row>
    <row r="195" spans="1:13">
      <c r="A195" t="s">
        <v>464</v>
      </c>
      <c r="B195" t="s">
        <v>283</v>
      </c>
      <c r="C195" t="s">
        <v>317</v>
      </c>
      <c r="D195" t="s">
        <v>254</v>
      </c>
      <c r="E195" t="s">
        <v>218</v>
      </c>
      <c r="F195" t="s">
        <v>287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0.99734114015977071</v>
      </c>
      <c r="M195">
        <v>0.99734114015977071</v>
      </c>
    </row>
    <row r="196" spans="1:13">
      <c r="A196" t="s">
        <v>464</v>
      </c>
      <c r="B196" t="s">
        <v>283</v>
      </c>
      <c r="C196" t="s">
        <v>317</v>
      </c>
      <c r="D196" t="s">
        <v>254</v>
      </c>
      <c r="E196" t="s">
        <v>218</v>
      </c>
      <c r="F196" t="s">
        <v>287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0.99734114015977071</v>
      </c>
      <c r="M196">
        <v>0.99734114015977071</v>
      </c>
    </row>
    <row r="197" spans="1:13">
      <c r="A197" t="s">
        <v>464</v>
      </c>
      <c r="B197" t="s">
        <v>283</v>
      </c>
      <c r="C197" t="s">
        <v>317</v>
      </c>
      <c r="D197" t="s">
        <v>254</v>
      </c>
      <c r="E197" t="s">
        <v>218</v>
      </c>
      <c r="F197" t="s">
        <v>287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1.029513435003627</v>
      </c>
      <c r="M197">
        <v>1.029513435003627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5"/>
  <cols>
    <col min="2" max="2" width="11.453125" customWidth="1"/>
    <col min="3" max="3" width="18.453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9.4570753703752605E-3</v>
      </c>
      <c r="M5">
        <v>9.4570753703752605E-3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0.41882471081785599</v>
      </c>
      <c r="M6">
        <v>0.41882471081785599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1.7227618659613701E-2</v>
      </c>
      <c r="M7">
        <v>1.7227618659613701E-2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0.183575067201909</v>
      </c>
      <c r="M8">
        <v>0.183575067201909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2.0352386019458902E-5</v>
      </c>
      <c r="M9">
        <v>2.0352386019458902E-5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2.5069945114006401E-2</v>
      </c>
      <c r="M10">
        <v>2.5069945114006401E-2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2.3488908827814098E-3</v>
      </c>
      <c r="M11">
        <v>2.3488908827814098E-3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7.8978154557043795E-2</v>
      </c>
      <c r="M12">
        <v>7.8978154557043795E-2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4.8787825956958103E-2</v>
      </c>
      <c r="M13">
        <v>4.8787825956958103E-2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0.15828050607333199</v>
      </c>
      <c r="M14">
        <v>0.15828050607333199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0.14698298838932999</v>
      </c>
      <c r="M15">
        <v>0.14698298838932999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3.7307426022765301E-2</v>
      </c>
      <c r="M16">
        <v>3.7307426022765301E-2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2.4658929270483999E-2</v>
      </c>
      <c r="M17">
        <v>2.4658929270483999E-2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0.31784775894057798</v>
      </c>
      <c r="M18">
        <v>0.31784775894057798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3.7537381358533697E-2</v>
      </c>
      <c r="M19">
        <v>3.7537381358533697E-2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0.113204385544111</v>
      </c>
      <c r="M20">
        <v>0.113204385544111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3.5032805879028399E-2</v>
      </c>
      <c r="M22">
        <v>3.5032805879028399E-2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2.2872893208017001E-2</v>
      </c>
      <c r="M23">
        <v>2.2872893208017001E-2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4.4978376179101401E-2</v>
      </c>
      <c r="M24">
        <v>4.4978376179101401E-2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4.9050090196469498E-2</v>
      </c>
      <c r="M25">
        <v>4.9050090196469498E-2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7.0893554801410602E-2</v>
      </c>
      <c r="M26">
        <v>7.0893554801410602E-2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7.3631430941555998E-2</v>
      </c>
      <c r="M27">
        <v>7.3631430941555998E-2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0.119017735973187</v>
      </c>
      <c r="M28">
        <v>0.119017735973187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0.47278411842156098</v>
      </c>
      <c r="M30">
        <v>0.47278411842156098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4.5630448521753401E-2</v>
      </c>
      <c r="M31">
        <v>4.5630448521753401E-2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0.13766734761320301</v>
      </c>
      <c r="M32">
        <v>0.13766734761320301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3.9151690301129402E-2</v>
      </c>
      <c r="M34">
        <v>3.9151690301129402E-2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0.200825091733705</v>
      </c>
      <c r="M35">
        <v>0.200825091733705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4.92788432018662E-2</v>
      </c>
      <c r="M36">
        <v>4.92788432018662E-2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7.0854130591549894E-2</v>
      </c>
      <c r="M37">
        <v>7.0854130591549894E-2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0.100420210433235</v>
      </c>
      <c r="M38">
        <v>0.100420210433235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0.13720876081054401</v>
      </c>
      <c r="M39">
        <v>0.13720876081054401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9.6348966878171502E-2</v>
      </c>
      <c r="M40">
        <v>9.6348966878171502E-2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7.5051369863013695E-2</v>
      </c>
      <c r="M41">
        <v>7.5051369863013695E-2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0.45255796882634303</v>
      </c>
      <c r="M42">
        <v>0.45255796882634303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6.2549233288808403E-2</v>
      </c>
      <c r="M43">
        <v>6.2549233288808403E-2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1.5052975614548401</v>
      </c>
      <c r="M44">
        <v>1.5052975614548401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9.0422374429223698E-2</v>
      </c>
      <c r="M45">
        <v>9.0422374429223698E-2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7.5045615347050301E-2</v>
      </c>
      <c r="M46">
        <v>7.5045615347050301E-2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3.2373195740855901E-3</v>
      </c>
      <c r="M47">
        <v>3.2373195740855901E-3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0.112170033510623</v>
      </c>
      <c r="M48">
        <v>0.112170033510623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0.13251764473730199</v>
      </c>
      <c r="M49">
        <v>0.13251764473730199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9.0627195293291204E-2</v>
      </c>
      <c r="M50">
        <v>9.0627195293291204E-2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9.0196313138344295E-2</v>
      </c>
      <c r="M51">
        <v>9.0196313138344295E-2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0.143159113753899</v>
      </c>
      <c r="M52">
        <v>0.143159113753899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0.10316120676872401</v>
      </c>
      <c r="M53">
        <v>0.10316120676872401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8.8919330289193299E-2</v>
      </c>
      <c r="M54">
        <v>8.8919330289193299E-2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0.104359857576634</v>
      </c>
      <c r="M55">
        <v>0.104359857576634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6.6402541005538801E-2</v>
      </c>
      <c r="M56">
        <v>6.6402541005538801E-2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0.66825318875216799</v>
      </c>
      <c r="M57">
        <v>0.66825318875216799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6.7212328767123297E-2</v>
      </c>
      <c r="M58">
        <v>6.7212328767123297E-2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5.8388567987470399E-2</v>
      </c>
      <c r="M59">
        <v>5.8388567987470399E-2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4.8794584261943399E-3</v>
      </c>
      <c r="M60">
        <v>4.8794584261943399E-3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6.9705277866978901E-2</v>
      </c>
      <c r="M61">
        <v>6.9705277866978901E-2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0.100567418678171</v>
      </c>
      <c r="M62">
        <v>0.100567418678171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6.8944308925102102E-2</v>
      </c>
      <c r="M63">
        <v>6.8944308925102102E-2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5.9040638752358897E-2</v>
      </c>
      <c r="M64">
        <v>5.9040638752358897E-2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0.220198275095671</v>
      </c>
      <c r="M65">
        <v>0.220198275095671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6.8778139627583307E-2</v>
      </c>
      <c r="M66">
        <v>6.8778139627583307E-2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4.2328767123287703E-2</v>
      </c>
      <c r="M67">
        <v>4.2328767123287703E-2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7.2518315131287606E-2</v>
      </c>
      <c r="M68">
        <v>7.2518315131287606E-2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4.65144570452133E-2</v>
      </c>
      <c r="M69">
        <v>4.65144570452133E-2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0.45983560612562002</v>
      </c>
      <c r="M70">
        <v>0.45983560612562002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4.7947345890410997E-2</v>
      </c>
      <c r="M71">
        <v>4.7947345890410997E-2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4.6985228618266699E-2</v>
      </c>
      <c r="M72">
        <v>4.6985228618266699E-2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5.1032329364559198E-3</v>
      </c>
      <c r="M73">
        <v>5.1032329364559198E-3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5.3657823067608502E-2</v>
      </c>
      <c r="M74">
        <v>5.3657823067608502E-2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6.8787509731139299E-2</v>
      </c>
      <c r="M75">
        <v>6.8787509731139299E-2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2.36315789189348E-2</v>
      </c>
      <c r="M76">
        <v>2.36315789189348E-2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4.4737576657325098E-2</v>
      </c>
      <c r="M77">
        <v>4.4737576657325098E-2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0.145588074596397</v>
      </c>
      <c r="M78">
        <v>0.145588074596397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5.7798878941989297E-2</v>
      </c>
      <c r="M79">
        <v>5.7798878941989297E-2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5"/>
  <cols>
    <col min="3" max="3" width="19.72656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69.107395872611207</v>
      </c>
      <c r="M7">
        <v>69.107395872611207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29.617455373976199</v>
      </c>
      <c r="M8">
        <v>29.617455373976199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41.710491459586898</v>
      </c>
      <c r="M19">
        <v>41.710491459586898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22.459495401316001</v>
      </c>
      <c r="M20">
        <v>22.459495401316001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34.182000016266898</v>
      </c>
      <c r="M31">
        <v>34.182000016266898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14.6494285784001</v>
      </c>
      <c r="M32">
        <v>14.6494285784001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69.1233507799856</v>
      </c>
      <c r="M43">
        <v>69.1233507799856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29.4554777750959</v>
      </c>
      <c r="M44">
        <v>29.4554777750959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40.499061386865897</v>
      </c>
      <c r="M56">
        <v>40.499061386865897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21.301900051609099</v>
      </c>
      <c r="M57">
        <v>21.301900051609099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33.356458729654499</v>
      </c>
      <c r="M69">
        <v>33.356458729654499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13.704253962505</v>
      </c>
      <c r="M70">
        <v>13.704253962505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796875" defaultRowHeight="14.5"/>
  <cols>
    <col min="1" max="1" width="16.1796875" style="14" customWidth="1"/>
    <col min="2" max="2" width="27.1796875" style="14" customWidth="1"/>
    <col min="3" max="3" width="9.81640625" style="14" customWidth="1"/>
    <col min="4" max="5" width="6.26953125" style="14" customWidth="1"/>
    <col min="6" max="6" width="7.453125" style="14" customWidth="1"/>
    <col min="7" max="7" width="19" style="14" customWidth="1"/>
    <col min="8" max="8" width="56.81640625" style="14" customWidth="1"/>
    <col min="9" max="9" width="87.26953125" style="14" bestFit="1" customWidth="1"/>
    <col min="10" max="10" width="6.7265625" style="14" customWidth="1"/>
    <col min="11" max="13" width="5.81640625" style="14" customWidth="1"/>
    <col min="14" max="14" width="27.54296875" style="14" customWidth="1"/>
    <col min="15" max="15" width="70.453125" style="14" customWidth="1"/>
    <col min="16" max="16" width="99.26953125" style="14" bestFit="1" customWidth="1"/>
    <col min="17" max="16384" width="9.179687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tabSelected="1" topLeftCell="A23" zoomScale="90" zoomScaleNormal="145" workbookViewId="0">
      <selection activeCell="F32" sqref="F32"/>
    </sheetView>
  </sheetViews>
  <sheetFormatPr defaultColWidth="9.1796875" defaultRowHeight="14.5"/>
  <cols>
    <col min="1" max="1" width="9.1796875" style="24"/>
    <col min="2" max="2" width="24.26953125" style="24" customWidth="1"/>
    <col min="3" max="3" width="10" style="24" bestFit="1" customWidth="1"/>
    <col min="4" max="4" width="9.1796875" style="24"/>
    <col min="5" max="5" width="23.453125" style="24" customWidth="1"/>
    <col min="6" max="18" width="9.1796875" style="24"/>
    <col min="19" max="19" width="9" style="24" bestFit="1" customWidth="1"/>
    <col min="20" max="20" width="10" style="24" bestFit="1" customWidth="1"/>
    <col min="21" max="16384" width="9.1796875" style="24"/>
  </cols>
  <sheetData>
    <row r="1" spans="2:20" ht="21">
      <c r="B1" s="97" t="s">
        <v>326</v>
      </c>
    </row>
    <row r="3" spans="2:20">
      <c r="B3" s="20" t="s">
        <v>318</v>
      </c>
      <c r="M3" s="119" t="s">
        <v>403</v>
      </c>
      <c r="N3"/>
      <c r="O3"/>
      <c r="P3"/>
      <c r="Q3"/>
      <c r="R3"/>
      <c r="S3"/>
      <c r="T3"/>
    </row>
    <row r="4" spans="2:20" ht="15" thickBot="1">
      <c r="B4" s="8" t="s">
        <v>319</v>
      </c>
      <c r="C4" s="8" t="s">
        <v>1</v>
      </c>
      <c r="D4" s="8" t="s">
        <v>320</v>
      </c>
      <c r="E4" s="8" t="s">
        <v>321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404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320</v>
      </c>
    </row>
    <row r="5" spans="2:20" customFormat="1">
      <c r="B5" s="98" t="s">
        <v>325</v>
      </c>
      <c r="Q5" t="s">
        <v>463</v>
      </c>
      <c r="R5" t="str">
        <f>Q5</f>
        <v>OUT</v>
      </c>
      <c r="S5" t="s">
        <v>324</v>
      </c>
      <c r="T5" t="s">
        <v>402</v>
      </c>
    </row>
    <row r="6" spans="2:20">
      <c r="B6" s="24" t="s">
        <v>295</v>
      </c>
      <c r="C6" s="24" t="s">
        <v>327</v>
      </c>
      <c r="D6" s="24" t="s">
        <v>324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285</v>
      </c>
      <c r="C7" s="24" t="s">
        <v>327</v>
      </c>
      <c r="D7" s="24" t="s">
        <v>324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296</v>
      </c>
      <c r="C8" s="24" t="s">
        <v>327</v>
      </c>
      <c r="D8" s="24" t="s">
        <v>324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304</v>
      </c>
      <c r="C9" s="24" t="s">
        <v>327</v>
      </c>
      <c r="D9" s="24" t="s">
        <v>324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304</v>
      </c>
      <c r="C10" s="24" t="s">
        <v>327</v>
      </c>
      <c r="D10" s="24" t="s">
        <v>402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297</v>
      </c>
      <c r="C11" s="24" t="s">
        <v>327</v>
      </c>
      <c r="D11" s="24" t="s">
        <v>324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288</v>
      </c>
      <c r="C12" s="24" t="s">
        <v>327</v>
      </c>
      <c r="D12" s="24" t="s">
        <v>324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322</v>
      </c>
      <c r="F13" s="99"/>
      <c r="G13" s="99"/>
      <c r="H13" s="99"/>
      <c r="I13" s="99"/>
    </row>
    <row r="14" spans="2:20">
      <c r="B14" s="24" t="s">
        <v>306</v>
      </c>
      <c r="C14" s="24" t="s">
        <v>327</v>
      </c>
      <c r="D14" s="24" t="s">
        <v>324</v>
      </c>
      <c r="E14" s="24" t="s">
        <v>137</v>
      </c>
      <c r="F14" s="99">
        <f>MAX(0,1-(1/AVERAGEIFS(COP!$L$2:$L$500,COP!$C$2:$C$500,'Ambient Heat'!$B14,COP!$G$2:$G$500,'Ambient Heat'!F$4,COP!$D$2:$D$500,"RSDSH*")))</f>
        <v>0.2595050096211281</v>
      </c>
      <c r="G14" s="99">
        <f>MAX(0,1-(1/AVERAGEIFS(COP!$L$2:$L$500,COP!$C$2:$C$500,'Ambient Heat'!$B14,COP!$G$2:$G$500,'Ambient Heat'!G$4,COP!$D$2:$D$500,"RSDSH*")))</f>
        <v>0.31057362964725443</v>
      </c>
      <c r="H14" s="99">
        <f>MAX(0,1-(1/AVERAGEIFS(COP!$L$2:$L$500,COP!$C$2:$C$500,'Ambient Heat'!$B14,COP!$G$2:$G$500,'Ambient Heat'!H$4,COP!$D$2:$D$500,"RSDSH*")))</f>
        <v>0.41195986058148415</v>
      </c>
      <c r="I14" s="99">
        <f>MAX(0,1-(1/AVERAGEIFS(COP!$L$2:$L$500,COP!$C$2:$C$500,'Ambient Heat'!$B14,COP!$G$2:$G$500,'Ambient Heat'!I$4,COP!$D$2:$D$500,"RSDSH*")))</f>
        <v>0.41195986058148415</v>
      </c>
      <c r="J14" s="24">
        <v>5</v>
      </c>
    </row>
    <row r="15" spans="2:20">
      <c r="B15" s="24" t="s">
        <v>306</v>
      </c>
      <c r="C15" s="24" t="s">
        <v>327</v>
      </c>
      <c r="D15" s="24" t="s">
        <v>402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1.5105185210368188E-2</v>
      </c>
      <c r="H15" s="99">
        <f>MAX(0,1-(1/AVERAGEIFS(COP!$L$2:$L$500,COP!$C$2:$C$500,'Ambient Heat'!$B14,COP!$G$2:$G$500,'Ambient Heat'!H$4,COP!$D$2:$D$500,"RSDWH*")))</f>
        <v>0.15994265797354945</v>
      </c>
      <c r="I15" s="99">
        <f>MAX(0,1-(1/AVERAGEIFS(COP!$L$2:$L$500,COP!$C$2:$C$500,'Ambient Heat'!$B14,COP!$G$2:$G$500,'Ambient Heat'!I$4,COP!$D$2:$D$500,"RSDWH*")))</f>
        <v>0.15994265797354945</v>
      </c>
      <c r="J15" s="24">
        <v>5</v>
      </c>
    </row>
    <row r="16" spans="2:20">
      <c r="B16" s="24" t="s">
        <v>307</v>
      </c>
      <c r="C16" s="24" t="s">
        <v>327</v>
      </c>
      <c r="D16" s="24" t="s">
        <v>324</v>
      </c>
      <c r="E16" s="24" t="s">
        <v>137</v>
      </c>
      <c r="F16" s="99">
        <f>MAX(0,1-(1/AVERAGEIFS(COP!$L$2:$L$500,COP!$C$2:$C$500,'Ambient Heat'!$B16,COP!$G$2:$G$500,'Ambient Heat'!F$4,COP!$D$2:$D$500,"RSDSH*")))</f>
        <v>0.2595050096211281</v>
      </c>
      <c r="G16" s="99">
        <f>MAX(0,1-(1/AVERAGEIFS(COP!$L$2:$L$500,COP!$C$2:$C$500,'Ambient Heat'!$B16,COP!$G$2:$G$500,'Ambient Heat'!G$4,COP!$D$2:$D$500,"RSDSH*")))</f>
        <v>0.28339194479463781</v>
      </c>
      <c r="H16" s="99">
        <f>MAX(0,1-(1/AVERAGEIFS(COP!$L$2:$L$500,COP!$C$2:$C$500,'Ambient Heat'!$B16,COP!$G$2:$G$500,'Ambient Heat'!H$4,COP!$D$2:$D$500,"RSDSH*")))</f>
        <v>0.28339194479463781</v>
      </c>
      <c r="I16" s="99">
        <f>MAX(0,1-(1/AVERAGEIFS(COP!$L$2:$L$500,COP!$C$2:$C$500,'Ambient Heat'!$B16,COP!$G$2:$G$500,'Ambient Heat'!I$4,COP!$D$2:$D$500,"RSDSH*")))</f>
        <v>0.30578594651980706</v>
      </c>
      <c r="J16" s="24">
        <v>5</v>
      </c>
    </row>
    <row r="17" spans="2:10">
      <c r="B17" s="24" t="s">
        <v>307</v>
      </c>
      <c r="C17" s="24" t="s">
        <v>327</v>
      </c>
      <c r="D17" s="24" t="s">
        <v>402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8.2656378854339962E-3</v>
      </c>
      <c r="J17" s="24">
        <v>5</v>
      </c>
    </row>
    <row r="18" spans="2:10">
      <c r="B18" s="98" t="s">
        <v>323</v>
      </c>
      <c r="F18" s="99"/>
      <c r="G18" s="99"/>
      <c r="H18" s="99"/>
      <c r="I18" s="99"/>
    </row>
    <row r="19" spans="2:10">
      <c r="B19" s="24" t="s">
        <v>305</v>
      </c>
      <c r="C19" s="24" t="s">
        <v>327</v>
      </c>
      <c r="D19" s="24" t="s">
        <v>324</v>
      </c>
      <c r="E19" s="24" t="s">
        <v>137</v>
      </c>
      <c r="F19" s="99">
        <f>MAX(0,1-(1/AVERAGEIFS(COP!$L$2:$L$500,COP!$C$2:$C$500,'Ambient Heat'!$B19,COP!$G$2:$G$500,'Ambient Heat'!F$4,COP!$D$2:$D$500,"RSDSH*")))</f>
        <v>0.62258155434308193</v>
      </c>
      <c r="G19" s="99">
        <f>MAX(0,1-(1/AVERAGEIFS(COP!$L$2:$L$500,COP!$C$2:$C$500,'Ambient Heat'!$B19,COP!$G$2:$G$500,'Ambient Heat'!G$4,COP!$D$2:$D$500,"RSDSH*")))</f>
        <v>0.66001148283798283</v>
      </c>
      <c r="H19" s="99">
        <f>MAX(0,1-(1/AVERAGEIFS(COP!$L$2:$L$500,COP!$C$2:$C$500,'Ambient Heat'!$B19,COP!$G$2:$G$500,'Ambient Heat'!H$4,COP!$D$2:$D$500,"RSDSH*")))</f>
        <v>0.68354914941073786</v>
      </c>
      <c r="I19" s="99">
        <f>MAX(0,1-(1/AVERAGEIFS(COP!$L$2:$L$500,COP!$C$2:$C$500,'Ambient Heat'!$B19,COP!$G$2:$G$500,'Ambient Heat'!I$4,COP!$D$2:$D$500,"RSDSH*")))</f>
        <v>0.68354914941073786</v>
      </c>
      <c r="J19" s="24">
        <v>5</v>
      </c>
    </row>
    <row r="20" spans="2:10">
      <c r="B20" s="24" t="s">
        <v>305</v>
      </c>
      <c r="C20" s="24" t="s">
        <v>327</v>
      </c>
      <c r="D20" s="24" t="s">
        <v>402</v>
      </c>
      <c r="E20" s="24" t="s">
        <v>146</v>
      </c>
      <c r="F20" s="99">
        <f>MAX(0,1-(1/AVERAGEIFS(COP!$L$2:$L$500,COP!$C$2:$C$500,'Ambient Heat'!$B19,COP!$G$2:$G$500,'Ambient Heat'!F$4,COP!$D$2:$D$500,"RSDWH*")))</f>
        <v>0.46083079191868836</v>
      </c>
      <c r="G20" s="99">
        <f>MAX(0,1-(1/AVERAGEIFS(COP!$L$2:$L$500,COP!$C$2:$C$500,'Ambient Heat'!$B19,COP!$G$2:$G$500,'Ambient Heat'!G$4,COP!$D$2:$D$500,"RSDWH*")))</f>
        <v>0.51430211833997541</v>
      </c>
      <c r="H20" s="99">
        <f>MAX(0,1-(1/AVERAGEIFS(COP!$L$2:$L$500,COP!$C$2:$C$500,'Ambient Heat'!$B19,COP!$G$2:$G$500,'Ambient Heat'!H$4,COP!$D$2:$D$500,"RSDWH*")))</f>
        <v>0.54792735630105405</v>
      </c>
      <c r="I20" s="99">
        <f>MAX(0,1-(1/AVERAGEIFS(COP!$L$2:$L$500,COP!$C$2:$C$500,'Ambient Heat'!$B19,COP!$G$2:$G$500,'Ambient Heat'!I$4,COP!$D$2:$D$500,"RSDWH*")))</f>
        <v>0.54792735630105405</v>
      </c>
      <c r="J20" s="24">
        <v>5</v>
      </c>
    </row>
    <row r="21" spans="2:10">
      <c r="B21" s="98" t="s">
        <v>325</v>
      </c>
      <c r="F21" s="99"/>
      <c r="G21" s="99"/>
      <c r="H21" s="99"/>
      <c r="I21" s="99"/>
    </row>
    <row r="22" spans="2:10">
      <c r="B22" s="24" t="s">
        <v>298</v>
      </c>
      <c r="C22" s="24" t="s">
        <v>327</v>
      </c>
      <c r="D22" s="24" t="s">
        <v>324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289</v>
      </c>
      <c r="C23" s="24" t="s">
        <v>327</v>
      </c>
      <c r="D23" s="24" t="s">
        <v>324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299</v>
      </c>
      <c r="C24" s="24" t="s">
        <v>327</v>
      </c>
      <c r="D24" s="24" t="s">
        <v>324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308</v>
      </c>
      <c r="C25" s="24" t="s">
        <v>327</v>
      </c>
      <c r="D25" s="24" t="s">
        <v>324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308</v>
      </c>
      <c r="C26" s="24" t="s">
        <v>327</v>
      </c>
      <c r="D26" s="24" t="s">
        <v>402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309</v>
      </c>
      <c r="C27" s="24" t="s">
        <v>327</v>
      </c>
      <c r="D27" s="24" t="s">
        <v>324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309</v>
      </c>
      <c r="C28" s="24" t="s">
        <v>327</v>
      </c>
      <c r="D28" s="24" t="s">
        <v>402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300</v>
      </c>
      <c r="C29" s="24" t="s">
        <v>327</v>
      </c>
      <c r="D29" s="24" t="s">
        <v>324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291</v>
      </c>
      <c r="C30" s="24" t="s">
        <v>327</v>
      </c>
      <c r="D30" s="24" t="s">
        <v>324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322</v>
      </c>
      <c r="F31" s="99"/>
      <c r="G31" s="99"/>
      <c r="H31" s="99"/>
      <c r="I31" s="99"/>
    </row>
    <row r="32" spans="2:10">
      <c r="B32" s="24" t="s">
        <v>311</v>
      </c>
      <c r="C32" s="24" t="s">
        <v>327</v>
      </c>
      <c r="D32" s="24" t="s">
        <v>324</v>
      </c>
      <c r="E32" s="24" t="s">
        <v>223</v>
      </c>
      <c r="F32" s="99">
        <f>MAX(0,1-(1/AVERAGEIFS(COP!$L$2:$L$500,COP!$C$2:$C$500,'Ambient Heat'!$B32,COP!$G$2:$G$500,'Ambient Heat'!F$4,COP!$D$2:$D$500,"RSDSH*")))</f>
        <v>0.2658701597812021</v>
      </c>
      <c r="G32" s="99">
        <f>MAX(0,1-(1/AVERAGEIFS(COP!$L$2:$L$500,COP!$C$2:$C$500,'Ambient Heat'!$B32,COP!$G$2:$G$500,'Ambient Heat'!G$4,COP!$D$2:$D$500,"RSDSH*")))</f>
        <v>0.31649980393421995</v>
      </c>
      <c r="H32" s="99">
        <f>MAX(0,1-(1/AVERAGEIFS(COP!$L$2:$L$500,COP!$C$2:$C$500,'Ambient Heat'!$B32,COP!$G$2:$G$500,'Ambient Heat'!H$4,COP!$D$2:$D$500,"RSDSH*")))</f>
        <v>0.41701453864977822</v>
      </c>
      <c r="I32" s="99">
        <f>MAX(0,1-(1/AVERAGEIFS(COP!$L$2:$L$500,COP!$C$2:$C$500,'Ambient Heat'!$B32,COP!$G$2:$G$500,'Ambient Heat'!I$4,COP!$D$2:$D$500,"RSDSH*")))</f>
        <v>0.41701453864977822</v>
      </c>
      <c r="J32" s="24">
        <v>5</v>
      </c>
    </row>
    <row r="33" spans="2:10">
      <c r="B33" s="24" t="s">
        <v>311</v>
      </c>
      <c r="C33" s="24" t="s">
        <v>327</v>
      </c>
      <c r="D33" s="24" t="s">
        <v>402</v>
      </c>
      <c r="E33" s="24" t="s">
        <v>224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2.3571148477461779E-2</v>
      </c>
      <c r="H33" s="99">
        <f>MAX(0,1-(1/AVERAGEIFS(COP!$L$2:$L$500,COP!$C$2:$C$500,'Ambient Heat'!$B32,COP!$G$2:$G$500,'Ambient Heat'!H$4,COP!$D$2:$D$500,"RSDWH*")))</f>
        <v>0.16716362664254103</v>
      </c>
      <c r="I33" s="99">
        <f>MAX(0,1-(1/AVERAGEIFS(COP!$L$2:$L$500,COP!$C$2:$C$500,'Ambient Heat'!$B32,COP!$G$2:$G$500,'Ambient Heat'!I$4,COP!$D$2:$D$500,"RSDWH*")))</f>
        <v>0.16716362664254103</v>
      </c>
      <c r="J33" s="24">
        <v>5</v>
      </c>
    </row>
    <row r="34" spans="2:10">
      <c r="B34" s="24" t="s">
        <v>312</v>
      </c>
      <c r="C34" s="24" t="s">
        <v>327</v>
      </c>
      <c r="D34" s="24" t="s">
        <v>324</v>
      </c>
      <c r="E34" s="24" t="s">
        <v>223</v>
      </c>
      <c r="F34" s="99">
        <f>MAX(0,1-(1/AVERAGEIFS(COP!$L$2:$L$500,COP!$C$2:$C$500,'Ambient Heat'!$B34,COP!$G$2:$G$500,'Ambient Heat'!F$4,COP!$D$2:$D$500,"RSDSH*")))</f>
        <v>0.2658701597812021</v>
      </c>
      <c r="G34" s="99">
        <f>MAX(0,1-(1/AVERAGEIFS(COP!$L$2:$L$500,COP!$C$2:$C$500,'Ambient Heat'!$B34,COP!$G$2:$G$500,'Ambient Heat'!G$4,COP!$D$2:$D$500,"RSDSH*")))</f>
        <v>0.28955176753019329</v>
      </c>
      <c r="H34" s="99">
        <f>MAX(0,1-(1/AVERAGEIFS(COP!$L$2:$L$500,COP!$C$2:$C$500,'Ambient Heat'!$B34,COP!$G$2:$G$500,'Ambient Heat'!H$4,COP!$D$2:$D$500,"RSDSH*")))</f>
        <v>0.28955176753019329</v>
      </c>
      <c r="I34" s="99">
        <f>MAX(0,1-(1/AVERAGEIFS(COP!$L$2:$L$500,COP!$C$2:$C$500,'Ambient Heat'!$B34,COP!$G$2:$G$500,'Ambient Heat'!I$4,COP!$D$2:$D$500,"RSDSH*")))</f>
        <v>0.31175327479487647</v>
      </c>
      <c r="J34" s="24">
        <v>5</v>
      </c>
    </row>
    <row r="35" spans="2:10">
      <c r="B35" s="24" t="s">
        <v>312</v>
      </c>
      <c r="C35" s="24" t="s">
        <v>327</v>
      </c>
      <c r="D35" s="24" t="s">
        <v>402</v>
      </c>
      <c r="E35" s="24" t="s">
        <v>224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1.6790392564104417E-2</v>
      </c>
      <c r="J35" s="24">
        <v>5</v>
      </c>
    </row>
    <row r="36" spans="2:10">
      <c r="B36" s="98" t="s">
        <v>323</v>
      </c>
      <c r="F36" s="99"/>
      <c r="G36" s="99"/>
      <c r="H36" s="99"/>
      <c r="I36" s="99"/>
    </row>
    <row r="37" spans="2:10">
      <c r="B37" s="24" t="s">
        <v>310</v>
      </c>
      <c r="C37" s="24" t="s">
        <v>327</v>
      </c>
      <c r="D37" s="24" t="s">
        <v>324</v>
      </c>
      <c r="E37" s="24" t="s">
        <v>223</v>
      </c>
      <c r="F37" s="99">
        <f>MAX(0,1-(1/AVERAGEIFS(COP!$L$2:$L$500,COP!$C$2:$C$500,'Ambient Heat'!$B37,COP!$G$2:$G$500,'Ambient Heat'!F$4,COP!$D$2:$D$500,"RSDSH*")))</f>
        <v>0.62582576951131541</v>
      </c>
      <c r="G37" s="99">
        <f>MAX(0,1-(1/AVERAGEIFS(COP!$L$2:$L$500,COP!$C$2:$C$500,'Ambient Heat'!$B37,COP!$G$2:$G$500,'Ambient Heat'!G$4,COP!$D$2:$D$500,"RSDSH*")))</f>
        <v>0.66293395765895347</v>
      </c>
      <c r="H37" s="99">
        <f>MAX(0,1-(1/AVERAGEIFS(COP!$L$2:$L$500,COP!$C$2:$C$500,'Ambient Heat'!$B37,COP!$G$2:$G$500,'Ambient Heat'!H$4,COP!$D$2:$D$500,"RSDSH*")))</f>
        <v>0.68626929905179512</v>
      </c>
      <c r="I37" s="99">
        <f>MAX(0,1-(1/AVERAGEIFS(COP!$L$2:$L$500,COP!$C$2:$C$500,'Ambient Heat'!$B37,COP!$G$2:$G$500,'Ambient Heat'!I$4,COP!$D$2:$D$500,"RSDSH*")))</f>
        <v>0.68626929905179512</v>
      </c>
      <c r="J37" s="24">
        <v>5</v>
      </c>
    </row>
    <row r="38" spans="2:10">
      <c r="B38" s="24" t="s">
        <v>310</v>
      </c>
      <c r="C38" s="24" t="s">
        <v>327</v>
      </c>
      <c r="D38" s="24" t="s">
        <v>402</v>
      </c>
      <c r="E38" s="24" t="s">
        <v>224</v>
      </c>
      <c r="F38" s="99">
        <f>MAX(0,1-(1/AVERAGEIFS(COP!$L$2:$L$500,COP!$C$2:$C$500,'Ambient Heat'!$B37,COP!$G$2:$G$500,'Ambient Heat'!F$4,COP!$D$2:$D$500,"RSDWH*")))</f>
        <v>0.46546538501616475</v>
      </c>
      <c r="G38" s="99">
        <f>MAX(0,1-(1/AVERAGEIFS(COP!$L$2:$L$500,COP!$C$2:$C$500,'Ambient Heat'!$B37,COP!$G$2:$G$500,'Ambient Heat'!G$4,COP!$D$2:$D$500,"RSDWH*")))</f>
        <v>0.51847708236993351</v>
      </c>
      <c r="H38" s="99">
        <f>MAX(0,1-(1/AVERAGEIFS(COP!$L$2:$L$500,COP!$C$2:$C$500,'Ambient Heat'!$B37,COP!$G$2:$G$500,'Ambient Heat'!H$4,COP!$D$2:$D$500,"RSDWH*")))</f>
        <v>0.55181328435970722</v>
      </c>
      <c r="I38" s="99">
        <f>MAX(0,1-(1/AVERAGEIFS(COP!$L$2:$L$500,COP!$C$2:$C$500,'Ambient Heat'!$B37,COP!$G$2:$G$500,'Ambient Heat'!I$4,COP!$D$2:$D$500,"RSDWH*")))</f>
        <v>0.55181328435970722</v>
      </c>
      <c r="J38" s="24">
        <v>5</v>
      </c>
    </row>
    <row r="39" spans="2:10">
      <c r="B39" s="98" t="s">
        <v>325</v>
      </c>
      <c r="F39" s="99"/>
      <c r="G39" s="99"/>
      <c r="H39" s="99"/>
      <c r="I39" s="99"/>
    </row>
    <row r="40" spans="2:10">
      <c r="B40" s="24" t="s">
        <v>301</v>
      </c>
      <c r="C40" s="24" t="s">
        <v>327</v>
      </c>
      <c r="D40" s="24" t="s">
        <v>324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292</v>
      </c>
      <c r="C41" s="24" t="s">
        <v>327</v>
      </c>
      <c r="D41" s="24" t="s">
        <v>324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302</v>
      </c>
      <c r="C42" s="24" t="s">
        <v>327</v>
      </c>
      <c r="D42" s="24" t="s">
        <v>324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313</v>
      </c>
      <c r="C43" s="24" t="s">
        <v>327</v>
      </c>
      <c r="D43" s="24" t="s">
        <v>324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313</v>
      </c>
      <c r="C44" s="24" t="s">
        <v>327</v>
      </c>
      <c r="D44" s="24" t="s">
        <v>402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314</v>
      </c>
      <c r="C45" s="24" t="s">
        <v>327</v>
      </c>
      <c r="D45" s="24" t="s">
        <v>324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314</v>
      </c>
      <c r="C46" s="24" t="s">
        <v>327</v>
      </c>
      <c r="D46" s="24" t="s">
        <v>402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303</v>
      </c>
      <c r="C47" s="24" t="s">
        <v>327</v>
      </c>
      <c r="D47" s="24" t="s">
        <v>324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294</v>
      </c>
      <c r="C48" s="24" t="s">
        <v>327</v>
      </c>
      <c r="D48" s="24" t="s">
        <v>324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322</v>
      </c>
      <c r="F49" s="99"/>
      <c r="G49" s="99"/>
      <c r="H49" s="99"/>
      <c r="I49" s="99"/>
    </row>
    <row r="50" spans="2:10">
      <c r="B50" s="24" t="s">
        <v>316</v>
      </c>
      <c r="C50" s="24" t="s">
        <v>327</v>
      </c>
      <c r="D50" s="24" t="s">
        <v>324</v>
      </c>
      <c r="E50" s="24" t="s">
        <v>253</v>
      </c>
      <c r="F50" s="99">
        <f>MAX(0,1-(1/AVERAGEIFS(COP!$L$2:$L$500,COP!$C$2:$C$500,'Ambient Heat'!$B50,COP!$G$2:$G$500,'Ambient Heat'!F$4,COP!$D$2:$D$500,"RSDSH*")))</f>
        <v>0.27473829745210465</v>
      </c>
      <c r="G50" s="99">
        <f>MAX(0,1-(1/AVERAGEIFS(COP!$L$2:$L$500,COP!$C$2:$C$500,'Ambient Heat'!$B50,COP!$G$2:$G$500,'Ambient Heat'!G$4,COP!$D$2:$D$500,"RSDSH*")))</f>
        <v>0.32475634590368097</v>
      </c>
      <c r="H50" s="99">
        <f>MAX(0,1-(1/AVERAGEIFS(COP!$L$2:$L$500,COP!$C$2:$C$500,'Ambient Heat'!$B50,COP!$G$2:$G$500,'Ambient Heat'!H$4,COP!$D$2:$D$500,"RSDSH*")))</f>
        <v>0.42405688327078905</v>
      </c>
      <c r="I50" s="99">
        <f>MAX(0,1-(1/AVERAGEIFS(COP!$L$2:$L$500,COP!$C$2:$C$500,'Ambient Heat'!$B50,COP!$G$2:$G$500,'Ambient Heat'!I$4,COP!$D$2:$D$500,"RSDSH*")))</f>
        <v>0.42405688327078905</v>
      </c>
      <c r="J50" s="24">
        <v>5</v>
      </c>
    </row>
    <row r="51" spans="2:10">
      <c r="B51" s="24" t="s">
        <v>316</v>
      </c>
      <c r="C51" s="24" t="s">
        <v>327</v>
      </c>
      <c r="D51" s="24" t="s">
        <v>402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3.5366208433834534E-2</v>
      </c>
      <c r="H51" s="99">
        <f>MAX(0,1-(1/AVERAGEIFS(COP!$L$2:$L$500,COP!$C$2:$C$500,'Ambient Heat'!$B50,COP!$G$2:$G$500,'Ambient Heat'!H$4,COP!$D$2:$D$500,"RSDWH*")))</f>
        <v>0.17722411895827073</v>
      </c>
      <c r="I51" s="99">
        <f>MAX(0,1-(1/AVERAGEIFS(COP!$L$2:$L$500,COP!$C$2:$C$500,'Ambient Heat'!$B50,COP!$G$2:$G$500,'Ambient Heat'!I$4,COP!$D$2:$D$500,"RSDWH*")))</f>
        <v>0.17722411895827073</v>
      </c>
      <c r="J51" s="24">
        <v>5</v>
      </c>
    </row>
    <row r="52" spans="2:10">
      <c r="B52" s="24" t="s">
        <v>317</v>
      </c>
      <c r="C52" s="24" t="s">
        <v>327</v>
      </c>
      <c r="D52" s="24" t="s">
        <v>324</v>
      </c>
      <c r="E52" s="24" t="s">
        <v>253</v>
      </c>
      <c r="F52" s="99">
        <f>MAX(0,1-(1/AVERAGEIFS(COP!$L$2:$L$500,COP!$C$2:$C$500,'Ambient Heat'!$B52,COP!$G$2:$G$500,'Ambient Heat'!F$4,COP!$D$2:$D$500,"RSDSH*")))</f>
        <v>0.27473829745210465</v>
      </c>
      <c r="G52" s="99">
        <f>MAX(0,1-(1/AVERAGEIFS(COP!$L$2:$L$500,COP!$C$2:$C$500,'Ambient Heat'!$B52,COP!$G$2:$G$500,'Ambient Heat'!G$4,COP!$D$2:$D$500,"RSDSH*")))</f>
        <v>0.29813383624396994</v>
      </c>
      <c r="H52" s="99">
        <f>MAX(0,1-(1/AVERAGEIFS(COP!$L$2:$L$500,COP!$C$2:$C$500,'Ambient Heat'!$B52,COP!$G$2:$G$500,'Ambient Heat'!H$4,COP!$D$2:$D$500,"RSDSH*")))</f>
        <v>0.29813383624396994</v>
      </c>
      <c r="I52" s="99">
        <f>MAX(0,1-(1/AVERAGEIFS(COP!$L$2:$L$500,COP!$C$2:$C$500,'Ambient Heat'!$B52,COP!$G$2:$G$500,'Ambient Heat'!I$4,COP!$D$2:$D$500,"RSDSH*")))</f>
        <v>0.32006715386134754</v>
      </c>
      <c r="J52" s="24">
        <v>5</v>
      </c>
    </row>
    <row r="53" spans="2:10">
      <c r="B53" s="24" t="s">
        <v>317</v>
      </c>
      <c r="C53" s="24" t="s">
        <v>327</v>
      </c>
      <c r="D53" s="24" t="s">
        <v>402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2.8667362659063333E-2</v>
      </c>
      <c r="J53" s="24">
        <v>5</v>
      </c>
    </row>
    <row r="54" spans="2:10">
      <c r="B54" s="98" t="s">
        <v>323</v>
      </c>
      <c r="F54" s="99"/>
      <c r="G54" s="99"/>
      <c r="H54" s="99"/>
      <c r="I54" s="99"/>
    </row>
    <row r="55" spans="2:10">
      <c r="B55" s="24" t="s">
        <v>315</v>
      </c>
      <c r="C55" s="24" t="s">
        <v>327</v>
      </c>
      <c r="D55" s="24" t="s">
        <v>324</v>
      </c>
      <c r="E55" s="24" t="s">
        <v>253</v>
      </c>
      <c r="F55" s="99">
        <f>MAX(0,1-(1/AVERAGEIFS(COP!$L$2:$L$500,COP!$C$2:$C$500,'Ambient Heat'!$B55,COP!$G$2:$G$500,'Ambient Heat'!F$4,COP!$D$2:$D$500,"RSDSH*")))</f>
        <v>0.63034571735581202</v>
      </c>
      <c r="G55" s="99">
        <f>MAX(0,1-(1/AVERAGEIFS(COP!$L$2:$L$500,COP!$C$2:$C$500,'Ambient Heat'!$B55,COP!$G$2:$G$500,'Ambient Heat'!G$4,COP!$D$2:$D$500,"RSDSH*")))</f>
        <v>0.66700564621308689</v>
      </c>
      <c r="H55" s="99">
        <f>MAX(0,1-(1/AVERAGEIFS(COP!$L$2:$L$500,COP!$C$2:$C$500,'Ambient Heat'!$B55,COP!$G$2:$G$500,'Ambient Heat'!H$4,COP!$D$2:$D$500,"RSDSH*")))</f>
        <v>0.69005910147525773</v>
      </c>
      <c r="I55" s="99">
        <f>MAX(0,1-(1/AVERAGEIFS(COP!$L$2:$L$500,COP!$C$2:$C$500,'Ambient Heat'!$B55,COP!$G$2:$G$500,'Ambient Heat'!I$4,COP!$D$2:$D$500,"RSDSH*")))</f>
        <v>0.69005910147525773</v>
      </c>
      <c r="J55" s="24">
        <v>5</v>
      </c>
    </row>
    <row r="56" spans="2:10">
      <c r="B56" s="24" t="s">
        <v>315</v>
      </c>
      <c r="C56" s="24" t="s">
        <v>327</v>
      </c>
      <c r="D56" s="24" t="s">
        <v>402</v>
      </c>
      <c r="E56" s="24" t="s">
        <v>254</v>
      </c>
      <c r="F56" s="99">
        <f>MAX(0,1-(1/AVERAGEIFS(COP!$L$2:$L$500,COP!$C$2:$C$500,'Ambient Heat'!$B55,COP!$G$2:$G$500,'Ambient Heat'!F$4,COP!$D$2:$D$500,"RSDWH*")))</f>
        <v>0.4719224533654458</v>
      </c>
      <c r="G56" s="99">
        <f>MAX(0,1-(1/AVERAGEIFS(COP!$L$2:$L$500,COP!$C$2:$C$500,'Ambient Heat'!$B55,COP!$G$2:$G$500,'Ambient Heat'!G$4,COP!$D$2:$D$500,"RSDWH*")))</f>
        <v>0.52429378030440987</v>
      </c>
      <c r="H56" s="99">
        <f>MAX(0,1-(1/AVERAGEIFS(COP!$L$2:$L$500,COP!$C$2:$C$500,'Ambient Heat'!$B55,COP!$G$2:$G$500,'Ambient Heat'!H$4,COP!$D$2:$D$500,"RSDWH*")))</f>
        <v>0.55722728782179676</v>
      </c>
      <c r="I56" s="99">
        <f>MAX(0,1-(1/AVERAGEIFS(COP!$L$2:$L$500,COP!$C$2:$C$500,'Ambient Heat'!$B55,COP!$G$2:$G$500,'Ambient Heat'!I$4,COP!$D$2:$D$500,"RSDWH*")))</f>
        <v>0.55722728782179676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zoomScale="67" workbookViewId="0"/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12.7265625" style="38" customWidth="1"/>
    <col min="8" max="8" width="13.7265625" style="38" customWidth="1"/>
    <col min="9" max="9" width="14.26953125" style="38" customWidth="1"/>
    <col min="10" max="22" width="12.7265625" style="38" customWidth="1"/>
    <col min="23" max="24" width="6" style="38" customWidth="1"/>
    <col min="25" max="25" width="7.453125" style="38" customWidth="1"/>
    <col min="26" max="26" width="8.726562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26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5">
      <c r="A11" s="5" t="s">
        <v>44</v>
      </c>
    </row>
    <row r="12" spans="1:26" ht="11.25" customHeight="1">
      <c r="A12" s="5"/>
    </row>
    <row r="13" spans="1:26" ht="14.5">
      <c r="D13" s="20" t="s">
        <v>12</v>
      </c>
    </row>
    <row r="14" spans="1:26" ht="14.5">
      <c r="D14" s="20" t="s">
        <v>28</v>
      </c>
    </row>
    <row r="16" spans="1:26" ht="23.5">
      <c r="A16" s="5" t="s">
        <v>272</v>
      </c>
    </row>
    <row r="17" spans="1:26" s="23" customFormat="1" ht="14.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4.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4.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4.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4.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394</v>
      </c>
    </row>
    <row r="32" spans="1:26" ht="14.5">
      <c r="D32" s="102" t="s">
        <v>380</v>
      </c>
      <c r="E32" s="101" t="s">
        <v>381</v>
      </c>
      <c r="F32" s="101" t="s">
        <v>381</v>
      </c>
      <c r="G32" s="102" t="s">
        <v>382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383</v>
      </c>
      <c r="F33" s="102" t="s">
        <v>384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385</v>
      </c>
      <c r="E34" s="103" t="s">
        <v>386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387</v>
      </c>
      <c r="E35" s="103" t="s">
        <v>386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388</v>
      </c>
      <c r="E36" s="103" t="s">
        <v>389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390</v>
      </c>
      <c r="E37" s="103" t="s">
        <v>389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391</v>
      </c>
      <c r="E38" s="103" t="s">
        <v>392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393</v>
      </c>
      <c r="E39" s="103" t="s">
        <v>392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395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396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4" zoomScale="60" zoomScaleNormal="60" workbookViewId="0">
      <selection activeCell="Z44" sqref="Z44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23.17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8.81640625" style="38" customWidth="1"/>
    <col min="26" max="26" width="12.45312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26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2.1275451285873281E-2</v>
      </c>
      <c r="E6" s="46">
        <f>IF($D6=0,"",MAX($D6*(1-$S$4)^($E$5-$D$5),S6))</f>
        <v>1.4892815900111295E-2</v>
      </c>
      <c r="F6" s="46">
        <f>IF($D6=0,"",MAX($D6*(1-$S$4)^($F$5-$D$5),S6))</f>
        <v>1.0424971130077907E-2</v>
      </c>
      <c r="G6" s="46">
        <f>IF($D6=0,"",MAX($D6*(1-$S$4)^($G$5-$D$5),S6))</f>
        <v>1.7521248978321928E-3</v>
      </c>
      <c r="H6" s="46">
        <f>IF($D6=0,"",MAX($D6*(1-$S$4)^($H$5-$D$5),S6))</f>
        <v>2.9447963157865656E-4</v>
      </c>
      <c r="I6" s="46">
        <f>IF($D6=0,"",MAX($D6*(1-$S$4)^($I$5-$D$5),S6))</f>
        <v>2.3497197182146803E-7</v>
      </c>
      <c r="J6" s="46">
        <f>IF($D6=0,"",MAX($D6*(1-$S$4)^($J$5-$D$5),S6))</f>
        <v>1.8748946148053533E-10</v>
      </c>
      <c r="K6" s="23"/>
      <c r="L6" s="47">
        <f>IF($D6=0,"",MIN($D6*(1+$S$4)^($L$5-$D$5),T6))</f>
        <v>2.2339223850166946E-2</v>
      </c>
      <c r="M6" s="47">
        <f>IF($D6=0,"",MIN($D6*(1+$S$4)^($M$5-$D$5),T6))</f>
        <v>2.2339223850166946E-2</v>
      </c>
      <c r="N6" s="47">
        <f>IF($D6=0,"",MIN($D6*(1+$S$4)^($N$5-$D$5),T6))</f>
        <v>2.2339223850166946E-2</v>
      </c>
      <c r="O6" s="47">
        <f>IF($D6=0,"",MIN($D6*(1+$S$4)^($O$5-$D$5),T6))</f>
        <v>2.2339223850166946E-2</v>
      </c>
      <c r="P6" s="47">
        <f>IF($D6=0,"",MIN($D6*(1+$S$4)^($P$5-$D$5),T6))</f>
        <v>2.2339223850166946E-2</v>
      </c>
      <c r="Q6" s="47">
        <f>IF($D6=0,"",MIN($D6*(1+$S$4)^($Q$5-$D$5),T6))</f>
        <v>2.2339223850166946E-2</v>
      </c>
      <c r="S6" s="81">
        <v>0</v>
      </c>
      <c r="T6" s="81">
        <f>D6*$Z$15</f>
        <v>2.2339223850166946E-2</v>
      </c>
    </row>
    <row r="7" spans="1:26" ht="15" thickBot="1">
      <c r="A7" s="49" t="s">
        <v>49</v>
      </c>
      <c r="B7" s="49" t="s">
        <v>132</v>
      </c>
      <c r="C7" s="23"/>
      <c r="D7" s="52">
        <f>SUMIF(SharesElab!$B$2:$B$79,Apt_RSD_share!$A7,SharesElab!C$2:C$79)</f>
        <v>4.4922392429790945E-6</v>
      </c>
      <c r="E7" s="46">
        <f t="shared" ref="E7:E18" si="0">IF($D7=0,"",MAX($D7*(1-$S$4)^($E$5-$D$5),S7))</f>
        <v>3.144567470085366E-6</v>
      </c>
      <c r="F7" s="46">
        <f t="shared" ref="F7:F18" si="1">IF($D7=0,"",MAX($D7*(1-$S$4)^($F$5-$D$5),S7))</f>
        <v>2.2011972290597558E-6</v>
      </c>
      <c r="G7" s="46">
        <f t="shared" ref="G7:G18" si="2">IF($D7=0,"",MAX($D7*(1-$S$4)^($G$5-$D$5),S7))</f>
        <v>3.6995521828807302E-7</v>
      </c>
      <c r="H7" s="46">
        <f t="shared" ref="H7:H18" si="3">IF($D7=0,"",MAX($D7*(1-$S$4)^($H$5-$D$5),S7))</f>
        <v>6.2178373537676404E-8</v>
      </c>
      <c r="I7" s="46">
        <f t="shared" ref="I7:I18" si="4">IF($D7=0,"",MAX($D7*(1-$S$4)^($I$5-$D$5),S7))</f>
        <v>4.9613533392706608E-11</v>
      </c>
      <c r="J7" s="46">
        <f t="shared" ref="J7:J18" si="5">IF($D7=0,"",MAX($D7*(1-$S$4)^($J$5-$D$5),S7))</f>
        <v>3.9587762684363048E-14</v>
      </c>
      <c r="K7" s="23"/>
      <c r="L7" s="47">
        <f t="shared" ref="L7:L18" si="6">IF($D7=0,"",MIN($D7*(1+$S$4)^($L$5-$D$5),T7))</f>
        <v>5.839911015872823E-6</v>
      </c>
      <c r="M7" s="47">
        <f t="shared" ref="M7:M18" si="7">IF($D7=0,"",MIN($D7*(1+$S$4)^($M$5-$D$5),T7))</f>
        <v>7.5918843206346708E-6</v>
      </c>
      <c r="N7" s="47">
        <f t="shared" ref="N7:N18" si="8">IF($D7=0,"",MIN($D7*(1+$S$4)^($N$5-$D$5),T7))</f>
        <v>2.8188135050614096E-5</v>
      </c>
      <c r="O7" s="47">
        <f t="shared" ref="O7:O18" si="9">IF($D7=0,"",MIN($D7*(1+$S$4)^($O$5-$D$5),T7))</f>
        <v>1.046605722734766E-4</v>
      </c>
      <c r="P7" s="47">
        <f t="shared" ref="P7:P18" si="10">IF($D7=0,"",MIN($D7*(1+$S$4)^($P$5-$D$5),T7))</f>
        <v>1.9890703847157184E-2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" thickBot="1">
      <c r="A8" s="49" t="s">
        <v>50</v>
      </c>
      <c r="B8" s="49" t="s">
        <v>133</v>
      </c>
      <c r="C8" s="23"/>
      <c r="D8" s="52">
        <f>SUMIF(SharesElab!$B$2:$B$79,Apt_RSD_share!$A8,SharesElab!C$2:C$79)</f>
        <v>3.2225532589519963E-9</v>
      </c>
      <c r="E8" s="46">
        <f t="shared" si="0"/>
        <v>2.2557872812663974E-9</v>
      </c>
      <c r="F8" s="46">
        <f t="shared" si="1"/>
        <v>1.5790510968864781E-9</v>
      </c>
      <c r="G8" s="46">
        <f t="shared" si="2"/>
        <v>2.6539111785371025E-10</v>
      </c>
      <c r="H8" s="46">
        <f t="shared" si="3"/>
        <v>4.4604285177673062E-11</v>
      </c>
      <c r="I8" s="46">
        <f t="shared" si="4"/>
        <v>3.559077000911512E-14</v>
      </c>
      <c r="J8" s="46">
        <f t="shared" si="5"/>
        <v>2.8398681983043721E-17</v>
      </c>
      <c r="K8" s="23"/>
      <c r="L8" s="47">
        <f t="shared" si="6"/>
        <v>4.1893192366375957E-9</v>
      </c>
      <c r="M8" s="47">
        <f t="shared" si="7"/>
        <v>5.4461150076288741E-9</v>
      </c>
      <c r="N8" s="47">
        <f t="shared" si="8"/>
        <v>2.0221043795275482E-8</v>
      </c>
      <c r="O8" s="47">
        <f t="shared" si="9"/>
        <v>7.5079320138792201E-8</v>
      </c>
      <c r="P8" s="47">
        <f t="shared" si="10"/>
        <v>1.4268797594804257E-5</v>
      </c>
      <c r="Q8" s="47">
        <f t="shared" si="11"/>
        <v>2.7117798140036142E-3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" thickBot="1">
      <c r="A9" s="49" t="s">
        <v>51</v>
      </c>
      <c r="B9" s="49" t="s">
        <v>123</v>
      </c>
      <c r="C9" s="23"/>
      <c r="D9" s="52">
        <f>SUMIF(SharesElab!$B$2:$B$79,Apt_RSD_share!$A9,SharesElab!C$2:C$79)</f>
        <v>1.4723773725340058E-2</v>
      </c>
      <c r="E9" s="46">
        <f t="shared" si="0"/>
        <v>1.0306641607738041E-2</v>
      </c>
      <c r="F9" s="46">
        <f t="shared" si="1"/>
        <v>7.2146491254166277E-3</v>
      </c>
      <c r="G9" s="46">
        <f t="shared" si="2"/>
        <v>1.212566078508772E-3</v>
      </c>
      <c r="H9" s="46">
        <f t="shared" si="3"/>
        <v>2.0379598081496922E-4</v>
      </c>
      <c r="I9" s="46">
        <f t="shared" si="4"/>
        <v>1.6261343171571029E-7</v>
      </c>
      <c r="J9" s="46">
        <f t="shared" si="5"/>
        <v>1.2975294247028482E-10</v>
      </c>
      <c r="K9" s="23"/>
      <c r="L9" s="47">
        <f t="shared" si="6"/>
        <v>1.9140905842942077E-2</v>
      </c>
      <c r="M9" s="47">
        <f t="shared" si="7"/>
        <v>2.4883177595824701E-2</v>
      </c>
      <c r="N9" s="47">
        <f t="shared" si="8"/>
        <v>9.2389496590865441E-2</v>
      </c>
      <c r="O9" s="47">
        <f t="shared" si="9"/>
        <v>0.34303573357712203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0.122874952366271</v>
      </c>
      <c r="E10" s="46">
        <f t="shared" si="0"/>
        <v>8.6012466656389688E-2</v>
      </c>
      <c r="F10" s="46">
        <f t="shared" si="1"/>
        <v>6.0208726659472779E-2</v>
      </c>
      <c r="G10" s="46">
        <f t="shared" si="2"/>
        <v>1.0119280689657586E-2</v>
      </c>
      <c r="H10" s="46">
        <f t="shared" si="3"/>
        <v>1.7007475055107496E-3</v>
      </c>
      <c r="I10" s="46">
        <f t="shared" si="4"/>
        <v>1.3570649786471288E-6</v>
      </c>
      <c r="J10" s="46">
        <f t="shared" si="5"/>
        <v>1.082832901593747E-9</v>
      </c>
      <c r="K10" s="23"/>
      <c r="L10" s="47">
        <f t="shared" si="6"/>
        <v>0.15973743807615229</v>
      </c>
      <c r="M10" s="47">
        <f t="shared" si="7"/>
        <v>0.207658669498998</v>
      </c>
      <c r="N10" s="47">
        <f t="shared" si="8"/>
        <v>0.24574990473254199</v>
      </c>
      <c r="O10" s="47">
        <f t="shared" si="9"/>
        <v>0.24574990473254199</v>
      </c>
      <c r="P10" s="47">
        <f t="shared" si="10"/>
        <v>0.24574990473254199</v>
      </c>
      <c r="Q10" s="47">
        <f t="shared" si="11"/>
        <v>0.24574990473254199</v>
      </c>
      <c r="S10" s="81">
        <v>0</v>
      </c>
      <c r="T10" s="81">
        <f>D10*Z14</f>
        <v>0.24574990473254199</v>
      </c>
      <c r="Y10" s="76" t="s">
        <v>262</v>
      </c>
      <c r="Z10" s="83">
        <v>6.2E-2</v>
      </c>
    </row>
    <row r="11" spans="1:26" ht="1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0.56114490385012317</v>
      </c>
      <c r="E11" s="46">
        <f t="shared" si="0"/>
        <v>0.39280143269508622</v>
      </c>
      <c r="F11" s="46">
        <f t="shared" si="1"/>
        <v>0.27496100288656034</v>
      </c>
      <c r="G11" s="46">
        <f t="shared" si="2"/>
        <v>4.6212695755144167E-2</v>
      </c>
      <c r="H11" s="46">
        <f t="shared" si="3"/>
        <v>7.7669677755670781E-3</v>
      </c>
      <c r="I11" s="46">
        <f t="shared" si="4"/>
        <v>6.1974396107301852E-6</v>
      </c>
      <c r="J11" s="46">
        <f t="shared" si="5"/>
        <v>4.9450775178275112E-9</v>
      </c>
      <c r="K11" s="23"/>
      <c r="L11" s="47">
        <f t="shared" si="6"/>
        <v>0.72948837500516017</v>
      </c>
      <c r="M11" s="47">
        <f t="shared" si="7"/>
        <v>0.9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4.9058025218291529E-2</v>
      </c>
      <c r="E12" s="46">
        <f t="shared" si="0"/>
        <v>3.4340617652804065E-2</v>
      </c>
      <c r="F12" s="46">
        <f t="shared" si="1"/>
        <v>2.4038432356962847E-2</v>
      </c>
      <c r="G12" s="46">
        <f t="shared" si="2"/>
        <v>4.040139326234744E-3</v>
      </c>
      <c r="H12" s="46">
        <f t="shared" si="3"/>
        <v>6.7902621656027308E-4</v>
      </c>
      <c r="I12" s="46">
        <f t="shared" si="4"/>
        <v>5.4181040694837197E-7</v>
      </c>
      <c r="J12" s="46">
        <f t="shared" si="5"/>
        <v>4.3232280274041957E-10</v>
      </c>
      <c r="K12" s="23"/>
      <c r="L12" s="47">
        <f t="shared" si="6"/>
        <v>6.3775432783778993E-2</v>
      </c>
      <c r="M12" s="47">
        <f t="shared" si="7"/>
        <v>8.290806261891269E-2</v>
      </c>
      <c r="N12" s="47">
        <f t="shared" si="8"/>
        <v>0.30783183293963962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0.2179862716840259</v>
      </c>
      <c r="E13" s="46">
        <f t="shared" si="0"/>
        <v>0.15259039017881812</v>
      </c>
      <c r="F13" s="46">
        <f t="shared" si="1"/>
        <v>0.10681327312517268</v>
      </c>
      <c r="G13" s="46">
        <f t="shared" si="2"/>
        <v>1.7952106814147762E-2</v>
      </c>
      <c r="H13" s="46">
        <f t="shared" si="3"/>
        <v>3.0172105922538135E-3</v>
      </c>
      <c r="I13" s="46">
        <f t="shared" si="4"/>
        <v>2.4075007105309157E-6</v>
      </c>
      <c r="J13" s="46">
        <f t="shared" si="5"/>
        <v>1.9209993780637265E-9</v>
      </c>
      <c r="K13" s="23"/>
      <c r="L13" s="47">
        <f>D13*1.1</f>
        <v>0.23978489885242851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398</v>
      </c>
      <c r="Z13" s="133"/>
    </row>
    <row r="14" spans="1:26" ht="1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7.9348750577801063E-3</v>
      </c>
      <c r="E14" s="46">
        <f t="shared" si="0"/>
        <v>5.5544125404460741E-3</v>
      </c>
      <c r="F14" s="46">
        <f t="shared" si="1"/>
        <v>3.8880887783122515E-3</v>
      </c>
      <c r="G14" s="46">
        <f t="shared" si="2"/>
        <v>6.5347108097093978E-4</v>
      </c>
      <c r="H14" s="46">
        <f t="shared" si="3"/>
        <v>1.0982888457878581E-4</v>
      </c>
      <c r="I14" s="46">
        <f t="shared" si="4"/>
        <v>8.7634956054801579E-8</v>
      </c>
      <c r="J14" s="46">
        <f t="shared" si="5"/>
        <v>6.9925917505042425E-11</v>
      </c>
      <c r="K14" s="23"/>
      <c r="L14" s="47">
        <f t="shared" si="6"/>
        <v>1.0315337575114139E-2</v>
      </c>
      <c r="M14" s="47">
        <f t="shared" si="7"/>
        <v>1.3409938847648382E-2</v>
      </c>
      <c r="N14" s="47">
        <f t="shared" si="8"/>
        <v>4.9790164245599122E-2</v>
      </c>
      <c r="O14" s="47">
        <f t="shared" si="9"/>
        <v>0.18486739453241235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397</v>
      </c>
      <c r="Z14" s="109">
        <v>2</v>
      </c>
    </row>
    <row r="15" spans="1:26" ht="1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1.0193561698994531E-2</v>
      </c>
      <c r="E15" s="46">
        <f t="shared" si="0"/>
        <v>7.1354931892961713E-3</v>
      </c>
      <c r="F15" s="46">
        <f t="shared" si="1"/>
        <v>4.9948452325073193E-3</v>
      </c>
      <c r="G15" s="46">
        <f t="shared" si="2"/>
        <v>8.3948363822750483E-4</v>
      </c>
      <c r="H15" s="46">
        <f t="shared" si="3"/>
        <v>1.4109201507689668E-4</v>
      </c>
      <c r="I15" s="46">
        <f t="shared" si="4"/>
        <v>1.1258051639482412E-7</v>
      </c>
      <c r="J15" s="46">
        <f t="shared" si="5"/>
        <v>8.9830545440984667E-11</v>
      </c>
      <c r="K15" s="23"/>
      <c r="L15" s="47">
        <f t="shared" si="6"/>
        <v>1.3251630208692891E-2</v>
      </c>
      <c r="M15" s="47">
        <f t="shared" si="7"/>
        <v>1.7227119271300759E-2</v>
      </c>
      <c r="N15" s="47">
        <f t="shared" si="8"/>
        <v>6.3963087955990747E-2</v>
      </c>
      <c r="O15" s="47">
        <f t="shared" si="9"/>
        <v>0.23749046816443675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1.73664311474753E-3</v>
      </c>
      <c r="E16" s="46">
        <f t="shared" si="0"/>
        <v>1.2156501803232708E-3</v>
      </c>
      <c r="F16" s="46">
        <f t="shared" si="1"/>
        <v>8.5095512622628954E-4</v>
      </c>
      <c r="G16" s="46">
        <f t="shared" si="2"/>
        <v>1.4302002806485241E-4</v>
      </c>
      <c r="H16" s="46">
        <f t="shared" si="3"/>
        <v>2.4037376116859737E-5</v>
      </c>
      <c r="I16" s="46">
        <f t="shared" si="4"/>
        <v>1.9179967162123284E-8</v>
      </c>
      <c r="J16" s="46">
        <f t="shared" si="5"/>
        <v>1.5304130473795924E-11</v>
      </c>
      <c r="K16" s="23"/>
      <c r="L16" s="47">
        <f t="shared" si="6"/>
        <v>2.257636049171789E-3</v>
      </c>
      <c r="M16" s="47">
        <v>0.35</v>
      </c>
      <c r="N16" s="47">
        <f t="shared" si="8"/>
        <v>1.0897178000866838E-2</v>
      </c>
      <c r="O16" s="47">
        <f t="shared" si="9"/>
        <v>4.0460459114758512E-2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3.2606082357513381E-3</v>
      </c>
      <c r="E17" s="46">
        <f t="shared" si="0"/>
        <v>2.2824257650259365E-3</v>
      </c>
      <c r="F17" s="46">
        <f t="shared" si="1"/>
        <v>1.5976980355181555E-3</v>
      </c>
      <c r="G17" s="46">
        <f t="shared" si="2"/>
        <v>2.6852510882953624E-4</v>
      </c>
      <c r="H17" s="46">
        <f t="shared" si="3"/>
        <v>4.5131015040980145E-5</v>
      </c>
      <c r="I17" s="46">
        <f t="shared" si="4"/>
        <v>3.6011059704314149E-8</v>
      </c>
      <c r="J17" s="46">
        <f t="shared" si="5"/>
        <v>2.8734040655858353E-11</v>
      </c>
      <c r="K17" s="23"/>
      <c r="L17" s="47">
        <f t="shared" si="6"/>
        <v>4.23879070647674E-3</v>
      </c>
      <c r="M17" s="47">
        <f t="shared" si="7"/>
        <v>5.5104279184197621E-3</v>
      </c>
      <c r="N17" s="47">
        <f t="shared" si="8"/>
        <v>2.0459833131138295E-2</v>
      </c>
      <c r="O17" s="47">
        <f t="shared" si="9"/>
        <v>7.5965928227597304E-2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4.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7.723800742535634E-4</v>
      </c>
      <c r="E21" s="46">
        <f>IF($D21=0,"",MAX($D21*(1-$S$4)^($E$5-$D$5),S21))</f>
        <v>5.4066605197749433E-4</v>
      </c>
      <c r="F21" s="46">
        <f>IF($D21=0,"",MAX($D21*(1-$S$4)^($F$5-$D$5),S21))</f>
        <v>3.7846623638424599E-4</v>
      </c>
      <c r="G21" s="46">
        <f>IF($D21=0,"",MAX($D21*(1-$S$4)^($G$5-$D$5),S21))</f>
        <v>6.3608820349100192E-5</v>
      </c>
      <c r="H21" s="46">
        <f>IF($D21=0,"",MAX($D21*(1-$S$4)^($H$5-$D$5),S21))</f>
        <v>1.0690734436073267E-5</v>
      </c>
      <c r="I21" s="46">
        <f>IF($D21=0,"",MAX($D21*(1-$S$4)^($I$5-$D$5),S21))</f>
        <v>8.5303792904020772E-9</v>
      </c>
      <c r="J21" s="46">
        <f>IF($D21=0,"",MAX($D21*(1-$S$4)^($J$5-$D$5),S21))</f>
        <v>6.806582959593961E-12</v>
      </c>
      <c r="K21" s="23"/>
      <c r="L21" s="47">
        <f>IF($D21=0,"",MIN($D21*(1+$S$4)^($L$5-$D$5),T21))</f>
        <v>8.1099907796624161E-4</v>
      </c>
      <c r="M21" s="47">
        <f>IF($D21=0,"",MIN($D21*(1+$S$4)^($M$5-$D$5),T21))</f>
        <v>8.1099907796624161E-4</v>
      </c>
      <c r="N21" s="47">
        <f>IF($D21=0,"",MIN($D21*(1+$S$4)^($N$5-$D$5),T21))</f>
        <v>8.1099907796624161E-4</v>
      </c>
      <c r="O21" s="47">
        <f>IF($D21=0,"",MIN($D21*(1+$S$4)^($O$5-$D$5),T21))</f>
        <v>8.1099907796624161E-4</v>
      </c>
      <c r="P21" s="47">
        <f>IF($D21=0,"",MIN($D21*(1+$S$4)^($P$5-$D$5),T21))</f>
        <v>8.1099907796624161E-4</v>
      </c>
      <c r="Q21" s="47">
        <f>IF($D21=0,"",MIN($D21*(1+$S$4)^($Q$5-$D$5),T21))</f>
        <v>8.1099907796624161E-4</v>
      </c>
      <c r="S21" s="81">
        <v>0</v>
      </c>
      <c r="T21" s="111">
        <f>D21*$Z$15</f>
        <v>8.1099907796624161E-4</v>
      </c>
    </row>
    <row r="22" spans="1:22" ht="1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8.2076130974137675E-6</v>
      </c>
      <c r="E22" s="46">
        <f t="shared" ref="E22:E33" si="12">IF($D22=0,"",MAX($D22*(1-$S$4)^($E$5-$D$5),S22))</f>
        <v>5.7453291681896369E-6</v>
      </c>
      <c r="F22" s="46">
        <f t="shared" ref="F22:F33" si="13">IF($D22=0,"",MAX($D22*(1-$S$4)^($F$5-$D$5),S22))</f>
        <v>4.0217304177327458E-6</v>
      </c>
      <c r="G22" s="46">
        <f t="shared" ref="G22:G33" si="14">IF($D22=0,"",MAX($D22*(1-$S$4)^($G$5-$D$5),S22))</f>
        <v>6.7593223130834221E-7</v>
      </c>
      <c r="H22" s="46">
        <f t="shared" ref="H22:H33" si="15">IF($D22=0,"",MAX($D22*(1-$S$4)^($H$5-$D$5),S22))</f>
        <v>1.1360393011599304E-7</v>
      </c>
      <c r="I22" s="46">
        <f t="shared" ref="I22:I33" si="16">IF($D22=0,"",MAX($D22*(1-$S$4)^($I$5-$D$5),S22))</f>
        <v>9.0647150442706083E-11</v>
      </c>
      <c r="J22" s="46">
        <f t="shared" ref="J22:J33" si="17">IF($D22=0,"",MAX($D22*(1-$S$4)^($J$5-$D$5),S22))</f>
        <v>7.2329415672440905E-14</v>
      </c>
      <c r="K22" s="23"/>
      <c r="L22" s="47">
        <f t="shared" ref="L22:L33" si="18">IF($D22=0,"",MIN($D22*(1+$S$4)^($L$5-$D$5),T22))</f>
        <v>1.0669897026637898E-5</v>
      </c>
      <c r="M22" s="47">
        <f t="shared" ref="M22:M33" si="19">IF($D22=0,"",MIN($D22*(1+$S$4)^($M$5-$D$5),T22))</f>
        <v>1.3870866134629268E-5</v>
      </c>
      <c r="N22" s="47">
        <f t="shared" ref="N22:N33" si="20">IF($D22=0,"",MIN($D22*(1+$S$4)^($N$5-$D$5),T22))</f>
        <v>5.1501554997249066E-5</v>
      </c>
      <c r="O22" s="47">
        <f t="shared" ref="O22:O33" si="21">IF($D22=0,"",MIN($D22*(1+$S$4)^($O$5-$D$5),T22))</f>
        <v>1.9122166859593598E-4</v>
      </c>
      <c r="P22" s="47">
        <f t="shared" ref="P22:P33" si="22">IF($D22=0,"",MIN($D22*(1+$S$4)^($P$5-$D$5),T22))</f>
        <v>3.6341608846380283E-2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7.4164388939783682E-6</v>
      </c>
      <c r="E23" s="46">
        <f t="shared" si="12"/>
        <v>5.1915072257848578E-6</v>
      </c>
      <c r="F23" s="46">
        <f t="shared" si="13"/>
        <v>3.6340550580494001E-6</v>
      </c>
      <c r="G23" s="46">
        <f t="shared" si="14"/>
        <v>6.1077563360636236E-7</v>
      </c>
      <c r="H23" s="46">
        <f t="shared" si="15"/>
        <v>1.0265306074022128E-7</v>
      </c>
      <c r="I23" s="46">
        <f t="shared" si="16"/>
        <v>8.1909203588486651E-11</v>
      </c>
      <c r="J23" s="46">
        <f t="shared" si="17"/>
        <v>6.5357209849578333E-14</v>
      </c>
      <c r="K23" s="23"/>
      <c r="L23" s="47">
        <f t="shared" si="18"/>
        <v>9.6413705621718794E-6</v>
      </c>
      <c r="M23" s="47">
        <f t="shared" si="19"/>
        <v>1.2533781730823444E-5</v>
      </c>
      <c r="N23" s="47">
        <f t="shared" si="20"/>
        <v>4.6537054201826301E-5</v>
      </c>
      <c r="O23" s="47">
        <f t="shared" si="21"/>
        <v>1.7278882465758695E-4</v>
      </c>
      <c r="P23" s="47">
        <f t="shared" si="22"/>
        <v>3.2838453533216731E-2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6.2799640911754802E-3</v>
      </c>
      <c r="E24" s="46">
        <f t="shared" si="12"/>
        <v>4.3959748638228357E-3</v>
      </c>
      <c r="F24" s="46">
        <f t="shared" si="13"/>
        <v>3.0771824046759849E-3</v>
      </c>
      <c r="G24" s="46">
        <f t="shared" si="14"/>
        <v>5.1718204675389257E-4</v>
      </c>
      <c r="H24" s="46">
        <f t="shared" si="15"/>
        <v>8.6922786597926692E-5</v>
      </c>
      <c r="I24" s="46">
        <f t="shared" si="16"/>
        <v>6.9357661355522564E-8</v>
      </c>
      <c r="J24" s="46">
        <f t="shared" si="17"/>
        <v>5.5342049846594412E-11</v>
      </c>
      <c r="K24" s="23"/>
      <c r="L24" s="47">
        <f t="shared" si="18"/>
        <v>8.1639533185281239E-3</v>
      </c>
      <c r="M24" s="47">
        <f t="shared" si="19"/>
        <v>1.0613139314086563E-2</v>
      </c>
      <c r="N24" s="47">
        <f t="shared" si="20"/>
        <v>3.9405843353451438E-2</v>
      </c>
      <c r="O24" s="47">
        <f t="shared" si="21"/>
        <v>0.14631113796233045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7.6685528779760176E-2</v>
      </c>
      <c r="E25" s="46">
        <f t="shared" si="12"/>
        <v>5.3679870145832122E-2</v>
      </c>
      <c r="F25" s="46">
        <f t="shared" si="13"/>
        <v>3.7575909102082479E-2</v>
      </c>
      <c r="G25" s="46">
        <f t="shared" si="14"/>
        <v>6.3153830427869996E-3</v>
      </c>
      <c r="H25" s="46">
        <f t="shared" si="15"/>
        <v>1.0614264280012107E-3</v>
      </c>
      <c r="I25" s="46">
        <f t="shared" si="16"/>
        <v>8.4693620198395574E-7</v>
      </c>
      <c r="J25" s="46">
        <f t="shared" si="17"/>
        <v>6.7578958965791804E-10</v>
      </c>
      <c r="K25" s="23"/>
      <c r="L25" s="47">
        <f t="shared" si="18"/>
        <v>9.9691187413688237E-2</v>
      </c>
      <c r="M25" s="47">
        <f t="shared" si="19"/>
        <v>0.12959854363779472</v>
      </c>
      <c r="N25" s="47">
        <f t="shared" si="20"/>
        <v>0.15337105755952035</v>
      </c>
      <c r="O25" s="47">
        <f t="shared" si="21"/>
        <v>0.15337105755952035</v>
      </c>
      <c r="P25" s="47">
        <f t="shared" si="22"/>
        <v>0.15337105755952035</v>
      </c>
      <c r="Q25" s="47">
        <f t="shared" si="23"/>
        <v>0.15337105755952035</v>
      </c>
      <c r="S25" s="81">
        <v>0</v>
      </c>
      <c r="T25" s="81">
        <f>D25*Z14</f>
        <v>0.15337105755952035</v>
      </c>
    </row>
    <row r="26" spans="1:22" ht="1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0.78642094735045764</v>
      </c>
      <c r="E26" s="46">
        <f t="shared" si="12"/>
        <v>0.55049466314532036</v>
      </c>
      <c r="F26" s="46">
        <f t="shared" si="13"/>
        <v>0.38534626420172419</v>
      </c>
      <c r="G26" s="46">
        <f t="shared" si="14"/>
        <v>6.4765146624383749E-2</v>
      </c>
      <c r="H26" s="46">
        <f t="shared" si="15"/>
        <v>1.0885078193160173E-2</v>
      </c>
      <c r="I26" s="46">
        <f t="shared" si="16"/>
        <v>8.6854505785896461E-6</v>
      </c>
      <c r="J26" s="46">
        <f t="shared" si="17"/>
        <v>6.9303178548157234E-9</v>
      </c>
      <c r="K26" s="23"/>
      <c r="L26" s="47">
        <f t="shared" si="18"/>
        <v>0.9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1.1084211430358589E-2</v>
      </c>
      <c r="E27" s="46">
        <f t="shared" si="12"/>
        <v>7.7589480012510122E-3</v>
      </c>
      <c r="F27" s="46">
        <f t="shared" si="13"/>
        <v>5.4312636008757081E-3</v>
      </c>
      <c r="G27" s="46">
        <f t="shared" si="14"/>
        <v>9.1283247339917981E-4</v>
      </c>
      <c r="H27" s="46">
        <f t="shared" si="15"/>
        <v>1.5341975380420009E-4</v>
      </c>
      <c r="I27" s="46">
        <f t="shared" si="16"/>
        <v>1.224170985085879E-7</v>
      </c>
      <c r="J27" s="46">
        <f t="shared" si="17"/>
        <v>9.7679377235782316E-11</v>
      </c>
      <c r="K27" s="23"/>
      <c r="L27" s="47">
        <f t="shared" si="18"/>
        <v>1.4409474859466167E-2</v>
      </c>
      <c r="M27" s="47">
        <f t="shared" si="19"/>
        <v>1.8732317317306017E-2</v>
      </c>
      <c r="N27" s="47">
        <f t="shared" si="20"/>
        <v>6.9551782936945056E-2</v>
      </c>
      <c r="O27" s="47">
        <f t="shared" si="21"/>
        <v>0.25824090142007144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0.1114248764060735</v>
      </c>
      <c r="E28" s="46">
        <f t="shared" si="12"/>
        <v>7.7997413484251446E-2</v>
      </c>
      <c r="F28" s="46">
        <f t="shared" si="13"/>
        <v>5.4598189438976007E-2</v>
      </c>
      <c r="G28" s="46">
        <f t="shared" si="14"/>
        <v>9.1763176990086927E-3</v>
      </c>
      <c r="H28" s="46">
        <f t="shared" si="15"/>
        <v>1.5422637156723906E-3</v>
      </c>
      <c r="I28" s="46">
        <f t="shared" si="16"/>
        <v>1.2306071710207578E-6</v>
      </c>
      <c r="J28" s="46">
        <f t="shared" si="17"/>
        <v>9.8192935097839103E-10</v>
      </c>
      <c r="K28" s="23"/>
      <c r="L28" s="47">
        <f>D28*1.1</f>
        <v>0.12256736404668087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7.4773533168513858E-4</v>
      </c>
      <c r="E29" s="46">
        <f t="shared" si="12"/>
        <v>5.2341473217959694E-4</v>
      </c>
      <c r="F29" s="46">
        <f t="shared" si="13"/>
        <v>3.6639031252571784E-4</v>
      </c>
      <c r="G29" s="46">
        <f t="shared" si="14"/>
        <v>6.1579219826197367E-5</v>
      </c>
      <c r="H29" s="46">
        <f t="shared" si="15"/>
        <v>1.0349619476188989E-5</v>
      </c>
      <c r="I29" s="46">
        <f t="shared" si="16"/>
        <v>8.2581959332302223E-9</v>
      </c>
      <c r="J29" s="46">
        <f t="shared" si="17"/>
        <v>6.589401690421614E-12</v>
      </c>
      <c r="K29" s="23"/>
      <c r="L29" s="47">
        <f t="shared" si="18"/>
        <v>9.7205593119068022E-4</v>
      </c>
      <c r="M29" s="47">
        <f t="shared" si="19"/>
        <v>1.2636727105478844E-3</v>
      </c>
      <c r="N29" s="47">
        <f t="shared" si="20"/>
        <v>4.691928317174558E-3</v>
      </c>
      <c r="O29" s="47">
        <f t="shared" si="21"/>
        <v>1.7420801406686934E-2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9.617266564805213E-4</v>
      </c>
      <c r="E30" s="46">
        <f t="shared" si="12"/>
        <v>6.7320865953636488E-4</v>
      </c>
      <c r="F30" s="46">
        <f t="shared" si="13"/>
        <v>4.7124606167545536E-4</v>
      </c>
      <c r="G30" s="46">
        <f t="shared" si="14"/>
        <v>7.920232558579375E-5</v>
      </c>
      <c r="H30" s="46">
        <f t="shared" si="15"/>
        <v>1.331153486120435E-5</v>
      </c>
      <c r="I30" s="46">
        <f t="shared" si="16"/>
        <v>1.0621575344751617E-8</v>
      </c>
      <c r="J30" s="46">
        <f t="shared" si="17"/>
        <v>8.4751956840856977E-12</v>
      </c>
      <c r="K30" s="23"/>
      <c r="L30" s="47">
        <f t="shared" si="18"/>
        <v>1.2502446534246778E-3</v>
      </c>
      <c r="M30" s="47">
        <f t="shared" si="19"/>
        <v>1.6253180494520813E-3</v>
      </c>
      <c r="N30" s="47">
        <f t="shared" si="20"/>
        <v>6.0346921453521178E-3</v>
      </c>
      <c r="O30" s="47">
        <f t="shared" si="21"/>
        <v>2.240638950724224E-2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5.5884241474541991E-4</v>
      </c>
      <c r="E31" s="46">
        <f t="shared" si="12"/>
        <v>3.9118969032179393E-4</v>
      </c>
      <c r="F31" s="46">
        <f t="shared" si="13"/>
        <v>2.7383278322525571E-4</v>
      </c>
      <c r="G31" s="46">
        <f t="shared" si="14"/>
        <v>4.6023075876668707E-5</v>
      </c>
      <c r="H31" s="46">
        <f t="shared" si="15"/>
        <v>7.7350983625917072E-6</v>
      </c>
      <c r="I31" s="46">
        <f t="shared" si="16"/>
        <v>6.1720102838613917E-9</v>
      </c>
      <c r="J31" s="46">
        <f t="shared" si="17"/>
        <v>4.9247868816146724E-12</v>
      </c>
      <c r="K31" s="23"/>
      <c r="L31" s="47">
        <f t="shared" si="18"/>
        <v>7.2649513916904593E-4</v>
      </c>
      <c r="M31" s="47">
        <f t="shared" si="19"/>
        <v>9.444436809197597E-4</v>
      </c>
      <c r="N31" s="47">
        <f t="shared" si="20"/>
        <v>3.5066532761974046E-3</v>
      </c>
      <c r="O31" s="47">
        <f t="shared" si="21"/>
        <v>1.3019958148791632E-2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7.5898898257208873E-4</v>
      </c>
      <c r="E32" s="46">
        <f t="shared" si="12"/>
        <v>5.3129228780046211E-4</v>
      </c>
      <c r="F32" s="46">
        <f t="shared" si="13"/>
        <v>3.7190460146032344E-4</v>
      </c>
      <c r="G32" s="46">
        <f t="shared" si="14"/>
        <v>6.2506006367436527E-5</v>
      </c>
      <c r="H32" s="46">
        <f t="shared" si="15"/>
        <v>1.0505384490175053E-5</v>
      </c>
      <c r="I32" s="46">
        <f t="shared" si="16"/>
        <v>8.3824843679884965E-9</v>
      </c>
      <c r="J32" s="46">
        <f t="shared" si="17"/>
        <v>6.6885742492610693E-12</v>
      </c>
      <c r="K32" s="23"/>
      <c r="L32" s="47">
        <f t="shared" si="18"/>
        <v>9.8668567734371535E-4</v>
      </c>
      <c r="M32" s="47">
        <f t="shared" si="19"/>
        <v>1.28269138054683E-3</v>
      </c>
      <c r="N32" s="47">
        <f t="shared" si="20"/>
        <v>4.7625433075737435E-3</v>
      </c>
      <c r="O32" s="47">
        <f t="shared" si="21"/>
        <v>1.7682989922989781E-2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4.5">
      <c r="A33" s="49" t="s">
        <v>136</v>
      </c>
      <c r="B33" s="49" t="s">
        <v>135</v>
      </c>
      <c r="C33" s="23"/>
      <c r="D33" s="45">
        <f>SUMIF(SharesElab!$B$2:$B$79,Apt_RSD_share!$A33,SharesElab!C$2:C$79)</f>
        <v>5.2509010869269679E-3</v>
      </c>
      <c r="E33" s="46">
        <f t="shared" si="12"/>
        <v>3.6756307608488774E-3</v>
      </c>
      <c r="F33" s="46">
        <f t="shared" si="13"/>
        <v>2.572941532594214E-3</v>
      </c>
      <c r="G33" s="46">
        <f t="shared" si="14"/>
        <v>4.3243428338310934E-4</v>
      </c>
      <c r="H33" s="46">
        <f t="shared" si="15"/>
        <v>7.2679230008199159E-5</v>
      </c>
      <c r="I33" s="46">
        <f t="shared" si="16"/>
        <v>5.7992404751196123E-8</v>
      </c>
      <c r="J33" s="46">
        <f t="shared" si="17"/>
        <v>4.6273454031463342E-11</v>
      </c>
      <c r="K33" s="23"/>
      <c r="L33" s="47">
        <f t="shared" si="18"/>
        <v>6.8261714130050588E-3</v>
      </c>
      <c r="M33" s="47">
        <f t="shared" si="19"/>
        <v>8.8740228369065758E-3</v>
      </c>
      <c r="N33" s="47">
        <f t="shared" si="20"/>
        <v>3.294862561183555E-2</v>
      </c>
      <c r="O33" s="47">
        <f t="shared" si="21"/>
        <v>0.12233594049295257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5">
      <c r="A37" s="5" t="s">
        <v>44</v>
      </c>
      <c r="D37" s="92"/>
    </row>
    <row r="38" spans="1:25" ht="11.25" customHeight="1">
      <c r="A38" s="5"/>
    </row>
    <row r="39" spans="1:25" ht="14.5">
      <c r="D39" s="20" t="s">
        <v>12</v>
      </c>
    </row>
    <row r="40" spans="1:25" ht="14.5">
      <c r="D40" s="20" t="s">
        <v>28</v>
      </c>
    </row>
    <row r="42" spans="1:25" ht="23.5">
      <c r="A42" s="5" t="s">
        <v>147</v>
      </c>
    </row>
    <row r="44" spans="1:25" s="23" customFormat="1" ht="14.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-1.4892815900111295E-2</v>
      </c>
      <c r="K46" s="32">
        <f t="shared" si="26"/>
        <v>-1.0424971130077907E-2</v>
      </c>
      <c r="L46" s="32">
        <f t="shared" si="26"/>
        <v>-1.7521248978321928E-3</v>
      </c>
      <c r="M46" s="32">
        <f t="shared" si="26"/>
        <v>-2.9447963157865656E-4</v>
      </c>
      <c r="N46" s="32">
        <f t="shared" si="26"/>
        <v>-2.3497197182146803E-7</v>
      </c>
      <c r="O46" s="32">
        <f t="shared" si="26"/>
        <v>-1.8748946148053533E-10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-3.144567470085366E-6</v>
      </c>
      <c r="K47" s="32">
        <f t="shared" si="26"/>
        <v>-2.2011972290597558E-6</v>
      </c>
      <c r="L47" s="32">
        <f t="shared" si="26"/>
        <v>-3.6995521828807302E-7</v>
      </c>
      <c r="M47" s="32">
        <f t="shared" si="26"/>
        <v>-6.2178373537676404E-8</v>
      </c>
      <c r="N47" s="32">
        <f t="shared" si="26"/>
        <v>-4.9613533392706608E-11</v>
      </c>
      <c r="O47" s="32">
        <f t="shared" si="26"/>
        <v>-3.9587762684363048E-14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-2.2557872812663974E-9</v>
      </c>
      <c r="K48" s="32">
        <f t="shared" si="26"/>
        <v>-1.5790510968864781E-9</v>
      </c>
      <c r="L48" s="32">
        <f t="shared" si="26"/>
        <v>-2.6539111785371025E-10</v>
      </c>
      <c r="M48" s="32">
        <f t="shared" si="26"/>
        <v>-4.4604285177673062E-11</v>
      </c>
      <c r="N48" s="32">
        <f t="shared" si="26"/>
        <v>-3.559077000911512E-14</v>
      </c>
      <c r="O48" s="32">
        <f t="shared" si="26"/>
        <v>-2.8398681983043721E-17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-1.0306641607738041E-2</v>
      </c>
      <c r="K49" s="32">
        <f t="shared" si="26"/>
        <v>-7.2146491254166277E-3</v>
      </c>
      <c r="L49" s="32">
        <f t="shared" si="26"/>
        <v>-1.212566078508772E-3</v>
      </c>
      <c r="M49" s="32">
        <f t="shared" si="26"/>
        <v>-2.0379598081496922E-4</v>
      </c>
      <c r="N49" s="32">
        <f t="shared" si="26"/>
        <v>-1.6261343171571029E-7</v>
      </c>
      <c r="O49" s="32">
        <f t="shared" si="26"/>
        <v>-1.2975294247028482E-10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-0.24574990473254199</v>
      </c>
      <c r="K50" s="86">
        <f t="shared" ref="K50:O50" si="29">MAX(IF(F10+F11="","",-F10-F11),-$T$10)</f>
        <v>-0.24574990473254199</v>
      </c>
      <c r="L50" s="86">
        <f t="shared" si="29"/>
        <v>-5.6331976444801757E-2</v>
      </c>
      <c r="M50" s="86">
        <f t="shared" si="29"/>
        <v>-9.4677152810778275E-3</v>
      </c>
      <c r="N50" s="86">
        <f t="shared" si="29"/>
        <v>-7.5545045893773141E-6</v>
      </c>
      <c r="O50" s="86">
        <f t="shared" si="29"/>
        <v>-6.0279104194212585E-9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-0.39280143269508622</v>
      </c>
      <c r="K51" s="32">
        <f t="shared" si="30"/>
        <v>-0.27496100288656034</v>
      </c>
      <c r="L51" s="32">
        <f t="shared" si="30"/>
        <v>-4.6212695755144167E-2</v>
      </c>
      <c r="M51" s="32">
        <f t="shared" si="30"/>
        <v>-7.7669677755670781E-3</v>
      </c>
      <c r="N51" s="32">
        <f t="shared" si="30"/>
        <v>-6.1974396107301852E-6</v>
      </c>
      <c r="O51" s="32">
        <f t="shared" si="30"/>
        <v>-4.9450775178275112E-9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-3.4340617652804065E-2</v>
      </c>
      <c r="K52" s="32">
        <f t="shared" si="30"/>
        <v>-2.4038432356962847E-2</v>
      </c>
      <c r="L52" s="32">
        <f t="shared" si="30"/>
        <v>-4.040139326234744E-3</v>
      </c>
      <c r="M52" s="32">
        <f t="shared" si="30"/>
        <v>-6.7902621656027308E-4</v>
      </c>
      <c r="N52" s="32">
        <f t="shared" si="30"/>
        <v>-5.4181040694837197E-7</v>
      </c>
      <c r="O52" s="32">
        <f t="shared" si="30"/>
        <v>-4.3232280274041957E-10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-0.15259039017881812</v>
      </c>
      <c r="K53" s="32">
        <f t="shared" si="30"/>
        <v>-0.10681327312517268</v>
      </c>
      <c r="L53" s="32">
        <f t="shared" si="30"/>
        <v>-1.7952106814147762E-2</v>
      </c>
      <c r="M53" s="32">
        <f t="shared" si="30"/>
        <v>-3.0172105922538135E-3</v>
      </c>
      <c r="N53" s="32">
        <f t="shared" si="30"/>
        <v>-2.4075007105309157E-6</v>
      </c>
      <c r="O53" s="32">
        <f t="shared" si="30"/>
        <v>-1.9209993780637265E-9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-5.5544125404460741E-3</v>
      </c>
      <c r="K54" s="32">
        <f t="shared" si="30"/>
        <v>-3.8880887783122515E-3</v>
      </c>
      <c r="L54" s="32">
        <f t="shared" si="30"/>
        <v>-6.5347108097093978E-4</v>
      </c>
      <c r="M54" s="32">
        <f t="shared" si="30"/>
        <v>-1.0982888457878581E-4</v>
      </c>
      <c r="N54" s="32">
        <f t="shared" si="30"/>
        <v>-8.7634956054801579E-8</v>
      </c>
      <c r="O54" s="32">
        <f t="shared" si="30"/>
        <v>-6.9925917505042425E-11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-1.2156501803232708E-3</v>
      </c>
      <c r="K55" s="32">
        <f t="shared" si="33"/>
        <v>-8.5095512622628954E-4</v>
      </c>
      <c r="L55" s="32">
        <f t="shared" si="33"/>
        <v>-1.4302002806485241E-4</v>
      </c>
      <c r="M55" s="32">
        <f t="shared" si="33"/>
        <v>-2.4037376116859737E-5</v>
      </c>
      <c r="N55" s="32">
        <f t="shared" si="33"/>
        <v>-1.9179967162123284E-8</v>
      </c>
      <c r="O55" s="32">
        <f t="shared" si="33"/>
        <v>-1.5304130473795924E-11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-2.2824257650259365E-3</v>
      </c>
      <c r="K56" s="32">
        <f t="shared" si="33"/>
        <v>-1.5976980355181555E-3</v>
      </c>
      <c r="L56" s="32">
        <f t="shared" si="33"/>
        <v>-2.6852510882953624E-4</v>
      </c>
      <c r="M56" s="32">
        <f t="shared" si="33"/>
        <v>-4.5131015040980145E-5</v>
      </c>
      <c r="N56" s="32">
        <f t="shared" si="33"/>
        <v>-3.6011059704314149E-8</v>
      </c>
      <c r="O56" s="32">
        <f t="shared" si="33"/>
        <v>-2.8734040655858353E-11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-5.4066605197749433E-4</v>
      </c>
      <c r="K58" s="33">
        <f t="shared" si="37"/>
        <v>-3.7846623638424599E-4</v>
      </c>
      <c r="L58" s="33">
        <f t="shared" si="37"/>
        <v>-6.3608820349100192E-5</v>
      </c>
      <c r="M58" s="33">
        <f t="shared" si="37"/>
        <v>-1.0690734436073267E-5</v>
      </c>
      <c r="N58" s="33">
        <f t="shared" si="37"/>
        <v>-8.5303792904020772E-9</v>
      </c>
      <c r="O58" s="33">
        <f t="shared" si="37"/>
        <v>-6.806582959593961E-12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-5.7453291681896369E-6</v>
      </c>
      <c r="K59" s="32">
        <f t="shared" si="37"/>
        <v>-4.0217304177327458E-6</v>
      </c>
      <c r="L59" s="32">
        <f t="shared" si="37"/>
        <v>-6.7593223130834221E-7</v>
      </c>
      <c r="M59" s="32">
        <f t="shared" si="37"/>
        <v>-1.1360393011599304E-7</v>
      </c>
      <c r="N59" s="32">
        <f t="shared" si="37"/>
        <v>-9.0647150442706083E-11</v>
      </c>
      <c r="O59" s="32">
        <f t="shared" si="37"/>
        <v>-7.2329415672440905E-14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4.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-5.1915072257848578E-6</v>
      </c>
      <c r="K60" s="32">
        <f t="shared" si="37"/>
        <v>-3.6340550580494001E-6</v>
      </c>
      <c r="L60" s="32">
        <f t="shared" si="37"/>
        <v>-6.1077563360636236E-7</v>
      </c>
      <c r="M60" s="32">
        <f t="shared" si="37"/>
        <v>-1.0265306074022128E-7</v>
      </c>
      <c r="N60" s="32">
        <f t="shared" si="37"/>
        <v>-8.1909203588486651E-11</v>
      </c>
      <c r="O60" s="32">
        <f t="shared" si="37"/>
        <v>-6.5357209849578333E-14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4.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-4.3959748638228357E-3</v>
      </c>
      <c r="K61" s="33">
        <f t="shared" si="37"/>
        <v>-3.0771824046759849E-3</v>
      </c>
      <c r="L61" s="33">
        <f t="shared" si="37"/>
        <v>-5.1718204675389257E-4</v>
      </c>
      <c r="M61" s="33">
        <f t="shared" si="37"/>
        <v>-8.6922786597926692E-5</v>
      </c>
      <c r="N61" s="33">
        <f t="shared" si="37"/>
        <v>-6.9357661355522564E-8</v>
      </c>
      <c r="O61" s="33">
        <f t="shared" si="37"/>
        <v>-5.5342049846594412E-11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4.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-0.15337105755952035</v>
      </c>
      <c r="K62" s="87">
        <f t="shared" si="38"/>
        <v>-0.15337105755952035</v>
      </c>
      <c r="L62" s="87">
        <f t="shared" si="38"/>
        <v>-7.1080529667170753E-2</v>
      </c>
      <c r="M62" s="87">
        <f t="shared" si="38"/>
        <v>-1.1946504621161383E-2</v>
      </c>
      <c r="N62" s="87">
        <f t="shared" si="38"/>
        <v>-9.5323867805736026E-6</v>
      </c>
      <c r="O62" s="87">
        <f t="shared" si="38"/>
        <v>-7.6061074444736418E-9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4.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-0.55049466314532036</v>
      </c>
      <c r="K63" s="33">
        <f t="shared" si="39"/>
        <v>-0.38534626420172419</v>
      </c>
      <c r="L63" s="33">
        <f t="shared" si="39"/>
        <v>-6.4765146624383749E-2</v>
      </c>
      <c r="M63" s="33">
        <f t="shared" si="39"/>
        <v>-1.0885078193160173E-2</v>
      </c>
      <c r="N63" s="33">
        <f t="shared" si="39"/>
        <v>-8.6854505785896461E-6</v>
      </c>
      <c r="O63" s="33">
        <f t="shared" si="39"/>
        <v>-6.9303178548157234E-9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4.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-7.7589480012510122E-3</v>
      </c>
      <c r="K64" s="33">
        <f t="shared" si="39"/>
        <v>-5.4312636008757081E-3</v>
      </c>
      <c r="L64" s="33">
        <f t="shared" si="39"/>
        <v>-9.1283247339917981E-4</v>
      </c>
      <c r="M64" s="33">
        <f t="shared" si="39"/>
        <v>-1.5341975380420009E-4</v>
      </c>
      <c r="N64" s="33">
        <f t="shared" si="39"/>
        <v>-1.224170985085879E-7</v>
      </c>
      <c r="O64" s="33">
        <f t="shared" si="39"/>
        <v>-9.7679377235782316E-11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4.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-7.7997413484251446E-2</v>
      </c>
      <c r="K65" s="33">
        <f t="shared" si="39"/>
        <v>-5.4598189438976007E-2</v>
      </c>
      <c r="L65" s="33">
        <f t="shared" si="39"/>
        <v>-9.1763176990086927E-3</v>
      </c>
      <c r="M65" s="33">
        <f t="shared" si="39"/>
        <v>-1.5422637156723906E-3</v>
      </c>
      <c r="N65" s="33">
        <f t="shared" si="39"/>
        <v>-1.2306071710207578E-6</v>
      </c>
      <c r="O65" s="33">
        <f t="shared" si="39"/>
        <v>-9.8192935097839103E-10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4.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-5.2341473217959694E-4</v>
      </c>
      <c r="K66" s="33">
        <f t="shared" si="39"/>
        <v>-3.6639031252571784E-4</v>
      </c>
      <c r="L66" s="33">
        <f t="shared" si="39"/>
        <v>-6.1579219826197367E-5</v>
      </c>
      <c r="M66" s="33">
        <f t="shared" si="39"/>
        <v>-1.0349619476188989E-5</v>
      </c>
      <c r="N66" s="33">
        <f t="shared" si="39"/>
        <v>-8.2581959332302223E-9</v>
      </c>
      <c r="O66" s="33">
        <f t="shared" si="39"/>
        <v>-6.589401690421614E-12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4.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-3.9118969032179393E-4</v>
      </c>
      <c r="K67" s="33">
        <f t="shared" si="40"/>
        <v>-2.7383278322525571E-4</v>
      </c>
      <c r="L67" s="33">
        <f t="shared" si="40"/>
        <v>-4.6023075876668707E-5</v>
      </c>
      <c r="M67" s="33">
        <f t="shared" si="40"/>
        <v>-7.7350983625917072E-6</v>
      </c>
      <c r="N67" s="33">
        <f t="shared" si="40"/>
        <v>-6.1720102838613917E-9</v>
      </c>
      <c r="O67" s="33">
        <f t="shared" si="40"/>
        <v>-4.9247868816146724E-12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4.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-5.3129228780046211E-4</v>
      </c>
      <c r="K68" s="33">
        <f t="shared" si="40"/>
        <v>-3.7190460146032344E-4</v>
      </c>
      <c r="L68" s="33">
        <f t="shared" si="40"/>
        <v>-6.2506006367436527E-5</v>
      </c>
      <c r="M68" s="33">
        <f t="shared" si="40"/>
        <v>-1.0505384490175053E-5</v>
      </c>
      <c r="N68" s="33">
        <f t="shared" si="40"/>
        <v>-8.3824843679884965E-9</v>
      </c>
      <c r="O68" s="33">
        <f t="shared" si="40"/>
        <v>-6.6885742492610693E-12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4.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-3.6756307608488774E-3</v>
      </c>
      <c r="K69" s="33">
        <f t="shared" si="40"/>
        <v>-2.572941532594214E-3</v>
      </c>
      <c r="L69" s="33">
        <f t="shared" si="40"/>
        <v>-4.3243428338310934E-4</v>
      </c>
      <c r="M69" s="33">
        <f t="shared" si="40"/>
        <v>-7.2679230008199159E-5</v>
      </c>
      <c r="N69" s="33">
        <f t="shared" si="40"/>
        <v>-5.7992404751196123E-8</v>
      </c>
      <c r="O69" s="33">
        <f t="shared" si="40"/>
        <v>-4.6273454031463342E-11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4.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4.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29.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\I: DISABLED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-6.8261714130050588E-3</v>
      </c>
      <c r="K73" s="116">
        <f t="shared" si="43"/>
        <v>-8.8740228369065758E-3</v>
      </c>
      <c r="L73" s="116">
        <f t="shared" si="43"/>
        <v>-3.294862561183555E-2</v>
      </c>
      <c r="M73" s="116">
        <f t="shared" si="43"/>
        <v>-0.12233594049295257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 t="s">
        <v>265</v>
      </c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\I: DISABLED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-0.12256736404668087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 t="s">
        <v>265</v>
      </c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\I: DISABLED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-0.23978489885242851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 t="s">
        <v>265</v>
      </c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-0.24574990473254199</v>
      </c>
      <c r="K76" s="116">
        <f t="shared" si="46"/>
        <v>-0.24574990473254199</v>
      </c>
      <c r="L76" s="116">
        <f t="shared" si="46"/>
        <v>-0.24574990473254199</v>
      </c>
      <c r="M76" s="116">
        <f t="shared" si="46"/>
        <v>-0.24574990473254199</v>
      </c>
      <c r="N76" s="116">
        <f t="shared" si="46"/>
        <v>-0.24574990473254199</v>
      </c>
      <c r="O76" s="116">
        <f t="shared" si="46"/>
        <v>-0.24574990473254199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\I: DISABLED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-2.2339223850166946E-2</v>
      </c>
      <c r="K77" s="116">
        <f t="shared" si="47"/>
        <v>-2.2339223850166946E-2</v>
      </c>
      <c r="L77" s="116">
        <f t="shared" si="47"/>
        <v>-2.2339223850166946E-2</v>
      </c>
      <c r="M77" s="116">
        <f t="shared" si="47"/>
        <v>-2.2339223850166946E-2</v>
      </c>
      <c r="N77" s="116">
        <f t="shared" si="47"/>
        <v>-2.2339223850166946E-2</v>
      </c>
      <c r="O77" s="116">
        <f t="shared" si="47"/>
        <v>-2.2339223850166946E-2</v>
      </c>
      <c r="P77" s="24">
        <v>0</v>
      </c>
      <c r="Q77" s="24">
        <v>5</v>
      </c>
      <c r="R77" s="23" t="s">
        <v>173</v>
      </c>
      <c r="Y77" s="84" t="s">
        <v>265</v>
      </c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-5.839911015872823E-6</v>
      </c>
      <c r="K78" s="117">
        <f t="shared" si="47"/>
        <v>-7.5918843206346708E-6</v>
      </c>
      <c r="L78" s="117">
        <f t="shared" si="47"/>
        <v>-2.8188135050614096E-5</v>
      </c>
      <c r="M78" s="117">
        <f t="shared" si="47"/>
        <v>-1.046605722734766E-4</v>
      </c>
      <c r="N78" s="117">
        <f t="shared" si="47"/>
        <v>-1.9890703847157184E-2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-4.1893192366375957E-9</v>
      </c>
      <c r="K79" s="117">
        <f t="shared" si="47"/>
        <v>-5.4461150076288741E-9</v>
      </c>
      <c r="L79" s="117">
        <f t="shared" si="47"/>
        <v>-2.0221043795275482E-8</v>
      </c>
      <c r="M79" s="117">
        <f t="shared" si="47"/>
        <v>-7.5079320138792201E-8</v>
      </c>
      <c r="N79" s="117">
        <f t="shared" si="47"/>
        <v>-1.4268797594804257E-5</v>
      </c>
      <c r="O79" s="117">
        <f t="shared" si="47"/>
        <v>-2.7117798140036142E-3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-1.9140905842942077E-2</v>
      </c>
      <c r="K80" s="116">
        <f t="shared" si="47"/>
        <v>-2.4883177595824701E-2</v>
      </c>
      <c r="L80" s="116">
        <f t="shared" si="47"/>
        <v>-9.2389496590865441E-2</v>
      </c>
      <c r="M80" s="116">
        <f t="shared" si="47"/>
        <v>-0.34303573357712203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-0.72948837500516017</v>
      </c>
      <c r="K81" s="116">
        <f t="shared" si="49"/>
        <v>-0.9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-6.3775432783778993E-2</v>
      </c>
      <c r="K82" s="116">
        <f t="shared" si="49"/>
        <v>-8.290806261891269E-2</v>
      </c>
      <c r="L82" s="116">
        <f t="shared" si="49"/>
        <v>-0.30783183293963962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-1.0315337575114139E-2</v>
      </c>
      <c r="K83" s="116">
        <f t="shared" si="50"/>
        <v>-1.3409938847648382E-2</v>
      </c>
      <c r="L83" s="116">
        <f t="shared" si="50"/>
        <v>-4.9790164245599122E-2</v>
      </c>
      <c r="M83" s="116">
        <f t="shared" si="50"/>
        <v>-0.18486739453241235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-2.257636049171789E-3</v>
      </c>
      <c r="K84" s="116">
        <f t="shared" si="51"/>
        <v>-0.35</v>
      </c>
      <c r="L84" s="116">
        <f t="shared" si="51"/>
        <v>-1.0897178000866838E-2</v>
      </c>
      <c r="M84" s="116">
        <f t="shared" si="51"/>
        <v>-4.0460459114758512E-2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-4.23879070647674E-3</v>
      </c>
      <c r="K85" s="116">
        <f t="shared" si="51"/>
        <v>-5.5104279184197621E-3</v>
      </c>
      <c r="L85" s="116">
        <f t="shared" si="51"/>
        <v>-2.0459833131138295E-2</v>
      </c>
      <c r="M85" s="116">
        <f t="shared" si="51"/>
        <v>-7.5965928227597304E-2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-8.1099907796624161E-4</v>
      </c>
      <c r="K87" s="34">
        <f t="shared" si="54"/>
        <v>-8.1099907796624161E-4</v>
      </c>
      <c r="L87" s="34">
        <f t="shared" si="54"/>
        <v>-8.1099907796624161E-4</v>
      </c>
      <c r="M87" s="34">
        <f t="shared" si="54"/>
        <v>-8.1099907796624161E-4</v>
      </c>
      <c r="N87" s="34">
        <f t="shared" si="54"/>
        <v>-8.1099907796624161E-4</v>
      </c>
      <c r="O87" s="34">
        <f t="shared" si="54"/>
        <v>-8.1099907796624161E-4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-1.0669897026637898E-5</v>
      </c>
      <c r="K88" s="80">
        <f t="shared" si="54"/>
        <v>-1.3870866134629268E-5</v>
      </c>
      <c r="L88" s="80">
        <f t="shared" si="54"/>
        <v>-5.1501554997249066E-5</v>
      </c>
      <c r="M88" s="80">
        <f t="shared" si="54"/>
        <v>-1.9122166859593598E-4</v>
      </c>
      <c r="N88" s="80">
        <f t="shared" si="54"/>
        <v>-3.6341608846380283E-2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-9.6413705621718794E-6</v>
      </c>
      <c r="K89" s="80">
        <f t="shared" si="54"/>
        <v>-1.2533781730823444E-5</v>
      </c>
      <c r="L89" s="80">
        <f t="shared" si="54"/>
        <v>-4.6537054201826301E-5</v>
      </c>
      <c r="M89" s="80">
        <f t="shared" si="54"/>
        <v>-1.7278882465758695E-4</v>
      </c>
      <c r="N89" s="80">
        <f t="shared" si="54"/>
        <v>-3.2838453533216731E-2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-8.1639533185281239E-3</v>
      </c>
      <c r="K90" s="34">
        <f t="shared" si="54"/>
        <v>-1.0613139314086563E-2</v>
      </c>
      <c r="L90" s="34">
        <f t="shared" si="54"/>
        <v>-3.9405843353451438E-2</v>
      </c>
      <c r="M90" s="34">
        <f t="shared" si="54"/>
        <v>-0.14631113796233045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-0.15337105755952035</v>
      </c>
      <c r="K91" s="89">
        <f t="shared" si="55"/>
        <v>-0.15337105755952035</v>
      </c>
      <c r="L91" s="89">
        <f t="shared" si="55"/>
        <v>-0.15337105755952035</v>
      </c>
      <c r="M91" s="89">
        <f t="shared" si="55"/>
        <v>-0.15337105755952035</v>
      </c>
      <c r="N91" s="89">
        <f t="shared" si="55"/>
        <v>-0.15337105755952035</v>
      </c>
      <c r="O91" s="89">
        <f t="shared" si="55"/>
        <v>-0.15337105755952035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-1.4409474859466167E-2</v>
      </c>
      <c r="K93" s="34">
        <f t="shared" si="56"/>
        <v>-1.8732317317306017E-2</v>
      </c>
      <c r="L93" s="34">
        <f t="shared" si="56"/>
        <v>-6.9551782936945056E-2</v>
      </c>
      <c r="M93" s="34">
        <f t="shared" si="56"/>
        <v>-0.25824090142007144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-9.7205593119068022E-4</v>
      </c>
      <c r="K94" s="34">
        <f t="shared" si="57"/>
        <v>-1.2636727105478844E-3</v>
      </c>
      <c r="L94" s="34">
        <f t="shared" si="57"/>
        <v>-4.691928317174558E-3</v>
      </c>
      <c r="M94" s="34">
        <f t="shared" si="57"/>
        <v>-1.7420801406686934E-2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-7.2649513916904593E-4</v>
      </c>
      <c r="K96" s="34">
        <f t="shared" si="58"/>
        <v>-9.444436809197597E-4</v>
      </c>
      <c r="L96" s="34">
        <f t="shared" si="58"/>
        <v>-3.5066532761974046E-3</v>
      </c>
      <c r="M96" s="34">
        <f t="shared" si="58"/>
        <v>-1.3019958148791632E-2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-9.8668567734371535E-4</v>
      </c>
      <c r="K97" s="34">
        <f t="shared" si="58"/>
        <v>-1.28269138054683E-3</v>
      </c>
      <c r="L97" s="34">
        <f t="shared" si="58"/>
        <v>-4.7625433075737435E-3</v>
      </c>
      <c r="M97" s="34">
        <f t="shared" si="58"/>
        <v>-1.7682989922989781E-2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4.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43" zoomScale="60" zoomScaleNormal="60" workbookViewId="0">
      <selection activeCell="A97" sqref="A97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7.81640625" style="38" customWidth="1"/>
    <col min="7" max="7" width="19.542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7.81640625" style="38" customWidth="1"/>
    <col min="26" max="26" width="15.179687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35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0.12446961119689638</v>
      </c>
      <c r="E6" s="46">
        <f>IF($D6=0,"",MAX($D6*(1-$S$4)^($E$5-$D$5),S6))</f>
        <v>8.7128727837827463E-2</v>
      </c>
      <c r="F6" s="46">
        <f>IF($D6=0,"",MAX($D6*(1-$S$4)^($F$5-$D$5),S6))</f>
        <v>6.0990109486479219E-2</v>
      </c>
      <c r="G6" s="46">
        <f>IF($D6=0,"",MAX($D6*(1-$S$4)^($G$5-$D$5),S6))</f>
        <v>1.0250607701392557E-2</v>
      </c>
      <c r="H6" s="46">
        <f>IF($D6=0,"",MAX($D6*(1-$S$4)^($H$5-$D$5),S6))</f>
        <v>1.7228196363730465E-3</v>
      </c>
      <c r="I6" s="46">
        <f>IF($D6=0,"",MAX($D6*(1-$S$4)^($I$5-$D$5),S6))</f>
        <v>1.3746768320823301E-6</v>
      </c>
      <c r="J6" s="46">
        <f>IF($D6=0,"",MAX($D6*(1-$S$4)^($J$5-$D$5),S6))</f>
        <v>1.0968857985867078E-9</v>
      </c>
      <c r="K6" s="23"/>
      <c r="L6" s="47">
        <f>IF($D6=0,"",MIN($D6*(1+$S$4)^($L$5-$D$5),T6))</f>
        <v>0.13193778786871016</v>
      </c>
      <c r="M6" s="47">
        <f>IF($D6=0,"",MIN($D6*(1+$S$4)^($M$5-$D$5),T6))</f>
        <v>0.13193778786871016</v>
      </c>
      <c r="N6" s="47">
        <f>IF($D6=0,"",MIN($D6*(1+$S$4)^($N$5-$D$5),T6))</f>
        <v>0.13193778786871016</v>
      </c>
      <c r="O6" s="47">
        <f>IF($D6=0,"",MIN($D6*(1+$S$4)^($O$5-$D$5),T6))</f>
        <v>0.13193778786871016</v>
      </c>
      <c r="P6" s="47">
        <f>IF($D6=0,"",MIN($D6*(1+$S$4)^($P$5-$D$5),T6))</f>
        <v>0.13193778786871016</v>
      </c>
      <c r="Q6" s="47">
        <f>IF($D6=0,"",MIN($D6*(1+$S$4)^($Q$5-$D$5),T6))</f>
        <v>0.13193778786871016</v>
      </c>
      <c r="S6" s="81">
        <v>0</v>
      </c>
      <c r="T6" s="81">
        <f>D6*Z14</f>
        <v>0.13193778786871016</v>
      </c>
    </row>
    <row r="7" spans="1:35" ht="1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1.265077770769377E-6</v>
      </c>
      <c r="E7" s="46">
        <f t="shared" ref="E7:E18" si="0">IF($D7=0,"",MAX($D7*(1-$S$4)^($E$5-$D$5),S7))</f>
        <v>8.8555443953856382E-7</v>
      </c>
      <c r="F7" s="46">
        <f t="shared" ref="F7:F18" si="1">IF($D7=0,"",MAX($D7*(1-$S$4)^($F$5-$D$5),S7))</f>
        <v>6.1988810767699462E-7</v>
      </c>
      <c r="G7" s="46">
        <f t="shared" ref="G7:G18" si="2">IF($D7=0,"",MAX($D7*(1-$S$4)^($G$5-$D$5),S7))</f>
        <v>1.0418459425727244E-7</v>
      </c>
      <c r="H7" s="46">
        <f t="shared" ref="H7:H18" si="3">IF($D7=0,"",MAX($D7*(1-$S$4)^($H$5-$D$5),S7))</f>
        <v>1.7510304756819773E-8</v>
      </c>
      <c r="I7" s="46">
        <f t="shared" ref="I7:I18" si="4">IF($D7=0,"",MAX($D7*(1-$S$4)^($I$5-$D$5),S7))</f>
        <v>1.3971869001085036E-11</v>
      </c>
      <c r="J7" s="46">
        <f t="shared" ref="J7:J18" si="5">IF($D7=0,"",MAX($D7*(1-$S$4)^($J$5-$D$5),S7))</f>
        <v>1.1148470920099257E-14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1.1658565586928049E-2</v>
      </c>
      <c r="E9" s="46">
        <f t="shared" si="0"/>
        <v>8.1609959108496343E-3</v>
      </c>
      <c r="F9" s="46">
        <f t="shared" si="1"/>
        <v>5.712697137594743E-3</v>
      </c>
      <c r="G9" s="46">
        <f t="shared" si="2"/>
        <v>9.6013300791554805E-4</v>
      </c>
      <c r="H9" s="46">
        <f t="shared" si="3"/>
        <v>1.613695546403661E-4</v>
      </c>
      <c r="I9" s="46">
        <f t="shared" si="4"/>
        <v>1.2876042476191124E-7</v>
      </c>
      <c r="J9" s="46">
        <f t="shared" si="5"/>
        <v>1.0274086101196041E-10</v>
      </c>
      <c r="K9" s="23"/>
      <c r="L9" s="47">
        <f t="shared" si="6"/>
        <v>1.5156135263006463E-2</v>
      </c>
      <c r="M9" s="47">
        <f t="shared" si="7"/>
        <v>1.9702975841908405E-2</v>
      </c>
      <c r="N9" s="47">
        <f t="shared" si="8"/>
        <v>7.3155770092696998E-2</v>
      </c>
      <c r="O9" s="47">
        <f t="shared" si="9"/>
        <v>0.27162225345027746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4.349357978817471E-2</v>
      </c>
      <c r="E10" s="46">
        <f t="shared" si="0"/>
        <v>3.0445505851722295E-2</v>
      </c>
      <c r="F10" s="46">
        <f t="shared" si="1"/>
        <v>2.1311854096205604E-2</v>
      </c>
      <c r="G10" s="46">
        <f t="shared" si="2"/>
        <v>3.5818833179492742E-3</v>
      </c>
      <c r="H10" s="46">
        <f t="shared" si="3"/>
        <v>6.0200712924773437E-4</v>
      </c>
      <c r="I10" s="46">
        <f t="shared" si="4"/>
        <v>4.8035513169996078E-7</v>
      </c>
      <c r="J10" s="46">
        <f t="shared" si="5"/>
        <v>3.8328624586027699E-10</v>
      </c>
      <c r="K10" s="23"/>
      <c r="L10" s="47">
        <f t="shared" si="6"/>
        <v>5.6541653724627126E-2</v>
      </c>
      <c r="M10" s="47">
        <f t="shared" si="7"/>
        <v>7.3504149842015268E-2</v>
      </c>
      <c r="N10" s="47">
        <f t="shared" si="8"/>
        <v>0.27291576307291382</v>
      </c>
      <c r="O10" s="47">
        <f t="shared" si="9"/>
        <v>0.43493579788174708</v>
      </c>
      <c r="P10" s="47">
        <f t="shared" si="10"/>
        <v>0.43493579788174708</v>
      </c>
      <c r="Q10" s="47">
        <f t="shared" si="11"/>
        <v>0.43493579788174708</v>
      </c>
      <c r="S10" s="81">
        <v>0</v>
      </c>
      <c r="T10" s="81">
        <f>D10*$Z$13</f>
        <v>0.43493579788174708</v>
      </c>
      <c r="Y10" s="76" t="s">
        <v>262</v>
      </c>
      <c r="Z10" s="83">
        <v>6.2E-2</v>
      </c>
    </row>
    <row r="11" spans="1:35" ht="1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7.0628359861916234E-2</v>
      </c>
      <c r="E11" s="46">
        <f t="shared" si="0"/>
        <v>4.943985190334136E-2</v>
      </c>
      <c r="F11" s="46">
        <f t="shared" si="1"/>
        <v>3.4607896332338947E-2</v>
      </c>
      <c r="G11" s="46">
        <f t="shared" si="2"/>
        <v>5.8165491365762042E-3</v>
      </c>
      <c r="H11" s="46">
        <f t="shared" si="3"/>
        <v>9.7758741338436236E-4</v>
      </c>
      <c r="I11" s="46">
        <f t="shared" si="4"/>
        <v>7.8003915217958643E-7</v>
      </c>
      <c r="J11" s="46">
        <f t="shared" si="5"/>
        <v>6.2241091753276962E-10</v>
      </c>
      <c r="K11" s="23"/>
      <c r="L11" s="47">
        <f t="shared" si="6"/>
        <v>9.1816867820491102E-2</v>
      </c>
      <c r="M11" s="47">
        <f t="shared" si="7"/>
        <v>0.11936192816663845</v>
      </c>
      <c r="N11" s="47">
        <f t="shared" si="8"/>
        <v>0.44318248394775706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0.28686482794245899</v>
      </c>
      <c r="E12" s="46">
        <f t="shared" si="0"/>
        <v>0.20080537955972128</v>
      </c>
      <c r="F12" s="46">
        <f t="shared" si="1"/>
        <v>0.1405637656918049</v>
      </c>
      <c r="G12" s="46">
        <f t="shared" si="2"/>
        <v>2.3624552099821637E-2</v>
      </c>
      <c r="H12" s="46">
        <f t="shared" si="3"/>
        <v>3.9705784714170207E-3</v>
      </c>
      <c r="I12" s="46">
        <f t="shared" si="4"/>
        <v>3.1682145474687171E-6</v>
      </c>
      <c r="J12" s="46">
        <f t="shared" si="5"/>
        <v>2.5279901885959179E-9</v>
      </c>
      <c r="K12" s="23"/>
      <c r="L12" s="47">
        <f t="shared" si="6"/>
        <v>0.3729242763251967</v>
      </c>
      <c r="M12" s="47">
        <f t="shared" si="7"/>
        <v>0.48480155922275575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398</v>
      </c>
      <c r="Z12" s="133"/>
    </row>
    <row r="13" spans="1:35" ht="1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0.40506222603498404</v>
      </c>
      <c r="E13" s="46">
        <f t="shared" si="0"/>
        <v>0.28354355822448879</v>
      </c>
      <c r="F13" s="46">
        <f t="shared" si="1"/>
        <v>0.19848049075714216</v>
      </c>
      <c r="G13" s="46">
        <f t="shared" si="2"/>
        <v>3.3358616081552869E-2</v>
      </c>
      <c r="H13" s="46">
        <f t="shared" si="3"/>
        <v>5.6065826048265878E-3</v>
      </c>
      <c r="I13" s="46">
        <f t="shared" si="4"/>
        <v>4.473619322238817E-6</v>
      </c>
      <c r="J13" s="46">
        <f t="shared" si="5"/>
        <v>3.5696022427422164E-9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397</v>
      </c>
      <c r="Z13" s="109">
        <v>10</v>
      </c>
    </row>
    <row r="14" spans="1:35" ht="1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4.9723010627506711E-2</v>
      </c>
      <c r="E14" s="46">
        <f t="shared" si="0"/>
        <v>3.4806107439254698E-2</v>
      </c>
      <c r="F14" s="46">
        <f t="shared" si="1"/>
        <v>2.4364275207478286E-2</v>
      </c>
      <c r="G14" s="46">
        <f t="shared" si="2"/>
        <v>4.094903734120873E-3</v>
      </c>
      <c r="H14" s="46">
        <f t="shared" si="3"/>
        <v>6.8823047059369494E-4</v>
      </c>
      <c r="I14" s="46">
        <f t="shared" si="4"/>
        <v>5.4915468983742858E-7</v>
      </c>
      <c r="J14" s="46">
        <f t="shared" si="5"/>
        <v>4.3818297250090559E-10</v>
      </c>
      <c r="K14" s="23"/>
      <c r="L14" s="47">
        <f t="shared" si="6"/>
        <v>6.4639913815758732E-2</v>
      </c>
      <c r="M14" s="47">
        <f t="shared" si="7"/>
        <v>8.4031887960486357E-2</v>
      </c>
      <c r="N14" s="47">
        <f t="shared" si="8"/>
        <v>0.31200451776512872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6.3806013612805759E-2</v>
      </c>
      <c r="E15" s="46">
        <f t="shared" si="0"/>
        <v>4.4664209528964029E-2</v>
      </c>
      <c r="F15" s="46">
        <f t="shared" si="1"/>
        <v>3.1264946670274817E-2</v>
      </c>
      <c r="G15" s="46">
        <f t="shared" si="2"/>
        <v>5.2546995868730864E-3</v>
      </c>
      <c r="H15" s="46">
        <f t="shared" si="3"/>
        <v>8.831573595657593E-4</v>
      </c>
      <c r="I15" s="46">
        <f t="shared" si="4"/>
        <v>7.0469127217166838E-7</v>
      </c>
      <c r="J15" s="46">
        <f t="shared" si="5"/>
        <v>5.6228913646724656E-10</v>
      </c>
      <c r="K15" s="23"/>
      <c r="L15" s="47">
        <f t="shared" si="6"/>
        <v>8.2947817696647497E-2</v>
      </c>
      <c r="M15" s="47">
        <f t="shared" si="7"/>
        <v>0.10783216300564175</v>
      </c>
      <c r="N15" s="47">
        <f t="shared" si="8"/>
        <v>0.40037327298853753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399</v>
      </c>
      <c r="Z15" s="133"/>
    </row>
    <row r="16" spans="1:35" ht="1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6.905156544955317E-3</v>
      </c>
      <c r="E16" s="46">
        <f t="shared" si="0"/>
        <v>4.8336095814687213E-3</v>
      </c>
      <c r="F16" s="46">
        <f t="shared" si="1"/>
        <v>3.3835267070281049E-3</v>
      </c>
      <c r="G16" s="46">
        <f t="shared" si="2"/>
        <v>5.6866933365021331E-4</v>
      </c>
      <c r="H16" s="46">
        <f t="shared" si="3"/>
        <v>9.5576254906591313E-5</v>
      </c>
      <c r="I16" s="46">
        <f t="shared" si="4"/>
        <v>7.6262459832351691E-8</v>
      </c>
      <c r="J16" s="46">
        <f t="shared" si="5"/>
        <v>6.0851545034539361E-11</v>
      </c>
      <c r="K16" s="23"/>
      <c r="L16" s="47">
        <f t="shared" si="6"/>
        <v>8.9767035084419126E-3</v>
      </c>
      <c r="M16" s="47">
        <f t="shared" si="7"/>
        <v>1.1669714560974487E-2</v>
      </c>
      <c r="N16" s="47">
        <f t="shared" si="8"/>
        <v>4.3328833284879013E-2</v>
      </c>
      <c r="O16" s="47">
        <f t="shared" si="9"/>
        <v>0.16087692496842587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1.1933973384087486E-3</v>
      </c>
      <c r="E17" s="46">
        <f t="shared" si="0"/>
        <v>8.3537813688612397E-4</v>
      </c>
      <c r="F17" s="46">
        <f t="shared" si="1"/>
        <v>5.8476469582028679E-4</v>
      </c>
      <c r="G17" s="46">
        <f t="shared" si="2"/>
        <v>9.8281402426515549E-5</v>
      </c>
      <c r="H17" s="46">
        <f t="shared" si="3"/>
        <v>1.6518155305824462E-5</v>
      </c>
      <c r="I17" s="46">
        <f t="shared" si="4"/>
        <v>1.3180210469076563E-8</v>
      </c>
      <c r="J17" s="46">
        <f t="shared" si="5"/>
        <v>1.0516788636071292E-11</v>
      </c>
      <c r="K17" s="23"/>
      <c r="L17" s="47">
        <f t="shared" si="6"/>
        <v>1.5514165399313732E-3</v>
      </c>
      <c r="M17" s="47">
        <f t="shared" si="7"/>
        <v>2.0168415019107852E-3</v>
      </c>
      <c r="N17" s="47">
        <f t="shared" si="8"/>
        <v>7.4883913176896147E-3</v>
      </c>
      <c r="O17" s="47">
        <f t="shared" si="9"/>
        <v>2.7803872775189305E-2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</v>
      </c>
    </row>
    <row r="19" spans="1:22" ht="14.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2.3347688282843154E-2</v>
      </c>
      <c r="E21" s="46">
        <f>IF($D21=0,"",MAX($D21*(1-$S$4)^($E$5-$D$5),S21))</f>
        <v>1.6343381797990206E-2</v>
      </c>
      <c r="F21" s="46">
        <f>IF($D21=0,"",MAX($D21*(1-$S$4)^($F$5-$D$5),S21))</f>
        <v>1.1440367258593143E-2</v>
      </c>
      <c r="G21" s="46">
        <f>IF($D21=0,"",MAX($D21*(1-$S$4)^($G$5-$D$5),S21))</f>
        <v>1.9227825251517487E-3</v>
      </c>
      <c r="H21" s="46">
        <f>IF($D21=0,"",MAX($D21*(1-$S$4)^($H$5-$D$5),S21))</f>
        <v>3.231620590022543E-4</v>
      </c>
      <c r="I21" s="46">
        <f>IF($D21=0,"",MAX($D21*(1-$S$4)^($I$5-$D$5),S21))</f>
        <v>2.5785833069192442E-7</v>
      </c>
      <c r="J21" s="46">
        <f>IF($D21=0,"",MAX($D21*(1-$S$4)^($J$5-$D$5),S21))</f>
        <v>2.0575100589627699E-10</v>
      </c>
      <c r="K21" s="23"/>
      <c r="L21" s="47">
        <f>IF($D21=0,"",MIN($D21*(1+$S$4)^($L$5-$D$5),T21))</f>
        <v>2.4748549579813744E-2</v>
      </c>
      <c r="M21" s="47">
        <f>IF($D21=0,"",MIN($D21*(1+$S$4)^($M$5-$D$5),T21))</f>
        <v>2.4748549579813744E-2</v>
      </c>
      <c r="N21" s="47">
        <f>IF($D21=0,"",MIN($D21*(1+$S$4)^($N$5-$D$5),T21))</f>
        <v>2.4748549579813744E-2</v>
      </c>
      <c r="O21" s="47">
        <f>IF($D21=0,"",MIN($D21*(1+$S$4)^($O$5-$D$5),T21))</f>
        <v>2.4748549579813744E-2</v>
      </c>
      <c r="P21" s="47">
        <f>IF($D21=0,"",MIN($D21*(1+$S$4)^($P$5-$D$5),T21))</f>
        <v>2.4748549579813744E-2</v>
      </c>
      <c r="Q21" s="47">
        <f>IF($D21=0,"",MIN($D21*(1+$S$4)^($Q$5-$D$5),T21))</f>
        <v>2.4748549579813744E-2</v>
      </c>
      <c r="S21" s="81">
        <v>0</v>
      </c>
      <c r="T21" s="81">
        <f>D21*Z14</f>
        <v>2.4748549579813744E-2</v>
      </c>
    </row>
    <row r="22" spans="1:22" ht="1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7.9121601939720552E-6</v>
      </c>
      <c r="E22" s="46">
        <f t="shared" ref="E22:E33" si="12">IF($D22=0,"",MAX($D22*(1-$S$4)^($E$5-$D$5),S22))</f>
        <v>5.5385121357804384E-6</v>
      </c>
      <c r="F22" s="46">
        <f t="shared" ref="F22:F33" si="13">IF($D22=0,"",MAX($D22*(1-$S$4)^($F$5-$D$5),S22))</f>
        <v>3.8769584950463067E-6</v>
      </c>
      <c r="G22" s="46">
        <f t="shared" ref="G22:G33" si="14">IF($D22=0,"",MAX($D22*(1-$S$4)^($G$5-$D$5),S22))</f>
        <v>6.5160041426243246E-7</v>
      </c>
      <c r="H22" s="46">
        <f t="shared" ref="H22:H33" si="15">IF($D22=0,"",MAX($D22*(1-$S$4)^($H$5-$D$5),S22))</f>
        <v>1.0951448162508698E-7</v>
      </c>
      <c r="I22" s="46">
        <f t="shared" ref="I22:I33" si="16">IF($D22=0,"",MAX($D22*(1-$S$4)^($I$5-$D$5),S22))</f>
        <v>8.738408681273864E-11</v>
      </c>
      <c r="J22" s="46">
        <f t="shared" ref="J22:J33" si="17">IF($D22=0,"",MAX($D22*(1-$S$4)^($J$5-$D$5),S22))</f>
        <v>6.9725743251356769E-14</v>
      </c>
      <c r="K22" s="23"/>
      <c r="L22" s="47">
        <f t="shared" ref="L22:L33" si="18">IF($D22=0,"",MIN($D22*(1+$S$4)^($L$5-$D$5),T22))</f>
        <v>1.0285808252163673E-5</v>
      </c>
      <c r="M22" s="47">
        <f t="shared" ref="M22:M33" si="19">IF($D22=0,"",MIN($D22*(1+$S$4)^($M$5-$D$5),T22))</f>
        <v>1.3371550727812774E-5</v>
      </c>
      <c r="N22" s="47">
        <f t="shared" ref="N22:N33" si="20">IF($D22=0,"",MIN($D22*(1+$S$4)^($N$5-$D$5),T22))</f>
        <v>4.9647631843817902E-5</v>
      </c>
      <c r="O22" s="47">
        <f t="shared" ref="O22:O33" si="21">IF($D22=0,"",MIN($D22*(1+$S$4)^($O$5-$D$5),T22))</f>
        <v>1.8433818170186683E-4</v>
      </c>
      <c r="P22" s="47">
        <f t="shared" ref="P22:P33" si="22">IF($D22=0,"",MIN($D22*(1+$S$4)^($P$5-$D$5),T22))</f>
        <v>3.5033404655713765E-2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1.9935474490786018E-6</v>
      </c>
      <c r="E23" s="46">
        <f t="shared" si="12"/>
        <v>1.3954832143550213E-6</v>
      </c>
      <c r="F23" s="46">
        <f t="shared" si="13"/>
        <v>9.7683825004851483E-7</v>
      </c>
      <c r="G23" s="46">
        <f t="shared" si="14"/>
        <v>1.641772046856538E-7</v>
      </c>
      <c r="H23" s="46">
        <f t="shared" si="15"/>
        <v>2.7593262791517824E-8</v>
      </c>
      <c r="I23" s="46">
        <f t="shared" si="16"/>
        <v>2.2017289726807758E-11</v>
      </c>
      <c r="J23" s="46">
        <f t="shared" si="17"/>
        <v>1.7568094450331191E-14</v>
      </c>
      <c r="K23" s="23"/>
      <c r="L23" s="47">
        <f t="shared" si="18"/>
        <v>2.5916116838021826E-6</v>
      </c>
      <c r="M23" s="47">
        <f t="shared" si="19"/>
        <v>3.3690951889428374E-6</v>
      </c>
      <c r="N23" s="47">
        <f t="shared" si="20"/>
        <v>1.2509214599881534E-5</v>
      </c>
      <c r="O23" s="47">
        <f t="shared" si="21"/>
        <v>4.6445838164338147E-5</v>
      </c>
      <c r="P23" s="47">
        <f t="shared" si="22"/>
        <v>8.8270147180722347E-3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1.2232110835330604E-2</v>
      </c>
      <c r="E24" s="46">
        <f t="shared" si="12"/>
        <v>8.5624775847314219E-3</v>
      </c>
      <c r="F24" s="46">
        <f t="shared" si="13"/>
        <v>5.993734309311995E-3</v>
      </c>
      <c r="G24" s="46">
        <f t="shared" si="14"/>
        <v>1.0073669253660665E-3</v>
      </c>
      <c r="H24" s="46">
        <f t="shared" si="15"/>
        <v>1.6930815914627476E-4</v>
      </c>
      <c r="I24" s="46">
        <f t="shared" si="16"/>
        <v>1.350948172095801E-7</v>
      </c>
      <c r="J24" s="46">
        <f t="shared" si="17"/>
        <v>1.0779521630214015E-10</v>
      </c>
      <c r="K24" s="23"/>
      <c r="L24" s="47">
        <f t="shared" si="18"/>
        <v>1.5901744085929786E-2</v>
      </c>
      <c r="M24" s="47">
        <f t="shared" si="19"/>
        <v>2.0672267311708722E-2</v>
      </c>
      <c r="N24" s="47">
        <f t="shared" si="20"/>
        <v>7.6754681469662703E-2</v>
      </c>
      <c r="O24" s="47">
        <f t="shared" si="21"/>
        <v>0.28498475946915475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4.2929385636861855E-2</v>
      </c>
      <c r="E25" s="46">
        <f t="shared" si="12"/>
        <v>3.0050569945803296E-2</v>
      </c>
      <c r="F25" s="46">
        <f t="shared" si="13"/>
        <v>2.1035398962062305E-2</v>
      </c>
      <c r="G25" s="46">
        <f t="shared" si="14"/>
        <v>3.5354195035538103E-3</v>
      </c>
      <c r="H25" s="46">
        <f t="shared" si="15"/>
        <v>5.9419795596228869E-4</v>
      </c>
      <c r="I25" s="46">
        <f t="shared" si="16"/>
        <v>4.7412401535639601E-7</v>
      </c>
      <c r="J25" s="46">
        <f t="shared" si="17"/>
        <v>3.7831429691410577E-10</v>
      </c>
      <c r="K25" s="23"/>
      <c r="L25" s="47">
        <f t="shared" si="18"/>
        <v>5.5808201327920415E-2</v>
      </c>
      <c r="M25" s="47">
        <f t="shared" si="19"/>
        <v>7.2550661726296539E-2</v>
      </c>
      <c r="N25" s="47">
        <f t="shared" si="20"/>
        <v>0.26937552844341833</v>
      </c>
      <c r="O25" s="47">
        <f t="shared" si="21"/>
        <v>0.42929385636861855</v>
      </c>
      <c r="P25" s="47">
        <f t="shared" si="22"/>
        <v>0.42929385636861855</v>
      </c>
      <c r="Q25" s="47">
        <f t="shared" si="23"/>
        <v>0.42929385636861855</v>
      </c>
      <c r="S25" s="81">
        <v>0</v>
      </c>
      <c r="T25" s="81">
        <f>D25*$Z$13</f>
        <v>0.42929385636861855</v>
      </c>
    </row>
    <row r="26" spans="1:22" ht="1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0.22723980033735314</v>
      </c>
      <c r="E26" s="46">
        <f t="shared" si="12"/>
        <v>0.15906786023614719</v>
      </c>
      <c r="F26" s="46">
        <f t="shared" si="13"/>
        <v>0.11134750216530302</v>
      </c>
      <c r="G26" s="46">
        <f t="shared" si="14"/>
        <v>1.8714174688922471E-2</v>
      </c>
      <c r="H26" s="46">
        <f t="shared" si="15"/>
        <v>3.1452913399671982E-3</v>
      </c>
      <c r="I26" s="46">
        <f t="shared" si="16"/>
        <v>2.5096992418223525E-6</v>
      </c>
      <c r="J26" s="46">
        <f t="shared" si="17"/>
        <v>2.0025459023040378E-9</v>
      </c>
      <c r="K26" s="23"/>
      <c r="L26" s="47">
        <f t="shared" si="18"/>
        <v>0.29541174043855911</v>
      </c>
      <c r="M26" s="47">
        <f t="shared" si="19"/>
        <v>0.38403526257012682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0.2542738669245998</v>
      </c>
      <c r="E27" s="46">
        <f t="shared" si="12"/>
        <v>0.17799170684721985</v>
      </c>
      <c r="F27" s="46">
        <f t="shared" si="13"/>
        <v>0.12459419479305389</v>
      </c>
      <c r="G27" s="46">
        <f t="shared" si="14"/>
        <v>2.0940546318868557E-2</v>
      </c>
      <c r="H27" s="46">
        <f t="shared" si="15"/>
        <v>3.5194776198122371E-3</v>
      </c>
      <c r="I27" s="46">
        <f t="shared" si="16"/>
        <v>2.8082709546854328E-6</v>
      </c>
      <c r="J27" s="46">
        <f t="shared" si="17"/>
        <v>2.240783038521088E-9</v>
      </c>
      <c r="K27" s="23"/>
      <c r="L27" s="47">
        <f t="shared" si="18"/>
        <v>0.33055602700197978</v>
      </c>
      <c r="M27" s="47">
        <f t="shared" si="19"/>
        <v>0.4297228351025737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0.38787256667500369</v>
      </c>
      <c r="E28" s="46">
        <f t="shared" si="12"/>
        <v>0.27151079667250255</v>
      </c>
      <c r="F28" s="46">
        <f t="shared" si="13"/>
        <v>0.19005755767075178</v>
      </c>
      <c r="G28" s="46">
        <f t="shared" si="14"/>
        <v>3.1942973717723235E-2</v>
      </c>
      <c r="H28" s="46">
        <f t="shared" si="15"/>
        <v>5.3686555927377425E-3</v>
      </c>
      <c r="I28" s="46">
        <f t="shared" si="16"/>
        <v>4.2837719671589339E-6</v>
      </c>
      <c r="J28" s="46">
        <f t="shared" si="17"/>
        <v>3.4181187356179035E-9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2.2272968252184267E-2</v>
      </c>
      <c r="E29" s="46">
        <f t="shared" si="12"/>
        <v>1.5591077776528985E-2</v>
      </c>
      <c r="F29" s="46">
        <f t="shared" si="13"/>
        <v>1.0913754443570289E-2</v>
      </c>
      <c r="G29" s="46">
        <f t="shared" si="14"/>
        <v>1.8342747093308576E-3</v>
      </c>
      <c r="H29" s="46">
        <f t="shared" si="15"/>
        <v>3.0828655039723713E-4</v>
      </c>
      <c r="I29" s="46">
        <f t="shared" si="16"/>
        <v>2.4598882525268493E-7</v>
      </c>
      <c r="J29" s="46">
        <f t="shared" si="17"/>
        <v>1.9628005850798952E-10</v>
      </c>
      <c r="K29" s="23"/>
      <c r="L29" s="47">
        <f t="shared" si="18"/>
        <v>2.8954858727839549E-2</v>
      </c>
      <c r="M29" s="47">
        <f t="shared" si="19"/>
        <v>3.7641316346191417E-2</v>
      </c>
      <c r="N29" s="47">
        <f t="shared" si="20"/>
        <v>0.13975957270126455</v>
      </c>
      <c r="O29" s="47">
        <f t="shared" si="21"/>
        <v>0.51891751026970623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2.8177715394524482E-2</v>
      </c>
      <c r="E30" s="46">
        <f t="shared" si="12"/>
        <v>1.9724400776167137E-2</v>
      </c>
      <c r="F30" s="46">
        <f t="shared" si="13"/>
        <v>1.3807080543316995E-2</v>
      </c>
      <c r="G30" s="46">
        <f t="shared" si="14"/>
        <v>2.3205560269152861E-3</v>
      </c>
      <c r="H30" s="46">
        <f t="shared" si="15"/>
        <v>3.9001585144365198E-4</v>
      </c>
      <c r="I30" s="46">
        <f t="shared" si="16"/>
        <v>3.1120248678681722E-7</v>
      </c>
      <c r="J30" s="46">
        <f t="shared" si="17"/>
        <v>2.4831551698172762E-10</v>
      </c>
      <c r="K30" s="23"/>
      <c r="L30" s="47">
        <f t="shared" si="18"/>
        <v>3.6631030012881829E-2</v>
      </c>
      <c r="M30" s="47">
        <f t="shared" si="19"/>
        <v>4.762033901674638E-2</v>
      </c>
      <c r="N30" s="47">
        <f t="shared" si="20"/>
        <v>0.1768109853454482</v>
      </c>
      <c r="O30" s="47">
        <f t="shared" si="21"/>
        <v>0.65648681181867496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2.7364135495261911E-3</v>
      </c>
      <c r="E31" s="46">
        <f t="shared" si="12"/>
        <v>1.9154894846683337E-3</v>
      </c>
      <c r="F31" s="46">
        <f t="shared" si="13"/>
        <v>1.3408426392678334E-3</v>
      </c>
      <c r="G31" s="46">
        <f t="shared" si="14"/>
        <v>2.2535542238174465E-4</v>
      </c>
      <c r="H31" s="46">
        <f t="shared" si="15"/>
        <v>3.7875485839699809E-5</v>
      </c>
      <c r="I31" s="46">
        <f t="shared" si="16"/>
        <v>3.0221708522727554E-8</v>
      </c>
      <c r="J31" s="46">
        <f t="shared" si="17"/>
        <v>2.4114586144142838E-11</v>
      </c>
      <c r="K31" s="23"/>
      <c r="L31" s="47">
        <f t="shared" si="18"/>
        <v>3.5573376143840487E-3</v>
      </c>
      <c r="M31" s="47">
        <f t="shared" si="19"/>
        <v>4.6245388986992635E-3</v>
      </c>
      <c r="N31" s="47">
        <f t="shared" si="20"/>
        <v>1.7170589213147461E-2</v>
      </c>
      <c r="O31" s="47">
        <f t="shared" si="21"/>
        <v>6.3753195807171606E-2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1.4718725600141786E-4</v>
      </c>
      <c r="E32" s="46">
        <f t="shared" si="12"/>
        <v>1.0303107920099249E-4</v>
      </c>
      <c r="F32" s="46">
        <f t="shared" si="13"/>
        <v>7.2121755440694737E-5</v>
      </c>
      <c r="G32" s="46">
        <f t="shared" si="14"/>
        <v>1.2121503436917559E-5</v>
      </c>
      <c r="H32" s="46">
        <f t="shared" si="15"/>
        <v>2.0372610826427333E-6</v>
      </c>
      <c r="I32" s="46">
        <f t="shared" si="16"/>
        <v>1.625576788239901E-9</v>
      </c>
      <c r="J32" s="46">
        <f t="shared" si="17"/>
        <v>1.2970845597445483E-12</v>
      </c>
      <c r="K32" s="23"/>
      <c r="L32" s="47">
        <f t="shared" si="18"/>
        <v>1.9134343280184323E-4</v>
      </c>
      <c r="M32" s="47">
        <f t="shared" si="19"/>
        <v>2.4874646264239623E-4</v>
      </c>
      <c r="N32" s="47">
        <f t="shared" si="20"/>
        <v>9.2357820353883248E-4</v>
      </c>
      <c r="O32" s="47">
        <f t="shared" si="21"/>
        <v>3.4291812192654373E-3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4.5">
      <c r="A33" s="49" t="s">
        <v>219</v>
      </c>
      <c r="B33" s="49" t="s">
        <v>135</v>
      </c>
      <c r="C33" s="23"/>
      <c r="D33" s="45">
        <f>SUMIF(SharesElab!$B$2:$B$79,Att_RSD_share!$A33,SharesElab!C$2:C$79)</f>
        <v>2.6938106542652739E-2</v>
      </c>
      <c r="E33" s="46">
        <f t="shared" si="12"/>
        <v>1.8856674579856916E-2</v>
      </c>
      <c r="F33" s="46">
        <f t="shared" si="13"/>
        <v>1.319967220589984E-2</v>
      </c>
      <c r="G33" s="46">
        <f t="shared" si="14"/>
        <v>2.2184689076455849E-3</v>
      </c>
      <c r="H33" s="46">
        <f t="shared" si="15"/>
        <v>3.7285806930799337E-4</v>
      </c>
      <c r="I33" s="46">
        <f t="shared" si="16"/>
        <v>2.9751190357436837E-7</v>
      </c>
      <c r="J33" s="46">
        <f t="shared" si="17"/>
        <v>2.3739149036715431E-10</v>
      </c>
      <c r="K33" s="23"/>
      <c r="L33" s="47">
        <f t="shared" si="18"/>
        <v>3.5019538505448561E-2</v>
      </c>
      <c r="M33" s="47">
        <f t="shared" si="19"/>
        <v>4.552540005708313E-2</v>
      </c>
      <c r="N33" s="47">
        <f t="shared" si="20"/>
        <v>0.16903262363394572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1.0000000000000002</v>
      </c>
    </row>
    <row r="34" spans="1:26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5">
      <c r="A37" s="5" t="s">
        <v>44</v>
      </c>
    </row>
    <row r="38" spans="1:26" ht="11.25" customHeight="1">
      <c r="A38" s="5"/>
    </row>
    <row r="39" spans="1:26" ht="14.5">
      <c r="D39" s="20" t="s">
        <v>12</v>
      </c>
    </row>
    <row r="40" spans="1:26" ht="14.5">
      <c r="D40" s="20" t="s">
        <v>28</v>
      </c>
    </row>
    <row r="42" spans="1:26" ht="23.5">
      <c r="A42" s="5" t="s">
        <v>147</v>
      </c>
    </row>
    <row r="44" spans="1:26" s="23" customFormat="1" ht="14.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-8.7128727837827463E-2</v>
      </c>
      <c r="K46" s="32">
        <f t="shared" ref="K46:K58" si="28">IF(F6="","",-F6)</f>
        <v>-6.0990109486479219E-2</v>
      </c>
      <c r="L46" s="32">
        <f t="shared" ref="L46:L58" si="29">IF(G6="","",-G6)</f>
        <v>-1.0250607701392557E-2</v>
      </c>
      <c r="M46" s="32">
        <f t="shared" ref="M46:M58" si="30">IF(H6="","",-H6)</f>
        <v>-1.7228196363730465E-3</v>
      </c>
      <c r="N46" s="32">
        <f t="shared" ref="N46:N58" si="31">IF(I6="","",-I6)</f>
        <v>-1.3746768320823301E-6</v>
      </c>
      <c r="O46" s="32">
        <f t="shared" ref="O46:O58" si="32">IF(J6="","",-J6)</f>
        <v>-1.0968857985867078E-9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-8.8555443953856382E-7</v>
      </c>
      <c r="K47" s="80">
        <f t="shared" si="28"/>
        <v>-6.1988810767699462E-7</v>
      </c>
      <c r="L47" s="80">
        <f t="shared" si="29"/>
        <v>-1.0418459425727244E-7</v>
      </c>
      <c r="M47" s="80">
        <f t="shared" si="30"/>
        <v>-1.7510304756819773E-8</v>
      </c>
      <c r="N47" s="80">
        <f t="shared" si="31"/>
        <v>-1.3971869001085036E-11</v>
      </c>
      <c r="O47" s="80">
        <f t="shared" si="32"/>
        <v>-1.1148470920099257E-14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-8.1609959108496343E-3</v>
      </c>
      <c r="K49" s="32">
        <f t="shared" si="28"/>
        <v>-5.712697137594743E-3</v>
      </c>
      <c r="L49" s="32">
        <f t="shared" si="29"/>
        <v>-9.6013300791554805E-4</v>
      </c>
      <c r="M49" s="32">
        <f t="shared" si="30"/>
        <v>-1.613695546403661E-4</v>
      </c>
      <c r="N49" s="32">
        <f t="shared" si="31"/>
        <v>-1.2876042476191124E-7</v>
      </c>
      <c r="O49" s="32">
        <f t="shared" si="32"/>
        <v>-1.0274086101196041E-10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-7.9885357755063655E-2</v>
      </c>
      <c r="K50" s="86">
        <f t="shared" ref="K50:O50" si="34">MAX(IF(F10+F11="","",-F10-F11),-$T$10)</f>
        <v>-5.5919750428544551E-2</v>
      </c>
      <c r="L50" s="86">
        <f t="shared" si="34"/>
        <v>-9.398432454525478E-3</v>
      </c>
      <c r="M50" s="86">
        <f t="shared" si="34"/>
        <v>-1.5795945426320967E-3</v>
      </c>
      <c r="N50" s="86">
        <f t="shared" si="34"/>
        <v>-1.2603942838795471E-6</v>
      </c>
      <c r="O50" s="86">
        <f t="shared" si="34"/>
        <v>-1.0056971633930466E-9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-4.943985190334136E-2</v>
      </c>
      <c r="K51" s="32">
        <f t="shared" si="28"/>
        <v>-3.4607896332338947E-2</v>
      </c>
      <c r="L51" s="32">
        <f t="shared" si="29"/>
        <v>-5.8165491365762042E-3</v>
      </c>
      <c r="M51" s="32">
        <f t="shared" si="30"/>
        <v>-9.7758741338436236E-4</v>
      </c>
      <c r="N51" s="32">
        <f t="shared" si="31"/>
        <v>-7.8003915217958643E-7</v>
      </c>
      <c r="O51" s="32">
        <f t="shared" si="32"/>
        <v>-6.2241091753276962E-10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-0.20080537955972128</v>
      </c>
      <c r="K52" s="32">
        <f t="shared" si="28"/>
        <v>-0.1405637656918049</v>
      </c>
      <c r="L52" s="32">
        <f t="shared" si="29"/>
        <v>-2.3624552099821637E-2</v>
      </c>
      <c r="M52" s="32">
        <f t="shared" si="30"/>
        <v>-3.9705784714170207E-3</v>
      </c>
      <c r="N52" s="32">
        <f t="shared" si="31"/>
        <v>-3.1682145474687171E-6</v>
      </c>
      <c r="O52" s="32">
        <f t="shared" si="32"/>
        <v>-2.5279901885959179E-9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-0.28354355822448879</v>
      </c>
      <c r="K53" s="32">
        <f t="shared" si="28"/>
        <v>-0.19848049075714216</v>
      </c>
      <c r="L53" s="32">
        <f t="shared" si="29"/>
        <v>-3.3358616081552869E-2</v>
      </c>
      <c r="M53" s="32">
        <f t="shared" si="30"/>
        <v>-5.6065826048265878E-3</v>
      </c>
      <c r="N53" s="32">
        <f t="shared" si="31"/>
        <v>-4.473619322238817E-6</v>
      </c>
      <c r="O53" s="32">
        <f t="shared" si="32"/>
        <v>-3.5696022427422164E-9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-3.4806107439254698E-2</v>
      </c>
      <c r="K54" s="32">
        <f t="shared" si="28"/>
        <v>-2.4364275207478286E-2</v>
      </c>
      <c r="L54" s="32">
        <f t="shared" si="29"/>
        <v>-4.094903734120873E-3</v>
      </c>
      <c r="M54" s="32">
        <f t="shared" si="30"/>
        <v>-6.8823047059369494E-4</v>
      </c>
      <c r="N54" s="32">
        <f t="shared" si="31"/>
        <v>-5.4915468983742858E-7</v>
      </c>
      <c r="O54" s="32">
        <f t="shared" si="32"/>
        <v>-4.3818297250090559E-10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-4.4664209528964029E-2</v>
      </c>
      <c r="K55" s="32">
        <f t="shared" si="28"/>
        <v>-3.1264946670274817E-2</v>
      </c>
      <c r="L55" s="32">
        <f t="shared" si="29"/>
        <v>-5.2546995868730864E-3</v>
      </c>
      <c r="M55" s="32">
        <f t="shared" si="30"/>
        <v>-8.831573595657593E-4</v>
      </c>
      <c r="N55" s="32">
        <f t="shared" si="31"/>
        <v>-7.0469127217166838E-7</v>
      </c>
      <c r="O55" s="32">
        <f t="shared" si="32"/>
        <v>-5.6228913646724656E-10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-4.8336095814687213E-3</v>
      </c>
      <c r="K56" s="32">
        <f t="shared" si="28"/>
        <v>-3.3835267070281049E-3</v>
      </c>
      <c r="L56" s="32">
        <f t="shared" si="29"/>
        <v>-5.6866933365021331E-4</v>
      </c>
      <c r="M56" s="32">
        <f t="shared" si="30"/>
        <v>-9.5576254906591313E-5</v>
      </c>
      <c r="N56" s="32">
        <f t="shared" si="31"/>
        <v>-7.6262459832351691E-8</v>
      </c>
      <c r="O56" s="32">
        <f t="shared" si="32"/>
        <v>-6.0851545034539361E-11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-8.3537813688612397E-4</v>
      </c>
      <c r="K57" s="32">
        <f t="shared" si="28"/>
        <v>-5.8476469582028679E-4</v>
      </c>
      <c r="L57" s="32">
        <f t="shared" si="29"/>
        <v>-9.8281402426515549E-5</v>
      </c>
      <c r="M57" s="32">
        <f t="shared" si="30"/>
        <v>-1.6518155305824462E-5</v>
      </c>
      <c r="N57" s="32">
        <f t="shared" si="31"/>
        <v>-1.3180210469076563E-8</v>
      </c>
      <c r="O57" s="32">
        <f t="shared" si="32"/>
        <v>-1.0516788636071292E-11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4.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4.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4.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4.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4.5">
      <c r="A64" s="26" t="s">
        <v>145</v>
      </c>
      <c r="B64" s="26" t="s">
        <v>224</v>
      </c>
      <c r="D64" s="23" t="str">
        <f>IF(Z64="","UC-UP_"&amp;A33,"\I: DISABLED")</f>
        <v>\I: DISABLED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-3.5019538505448561E-2</v>
      </c>
      <c r="K64" s="34">
        <f t="shared" si="38"/>
        <v>-4.552540005708313E-2</v>
      </c>
      <c r="L64" s="34">
        <f t="shared" si="38"/>
        <v>-0.16903262363394572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 t="s">
        <v>265</v>
      </c>
    </row>
    <row r="65" spans="1:26" ht="14.5">
      <c r="A65" s="23" t="s">
        <v>203</v>
      </c>
      <c r="B65" s="26" t="s">
        <v>224</v>
      </c>
      <c r="D65" s="23" t="str">
        <f>IF(Z65="","UC-UP_"&amp;A28,"\I: DISABLED")</f>
        <v>\I: DISABLED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 t="s">
        <v>265</v>
      </c>
    </row>
    <row r="66" spans="1:26" s="23" customFormat="1" ht="14.5">
      <c r="A66" s="23" t="s">
        <v>203</v>
      </c>
      <c r="B66" s="23" t="s">
        <v>223</v>
      </c>
      <c r="C66" s="26"/>
      <c r="D66" s="23" t="str">
        <f>IF(Z66="","UC-UP_"&amp;A13,"\I: DISABLED")</f>
        <v>\I: DISABLED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 t="s">
        <v>265</v>
      </c>
    </row>
    <row r="67" spans="1:26" s="23" customFormat="1" ht="14.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-0.14835852154511822</v>
      </c>
      <c r="K67" s="89">
        <f t="shared" si="41"/>
        <v>-0.19286607800865371</v>
      </c>
      <c r="L67" s="89">
        <f t="shared" si="41"/>
        <v>-0.43493579788174708</v>
      </c>
      <c r="M67" s="89">
        <f t="shared" si="41"/>
        <v>-0.43493579788174708</v>
      </c>
      <c r="N67" s="89">
        <f t="shared" si="41"/>
        <v>-0.43493579788174708</v>
      </c>
      <c r="O67" s="89">
        <f t="shared" si="41"/>
        <v>-0.43493579788174708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" thickBot="1">
      <c r="A68" s="23" t="s">
        <v>140</v>
      </c>
      <c r="B68" s="23" t="s">
        <v>223</v>
      </c>
      <c r="C68" s="26"/>
      <c r="D68" s="23" t="str">
        <f>IF(Z68="","UC-UP_"&amp;A6,"\I: DISABLED")</f>
        <v>\I: DISABLED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-0.13193778786871016</v>
      </c>
      <c r="K68" s="34">
        <f t="shared" si="42"/>
        <v>-0.13193778786871016</v>
      </c>
      <c r="L68" s="34">
        <f t="shared" si="42"/>
        <v>-0.13193778786871016</v>
      </c>
      <c r="M68" s="34">
        <f t="shared" si="42"/>
        <v>-0.13193778786871016</v>
      </c>
      <c r="N68" s="34">
        <f t="shared" si="42"/>
        <v>-0.13193778786871016</v>
      </c>
      <c r="O68" s="34">
        <f t="shared" si="42"/>
        <v>-0.13193778786871016</v>
      </c>
      <c r="P68" s="24">
        <v>0</v>
      </c>
      <c r="Q68" s="24">
        <v>5</v>
      </c>
      <c r="R68" s="23" t="s">
        <v>238</v>
      </c>
      <c r="Z68" s="84" t="s">
        <v>265</v>
      </c>
    </row>
    <row r="69" spans="1:26" s="23" customFormat="1" ht="14.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4.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4.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-1.5156135263006463E-2</v>
      </c>
      <c r="K71" s="34">
        <f t="shared" si="42"/>
        <v>-1.9702975841908405E-2</v>
      </c>
      <c r="L71" s="34">
        <f t="shared" si="42"/>
        <v>-7.3155770092696998E-2</v>
      </c>
      <c r="M71" s="34">
        <f t="shared" si="42"/>
        <v>-0.27162225345027746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4.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-9.1816867820491102E-2</v>
      </c>
      <c r="K72" s="34">
        <f t="shared" si="46"/>
        <v>-0.11936192816663845</v>
      </c>
      <c r="L72" s="34">
        <f t="shared" si="46"/>
        <v>-0.44318248394775706</v>
      </c>
      <c r="M72" s="34">
        <f t="shared" si="46"/>
        <v>-0.9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4.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-0.3729242763251967</v>
      </c>
      <c r="K73" s="34">
        <f t="shared" si="46"/>
        <v>-0.48480155922275575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4.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-6.4639913815758732E-2</v>
      </c>
      <c r="K74" s="34">
        <f t="shared" si="47"/>
        <v>-8.4031887960486357E-2</v>
      </c>
      <c r="L74" s="34">
        <f t="shared" si="47"/>
        <v>-0.31200451776512872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4.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-8.2947817696647497E-2</v>
      </c>
      <c r="K75" s="34">
        <f t="shared" si="47"/>
        <v>-0.10783216300564175</v>
      </c>
      <c r="L75" s="34">
        <f t="shared" si="47"/>
        <v>-0.40037327298853753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4.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-8.9767035084419126E-3</v>
      </c>
      <c r="K76" s="34">
        <f t="shared" si="47"/>
        <v>-1.1669714560974487E-2</v>
      </c>
      <c r="L76" s="34">
        <f t="shared" si="47"/>
        <v>-4.3328833284879013E-2</v>
      </c>
      <c r="M76" s="34">
        <f t="shared" si="47"/>
        <v>-0.16087692496842587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4.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-1.5514165399313732E-3</v>
      </c>
      <c r="K77" s="34">
        <f t="shared" si="47"/>
        <v>-2.0168415019107852E-3</v>
      </c>
      <c r="L77" s="34">
        <f t="shared" si="47"/>
        <v>-7.4883913176896147E-3</v>
      </c>
      <c r="M77" s="34">
        <f t="shared" si="47"/>
        <v>-2.7803872775189305E-2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4.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4.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4.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opLeftCell="A48" zoomScale="60" zoomScaleNormal="60" workbookViewId="0">
      <selection activeCell="Z117" sqref="Z117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24.17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7.453125" style="38" customWidth="1"/>
    <col min="26" max="26" width="18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32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</row>
    <row r="4" spans="1:32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7.0709690719927165E-2</v>
      </c>
      <c r="E6" s="46">
        <f>IF($D6=0,"",MAX($D6*(1-$S$4)^($E$5-$D$5),S6))</f>
        <v>4.949678350394901E-2</v>
      </c>
      <c r="F6" s="46">
        <f>IF($D6=0,"",MAX($D6*(1-$S$4)^($F$5-$D$5),S6))</f>
        <v>3.4647748452764304E-2</v>
      </c>
      <c r="G6" s="46">
        <f>IF($D6=0,"",MAX($D6*(1-$S$4)^($G$5-$D$5),S6))</f>
        <v>5.8232470824560942E-3</v>
      </c>
      <c r="H6" s="46">
        <f>IF($D6=0,"",MAX($D6*(1-$S$4)^($H$5-$D$5),S6))</f>
        <v>9.7871313714839548E-4</v>
      </c>
      <c r="I6" s="46">
        <f>IF($D6=0,"",MAX($D6*(1-$S$4)^($I$5-$D$5),S6))</f>
        <v>7.809373926831592E-7</v>
      </c>
      <c r="J6" s="46">
        <f>IF($D6=0,"",MAX($D6*(1-$S$4)^($J$5-$D$5),S6))</f>
        <v>6.2312764398737341E-10</v>
      </c>
      <c r="K6" s="23"/>
      <c r="L6" s="47">
        <f>IF($D6=0,"",MIN($D6*(1+$S$4)^($L$5-$D$5),T6))</f>
        <v>7.4952272163122793E-2</v>
      </c>
      <c r="M6" s="47">
        <f>IF($D6=0,"",MIN($D6*(1+$S$4)^($M$5-$D$5),T6))</f>
        <v>7.4952272163122793E-2</v>
      </c>
      <c r="N6" s="47">
        <f>IF($D6=0,"",MIN($D6*(1+$S$4)^($N$5-$D$5),T6))</f>
        <v>7.4952272163122793E-2</v>
      </c>
      <c r="O6" s="47">
        <f>IF($D6=0,"",MIN($D6*(1+$S$4)^($O$5-$D$5),T6))</f>
        <v>7.4952272163122793E-2</v>
      </c>
      <c r="P6" s="47">
        <f>IF($D6=0,"",MIN($D6*(1+$S$4)^($P$5-$D$5),T6))</f>
        <v>7.4952272163122793E-2</v>
      </c>
      <c r="Q6" s="47">
        <f>IF($D6=0,"",MIN($D6*(1+$S$4)^($Q$5-$D$5),T6))</f>
        <v>7.4952272163122793E-2</v>
      </c>
      <c r="S6" s="81">
        <v>0</v>
      </c>
      <c r="T6" s="81">
        <f>D6*Z14</f>
        <v>7.4952272163122793E-2</v>
      </c>
    </row>
    <row r="7" spans="1:32" ht="1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2.7579504163319321E-2</v>
      </c>
      <c r="E9" s="46">
        <f t="shared" si="4"/>
        <v>1.9305652914323523E-2</v>
      </c>
      <c r="F9" s="46">
        <f t="shared" si="5"/>
        <v>1.3513957040026465E-2</v>
      </c>
      <c r="G9" s="46">
        <f t="shared" si="0"/>
        <v>2.271290759717247E-3</v>
      </c>
      <c r="H9" s="46">
        <f t="shared" si="1"/>
        <v>3.8173583798567756E-4</v>
      </c>
      <c r="I9" s="46">
        <f t="shared" si="2"/>
        <v>3.0459567639895215E-7</v>
      </c>
      <c r="J9" s="46">
        <f t="shared" si="3"/>
        <v>2.4304379324326403E-10</v>
      </c>
      <c r="K9" s="23"/>
      <c r="L9" s="47">
        <f t="shared" si="6"/>
        <v>3.5853355412315116E-2</v>
      </c>
      <c r="M9" s="47">
        <f t="shared" si="7"/>
        <v>4.6609362036009655E-2</v>
      </c>
      <c r="N9" s="47">
        <f t="shared" si="8"/>
        <v>0.17305729858436139</v>
      </c>
      <c r="O9" s="47">
        <f t="shared" si="9"/>
        <v>0.64254963563283296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3.7993096690112763E-2</v>
      </c>
      <c r="E10" s="46">
        <f t="shared" si="4"/>
        <v>2.6595167683078933E-2</v>
      </c>
      <c r="F10" s="46">
        <f t="shared" si="5"/>
        <v>1.8616617378155252E-2</v>
      </c>
      <c r="G10" s="46">
        <f t="shared" si="0"/>
        <v>3.1288948827465518E-3</v>
      </c>
      <c r="H10" s="46">
        <f t="shared" si="1"/>
        <v>5.2587336294321275E-4</v>
      </c>
      <c r="I10" s="46">
        <f t="shared" si="2"/>
        <v>4.1960627414785539E-7</v>
      </c>
      <c r="J10" s="46">
        <f t="shared" si="3"/>
        <v>3.3481335566954414E-10</v>
      </c>
      <c r="K10" s="23"/>
      <c r="L10" s="47">
        <f t="shared" si="6"/>
        <v>4.9391025697146596E-2</v>
      </c>
      <c r="M10" s="47">
        <f t="shared" si="7"/>
        <v>6.4208333406290577E-2</v>
      </c>
      <c r="N10" s="47">
        <f t="shared" si="8"/>
        <v>0.23840104735421855</v>
      </c>
      <c r="O10" s="47">
        <f t="shared" si="9"/>
        <v>0.3799309669011276</v>
      </c>
      <c r="P10" s="47">
        <f t="shared" si="10"/>
        <v>0.3799309669011276</v>
      </c>
      <c r="Q10" s="47">
        <f t="shared" si="12"/>
        <v>0.3799309669011276</v>
      </c>
      <c r="S10" s="81">
        <v>0</v>
      </c>
      <c r="T10" s="81">
        <f>D10*$Z$13</f>
        <v>0.3799309669011276</v>
      </c>
      <c r="Y10" s="76" t="s">
        <v>262</v>
      </c>
      <c r="Z10" s="83">
        <v>6.2E-2</v>
      </c>
    </row>
    <row r="11" spans="1:32" ht="1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4.9125175513760867E-2</v>
      </c>
      <c r="E11" s="46">
        <f t="shared" si="4"/>
        <v>3.4387622859632608E-2</v>
      </c>
      <c r="F11" s="46">
        <f t="shared" si="5"/>
        <v>2.4071336001742823E-2</v>
      </c>
      <c r="G11" s="46">
        <f t="shared" si="0"/>
        <v>4.0456694418129144E-3</v>
      </c>
      <c r="H11" s="46">
        <f t="shared" si="1"/>
        <v>6.7995566308549622E-4</v>
      </c>
      <c r="I11" s="46">
        <f t="shared" si="2"/>
        <v>5.425520333948719E-7</v>
      </c>
      <c r="J11" s="46">
        <f t="shared" si="3"/>
        <v>4.3291456328954432E-10</v>
      </c>
      <c r="K11" s="23"/>
      <c r="L11" s="47">
        <f t="shared" si="6"/>
        <v>6.3862728167889127E-2</v>
      </c>
      <c r="M11" s="47">
        <f t="shared" si="7"/>
        <v>8.3021546618255879E-2</v>
      </c>
      <c r="N11" s="47">
        <f t="shared" si="8"/>
        <v>0.3082531910853209</v>
      </c>
      <c r="O11" s="47">
        <f t="shared" si="9"/>
        <v>0.9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0.60455681759190572</v>
      </c>
      <c r="E12" s="46">
        <f t="shared" si="4"/>
        <v>0.42318977231433397</v>
      </c>
      <c r="F12" s="46">
        <f t="shared" si="5"/>
        <v>0.29623284062003374</v>
      </c>
      <c r="G12" s="46">
        <f t="shared" si="0"/>
        <v>4.9787853523009053E-2</v>
      </c>
      <c r="H12" s="46">
        <f t="shared" si="1"/>
        <v>8.3678445416121277E-3</v>
      </c>
      <c r="I12" s="46">
        <f t="shared" si="2"/>
        <v>6.6768928000133303E-6</v>
      </c>
      <c r="J12" s="46">
        <f t="shared" si="3"/>
        <v>5.3276440833927111E-9</v>
      </c>
      <c r="K12" s="23"/>
      <c r="L12" s="47">
        <f t="shared" si="6"/>
        <v>0.78592386286947746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398</v>
      </c>
      <c r="Z12" s="133"/>
    </row>
    <row r="13" spans="1:32" ht="1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0.10839173350262703</v>
      </c>
      <c r="E13" s="46">
        <f t="shared" si="4"/>
        <v>7.5874213451838909E-2</v>
      </c>
      <c r="F13" s="46">
        <f t="shared" si="5"/>
        <v>5.3111949416287239E-2</v>
      </c>
      <c r="G13" s="46">
        <f t="shared" si="0"/>
        <v>8.926525338395391E-3</v>
      </c>
      <c r="H13" s="46">
        <f t="shared" si="1"/>
        <v>1.500281113624113E-3</v>
      </c>
      <c r="I13" s="46">
        <f t="shared" si="2"/>
        <v>1.1971083013957294E-6</v>
      </c>
      <c r="J13" s="46">
        <f t="shared" si="3"/>
        <v>9.5519984372049863E-10</v>
      </c>
      <c r="K13" s="23"/>
      <c r="L13" s="47">
        <f t="shared" si="6"/>
        <v>0.14090925355341513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397</v>
      </c>
      <c r="Z13" s="109">
        <v>10</v>
      </c>
    </row>
    <row r="14" spans="1:32" ht="1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8.4094351909718451E-2</v>
      </c>
      <c r="E14" s="46">
        <f t="shared" si="4"/>
        <v>5.886604633680291E-2</v>
      </c>
      <c r="F14" s="46">
        <f t="shared" si="5"/>
        <v>4.1206232435762033E-2</v>
      </c>
      <c r="G14" s="46">
        <f t="shared" si="0"/>
        <v>6.9255314854785224E-3</v>
      </c>
      <c r="H14" s="46">
        <f t="shared" si="1"/>
        <v>1.1639740767643747E-3</v>
      </c>
      <c r="I14" s="46">
        <f t="shared" si="2"/>
        <v>9.2876129496699938E-7</v>
      </c>
      <c r="J14" s="46">
        <f t="shared" si="3"/>
        <v>7.410796857492167E-10</v>
      </c>
      <c r="K14" s="23"/>
      <c r="L14" s="47">
        <f t="shared" si="6"/>
        <v>0.10932265748263399</v>
      </c>
      <c r="M14" s="47">
        <f t="shared" si="7"/>
        <v>0.14211945472742421</v>
      </c>
      <c r="N14" s="47">
        <f t="shared" si="8"/>
        <v>0.5276795870410953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0.10611296315174991</v>
      </c>
      <c r="E15" s="46">
        <f t="shared" si="4"/>
        <v>7.4279074206224927E-2</v>
      </c>
      <c r="F15" s="46">
        <f t="shared" si="5"/>
        <v>5.1995351944357449E-2</v>
      </c>
      <c r="G15" s="46">
        <f t="shared" si="0"/>
        <v>8.7388588012881525E-3</v>
      </c>
      <c r="H15" s="46">
        <f t="shared" si="1"/>
        <v>1.4687399987324992E-3</v>
      </c>
      <c r="I15" s="46">
        <f t="shared" si="2"/>
        <v>1.1719409310081773E-6</v>
      </c>
      <c r="J15" s="46">
        <f t="shared" si="3"/>
        <v>9.3511822852075679E-10</v>
      </c>
      <c r="K15" s="23"/>
      <c r="L15" s="47">
        <f t="shared" si="6"/>
        <v>0.13794685209727489</v>
      </c>
      <c r="M15" s="47">
        <f t="shared" si="7"/>
        <v>0.17933090772645735</v>
      </c>
      <c r="N15" s="47">
        <f t="shared" si="8"/>
        <v>0.66584310722479556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399</v>
      </c>
      <c r="Z15" s="133"/>
    </row>
    <row r="16" spans="1:32" ht="1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1.5013381500553409E-2</v>
      </c>
      <c r="E16" s="46">
        <f t="shared" si="4"/>
        <v>1.0509367050387386E-2</v>
      </c>
      <c r="F16" s="46">
        <f t="shared" si="5"/>
        <v>7.3565569352711697E-3</v>
      </c>
      <c r="G16" s="46">
        <f t="shared" si="0"/>
        <v>1.2364165241110249E-3</v>
      </c>
      <c r="H16" s="46">
        <f t="shared" si="1"/>
        <v>2.0780452520733988E-4</v>
      </c>
      <c r="I16" s="46">
        <f t="shared" si="2"/>
        <v>1.6581194013192866E-7</v>
      </c>
      <c r="J16" s="46">
        <f t="shared" si="3"/>
        <v>1.3230510482330529E-10</v>
      </c>
      <c r="K16" s="23"/>
      <c r="L16" s="47">
        <f t="shared" si="6"/>
        <v>1.9517395950719434E-2</v>
      </c>
      <c r="M16" s="47">
        <f t="shared" si="7"/>
        <v>2.5372614735935262E-2</v>
      </c>
      <c r="N16" s="47">
        <f t="shared" si="8"/>
        <v>9.4206742431496154E-2</v>
      </c>
      <c r="O16" s="47">
        <f t="shared" si="9"/>
        <v>0.34978304017617501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2.5362484080753696E-3</v>
      </c>
      <c r="E17" s="46">
        <f t="shared" si="4"/>
        <v>1.7753738856527586E-3</v>
      </c>
      <c r="F17" s="46">
        <f t="shared" si="5"/>
        <v>1.2427617199569309E-3</v>
      </c>
      <c r="G17" s="46">
        <f t="shared" si="0"/>
        <v>2.0887096227316127E-4</v>
      </c>
      <c r="H17" s="46">
        <f t="shared" si="1"/>
        <v>3.5104942629250204E-5</v>
      </c>
      <c r="I17" s="46">
        <f t="shared" si="2"/>
        <v>2.8011029306355202E-8</v>
      </c>
      <c r="J17" s="46">
        <f t="shared" si="3"/>
        <v>2.2350635096829049E-11</v>
      </c>
      <c r="K17" s="23"/>
      <c r="L17" s="47">
        <f t="shared" si="6"/>
        <v>3.2971229304979807E-3</v>
      </c>
      <c r="M17" s="47">
        <f t="shared" si="7"/>
        <v>4.2862598096473749E-3</v>
      </c>
      <c r="N17" s="47">
        <f t="shared" si="8"/>
        <v>1.5914582635034032E-2</v>
      </c>
      <c r="O17" s="47">
        <f t="shared" si="9"/>
        <v>5.9089731303096922E-2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4.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1</v>
      </c>
    </row>
    <row r="19" spans="1:22" ht="14.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1.069952869439459E-2</v>
      </c>
      <c r="E21" s="46">
        <f>IF($D21=0,"",MAX($D21*(1-$S$4)^($E$5-$D$5),S21))</f>
        <v>7.4896700860762125E-3</v>
      </c>
      <c r="F21" s="46">
        <f>IF($D21=0,"",MAX($D21*(1-$S$4)^($F$5-$D$5),S21))</f>
        <v>5.2427690602533487E-3</v>
      </c>
      <c r="G21" s="46">
        <f>IF($D21=0,"",MAX($D21*(1-$S$4)^($G$5-$D$5),S21))</f>
        <v>8.8115219595677984E-4</v>
      </c>
      <c r="H21" s="46">
        <f>IF($D21=0,"",MAX($D21*(1-$S$4)^($H$5-$D$5),S21))</f>
        <v>1.4809524957445593E-4</v>
      </c>
      <c r="I21" s="46">
        <f>IF($D21=0,"",MAX($D21*(1-$S$4)^($I$5-$D$5),S21))</f>
        <v>1.1816855591456283E-7</v>
      </c>
      <c r="J21" s="46">
        <f>IF($D21=0,"",MAX($D21*(1-$S$4)^($J$5-$D$5),S21))</f>
        <v>9.428936881539037E-11</v>
      </c>
      <c r="K21" s="23"/>
      <c r="L21" s="47">
        <f>IF($D21=0,"",MIN($D21*(1+$S$4)^($L$5-$D$5),T21))</f>
        <v>1.1341500416058267E-2</v>
      </c>
      <c r="M21" s="47">
        <f>IF($D21=0,"",MIN($D21*(1+$S$4)^($M$5-$D$5),T21))</f>
        <v>1.1341500416058267E-2</v>
      </c>
      <c r="N21" s="47">
        <f>IF($D21=0,"",MIN($D21*(1+$S$4)^($N$5-$D$5),T21))</f>
        <v>1.1341500416058267E-2</v>
      </c>
      <c r="O21" s="47">
        <f>IF($D21=0,"",MIN($D21*(1+$S$4)^($O$5-$D$5),T21))</f>
        <v>1.1341500416058267E-2</v>
      </c>
      <c r="P21" s="47">
        <f>IF($D21=0,"",MIN($D21*(1+$S$4)^($P$5-$D$5),T21))</f>
        <v>1.1341500416058267E-2</v>
      </c>
      <c r="Q21" s="47">
        <f>IF($D21=0,"",MIN($D21*(1+$S$4)^($Q$5-$D$5),T21))</f>
        <v>1.1341500416058267E-2</v>
      </c>
      <c r="S21" s="81">
        <v>0</v>
      </c>
      <c r="T21" s="111">
        <f>D21*Z14</f>
        <v>1.1341500416058267E-2</v>
      </c>
    </row>
    <row r="22" spans="1:22" ht="1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5.2957423746862658E-6</v>
      </c>
      <c r="E22" s="46">
        <f t="shared" ref="E22:E33" si="13">IF($D22=0,"",MAX($D22*(1-$S$4)^($E$5-$D$5),S22))</f>
        <v>3.7070196622803859E-6</v>
      </c>
      <c r="F22" s="46">
        <f t="shared" ref="F22:F33" si="14">IF($D22=0,"",MAX($D22*(1-$S$4)^($F$5-$D$5),S22))</f>
        <v>2.5949137635962701E-6</v>
      </c>
      <c r="G22" s="46">
        <f t="shared" ref="G22:G33" si="15">IF($D22=0,"",MAX($D22*(1-$S$4)^($G$5-$D$5),S22))</f>
        <v>4.3612715624762488E-7</v>
      </c>
      <c r="H22" s="46">
        <f t="shared" ref="H22:H33" si="16">IF($D22=0,"",MAX($D22*(1-$S$4)^($H$5-$D$5),S22))</f>
        <v>7.3299891150538285E-8</v>
      </c>
      <c r="I22" s="46">
        <f t="shared" ref="I22:I33" si="17">IF($D22=0,"",MAX($D22*(1-$S$4)^($I$5-$D$5),S22))</f>
        <v>5.848764434269716E-11</v>
      </c>
      <c r="J22" s="46">
        <f t="shared" ref="J22:J33" si="18">IF($D22=0,"",MAX($D22*(1-$S$4)^($J$5-$D$5),S22))</f>
        <v>4.6668616925125054E-14</v>
      </c>
      <c r="K22" s="23"/>
      <c r="L22" s="47">
        <f t="shared" ref="L22:L33" si="19">IF($D22=0,"",MIN($D22*(1+$S$4)^($L$5-$D$5),T22))</f>
        <v>6.8844650870921462E-6</v>
      </c>
      <c r="M22" s="47">
        <f t="shared" ref="M22:M33" si="20">IF($D22=0,"",MIN($D22*(1+$S$4)^($M$5-$D$5),T22))</f>
        <v>8.9498046132197898E-6</v>
      </c>
      <c r="N22" s="47">
        <f t="shared" ref="N22:N33" si="21">IF($D22=0,"",MIN($D22*(1+$S$4)^($N$5-$D$5),T22))</f>
        <v>3.3229998042562165E-5</v>
      </c>
      <c r="O22" s="47">
        <f t="shared" ref="O22:O33" si="22">IF($D22=0,"",MIN($D22*(1+$S$4)^($O$5-$D$5),T22))</f>
        <v>1.2338065663217035E-4</v>
      </c>
      <c r="P22" s="47">
        <f t="shared" ref="P22:P33" si="23">IF($D22=0,"",MIN($D22*(1+$S$4)^($P$5-$D$5),T22))</f>
        <v>2.3448449098154061E-2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5.9986814793359139E-6</v>
      </c>
      <c r="E23" s="46">
        <f t="shared" si="13"/>
        <v>4.1990770355351393E-6</v>
      </c>
      <c r="F23" s="46">
        <f t="shared" si="14"/>
        <v>2.9393539248745974E-6</v>
      </c>
      <c r="G23" s="46">
        <f t="shared" si="15"/>
        <v>4.940172141536733E-7</v>
      </c>
      <c r="H23" s="46">
        <f t="shared" si="16"/>
        <v>8.3029473182807846E-8</v>
      </c>
      <c r="I23" s="46">
        <f t="shared" si="17"/>
        <v>6.6251098347530297E-11</v>
      </c>
      <c r="J23" s="46">
        <f t="shared" si="18"/>
        <v>5.2863252818554118E-14</v>
      </c>
      <c r="K23" s="23"/>
      <c r="L23" s="47">
        <f t="shared" si="19"/>
        <v>7.7982859231366876E-6</v>
      </c>
      <c r="M23" s="47">
        <f t="shared" si="20"/>
        <v>1.0137771700077695E-5</v>
      </c>
      <c r="N23" s="47">
        <f t="shared" si="21"/>
        <v>3.7640836678369489E-5</v>
      </c>
      <c r="O23" s="47">
        <f t="shared" si="22"/>
        <v>1.3975779172821845E-4</v>
      </c>
      <c r="P23" s="47">
        <f t="shared" si="23"/>
        <v>2.6560917690521296E-2</v>
      </c>
      <c r="Q23" s="47">
        <f t="shared" si="24"/>
        <v>0.9</v>
      </c>
      <c r="S23" s="81">
        <v>0</v>
      </c>
      <c r="T23" s="81">
        <v>0.9</v>
      </c>
    </row>
    <row r="24" spans="1:22" ht="1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2.3492415291843399E-2</v>
      </c>
      <c r="E24" s="46">
        <f t="shared" si="13"/>
        <v>1.6444690704290377E-2</v>
      </c>
      <c r="F24" s="46">
        <f t="shared" si="14"/>
        <v>1.1511283493003264E-2</v>
      </c>
      <c r="G24" s="46">
        <f t="shared" si="15"/>
        <v>1.9347014166690576E-3</v>
      </c>
      <c r="H24" s="46">
        <f t="shared" si="16"/>
        <v>3.2516526709956841E-4</v>
      </c>
      <c r="I24" s="46">
        <f t="shared" si="17"/>
        <v>2.5945673583142863E-7</v>
      </c>
      <c r="J24" s="46">
        <f t="shared" si="18"/>
        <v>2.0702640958170491E-10</v>
      </c>
      <c r="K24" s="23"/>
      <c r="L24" s="47">
        <f t="shared" si="19"/>
        <v>3.0540139879396421E-2</v>
      </c>
      <c r="M24" s="47">
        <f t="shared" si="20"/>
        <v>3.9702181843215348E-2</v>
      </c>
      <c r="N24" s="47">
        <f t="shared" si="21"/>
        <v>0.14741142203112961</v>
      </c>
      <c r="O24" s="47">
        <f t="shared" si="22"/>
        <v>0.54732829120204218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3.5211377259603154E-2</v>
      </c>
      <c r="E25" s="46">
        <f t="shared" si="13"/>
        <v>2.4647964081722207E-2</v>
      </c>
      <c r="F25" s="46">
        <f t="shared" si="14"/>
        <v>1.7253574857205543E-2</v>
      </c>
      <c r="G25" s="46">
        <f t="shared" si="15"/>
        <v>2.8998083262505342E-3</v>
      </c>
      <c r="H25" s="46">
        <f t="shared" si="16"/>
        <v>4.8737078539292712E-4</v>
      </c>
      <c r="I25" s="46">
        <f t="shared" si="17"/>
        <v>3.8888419493748695E-7</v>
      </c>
      <c r="J25" s="46">
        <f t="shared" si="18"/>
        <v>3.1029951241384371E-10</v>
      </c>
      <c r="K25" s="23"/>
      <c r="L25" s="47">
        <f t="shared" si="19"/>
        <v>4.57747904374841E-2</v>
      </c>
      <c r="M25" s="47">
        <f t="shared" si="20"/>
        <v>5.9507227568729337E-2</v>
      </c>
      <c r="N25" s="47">
        <f t="shared" si="21"/>
        <v>0.22094617045676229</v>
      </c>
      <c r="O25" s="47">
        <f t="shared" si="22"/>
        <v>0.35211377259603155</v>
      </c>
      <c r="P25" s="47">
        <f t="shared" si="23"/>
        <v>0.35211377259603155</v>
      </c>
      <c r="Q25" s="47">
        <f t="shared" si="24"/>
        <v>0.35211377259603155</v>
      </c>
      <c r="S25" s="81">
        <v>0</v>
      </c>
      <c r="T25" s="81">
        <f>D25*$Z$13</f>
        <v>0.35211377259603155</v>
      </c>
    </row>
    <row r="26" spans="1:22" ht="1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0.14301220858172525</v>
      </c>
      <c r="E26" s="46">
        <f t="shared" si="13"/>
        <v>0.10010854600720767</v>
      </c>
      <c r="F26" s="46">
        <f t="shared" si="14"/>
        <v>7.0075982205045365E-2</v>
      </c>
      <c r="G26" s="46">
        <f t="shared" si="15"/>
        <v>1.1777670329201968E-2</v>
      </c>
      <c r="H26" s="46">
        <f t="shared" si="16"/>
        <v>1.979473052228974E-3</v>
      </c>
      <c r="I26" s="46">
        <f t="shared" si="17"/>
        <v>1.5794664091240091E-6</v>
      </c>
      <c r="J26" s="46">
        <f t="shared" si="18"/>
        <v>1.2602920432495575E-9</v>
      </c>
      <c r="K26" s="23"/>
      <c r="L26" s="47">
        <f t="shared" si="19"/>
        <v>0.18591587115624283</v>
      </c>
      <c r="M26" s="47">
        <f t="shared" si="20"/>
        <v>0.2416906325031157</v>
      </c>
      <c r="N26" s="47">
        <f t="shared" si="21"/>
        <v>0.8973804001397937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0.61353048045976422</v>
      </c>
      <c r="E27" s="46">
        <f t="shared" si="13"/>
        <v>0.42947133632183493</v>
      </c>
      <c r="F27" s="46">
        <f t="shared" si="14"/>
        <v>0.30062993542528443</v>
      </c>
      <c r="G27" s="46">
        <f t="shared" si="15"/>
        <v>5.0526873246927527E-2</v>
      </c>
      <c r="H27" s="46">
        <f t="shared" si="16"/>
        <v>8.4920515866111074E-3</v>
      </c>
      <c r="I27" s="46">
        <f t="shared" si="17"/>
        <v>6.7760004161193103E-6</v>
      </c>
      <c r="J27" s="46">
        <f t="shared" si="18"/>
        <v>5.4067242963572089E-9</v>
      </c>
      <c r="K27" s="23"/>
      <c r="L27" s="47">
        <f t="shared" si="19"/>
        <v>0.79758962459769356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0.12098901780717917</v>
      </c>
      <c r="E28" s="46">
        <f t="shared" si="13"/>
        <v>8.4692312465025413E-2</v>
      </c>
      <c r="F28" s="46">
        <f t="shared" si="14"/>
        <v>5.9284618725517789E-2</v>
      </c>
      <c r="G28" s="46">
        <f t="shared" si="15"/>
        <v>9.9639658691977693E-3</v>
      </c>
      <c r="H28" s="46">
        <f t="shared" si="16"/>
        <v>1.6746437436360685E-3</v>
      </c>
      <c r="I28" s="46">
        <f t="shared" si="17"/>
        <v>1.3362361954583887E-6</v>
      </c>
      <c r="J28" s="46">
        <f t="shared" si="18"/>
        <v>1.0662131434452353E-9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2.2657374889380386E-2</v>
      </c>
      <c r="E29" s="46">
        <f t="shared" si="13"/>
        <v>1.5860162422566271E-2</v>
      </c>
      <c r="F29" s="46">
        <f t="shared" si="14"/>
        <v>1.1102113695796388E-2</v>
      </c>
      <c r="G29" s="46">
        <f t="shared" si="15"/>
        <v>1.8659322488524979E-3</v>
      </c>
      <c r="H29" s="46">
        <f t="shared" si="16"/>
        <v>3.1360723306463924E-4</v>
      </c>
      <c r="I29" s="46">
        <f t="shared" si="17"/>
        <v>2.502343185355093E-7</v>
      </c>
      <c r="J29" s="46">
        <f t="shared" si="18"/>
        <v>1.9966763381386796E-10</v>
      </c>
      <c r="K29" s="23"/>
      <c r="L29" s="47">
        <f t="shared" si="19"/>
        <v>2.9454587356194502E-2</v>
      </c>
      <c r="M29" s="47">
        <f t="shared" si="20"/>
        <v>3.8290963563052859E-2</v>
      </c>
      <c r="N29" s="47">
        <f t="shared" si="21"/>
        <v>0.14217166734216588</v>
      </c>
      <c r="O29" s="47">
        <f t="shared" si="22"/>
        <v>0.52787344882474807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2.8879817851354548E-2</v>
      </c>
      <c r="E30" s="46">
        <f t="shared" si="13"/>
        <v>2.0215872495948181E-2</v>
      </c>
      <c r="F30" s="46">
        <f t="shared" si="14"/>
        <v>1.4151110747163726E-2</v>
      </c>
      <c r="G30" s="46">
        <f t="shared" si="15"/>
        <v>2.3783771832758065E-3</v>
      </c>
      <c r="H30" s="46">
        <f t="shared" si="16"/>
        <v>3.9973385319316465E-4</v>
      </c>
      <c r="I30" s="46">
        <f t="shared" si="17"/>
        <v>3.189567006215949E-7</v>
      </c>
      <c r="J30" s="46">
        <f t="shared" si="18"/>
        <v>2.5450277993405972E-10</v>
      </c>
      <c r="K30" s="23"/>
      <c r="L30" s="47">
        <f t="shared" si="19"/>
        <v>3.7543763206760915E-2</v>
      </c>
      <c r="M30" s="47">
        <f t="shared" si="20"/>
        <v>4.8806892168789189E-2</v>
      </c>
      <c r="N30" s="47">
        <f t="shared" si="21"/>
        <v>0.18121657414026252</v>
      </c>
      <c r="O30" s="47">
        <f t="shared" si="22"/>
        <v>0.672844454622605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6.4004415924182757E-3</v>
      </c>
      <c r="E31" s="46">
        <f t="shared" si="13"/>
        <v>4.4803091146927926E-3</v>
      </c>
      <c r="F31" s="46">
        <f t="shared" si="14"/>
        <v>3.1362163802849548E-3</v>
      </c>
      <c r="G31" s="46">
        <f t="shared" si="15"/>
        <v>5.2710388703449209E-4</v>
      </c>
      <c r="H31" s="46">
        <f t="shared" si="16"/>
        <v>8.8590350293887054E-5</v>
      </c>
      <c r="I31" s="46">
        <f t="shared" si="17"/>
        <v>7.0688248220485552E-8</v>
      </c>
      <c r="J31" s="46">
        <f t="shared" si="18"/>
        <v>5.6403755261206729E-11</v>
      </c>
      <c r="K31" s="23"/>
      <c r="L31" s="47">
        <f t="shared" si="19"/>
        <v>8.3205740701437578E-3</v>
      </c>
      <c r="M31" s="47">
        <f t="shared" si="20"/>
        <v>1.0816746291186887E-2</v>
      </c>
      <c r="N31" s="47">
        <f t="shared" si="21"/>
        <v>4.0161821806936539E-2</v>
      </c>
      <c r="O31" s="47">
        <f t="shared" si="22"/>
        <v>0.14911803304162891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6.0654109034716144E-5</v>
      </c>
      <c r="E32" s="46">
        <f t="shared" si="13"/>
        <v>4.2457876324301295E-5</v>
      </c>
      <c r="F32" s="46">
        <f t="shared" si="14"/>
        <v>2.9720513427010908E-5</v>
      </c>
      <c r="G32" s="46">
        <f t="shared" si="15"/>
        <v>4.9951266916777206E-6</v>
      </c>
      <c r="H32" s="46">
        <f t="shared" si="16"/>
        <v>8.3953094307027417E-7</v>
      </c>
      <c r="I32" s="46">
        <f t="shared" si="17"/>
        <v>6.6988076574548574E-10</v>
      </c>
      <c r="J32" s="46">
        <f t="shared" si="18"/>
        <v>5.3451304448011962E-13</v>
      </c>
      <c r="K32" s="23"/>
      <c r="L32" s="47">
        <f t="shared" si="19"/>
        <v>7.8850341745130993E-5</v>
      </c>
      <c r="M32" s="47">
        <f t="shared" si="20"/>
        <v>1.025054442686703E-4</v>
      </c>
      <c r="N32" s="47">
        <f t="shared" si="21"/>
        <v>3.805955391884741E-4</v>
      </c>
      <c r="O32" s="47">
        <f t="shared" si="22"/>
        <v>1.4131245953190614E-3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4.5">
      <c r="A33" s="49" t="s">
        <v>220</v>
      </c>
      <c r="B33" s="49" t="s">
        <v>135</v>
      </c>
      <c r="C33" s="23"/>
      <c r="D33" s="45">
        <f>SUMIF(SharesElab!$B$2:$B$79,Det_RSD_share!$A33,SharesElab!C$2:C$79)</f>
        <v>2.3935206890802765E-2</v>
      </c>
      <c r="E33" s="46">
        <f t="shared" si="13"/>
        <v>1.6754644823561933E-2</v>
      </c>
      <c r="F33" s="46">
        <f t="shared" si="14"/>
        <v>1.1728251376493354E-2</v>
      </c>
      <c r="G33" s="46">
        <f t="shared" si="15"/>
        <v>1.971167208847237E-3</v>
      </c>
      <c r="H33" s="46">
        <f t="shared" si="16"/>
        <v>3.31294072790955E-4</v>
      </c>
      <c r="I33" s="46">
        <f t="shared" si="17"/>
        <v>2.6434704878956297E-7</v>
      </c>
      <c r="J33" s="46">
        <f t="shared" si="18"/>
        <v>2.1092850112004611E-10</v>
      </c>
      <c r="K33" s="23"/>
      <c r="L33" s="47">
        <f t="shared" si="19"/>
        <v>3.1115768958043598E-2</v>
      </c>
      <c r="M33" s="47">
        <f t="shared" si="20"/>
        <v>4.0450499645456675E-2</v>
      </c>
      <c r="N33" s="47">
        <f t="shared" si="21"/>
        <v>0.1501898736486055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5">
      <c r="A37" s="5" t="s">
        <v>44</v>
      </c>
    </row>
    <row r="38" spans="1:26" ht="11.25" customHeight="1">
      <c r="A38" s="5"/>
    </row>
    <row r="39" spans="1:26" ht="14.5">
      <c r="D39" s="20" t="s">
        <v>12</v>
      </c>
    </row>
    <row r="40" spans="1:26" ht="14.5">
      <c r="D40" s="20" t="s">
        <v>28</v>
      </c>
    </row>
    <row r="42" spans="1:26" ht="23.5">
      <c r="A42" s="5" t="s">
        <v>147</v>
      </c>
    </row>
    <row r="44" spans="1:26" s="23" customFormat="1" ht="14.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-4.949678350394901E-2</v>
      </c>
      <c r="K46" s="32">
        <f t="shared" ref="K46:K58" si="29">IF(F6="","",-F6)</f>
        <v>-3.4647748452764304E-2</v>
      </c>
      <c r="L46" s="32">
        <f t="shared" ref="L46:L58" si="30">IF(G6="","",-G6)</f>
        <v>-5.8232470824560942E-3</v>
      </c>
      <c r="M46" s="32">
        <f t="shared" ref="M46:M58" si="31">IF(H6="","",-H6)</f>
        <v>-9.7871313714839548E-4</v>
      </c>
      <c r="N46" s="32">
        <f t="shared" ref="N46:N58" si="32">IF(I6="","",-I6)</f>
        <v>-7.809373926831592E-7</v>
      </c>
      <c r="O46" s="32">
        <f t="shared" ref="O46:O58" si="33">IF(J6="","",-J6)</f>
        <v>-6.2312764398737341E-10</v>
      </c>
      <c r="P46" s="24">
        <v>0</v>
      </c>
      <c r="Q46" s="24">
        <v>5</v>
      </c>
      <c r="R46" s="23" t="s">
        <v>328</v>
      </c>
      <c r="Z46" s="84" t="s">
        <v>265</v>
      </c>
    </row>
    <row r="47" spans="1:26" s="23" customFormat="1" ht="1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329</v>
      </c>
      <c r="Z47" s="84" t="s">
        <v>265</v>
      </c>
    </row>
    <row r="48" spans="1:26" s="23" customFormat="1" ht="1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330</v>
      </c>
      <c r="Z48" s="84" t="s">
        <v>265</v>
      </c>
    </row>
    <row r="49" spans="1:26" s="23" customFormat="1" ht="1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-1.9305652914323523E-2</v>
      </c>
      <c r="K49" s="32">
        <f t="shared" si="29"/>
        <v>-1.3513957040026465E-2</v>
      </c>
      <c r="L49" s="32">
        <f t="shared" si="30"/>
        <v>-2.271290759717247E-3</v>
      </c>
      <c r="M49" s="32">
        <f t="shared" si="31"/>
        <v>-3.8173583798567756E-4</v>
      </c>
      <c r="N49" s="32">
        <f t="shared" si="32"/>
        <v>-3.0459567639895215E-7</v>
      </c>
      <c r="O49" s="32">
        <f t="shared" si="33"/>
        <v>-2.4304379324326403E-10</v>
      </c>
      <c r="P49" s="24">
        <v>0</v>
      </c>
      <c r="Q49" s="24">
        <v>5</v>
      </c>
      <c r="R49" s="23" t="s">
        <v>331</v>
      </c>
      <c r="Z49" s="84" t="s">
        <v>265</v>
      </c>
    </row>
    <row r="50" spans="1:26" s="23" customFormat="1" ht="1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-6.0982790542711537E-2</v>
      </c>
      <c r="K50" s="86">
        <f t="shared" ref="K50:O50" si="35">MAX(IF(IF(F10="",0,F10)+IF(F11="",0,F11)=0,"",IF(F10="",0,-F10)+IF(F11="",0,-F11)),-$T$10)</f>
        <v>-4.2687953379898072E-2</v>
      </c>
      <c r="L50" s="86">
        <f t="shared" si="35"/>
        <v>-7.1745643245594657E-3</v>
      </c>
      <c r="M50" s="86">
        <f t="shared" si="35"/>
        <v>-1.205829026028709E-3</v>
      </c>
      <c r="N50" s="86">
        <f t="shared" si="35"/>
        <v>-9.621583075427274E-7</v>
      </c>
      <c r="O50" s="86">
        <f t="shared" si="35"/>
        <v>-7.6772791895908846E-10</v>
      </c>
      <c r="P50" s="24">
        <v>0</v>
      </c>
      <c r="Q50" s="24">
        <v>5</v>
      </c>
      <c r="R50" s="23" t="s">
        <v>332</v>
      </c>
      <c r="Z50" s="84" t="s">
        <v>265</v>
      </c>
    </row>
    <row r="51" spans="1:26" s="23" customFormat="1" ht="1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-3.4387622859632608E-2</v>
      </c>
      <c r="K51" s="32">
        <f t="shared" si="29"/>
        <v>-2.4071336001742823E-2</v>
      </c>
      <c r="L51" s="32">
        <f t="shared" si="30"/>
        <v>-4.0456694418129144E-3</v>
      </c>
      <c r="M51" s="32">
        <f t="shared" si="31"/>
        <v>-6.7995566308549622E-4</v>
      </c>
      <c r="N51" s="32">
        <f t="shared" si="32"/>
        <v>-5.425520333948719E-7</v>
      </c>
      <c r="O51" s="32">
        <f t="shared" si="33"/>
        <v>-4.3291456328954432E-10</v>
      </c>
      <c r="P51" s="24">
        <v>0</v>
      </c>
      <c r="Q51" s="24">
        <v>5</v>
      </c>
      <c r="R51" s="23" t="s">
        <v>333</v>
      </c>
      <c r="Z51" s="84" t="s">
        <v>265</v>
      </c>
    </row>
    <row r="52" spans="1:26" s="23" customFormat="1" ht="1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-0.42318977231433397</v>
      </c>
      <c r="K52" s="32">
        <f t="shared" si="29"/>
        <v>-0.29623284062003374</v>
      </c>
      <c r="L52" s="32">
        <f t="shared" si="30"/>
        <v>-4.9787853523009053E-2</v>
      </c>
      <c r="M52" s="32">
        <f t="shared" si="31"/>
        <v>-8.3678445416121277E-3</v>
      </c>
      <c r="N52" s="32">
        <f t="shared" si="32"/>
        <v>-6.6768928000133303E-6</v>
      </c>
      <c r="O52" s="32">
        <f t="shared" si="33"/>
        <v>-5.3276440833927111E-9</v>
      </c>
      <c r="P52" s="24">
        <v>0</v>
      </c>
      <c r="Q52" s="24">
        <v>5</v>
      </c>
      <c r="R52" s="23" t="s">
        <v>334</v>
      </c>
      <c r="Z52" s="84" t="s">
        <v>265</v>
      </c>
    </row>
    <row r="53" spans="1:26" s="23" customFormat="1" ht="1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-7.5874213451838909E-2</v>
      </c>
      <c r="K53" s="32">
        <f t="shared" si="29"/>
        <v>-5.3111949416287239E-2</v>
      </c>
      <c r="L53" s="32">
        <f t="shared" si="30"/>
        <v>-8.926525338395391E-3</v>
      </c>
      <c r="M53" s="32">
        <f t="shared" si="31"/>
        <v>-1.500281113624113E-3</v>
      </c>
      <c r="N53" s="32">
        <f t="shared" si="32"/>
        <v>-1.1971083013957294E-6</v>
      </c>
      <c r="O53" s="32">
        <f t="shared" si="33"/>
        <v>-9.5519984372049863E-10</v>
      </c>
      <c r="P53" s="24">
        <v>0</v>
      </c>
      <c r="Q53" s="24">
        <v>5</v>
      </c>
      <c r="R53" s="23" t="s">
        <v>335</v>
      </c>
      <c r="Z53" s="84" t="s">
        <v>265</v>
      </c>
    </row>
    <row r="54" spans="1:26" s="23" customFormat="1" ht="1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-5.886604633680291E-2</v>
      </c>
      <c r="K54" s="32">
        <f t="shared" si="29"/>
        <v>-4.1206232435762033E-2</v>
      </c>
      <c r="L54" s="32">
        <f t="shared" si="30"/>
        <v>-6.9255314854785224E-3</v>
      </c>
      <c r="M54" s="32">
        <f t="shared" si="31"/>
        <v>-1.1639740767643747E-3</v>
      </c>
      <c r="N54" s="32">
        <f t="shared" si="32"/>
        <v>-9.2876129496699938E-7</v>
      </c>
      <c r="O54" s="32">
        <f t="shared" si="33"/>
        <v>-7.410796857492167E-10</v>
      </c>
      <c r="P54" s="24">
        <v>0</v>
      </c>
      <c r="Q54" s="24">
        <v>5</v>
      </c>
      <c r="R54" s="23" t="s">
        <v>336</v>
      </c>
      <c r="Z54" s="84" t="s">
        <v>265</v>
      </c>
    </row>
    <row r="55" spans="1:26" s="23" customFormat="1" ht="1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-7.4279074206224927E-2</v>
      </c>
      <c r="K55" s="32">
        <f t="shared" si="29"/>
        <v>-5.1995351944357449E-2</v>
      </c>
      <c r="L55" s="32">
        <f t="shared" si="30"/>
        <v>-8.7388588012881525E-3</v>
      </c>
      <c r="M55" s="32">
        <f t="shared" si="31"/>
        <v>-1.4687399987324992E-3</v>
      </c>
      <c r="N55" s="32">
        <f t="shared" si="32"/>
        <v>-1.1719409310081773E-6</v>
      </c>
      <c r="O55" s="32">
        <f t="shared" si="33"/>
        <v>-9.3511822852075679E-10</v>
      </c>
      <c r="P55" s="24">
        <v>0</v>
      </c>
      <c r="Q55" s="24">
        <v>5</v>
      </c>
      <c r="R55" s="23" t="s">
        <v>337</v>
      </c>
      <c r="Z55" s="84" t="s">
        <v>265</v>
      </c>
    </row>
    <row r="56" spans="1:26" s="23" customFormat="1" ht="1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-1.0509367050387386E-2</v>
      </c>
      <c r="K56" s="32">
        <f t="shared" si="29"/>
        <v>-7.3565569352711697E-3</v>
      </c>
      <c r="L56" s="32">
        <f t="shared" si="30"/>
        <v>-1.2364165241110249E-3</v>
      </c>
      <c r="M56" s="32">
        <f t="shared" si="31"/>
        <v>-2.0780452520733988E-4</v>
      </c>
      <c r="N56" s="32">
        <f t="shared" si="32"/>
        <v>-1.6581194013192866E-7</v>
      </c>
      <c r="O56" s="32">
        <f t="shared" si="33"/>
        <v>-1.3230510482330529E-10</v>
      </c>
      <c r="P56" s="24">
        <v>0</v>
      </c>
      <c r="Q56" s="24">
        <v>5</v>
      </c>
      <c r="R56" s="23" t="s">
        <v>338</v>
      </c>
      <c r="Z56" s="84" t="s">
        <v>265</v>
      </c>
    </row>
    <row r="57" spans="1:26" s="23" customFormat="1" ht="1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-1.7753738856527586E-3</v>
      </c>
      <c r="K57" s="32">
        <f t="shared" si="29"/>
        <v>-1.2427617199569309E-3</v>
      </c>
      <c r="L57" s="32">
        <f t="shared" si="30"/>
        <v>-2.0887096227316127E-4</v>
      </c>
      <c r="M57" s="32">
        <f t="shared" si="31"/>
        <v>-3.5104942629250204E-5</v>
      </c>
      <c r="N57" s="32">
        <f t="shared" si="32"/>
        <v>-2.8011029306355202E-8</v>
      </c>
      <c r="O57" s="32">
        <f t="shared" si="33"/>
        <v>-2.2350635096829049E-11</v>
      </c>
      <c r="P57" s="24">
        <v>0</v>
      </c>
      <c r="Q57" s="24">
        <v>5</v>
      </c>
      <c r="R57" s="23" t="s">
        <v>339</v>
      </c>
      <c r="Z57" s="84" t="s">
        <v>265</v>
      </c>
    </row>
    <row r="58" spans="1:26" s="23" customFormat="1" ht="1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340</v>
      </c>
      <c r="Z58" s="84" t="s">
        <v>265</v>
      </c>
    </row>
    <row r="59" spans="1:26" s="23" customFormat="1" ht="14.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-7.4896700860762125E-3</v>
      </c>
      <c r="K60" s="33">
        <f t="shared" si="38"/>
        <v>-5.2427690602533487E-3</v>
      </c>
      <c r="L60" s="33">
        <f t="shared" si="38"/>
        <v>-8.8115219595677984E-4</v>
      </c>
      <c r="M60" s="33">
        <f t="shared" si="38"/>
        <v>-1.4809524957445593E-4</v>
      </c>
      <c r="N60" s="33">
        <f t="shared" si="38"/>
        <v>-1.1816855591456283E-7</v>
      </c>
      <c r="O60" s="33">
        <f t="shared" si="38"/>
        <v>-9.428936881539037E-11</v>
      </c>
      <c r="P60" s="24">
        <v>0</v>
      </c>
      <c r="Q60" s="24">
        <v>5</v>
      </c>
      <c r="R60" s="23" t="s">
        <v>341</v>
      </c>
      <c r="Z60" s="84" t="s">
        <v>265</v>
      </c>
    </row>
    <row r="61" spans="1:26" s="23" customFormat="1" ht="1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-3.7070196622803859E-6</v>
      </c>
      <c r="K61" s="80">
        <f t="shared" si="38"/>
        <v>-2.5949137635962701E-6</v>
      </c>
      <c r="L61" s="80">
        <f t="shared" si="38"/>
        <v>-4.3612715624762488E-7</v>
      </c>
      <c r="M61" s="80">
        <f t="shared" si="38"/>
        <v>-7.3299891150538285E-8</v>
      </c>
      <c r="N61" s="80">
        <f t="shared" si="38"/>
        <v>-5.848764434269716E-11</v>
      </c>
      <c r="O61" s="80">
        <f t="shared" si="38"/>
        <v>-4.6668616925125054E-14</v>
      </c>
      <c r="P61" s="79">
        <v>0</v>
      </c>
      <c r="Q61" s="79">
        <v>5</v>
      </c>
      <c r="R61" s="79" t="s">
        <v>342</v>
      </c>
      <c r="Z61" s="84" t="s">
        <v>265</v>
      </c>
    </row>
    <row r="62" spans="1:26" s="23" customFormat="1" ht="14.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-4.1990770355351393E-6</v>
      </c>
      <c r="K62" s="80">
        <f t="shared" si="38"/>
        <v>-2.9393539248745974E-6</v>
      </c>
      <c r="L62" s="80">
        <f t="shared" si="38"/>
        <v>-4.940172141536733E-7</v>
      </c>
      <c r="M62" s="80">
        <f t="shared" si="38"/>
        <v>-8.3029473182807846E-8</v>
      </c>
      <c r="N62" s="80">
        <f t="shared" si="38"/>
        <v>-6.6251098347530297E-11</v>
      </c>
      <c r="O62" s="80">
        <f t="shared" si="38"/>
        <v>-5.2863252818554118E-14</v>
      </c>
      <c r="P62" s="79">
        <v>0</v>
      </c>
      <c r="Q62" s="79">
        <v>5</v>
      </c>
      <c r="R62" s="79" t="s">
        <v>343</v>
      </c>
      <c r="Z62" s="84" t="s">
        <v>265</v>
      </c>
    </row>
    <row r="63" spans="1:26" s="23" customFormat="1" ht="14.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-1.6444690704290377E-2</v>
      </c>
      <c r="K63" s="33">
        <f t="shared" si="38"/>
        <v>-1.1511283493003264E-2</v>
      </c>
      <c r="L63" s="33">
        <f t="shared" si="38"/>
        <v>-1.9347014166690576E-3</v>
      </c>
      <c r="M63" s="33">
        <f t="shared" si="38"/>
        <v>-3.2516526709956841E-4</v>
      </c>
      <c r="N63" s="33">
        <f t="shared" si="38"/>
        <v>-2.5945673583142863E-7</v>
      </c>
      <c r="O63" s="33">
        <f t="shared" si="38"/>
        <v>-2.0702640958170491E-10</v>
      </c>
      <c r="P63" s="24">
        <v>0</v>
      </c>
      <c r="Q63" s="24">
        <v>5</v>
      </c>
      <c r="R63" s="23" t="s">
        <v>344</v>
      </c>
      <c r="Z63" s="84" t="s">
        <v>265</v>
      </c>
    </row>
    <row r="64" spans="1:26" s="23" customFormat="1" ht="14.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-0.12475651008892988</v>
      </c>
      <c r="K64" s="87">
        <f t="shared" ref="K64:O64" si="39">MAX(IF(F25+F26="","",-F25-F26),-$T$25)</f>
        <v>-8.7329557062250901E-2</v>
      </c>
      <c r="L64" s="87">
        <f t="shared" si="39"/>
        <v>-1.4677478655452502E-2</v>
      </c>
      <c r="M64" s="87">
        <f t="shared" si="39"/>
        <v>-2.4668438376219013E-3</v>
      </c>
      <c r="N64" s="87">
        <f t="shared" si="39"/>
        <v>-1.9683506040614959E-6</v>
      </c>
      <c r="O64" s="87">
        <f t="shared" si="39"/>
        <v>-1.5705915556634012E-9</v>
      </c>
      <c r="P64" s="24">
        <v>0</v>
      </c>
      <c r="Q64" s="24">
        <v>5</v>
      </c>
      <c r="R64" s="23" t="s">
        <v>345</v>
      </c>
      <c r="Z64" s="84" t="s">
        <v>265</v>
      </c>
    </row>
    <row r="65" spans="1:26" s="23" customFormat="1" ht="14.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-0.10010854600720767</v>
      </c>
      <c r="K65" s="33">
        <f t="shared" si="40"/>
        <v>-7.0075982205045365E-2</v>
      </c>
      <c r="L65" s="33">
        <f t="shared" si="40"/>
        <v>-1.1777670329201968E-2</v>
      </c>
      <c r="M65" s="33">
        <f t="shared" si="40"/>
        <v>-1.979473052228974E-3</v>
      </c>
      <c r="N65" s="33">
        <f t="shared" si="40"/>
        <v>-1.5794664091240091E-6</v>
      </c>
      <c r="O65" s="33">
        <f t="shared" si="40"/>
        <v>-1.2602920432495575E-9</v>
      </c>
      <c r="P65" s="24">
        <v>0</v>
      </c>
      <c r="Q65" s="24">
        <v>5</v>
      </c>
      <c r="R65" s="23" t="s">
        <v>346</v>
      </c>
      <c r="Z65" s="84" t="s">
        <v>265</v>
      </c>
    </row>
    <row r="66" spans="1:26" s="23" customFormat="1" ht="14.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-0.42947133632183493</v>
      </c>
      <c r="K66" s="33">
        <f t="shared" si="40"/>
        <v>-0.30062993542528443</v>
      </c>
      <c r="L66" s="33">
        <f t="shared" si="40"/>
        <v>-5.0526873246927527E-2</v>
      </c>
      <c r="M66" s="33">
        <f t="shared" si="40"/>
        <v>-8.4920515866111074E-3</v>
      </c>
      <c r="N66" s="33">
        <f t="shared" si="40"/>
        <v>-6.7760004161193103E-6</v>
      </c>
      <c r="O66" s="33">
        <f t="shared" si="40"/>
        <v>-5.4067242963572089E-9</v>
      </c>
      <c r="P66" s="24">
        <v>0</v>
      </c>
      <c r="Q66" s="24">
        <v>5</v>
      </c>
      <c r="R66" s="23" t="s">
        <v>347</v>
      </c>
      <c r="Z66" s="84" t="s">
        <v>265</v>
      </c>
    </row>
    <row r="67" spans="1:26" s="23" customFormat="1" ht="14.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-8.4692312465025413E-2</v>
      </c>
      <c r="K67" s="33">
        <f t="shared" si="40"/>
        <v>-5.9284618725517789E-2</v>
      </c>
      <c r="L67" s="33">
        <f t="shared" si="40"/>
        <v>-9.9639658691977693E-3</v>
      </c>
      <c r="M67" s="33">
        <f t="shared" si="40"/>
        <v>-1.6746437436360685E-3</v>
      </c>
      <c r="N67" s="33">
        <f t="shared" si="40"/>
        <v>-1.3362361954583887E-6</v>
      </c>
      <c r="O67" s="33">
        <f t="shared" si="40"/>
        <v>-1.0662131434452353E-9</v>
      </c>
      <c r="P67" s="24">
        <v>0</v>
      </c>
      <c r="Q67" s="24">
        <v>5</v>
      </c>
      <c r="R67" s="23" t="s">
        <v>348</v>
      </c>
      <c r="Z67" s="84" t="s">
        <v>265</v>
      </c>
    </row>
    <row r="68" spans="1:26" s="23" customFormat="1" ht="14.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-1.5860162422566271E-2</v>
      </c>
      <c r="K68" s="33">
        <f t="shared" si="40"/>
        <v>-1.1102113695796388E-2</v>
      </c>
      <c r="L68" s="33">
        <f t="shared" si="40"/>
        <v>-1.8659322488524979E-3</v>
      </c>
      <c r="M68" s="33">
        <f t="shared" si="40"/>
        <v>-3.1360723306463924E-4</v>
      </c>
      <c r="N68" s="33">
        <f t="shared" si="40"/>
        <v>-2.502343185355093E-7</v>
      </c>
      <c r="O68" s="33">
        <f t="shared" si="40"/>
        <v>-1.9966763381386796E-10</v>
      </c>
      <c r="P68" s="24">
        <v>0</v>
      </c>
      <c r="Q68" s="24">
        <v>5</v>
      </c>
      <c r="R68" s="23" t="s">
        <v>349</v>
      </c>
      <c r="Z68" s="84" t="s">
        <v>265</v>
      </c>
    </row>
    <row r="69" spans="1:26" s="23" customFormat="1" ht="14.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-2.0215872495948181E-2</v>
      </c>
      <c r="K69" s="33">
        <f t="shared" si="40"/>
        <v>-1.4151110747163726E-2</v>
      </c>
      <c r="L69" s="33">
        <f t="shared" si="40"/>
        <v>-2.3783771832758065E-3</v>
      </c>
      <c r="M69" s="33">
        <f t="shared" si="40"/>
        <v>-3.9973385319316465E-4</v>
      </c>
      <c r="N69" s="33">
        <f t="shared" si="40"/>
        <v>-3.189567006215949E-7</v>
      </c>
      <c r="O69" s="33">
        <f t="shared" si="40"/>
        <v>-2.5450277993405972E-10</v>
      </c>
      <c r="P69" s="24">
        <v>0</v>
      </c>
      <c r="Q69" s="24">
        <v>5</v>
      </c>
      <c r="R69" s="23" t="s">
        <v>350</v>
      </c>
      <c r="Z69" s="84" t="s">
        <v>265</v>
      </c>
    </row>
    <row r="70" spans="1:26" s="23" customFormat="1" ht="14.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-4.4803091146927926E-3</v>
      </c>
      <c r="K70" s="33">
        <f t="shared" si="40"/>
        <v>-3.1362163802849548E-3</v>
      </c>
      <c r="L70" s="33">
        <f t="shared" si="40"/>
        <v>-5.2710388703449209E-4</v>
      </c>
      <c r="M70" s="33">
        <f t="shared" si="40"/>
        <v>-8.8590350293887054E-5</v>
      </c>
      <c r="N70" s="33">
        <f t="shared" si="40"/>
        <v>-7.0688248220485552E-8</v>
      </c>
      <c r="O70" s="33">
        <f t="shared" si="40"/>
        <v>-5.6403755261206729E-11</v>
      </c>
      <c r="P70" s="25">
        <v>0</v>
      </c>
      <c r="Q70" s="25">
        <v>5</v>
      </c>
      <c r="R70" s="23" t="s">
        <v>351</v>
      </c>
      <c r="Z70" s="84" t="s">
        <v>265</v>
      </c>
    </row>
    <row r="71" spans="1:26" s="23" customFormat="1" ht="14.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-4.2457876324301295E-5</v>
      </c>
      <c r="K71" s="33">
        <f t="shared" si="40"/>
        <v>-2.9720513427010908E-5</v>
      </c>
      <c r="L71" s="33">
        <f t="shared" si="40"/>
        <v>-4.9951266916777206E-6</v>
      </c>
      <c r="M71" s="33">
        <f t="shared" si="40"/>
        <v>-8.3953094307027417E-7</v>
      </c>
      <c r="N71" s="33">
        <f t="shared" si="40"/>
        <v>-6.6988076574548574E-10</v>
      </c>
      <c r="O71" s="33">
        <f t="shared" si="40"/>
        <v>-5.3451304448011962E-13</v>
      </c>
      <c r="P71" s="24">
        <v>0</v>
      </c>
      <c r="Q71" s="24">
        <v>5</v>
      </c>
      <c r="R71" s="23" t="s">
        <v>352</v>
      </c>
      <c r="Z71" s="84" t="s">
        <v>265</v>
      </c>
    </row>
    <row r="72" spans="1:26" s="23" customFormat="1" ht="14.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-1.6754644823561933E-2</v>
      </c>
      <c r="K72" s="33">
        <f t="shared" si="40"/>
        <v>-1.1728251376493354E-2</v>
      </c>
      <c r="L72" s="33">
        <f t="shared" si="40"/>
        <v>-1.971167208847237E-3</v>
      </c>
      <c r="M72" s="33">
        <f t="shared" si="40"/>
        <v>-3.31294072790955E-4</v>
      </c>
      <c r="N72" s="33">
        <f t="shared" si="40"/>
        <v>-2.6434704878956297E-7</v>
      </c>
      <c r="O72" s="33">
        <f t="shared" si="40"/>
        <v>-2.1092850112004611E-10</v>
      </c>
      <c r="P72" s="25">
        <v>0</v>
      </c>
      <c r="Q72" s="25">
        <v>5</v>
      </c>
      <c r="R72" s="23" t="s">
        <v>353</v>
      </c>
      <c r="Z72" s="84" t="s">
        <v>265</v>
      </c>
    </row>
    <row r="73" spans="1:26" s="23" customFormat="1" ht="14.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4.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4.5">
      <c r="A76" s="26" t="s">
        <v>145</v>
      </c>
      <c r="B76" s="26" t="s">
        <v>254</v>
      </c>
      <c r="D76" s="23" t="str">
        <f>IF(Z76="","UC-UP_"&amp;A33,"\I: DISABLED")</f>
        <v>\I: DISABLED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-3.1115768958043598E-2</v>
      </c>
      <c r="K76" s="34">
        <f t="shared" si="44"/>
        <v>-4.0450499645456675E-2</v>
      </c>
      <c r="L76" s="34">
        <f t="shared" si="44"/>
        <v>-0.1501898736486055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354</v>
      </c>
      <c r="Z76" s="84" t="s">
        <v>265</v>
      </c>
    </row>
    <row r="77" spans="1:26" ht="14.5">
      <c r="A77" s="23" t="s">
        <v>203</v>
      </c>
      <c r="B77" s="26" t="s">
        <v>254</v>
      </c>
      <c r="D77" s="23" t="str">
        <f>IF(Z77="","UC-UP_"&amp;A28,"\I: DISABLED")</f>
        <v>\I: DISABLED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355</v>
      </c>
      <c r="Z77" s="84" t="s">
        <v>265</v>
      </c>
    </row>
    <row r="78" spans="1:26" s="23" customFormat="1" ht="14.5">
      <c r="A78" s="23" t="s">
        <v>203</v>
      </c>
      <c r="B78" s="23" t="s">
        <v>253</v>
      </c>
      <c r="C78" s="26"/>
      <c r="D78" s="23" t="str">
        <f>IF(Z78="","UC-UP_"&amp;A13,"\I: DISABLED")</f>
        <v>\I: DISABLED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-0.14090925355341513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356</v>
      </c>
      <c r="Z78" s="84" t="s">
        <v>265</v>
      </c>
    </row>
    <row r="79" spans="1:26" s="23" customFormat="1" ht="14.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-0.11325375386503572</v>
      </c>
      <c r="K79" s="116">
        <f t="shared" si="47"/>
        <v>-0.14722988002454646</v>
      </c>
      <c r="L79" s="116">
        <f t="shared" si="47"/>
        <v>-0.3799309669011276</v>
      </c>
      <c r="M79" s="116">
        <f t="shared" si="47"/>
        <v>-0.3799309669011276</v>
      </c>
      <c r="N79" s="116">
        <f t="shared" si="47"/>
        <v>-0.3799309669011276</v>
      </c>
      <c r="O79" s="116">
        <f t="shared" si="47"/>
        <v>-0.3799309669011276</v>
      </c>
      <c r="P79" s="24">
        <v>0</v>
      </c>
      <c r="Q79" s="24">
        <v>5</v>
      </c>
      <c r="R79" s="23" t="s">
        <v>361</v>
      </c>
      <c r="Z79" s="84" t="s">
        <v>265</v>
      </c>
    </row>
    <row r="80" spans="1:26" s="23" customFormat="1" ht="14.5">
      <c r="A80" s="23" t="s">
        <v>140</v>
      </c>
      <c r="B80" s="23" t="s">
        <v>253</v>
      </c>
      <c r="C80" s="26"/>
      <c r="D80" s="23" t="str">
        <f>IF(Z80="","UC-UP_"&amp;A6,"\I: DISABLED")</f>
        <v>\I: DISABLED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-7.4952272163122793E-2</v>
      </c>
      <c r="K80" s="34">
        <f t="shared" si="48"/>
        <v>-7.4952272163122793E-2</v>
      </c>
      <c r="L80" s="34">
        <f t="shared" si="48"/>
        <v>-7.4952272163122793E-2</v>
      </c>
      <c r="M80" s="34">
        <f t="shared" si="48"/>
        <v>-7.4952272163122793E-2</v>
      </c>
      <c r="N80" s="34">
        <f t="shared" si="48"/>
        <v>-7.4952272163122793E-2</v>
      </c>
      <c r="O80" s="34">
        <f t="shared" si="48"/>
        <v>-7.4952272163122793E-2</v>
      </c>
      <c r="P80" s="24">
        <v>0</v>
      </c>
      <c r="Q80" s="24">
        <v>5</v>
      </c>
      <c r="R80" s="23" t="s">
        <v>357</v>
      </c>
      <c r="Z80" s="84" t="s">
        <v>265</v>
      </c>
    </row>
    <row r="81" spans="1:26" s="23" customFormat="1" ht="14.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358</v>
      </c>
      <c r="Z81" s="84" t="s">
        <v>265</v>
      </c>
    </row>
    <row r="82" spans="1:26" s="23" customFormat="1" ht="14.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359</v>
      </c>
      <c r="Z82" s="84" t="s">
        <v>265</v>
      </c>
    </row>
    <row r="83" spans="1:26" s="23" customFormat="1" ht="14.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-3.5853355412315116E-2</v>
      </c>
      <c r="K83" s="34">
        <f t="shared" si="49"/>
        <v>-4.6609362036009655E-2</v>
      </c>
      <c r="L83" s="34">
        <f t="shared" si="49"/>
        <v>-0.17305729858436139</v>
      </c>
      <c r="M83" s="34">
        <f t="shared" si="49"/>
        <v>-0.64254963563283296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360</v>
      </c>
      <c r="Z83" s="84" t="s">
        <v>265</v>
      </c>
    </row>
    <row r="84" spans="1:26" s="23" customFormat="1" ht="14.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-6.3862728167889127E-2</v>
      </c>
      <c r="K84" s="34">
        <f t="shared" si="53"/>
        <v>-8.3021546618255879E-2</v>
      </c>
      <c r="L84" s="34">
        <f t="shared" si="53"/>
        <v>-0.3082531910853209</v>
      </c>
      <c r="M84" s="34">
        <f t="shared" si="53"/>
        <v>-0.9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362</v>
      </c>
      <c r="Z84" s="84" t="s">
        <v>265</v>
      </c>
    </row>
    <row r="85" spans="1:26" s="23" customFormat="1" ht="14.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-0.78592386286947746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363</v>
      </c>
      <c r="Z85" s="84" t="s">
        <v>265</v>
      </c>
    </row>
    <row r="86" spans="1:26" ht="14.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-0.10932265748263399</v>
      </c>
      <c r="K86" s="34">
        <f t="shared" si="54"/>
        <v>-0.14211945472742421</v>
      </c>
      <c r="L86" s="34">
        <f t="shared" si="54"/>
        <v>-0.5276795870410953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364</v>
      </c>
      <c r="Z86" s="84" t="s">
        <v>265</v>
      </c>
    </row>
    <row r="87" spans="1:26" ht="14.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-0.13794685209727489</v>
      </c>
      <c r="K87" s="34">
        <f t="shared" si="54"/>
        <v>-0.17933090772645735</v>
      </c>
      <c r="L87" s="34">
        <f t="shared" si="54"/>
        <v>-0.66584310722479556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365</v>
      </c>
      <c r="Z87" s="84" t="s">
        <v>265</v>
      </c>
    </row>
    <row r="88" spans="1:26" ht="14.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-1.9517395950719434E-2</v>
      </c>
      <c r="K88" s="34">
        <f t="shared" si="54"/>
        <v>-2.5372614735935262E-2</v>
      </c>
      <c r="L88" s="34">
        <f t="shared" si="54"/>
        <v>-9.4206742431496154E-2</v>
      </c>
      <c r="M88" s="34">
        <f t="shared" si="54"/>
        <v>-0.34978304017617501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366</v>
      </c>
      <c r="Z88" s="84" t="s">
        <v>265</v>
      </c>
    </row>
    <row r="89" spans="1:26" ht="14.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-3.2971229304979807E-3</v>
      </c>
      <c r="K89" s="34">
        <f t="shared" si="54"/>
        <v>-4.2862598096473749E-3</v>
      </c>
      <c r="L89" s="34">
        <f t="shared" si="54"/>
        <v>-1.5914582635034032E-2</v>
      </c>
      <c r="M89" s="34">
        <f t="shared" si="54"/>
        <v>-5.9089731303096922E-2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367</v>
      </c>
      <c r="Z89" s="84" t="s">
        <v>265</v>
      </c>
    </row>
    <row r="90" spans="1:26" ht="1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368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4.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-1.1341500416058267E-2</v>
      </c>
      <c r="K92" s="34">
        <f t="shared" ref="K92:K98" si="57">IF(M21="","",-M21)</f>
        <v>-1.1341500416058267E-2</v>
      </c>
      <c r="L92" s="34">
        <f t="shared" ref="L92:L98" si="58">IF(N21="","",-N21)</f>
        <v>-1.1341500416058267E-2</v>
      </c>
      <c r="M92" s="34">
        <f t="shared" ref="M92:M98" si="59">IF(O21="","",-O21)</f>
        <v>-1.1341500416058267E-2</v>
      </c>
      <c r="N92" s="34">
        <f t="shared" ref="N92:N98" si="60">IF(P21="","",-P21)</f>
        <v>-1.1341500416058267E-2</v>
      </c>
      <c r="O92" s="34">
        <f t="shared" ref="O92:O98" si="61">IF(Q21="","",-Q21)</f>
        <v>-1.1341500416058267E-2</v>
      </c>
      <c r="P92" s="24">
        <v>0</v>
      </c>
      <c r="Q92" s="24">
        <v>5</v>
      </c>
      <c r="R92" s="23" t="s">
        <v>369</v>
      </c>
      <c r="Z92" s="84" t="s">
        <v>265</v>
      </c>
    </row>
    <row r="93" spans="1:26" ht="1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-6.8844650870921462E-6</v>
      </c>
      <c r="K93" s="80">
        <f t="shared" si="57"/>
        <v>-8.9498046132197898E-6</v>
      </c>
      <c r="L93" s="80">
        <f t="shared" si="58"/>
        <v>-3.3229998042562165E-5</v>
      </c>
      <c r="M93" s="80">
        <f t="shared" si="59"/>
        <v>-1.2338065663217035E-4</v>
      </c>
      <c r="N93" s="80">
        <f t="shared" si="60"/>
        <v>-2.3448449098154061E-2</v>
      </c>
      <c r="O93" s="80">
        <f t="shared" si="61"/>
        <v>-0.9</v>
      </c>
      <c r="P93" s="79">
        <v>0</v>
      </c>
      <c r="Q93" s="79">
        <v>5</v>
      </c>
      <c r="R93" s="79" t="s">
        <v>370</v>
      </c>
      <c r="Z93" s="84" t="s">
        <v>265</v>
      </c>
    </row>
    <row r="94" spans="1:26" ht="14.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-7.7982859231366876E-6</v>
      </c>
      <c r="K94" s="80">
        <f t="shared" si="57"/>
        <v>-1.0137771700077695E-5</v>
      </c>
      <c r="L94" s="80">
        <f t="shared" si="58"/>
        <v>-3.7640836678369489E-5</v>
      </c>
      <c r="M94" s="80">
        <f t="shared" si="59"/>
        <v>-1.3975779172821845E-4</v>
      </c>
      <c r="N94" s="80">
        <f t="shared" si="60"/>
        <v>-2.6560917690521296E-2</v>
      </c>
      <c r="O94" s="80">
        <f t="shared" si="61"/>
        <v>-0.9</v>
      </c>
      <c r="P94" s="79">
        <v>0</v>
      </c>
      <c r="Q94" s="79">
        <v>5</v>
      </c>
      <c r="R94" s="79" t="s">
        <v>371</v>
      </c>
      <c r="Z94" s="84" t="s">
        <v>265</v>
      </c>
    </row>
    <row r="95" spans="1:26" ht="14.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-3.0540139879396421E-2</v>
      </c>
      <c r="K95" s="34">
        <f t="shared" si="57"/>
        <v>-3.9702181843215348E-2</v>
      </c>
      <c r="L95" s="34">
        <f t="shared" si="58"/>
        <v>-0.14741142203112961</v>
      </c>
      <c r="M95" s="34">
        <f t="shared" si="59"/>
        <v>-0.54732829120204218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372</v>
      </c>
      <c r="Z95" s="84" t="s">
        <v>265</v>
      </c>
    </row>
    <row r="96" spans="1:26" ht="14.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-0.23169066159372692</v>
      </c>
      <c r="K96" s="89">
        <f t="shared" ref="K96:O96" si="63">MAX(IF(M25+M26="","",-M25-M26),-$T$25)</f>
        <v>-0.30119786007184501</v>
      </c>
      <c r="L96" s="89">
        <f t="shared" si="63"/>
        <v>-0.35211377259603155</v>
      </c>
      <c r="M96" s="89">
        <f t="shared" si="63"/>
        <v>-0.35211377259603155</v>
      </c>
      <c r="N96" s="89">
        <f t="shared" si="63"/>
        <v>-0.35211377259603155</v>
      </c>
      <c r="O96" s="89">
        <f t="shared" si="63"/>
        <v>-0.35211377259603155</v>
      </c>
      <c r="P96" s="24">
        <v>0</v>
      </c>
      <c r="Q96" s="24">
        <v>5</v>
      </c>
      <c r="R96" s="23" t="s">
        <v>373</v>
      </c>
      <c r="Z96" s="84" t="s">
        <v>265</v>
      </c>
    </row>
    <row r="97" spans="1:26" ht="14.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-0.18591587115624283</v>
      </c>
      <c r="K97" s="34">
        <f t="shared" si="57"/>
        <v>-0.2416906325031157</v>
      </c>
      <c r="L97" s="34">
        <f t="shared" si="58"/>
        <v>-0.8973804001397937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374</v>
      </c>
      <c r="Z97" s="84" t="s">
        <v>265</v>
      </c>
    </row>
    <row r="98" spans="1:26" ht="14.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-0.79758962459769356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375</v>
      </c>
      <c r="Z98" s="84" t="s">
        <v>265</v>
      </c>
    </row>
    <row r="99" spans="1:26" ht="14.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-2.9454587356194502E-2</v>
      </c>
      <c r="K99" s="34">
        <f t="shared" si="64"/>
        <v>-3.8290963563052859E-2</v>
      </c>
      <c r="L99" s="34">
        <f t="shared" si="64"/>
        <v>-0.14217166734216588</v>
      </c>
      <c r="M99" s="34">
        <f t="shared" si="64"/>
        <v>-0.52787344882474807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376</v>
      </c>
      <c r="Z99" s="84" t="s">
        <v>265</v>
      </c>
    </row>
    <row r="100" spans="1:26" ht="14.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-3.7543763206760915E-2</v>
      </c>
      <c r="K100" s="34">
        <f t="shared" si="64"/>
        <v>-4.8806892168789189E-2</v>
      </c>
      <c r="L100" s="34">
        <f t="shared" si="64"/>
        <v>-0.18121657414026252</v>
      </c>
      <c r="M100" s="34">
        <f t="shared" si="64"/>
        <v>-0.672844454622605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377</v>
      </c>
      <c r="Z100" s="84" t="s">
        <v>265</v>
      </c>
    </row>
    <row r="101" spans="1:26" ht="14.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-8.3205740701437578E-3</v>
      </c>
      <c r="K101" s="34">
        <f t="shared" si="64"/>
        <v>-1.0816746291186887E-2</v>
      </c>
      <c r="L101" s="34">
        <f t="shared" si="64"/>
        <v>-4.0161821806936539E-2</v>
      </c>
      <c r="M101" s="34">
        <f t="shared" si="64"/>
        <v>-0.14911803304162891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378</v>
      </c>
      <c r="Z101" s="84" t="s">
        <v>265</v>
      </c>
    </row>
    <row r="102" spans="1:26" ht="1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-7.8850341745130993E-5</v>
      </c>
      <c r="K102" s="59">
        <f t="shared" si="64"/>
        <v>-1.025054442686703E-4</v>
      </c>
      <c r="L102" s="59">
        <f t="shared" si="64"/>
        <v>-3.805955391884741E-4</v>
      </c>
      <c r="M102" s="59">
        <f t="shared" si="64"/>
        <v>-1.4131245953190614E-3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379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4.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ColWidth="9.1796875" defaultRowHeight="14.5"/>
  <cols>
    <col min="1" max="1" width="19.54296875" style="24" customWidth="1"/>
    <col min="2" max="2" width="22.453125" style="24" customWidth="1"/>
    <col min="3" max="3" width="21.26953125" style="24" customWidth="1"/>
    <col min="4" max="16384" width="9.1796875" style="24"/>
  </cols>
  <sheetData>
    <row r="1" spans="1:5" ht="1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4.4922392429790945E-6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1.9297900316268341E-2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0.122874952366271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0.56114490385012317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3.2225532589519963E-9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0.2179862716840259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3.2606082357513381E-3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4.9058025218291529E-2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1.4723773725340058E-2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3.5086515372817506E-4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1.0193561698994531E-2</v>
      </c>
    </row>
    <row r="14" spans="1:5" ht="1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1.1046422894098692E-3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1.265077770769377E-6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0.11209124455601206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4.349357978817471E-2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7.0628359861916234E-2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0.40506222603498404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1.1933973384087486E-3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0.28686482794245899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1.1658565586928049E-2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2.2513364995792231E-3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6.3806013612805759E-2</v>
      </c>
    </row>
    <row r="27" spans="1:4" ht="1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2.9491837009613603E-3</v>
      </c>
      <c r="D27" s="67">
        <f>SUM(C15:C27)</f>
        <v>0.99999999999999989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5.012377586848768E-2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3.7993096690112763E-2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4.9125175513760867E-2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0.10839173350262703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2.5362484080753696E-3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0.60455681759190572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2.7579504163319321E-2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5.1463073248165202E-3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0.10611296315174991</v>
      </c>
    </row>
    <row r="40" spans="1:4" ht="1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8.4343777851449142E-3</v>
      </c>
      <c r="D40" s="67">
        <f>SUM(C28:C40)</f>
        <v>1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8.2076130974137675E-6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5.8580510289634228E-4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7.6685528779760176E-2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0.78642094735045764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7.4164388939783682E-6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0.1114248764060735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7.5898898257208873E-4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1.1084211430358589E-2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6.2799640911754802E-3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3.2210699263630728E-5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9.617266564805213E-4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5.2509010869269679E-3</v>
      </c>
    </row>
    <row r="53" spans="1:4" ht="1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4.9921536204362762E-4</v>
      </c>
      <c r="D53" s="67">
        <f>SUM(C41:C53)</f>
        <v>0.99999999999999989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7.9121601939720552E-6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1.7881211496305404E-2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4.2929385636861855E-2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0.22723980033735314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1.9935474490786018E-6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0.38787256667500369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1.4718725600141786E-4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0.2542738669245998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1.2232110835330604E-2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1.3087479986580539E-3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2.8177715394524482E-2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2.6938106542652739E-2</v>
      </c>
    </row>
    <row r="66" spans="1:4" ht="1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9.8939519506567293E-4</v>
      </c>
      <c r="D66" s="67">
        <f>SUM(C54:C66)</f>
        <v>1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5.2957423746862658E-6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5.0968440312318076E-3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3.5211377259603154E-2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0.14301220858172525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5.9986814793359139E-6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0.12098901780717917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6.0654109034716144E-5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0.61353048045976422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2.3492415291843399E-2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1.1707904079726029E-3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2.8879817851354548E-2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2.3935206890802765E-2</v>
      </c>
    </row>
    <row r="79" spans="1:4" ht="1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4.6098928856342933E-3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ColWidth="9.1796875" defaultRowHeight="14.5"/>
  <cols>
    <col min="1" max="1" width="38.453125" style="24" customWidth="1"/>
    <col min="2" max="2" width="12.54296875" style="24" customWidth="1"/>
    <col min="3" max="3" width="13.453125" style="24" bestFit="1" customWidth="1"/>
    <col min="4" max="4" width="8.54296875" style="24" customWidth="1"/>
    <col min="5" max="5" width="15.1796875" style="24" customWidth="1"/>
    <col min="6" max="6" width="16.453125" style="24" bestFit="1" customWidth="1"/>
    <col min="7" max="7" width="15.7265625" style="24" customWidth="1"/>
    <col min="8" max="8" width="11.7265625" style="24" bestFit="1" customWidth="1"/>
    <col min="9" max="9" width="9.453125" style="24" bestFit="1" customWidth="1"/>
    <col min="10" max="10" width="8.54296875" style="24" bestFit="1" customWidth="1"/>
    <col min="11" max="11" width="16.453125" style="24" bestFit="1" customWidth="1"/>
    <col min="12" max="13" width="8.453125" style="24" bestFit="1" customWidth="1"/>
    <col min="14" max="18" width="9.1796875" style="24"/>
    <col min="19" max="19" width="12.54296875" style="24" bestFit="1" customWidth="1"/>
    <col min="20" max="16384" width="9.1796875" style="24"/>
  </cols>
  <sheetData>
    <row r="3" spans="1:8">
      <c r="A3" s="20" t="s">
        <v>4</v>
      </c>
    </row>
    <row r="4" spans="1:8" ht="1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ColWidth="9.1796875" defaultRowHeight="14.5"/>
  <cols>
    <col min="1" max="1" width="22.26953125" style="22" customWidth="1"/>
    <col min="2" max="2" width="5.1796875" style="22" bestFit="1" customWidth="1"/>
    <col min="3" max="3" width="9.1796875" style="22"/>
    <col min="4" max="4" width="3.54296875" style="22" customWidth="1"/>
    <col min="5" max="6" width="9.1796875" style="22"/>
    <col min="7" max="7" width="13.453125" style="22" bestFit="1" customWidth="1"/>
    <col min="8" max="16384" width="9.1796875" style="22"/>
  </cols>
  <sheetData>
    <row r="1" spans="1:8" ht="1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4.352605363559527E-5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0.18698056777208374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1.1905558626523076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5.4370263606272218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3.1223854831847316E-8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2.1121052642000859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3.1592575835266319E-2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0.47533137070671361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0.14266109399429913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3.3995908663818682E-3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9.8767115741135156E-2</v>
      </c>
    </row>
    <row r="13" spans="1:8" ht="1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1.0703062979592174E-2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4.5540872828264831E-5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4.0351140707995796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1.5657026245703762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2.5425133765367645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14.581623161534415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4.2960486444252155E-2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10.326696864086447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0.41969060323570045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8.1044684832786512E-2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2.2969193031129818</v>
      </c>
    </row>
    <row r="25" spans="1:3" ht="1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0.10616612114762791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2.057743763701319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1.5597399921128405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2.0167479764373968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4.4498326350555448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0.10412123297749383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24.819020507690137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1.1322282033769133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0.21127262701669894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4.3562817124209863</v>
      </c>
    </row>
    <row r="37" spans="1:7" ht="1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0.34625859659136937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4.6275405433574815E-4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3.3028321778626656E-2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4.3236125936414558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44.339258866339094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4.1814680177885662E-4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6.2822543775872592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4.2792615186998791E-2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0.62493976234446524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0.35407113003292956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1.816073869506764E-3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5.422318330153237E-2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0.29605145101894476</v>
      </c>
      <c r="E49"/>
      <c r="F49"/>
      <c r="G49"/>
    </row>
    <row r="50" spans="1:7" ht="1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2.8146299055589005E-2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4.9564423036719727E-4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1.1201390129678501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2.6892405844271958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14.235062635967752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1.2488249313402901E-4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24.297637443772487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9.2203029807538354E-3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15.928567165557508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0.76626041588018745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8.1984360609088522E-2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1.7651465235581576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1.6874932708079891</v>
      </c>
      <c r="E62"/>
      <c r="F62"/>
      <c r="G62"/>
    </row>
    <row r="63" spans="1:7" ht="1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6.1979030753312431E-2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2.3335210924815876E-4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0.22458783321522349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1.5515575667609445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6.3017039273479165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2.6432648661347109E-4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5.3312718979916207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2.6726685847623627E-3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27.034667016218652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1.0351720819897561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5.1589822891281549E-2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1.2725631145747454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1.0546832942549966</v>
      </c>
    </row>
    <row r="76" spans="1:3" ht="1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0.20313077037373303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Gaur, Ankita</cp:lastModifiedBy>
  <cp:lastPrinted>2001-09-28T20:39:50Z</cp:lastPrinted>
  <dcterms:created xsi:type="dcterms:W3CDTF">2001-09-28T18:48:17Z</dcterms:created>
  <dcterms:modified xsi:type="dcterms:W3CDTF">2021-10-08T16:18:33Z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269390285015106</vt:r8>
  </property>
</Properties>
</file>