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B81FD6BF-416C-4328-A15F-C59C434685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5" l="1"/>
  <c r="E168" i="5"/>
  <c r="G22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1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1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1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1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1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1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<sst xmlns="http://schemas.openxmlformats.org/spreadsheetml/2006/main" count="822" uniqueCount="406">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</sst>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4" fillId="3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/>
    <xf numFmtId="166" fontId="3" fillId="0" borderId="0" xfId="0" applyNumberFormat="1" applyFont="1"/>
    <xf numFmtId="166" fontId="4" fillId="0" borderId="0" xfId="0" applyNumberFormat="1" applyFont="1"/>
    <xf numFmtId="166" fontId="5" fillId="2" borderId="1" xfId="0" applyNumberFormat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left"/>
    </xf>
    <xf numFmtId="166" fontId="16" fillId="3" borderId="3" xfId="1" applyNumberFormat="1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7" fillId="0" borderId="0" xfId="0" applyFont="1"/>
    <xf numFmtId="166" fontId="0" fillId="0" borderId="0" xfId="0" applyNumberForma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6" fillId="3" borderId="1" xfId="1" applyFont="1" applyBorder="1" applyAlignment="1">
      <alignment horizontal="left" wrapText="1"/>
    </xf>
    <xf numFmtId="0" fontId="16" fillId="3" borderId="1" xfId="1" applyFont="1" applyBorder="1" applyAlignment="1">
      <alignment horizontal="right" wrapText="1"/>
    </xf>
    <xf numFmtId="0" fontId="16" fillId="3" borderId="2" xfId="1" applyFont="1" applyBorder="1" applyAlignment="1">
      <alignment horizontal="right" wrapText="1"/>
    </xf>
    <xf numFmtId="0" fontId="16" fillId="0" borderId="0" xfId="1" applyFont="1" applyFill="1" applyBorder="1" applyAlignment="1">
      <alignment horizontal="right" wrapText="1"/>
    </xf>
    <xf numFmtId="0" fontId="18" fillId="4" borderId="0" xfId="0" applyFont="1" applyFill="1"/>
    <xf numFmtId="0" fontId="0" fillId="4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19" fillId="5" borderId="2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0" fontId="19" fillId="5" borderId="3" xfId="0" applyFont="1" applyFill="1" applyBorder="1" applyAlignment="1">
      <alignment vertical="center"/>
    </xf>
    <xf numFmtId="0" fontId="15" fillId="6" borderId="0" xfId="0" applyFont="1" applyFill="1"/>
    <xf numFmtId="166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4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0" fillId="7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66" fontId="20" fillId="7" borderId="3" xfId="0" applyNumberFormat="1" applyFont="1" applyFill="1" applyBorder="1" applyAlignment="1">
      <alignment horizontal="left" vertical="top"/>
    </xf>
    <xf numFmtId="0" fontId="16" fillId="3" borderId="1" xfId="1" applyFont="1" applyBorder="1" applyAlignment="1">
      <alignment horizontal="left" vertical="top" wrapText="1"/>
    </xf>
    <xf numFmtId="166" fontId="20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2" fillId="8" borderId="0" xfId="2" applyFont="1" applyFill="1"/>
    <xf numFmtId="164" fontId="11" fillId="0" borderId="0" xfId="0" applyNumberFormat="1" applyFont="1"/>
    <xf numFmtId="0" fontId="15" fillId="0" borderId="0" xfId="0" applyFont="1"/>
    <xf numFmtId="9" fontId="15" fillId="0" borderId="0" xfId="0" applyNumberFormat="1" applyFont="1"/>
    <xf numFmtId="9" fontId="15" fillId="0" borderId="0" xfId="2" applyFont="1"/>
    <xf numFmtId="164" fontId="21" fillId="8" borderId="0" xfId="0" applyNumberFormat="1" applyFont="1" applyFill="1"/>
    <xf numFmtId="0" fontId="22" fillId="0" borderId="0" xfId="0" applyFont="1"/>
    <xf numFmtId="166" fontId="20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2" fillId="0" borderId="0" xfId="0" applyFont="1"/>
    <xf numFmtId="0" fontId="0" fillId="0" borderId="0" xfId="0" applyBorder="1"/>
    <xf numFmtId="0" fontId="26" fillId="0" borderId="0" xfId="0" applyFont="1" applyAlignment="1">
      <alignment vertical="center"/>
    </xf>
    <xf numFmtId="0" fontId="5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0" fontId="27" fillId="1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7" fillId="9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165" fontId="15" fillId="6" borderId="0" xfId="0" applyNumberFormat="1" applyFont="1" applyFill="1"/>
    <xf numFmtId="165" fontId="0" fillId="0" borderId="0" xfId="0" applyNumberFormat="1" applyBorder="1"/>
    <xf numFmtId="0" fontId="15" fillId="6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0" borderId="4" xfId="0" applyFill="1" applyBorder="1"/>
    <xf numFmtId="166" fontId="2" fillId="0" borderId="0" xfId="0" applyNumberFormat="1" applyFont="1"/>
    <xf numFmtId="165" fontId="0" fillId="0" borderId="4" xfId="0" applyNumberFormat="1" applyFill="1" applyBorder="1"/>
    <xf numFmtId="166" fontId="2" fillId="0" borderId="4" xfId="0" applyNumberFormat="1" applyFont="1" applyBorder="1"/>
    <xf numFmtId="166" fontId="0" fillId="0" borderId="4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6" fillId="0" borderId="4" xfId="0" applyFont="1" applyFill="1" applyBorder="1" applyAlignment="1">
      <alignment vertical="center"/>
    </xf>
    <xf numFmtId="0" fontId="29" fillId="12" borderId="1" xfId="0" applyFont="1" applyFill="1" applyBorder="1"/>
    <xf numFmtId="165" fontId="29" fillId="11" borderId="0" xfId="0" applyNumberFormat="1" applyFont="1" applyFill="1" applyBorder="1"/>
    <xf numFmtId="165" fontId="29" fillId="12" borderId="4" xfId="0" applyNumberFormat="1" applyFont="1" applyFill="1" applyBorder="1"/>
    <xf numFmtId="0" fontId="29" fillId="12" borderId="0" xfId="0" applyFont="1" applyFill="1" applyBorder="1"/>
    <xf numFmtId="0" fontId="29" fillId="11" borderId="0" xfId="0" applyFont="1" applyFill="1" applyBorder="1" applyAlignment="1">
      <alignment horizontal="right"/>
    </xf>
    <xf numFmtId="0" fontId="29" fillId="12" borderId="4" xfId="0" applyFont="1" applyFill="1" applyBorder="1" applyAlignment="1">
      <alignment horizontal="right"/>
    </xf>
    <xf numFmtId="165" fontId="29" fillId="12" borderId="1" xfId="0" applyNumberFormat="1" applyFont="1" applyFill="1" applyBorder="1"/>
    <xf numFmtId="0" fontId="2" fillId="12" borderId="4" xfId="0" applyFont="1" applyFill="1" applyBorder="1"/>
    <xf numFmtId="0" fontId="29" fillId="11" borderId="0" xfId="0" applyFont="1" applyFill="1" applyBorder="1"/>
    <xf numFmtId="165" fontId="29" fillId="12" borderId="0" xfId="0" applyNumberFormat="1" applyFont="1" applyFill="1" applyBorder="1"/>
    <xf numFmtId="0" fontId="29" fillId="12" borderId="1" xfId="0" applyFont="1" applyFill="1" applyBorder="1" applyAlignment="1">
      <alignment horizontal="right"/>
    </xf>
    <xf numFmtId="0" fontId="2" fillId="12" borderId="0" xfId="0" applyFont="1" applyFill="1" applyBorder="1"/>
    <xf numFmtId="0" fontId="29" fillId="12" borderId="4" xfId="0" applyFont="1" applyFill="1" applyBorder="1"/>
    <xf numFmtId="0" fontId="29" fillId="12" borderId="0" xfId="0" applyFont="1" applyFill="1" applyBorder="1" applyAlignment="1">
      <alignment horizontal="right"/>
    </xf>
    <xf numFmtId="0" fontId="0" fillId="0" borderId="0" xfId="0"/>
    <xf numFmtId="167" fontId="0" fillId="0" borderId="0" xfId="0" applyNumberFormat="1"/>
    <xf numFmtId="0" fontId="19" fillId="5" borderId="2" xfId="0" applyFont="1" applyFill="1" applyBorder="1" applyAlignment="1">
      <alignment vertical="center"/>
    </xf>
    <xf numFmtId="168" fontId="0" fillId="0" borderId="0" xfId="0" applyNumberFormat="1" applyBorder="1"/>
    <xf numFmtId="0" fontId="28" fillId="4" borderId="0" xfId="0" applyFont="1" applyFill="1"/>
    <xf numFmtId="0" fontId="19" fillId="5" borderId="2" xfId="0" applyFont="1" applyFill="1" applyBorder="1" applyAlignment="1">
      <alignment horizontal="right" vertical="center"/>
    </xf>
    <xf numFmtId="0" fontId="1" fillId="12" borderId="0" xfId="3" applyFont="1" applyFill="1" applyAlignment="1">
      <alignment vertical="center"/>
    </xf>
    <xf numFmtId="0" fontId="1" fillId="11" borderId="0" xfId="3" applyFont="1" applyFill="1" applyAlignment="1">
      <alignment vertical="center"/>
    </xf>
    <xf numFmtId="0" fontId="1" fillId="0" borderId="0" xfId="4"/>
    <xf numFmtId="0" fontId="30" fillId="11" borderId="0" xfId="3" applyFont="1" applyFill="1" applyAlignment="1">
      <alignment vertical="center"/>
    </xf>
    <xf numFmtId="0" fontId="31" fillId="11" borderId="0" xfId="3" applyFont="1" applyFill="1" applyAlignment="1">
      <alignment vertical="center"/>
    </xf>
    <xf numFmtId="0" fontId="1" fillId="13" borderId="0" xfId="3" applyFont="1" applyFill="1" applyAlignment="1">
      <alignment vertical="center"/>
    </xf>
    <xf numFmtId="0" fontId="19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33" fillId="12" borderId="0" xfId="3" applyFont="1" applyFill="1" applyAlignment="1">
      <alignment vertical="center"/>
    </xf>
    <xf numFmtId="0" fontId="34" fillId="11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169" fontId="34" fillId="12" borderId="0" xfId="3" applyNumberFormat="1" applyFont="1" applyFill="1" applyAlignment="1">
      <alignment horizontal="left" vertical="center"/>
    </xf>
    <xf numFmtId="0" fontId="36" fillId="11" borderId="0" xfId="3" applyFont="1" applyFill="1" applyAlignment="1">
      <alignment vertical="center"/>
    </xf>
    <xf numFmtId="0" fontId="37" fillId="12" borderId="0" xfId="3" applyFont="1" applyFill="1" applyAlignment="1">
      <alignment vertical="center"/>
    </xf>
    <xf numFmtId="0" fontId="31" fillId="12" borderId="0" xfId="5" applyFill="1" applyAlignment="1">
      <alignment vertical="center"/>
    </xf>
    <xf numFmtId="0" fontId="34" fillId="12" borderId="0" xfId="3" applyFont="1" applyFill="1" applyAlignment="1">
      <alignment vertical="center"/>
    </xf>
    <xf numFmtId="0" fontId="30" fillId="12" borderId="0" xfId="3" applyFont="1" applyFill="1" applyAlignment="1">
      <alignment horizontal="center" vertical="center"/>
    </xf>
    <xf numFmtId="0" fontId="31" fillId="12" borderId="0" xfId="5" applyFill="1" applyAlignment="1">
      <alignment vertical="center"/>
    </xf>
    <xf numFmtId="0" fontId="23" fillId="4" borderId="4" xfId="0" applyFont="1" applyFill="1" applyBorder="1" applyAlignment="1">
      <alignment horizontal="center"/>
    </xf>
  </cellXfs>
  <cellStyles count="6">
    <cellStyle name="20% - Accent5" xfId="1" builtinId="46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abSelected="1" topLeftCell="A13" zoomScaleNormal="100" workbookViewId="0">
      <selection activeCell="D21" sqref="D21"/>
    </sheetView>
  </sheetViews>
  <sheetFormatPr defaultColWidth="8.85546875" defaultRowHeight="15" x14ac:dyDescent="0.25"/>
  <cols>
    <col min="1" max="4" width="21.7109375" style="100" customWidth="1"/>
    <col min="5" max="6" width="14.140625" style="100" customWidth="1"/>
    <col min="7" max="7" width="12.140625" style="100" customWidth="1"/>
    <col min="8" max="10" width="8.140625" style="100" customWidth="1"/>
    <col min="11" max="11" width="9.7109375" style="100" customWidth="1"/>
    <col min="12" max="12" width="8.140625" style="100" customWidth="1"/>
    <col min="13" max="13" width="10" style="100" customWidth="1"/>
    <col min="14" max="14" width="11.42578125" style="100" customWidth="1"/>
    <col min="15" max="15" width="13.42578125" style="100" customWidth="1"/>
    <col min="16" max="16384" width="8.85546875" style="100"/>
  </cols>
  <sheetData>
    <row r="1" spans="1:26" x14ac:dyDescent="0.25">
      <c r="A1" s="98"/>
      <c r="B1" s="98"/>
      <c r="C1" s="98"/>
      <c r="D1" s="98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</row>
    <row r="2" spans="1:26" x14ac:dyDescent="0.25">
      <c r="A2" s="98"/>
      <c r="B2" s="98"/>
      <c r="C2" s="98"/>
      <c r="D2" s="98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x14ac:dyDescent="0.25">
      <c r="A3" s="98"/>
      <c r="B3" s="98"/>
      <c r="C3" s="98"/>
      <c r="D3" s="98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x14ac:dyDescent="0.25">
      <c r="A4" s="98"/>
      <c r="B4" s="98"/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</row>
    <row r="5" spans="1:26" x14ac:dyDescent="0.25">
      <c r="A5" s="98"/>
      <c r="B5" s="98"/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</row>
    <row r="6" spans="1:26" x14ac:dyDescent="0.25">
      <c r="A6" s="98"/>
      <c r="B6" s="98"/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spans="1:26" x14ac:dyDescent="0.25">
      <c r="A7" s="98"/>
      <c r="B7" s="98"/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</row>
    <row r="8" spans="1:26" x14ac:dyDescent="0.25">
      <c r="A8" s="98"/>
      <c r="B8" s="98"/>
      <c r="C8" s="98"/>
      <c r="D8" s="98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</row>
    <row r="9" spans="1:26" x14ac:dyDescent="0.25">
      <c r="A9" s="98"/>
      <c r="B9" s="98"/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</row>
    <row r="10" spans="1:26" x14ac:dyDescent="0.25">
      <c r="A10" s="98"/>
      <c r="B10" s="98"/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</row>
    <row r="11" spans="1:26" x14ac:dyDescent="0.25">
      <c r="A11" s="98"/>
      <c r="B11" s="98"/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spans="1:26" x14ac:dyDescent="0.25">
      <c r="A12" s="98"/>
      <c r="B12" s="98"/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</row>
    <row r="13" spans="1:26" x14ac:dyDescent="0.25">
      <c r="A13" s="98"/>
      <c r="B13" s="98"/>
      <c r="C13" s="98"/>
      <c r="D13" s="98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</row>
    <row r="14" spans="1:26" x14ac:dyDescent="0.25">
      <c r="A14" s="98"/>
      <c r="B14" s="98"/>
      <c r="C14" s="98"/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</row>
    <row r="15" spans="1:26" x14ac:dyDescent="0.25">
      <c r="A15" s="98"/>
      <c r="B15" s="98"/>
      <c r="C15" s="98"/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</row>
    <row r="16" spans="1:26" ht="102.75" customHeight="1" x14ac:dyDescent="0.25">
      <c r="A16" s="115" t="s">
        <v>390</v>
      </c>
      <c r="B16" s="115"/>
      <c r="C16" s="115"/>
      <c r="D16" s="115"/>
      <c r="E16" s="101"/>
      <c r="F16" s="101"/>
      <c r="G16" s="102"/>
      <c r="H16" s="102"/>
      <c r="I16" s="102"/>
      <c r="J16" s="102"/>
      <c r="K16" s="102"/>
      <c r="L16" s="102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</row>
    <row r="17" spans="1:26" ht="17.25" customHeight="1" x14ac:dyDescent="0.25">
      <c r="A17" s="103"/>
      <c r="B17" s="103"/>
      <c r="C17" s="103"/>
      <c r="D17" s="103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spans="1:26" ht="17.25" customHeight="1" x14ac:dyDescent="0.25">
      <c r="A18" s="103"/>
      <c r="B18" s="103"/>
      <c r="C18" s="103"/>
      <c r="D18" s="103"/>
      <c r="E18" s="104"/>
      <c r="F18" s="104"/>
      <c r="G18" s="105"/>
      <c r="H18" s="105"/>
      <c r="I18" s="105"/>
      <c r="J18" s="105"/>
      <c r="K18" s="105"/>
      <c r="L18" s="105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spans="1:26" ht="17.25" customHeight="1" x14ac:dyDescent="0.25">
      <c r="A19" s="106" t="s">
        <v>391</v>
      </c>
      <c r="B19" s="114" t="s">
        <v>404</v>
      </c>
      <c r="C19" s="114"/>
      <c r="D19" s="114"/>
      <c r="E19" s="107"/>
      <c r="F19" s="107"/>
      <c r="G19" s="108"/>
      <c r="H19" s="108"/>
      <c r="I19" s="108"/>
      <c r="J19" s="108"/>
      <c r="K19" s="108"/>
      <c r="L19" s="108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spans="1:26" ht="17.25" customHeight="1" x14ac:dyDescent="0.25">
      <c r="A20" s="106" t="s">
        <v>392</v>
      </c>
      <c r="B20" s="114" t="s">
        <v>405</v>
      </c>
      <c r="C20" s="114"/>
      <c r="D20" s="114"/>
      <c r="E20" s="107"/>
      <c r="F20" s="107"/>
      <c r="G20" s="108"/>
      <c r="H20" s="108"/>
      <c r="I20" s="108"/>
      <c r="J20" s="108"/>
      <c r="K20" s="108"/>
      <c r="L20" s="108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spans="1:26" ht="17.25" customHeight="1" x14ac:dyDescent="0.25">
      <c r="A21" s="106" t="s">
        <v>393</v>
      </c>
      <c r="B21" s="109" t="s">
        <v>403</v>
      </c>
      <c r="C21" s="109"/>
      <c r="D21" s="109"/>
      <c r="E21" s="107"/>
      <c r="F21" s="107"/>
      <c r="G21" s="108"/>
      <c r="H21" s="108"/>
      <c r="I21" s="108"/>
      <c r="J21" s="108"/>
      <c r="K21" s="108"/>
      <c r="L21" s="108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spans="1:26" ht="17.25" customHeight="1" x14ac:dyDescent="0.25">
      <c r="A22" s="106"/>
      <c r="B22" s="109"/>
      <c r="C22" s="109"/>
      <c r="D22" s="109"/>
      <c r="E22" s="107"/>
      <c r="F22" s="107"/>
      <c r="G22" s="108"/>
      <c r="H22" s="108"/>
      <c r="I22" s="108"/>
      <c r="J22" s="108"/>
      <c r="K22" s="108"/>
      <c r="L22" s="108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</row>
    <row r="23" spans="1:26" ht="17.25" customHeight="1" x14ac:dyDescent="0.25">
      <c r="A23" s="106" t="s">
        <v>394</v>
      </c>
      <c r="B23" s="114" t="s">
        <v>402</v>
      </c>
      <c r="C23" s="114"/>
      <c r="D23" s="114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</row>
    <row r="24" spans="1:26" ht="17.25" customHeight="1" x14ac:dyDescent="0.25">
      <c r="A24" s="106"/>
      <c r="B24" s="109"/>
      <c r="C24" s="109"/>
      <c r="D24" s="10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spans="1:26" ht="17.25" customHeight="1" x14ac:dyDescent="0.25">
      <c r="A25" s="106"/>
      <c r="B25" s="109"/>
      <c r="C25" s="109"/>
      <c r="D25" s="10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</row>
    <row r="26" spans="1:26" ht="17.25" customHeight="1" x14ac:dyDescent="0.25">
      <c r="A26" s="106" t="s">
        <v>395</v>
      </c>
      <c r="B26" s="114" t="s">
        <v>402</v>
      </c>
      <c r="C26" s="114"/>
      <c r="D26" s="114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</row>
    <row r="27" spans="1:26" ht="17.25" customHeight="1" x14ac:dyDescent="0.25">
      <c r="A27" s="106"/>
      <c r="B27" s="114"/>
      <c r="C27" s="114"/>
      <c r="D27" s="114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spans="1:26" ht="17.25" customHeight="1" x14ac:dyDescent="0.25">
      <c r="A28" s="106"/>
      <c r="B28" s="109"/>
      <c r="C28" s="109"/>
      <c r="D28" s="10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</row>
    <row r="29" spans="1:26" ht="17.25" customHeight="1" x14ac:dyDescent="0.25">
      <c r="A29" s="106" t="s">
        <v>396</v>
      </c>
      <c r="B29" s="110">
        <v>1</v>
      </c>
      <c r="C29" s="109"/>
      <c r="D29" s="10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</row>
    <row r="30" spans="1:26" ht="17.25" customHeight="1" x14ac:dyDescent="0.25">
      <c r="A30" s="106" t="s">
        <v>397</v>
      </c>
      <c r="B30" s="116" t="s">
        <v>398</v>
      </c>
      <c r="C30" s="114"/>
      <c r="D30" s="114"/>
      <c r="E30" s="111"/>
      <c r="F30" s="111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spans="1:26" ht="17.25" customHeight="1" x14ac:dyDescent="0.25">
      <c r="A31" s="106" t="s">
        <v>399</v>
      </c>
      <c r="B31" s="114" t="s">
        <v>400</v>
      </c>
      <c r="C31" s="114"/>
      <c r="D31" s="114"/>
      <c r="E31" s="111"/>
      <c r="F31" s="111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ht="17.25" customHeight="1" x14ac:dyDescent="0.25">
      <c r="A32" s="112"/>
      <c r="B32" s="113" t="s">
        <v>401</v>
      </c>
      <c r="C32" s="112"/>
      <c r="D32" s="112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</row>
    <row r="33" spans="1:26" x14ac:dyDescent="0.25">
      <c r="A33" s="98"/>
      <c r="B33" s="98"/>
      <c r="C33" s="98"/>
      <c r="D33" s="98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</row>
    <row r="34" spans="1:26" x14ac:dyDescent="0.25">
      <c r="A34" s="98"/>
      <c r="B34" s="98"/>
      <c r="C34" s="98"/>
      <c r="D34" s="98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</row>
    <row r="35" spans="1:26" x14ac:dyDescent="0.25">
      <c r="A35" s="98"/>
      <c r="B35" s="98"/>
      <c r="C35" s="98"/>
      <c r="D35" s="98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spans="1:26" x14ac:dyDescent="0.25">
      <c r="A36" s="98"/>
      <c r="B36" s="98"/>
      <c r="C36" s="98"/>
      <c r="D36" s="98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</row>
    <row r="37" spans="1:26" x14ac:dyDescent="0.25">
      <c r="A37" s="98"/>
      <c r="B37" s="98"/>
      <c r="C37" s="98"/>
      <c r="D37" s="98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x14ac:dyDescent="0.25">
      <c r="A38" s="98"/>
      <c r="B38" s="98"/>
      <c r="C38" s="98"/>
      <c r="D38" s="98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</row>
    <row r="39" spans="1:26" x14ac:dyDescent="0.25">
      <c r="A39" s="98"/>
      <c r="B39" s="98"/>
      <c r="C39" s="98"/>
      <c r="D39" s="98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</row>
    <row r="40" spans="1:26" x14ac:dyDescent="0.25">
      <c r="A40" s="98"/>
      <c r="B40" s="98"/>
      <c r="C40" s="98"/>
      <c r="D40" s="98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x14ac:dyDescent="0.25">
      <c r="A41" s="98"/>
      <c r="B41" s="98"/>
      <c r="C41" s="98"/>
      <c r="D41" s="98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</row>
    <row r="42" spans="1:26" x14ac:dyDescent="0.25">
      <c r="A42" s="98"/>
      <c r="B42" s="98"/>
      <c r="C42" s="98"/>
      <c r="D42" s="98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</row>
    <row r="43" spans="1:26" x14ac:dyDescent="0.25">
      <c r="A43" s="99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</row>
    <row r="44" spans="1:26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</row>
    <row r="45" spans="1:26" x14ac:dyDescent="0.25">
      <c r="A45" s="99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</row>
    <row r="46" spans="1:26" x14ac:dyDescent="0.25">
      <c r="A46" s="99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</row>
    <row r="47" spans="1:26" x14ac:dyDescent="0.25">
      <c r="A47" s="99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</row>
    <row r="48" spans="1:26" x14ac:dyDescent="0.25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</row>
    <row r="49" spans="1:26" x14ac:dyDescent="0.25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</row>
    <row r="50" spans="1:26" x14ac:dyDescent="0.25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</row>
    <row r="51" spans="1:26" x14ac:dyDescent="0.25">
      <c r="A51" s="99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</row>
    <row r="52" spans="1:26" x14ac:dyDescent="0.25">
      <c r="A52" s="99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</row>
    <row r="53" spans="1:26" x14ac:dyDescent="0.25">
      <c r="A53" s="9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</row>
    <row r="54" spans="1:26" x14ac:dyDescent="0.25">
      <c r="A54" s="99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</row>
    <row r="55" spans="1:26" x14ac:dyDescent="0.25">
      <c r="A55" s="99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</row>
    <row r="56" spans="1:26" x14ac:dyDescent="0.25">
      <c r="A56" s="99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</row>
    <row r="57" spans="1:26" x14ac:dyDescent="0.25">
      <c r="A57" s="99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</row>
    <row r="58" spans="1:26" x14ac:dyDescent="0.25">
      <c r="A58" s="99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</row>
    <row r="59" spans="1:26" x14ac:dyDescent="0.25">
      <c r="A59" s="99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</row>
    <row r="60" spans="1:26" x14ac:dyDescent="0.25">
      <c r="A60" s="99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</row>
    <row r="61" spans="1:26" x14ac:dyDescent="0.25">
      <c r="A61" s="99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</row>
    <row r="62" spans="1:26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</row>
    <row r="63" spans="1:26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</row>
    <row r="64" spans="1:26" x14ac:dyDescent="0.25">
      <c r="A64" s="99"/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</row>
    <row r="65" spans="1:26" x14ac:dyDescent="0.25">
      <c r="A65" s="99"/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x14ac:dyDescent="0.25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</row>
    <row r="67" spans="1:26" x14ac:dyDescent="0.25">
      <c r="A67" s="99"/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</row>
    <row r="68" spans="1:26" x14ac:dyDescent="0.25">
      <c r="A68" s="99"/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</row>
    <row r="69" spans="1:26" x14ac:dyDescent="0.25">
      <c r="A69" s="99"/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</row>
    <row r="70" spans="1:26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</row>
    <row r="71" spans="1:26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</row>
    <row r="72" spans="1:26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</row>
    <row r="73" spans="1:26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</row>
    <row r="74" spans="1:26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</row>
    <row r="75" spans="1:26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</row>
    <row r="76" spans="1:26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</row>
    <row r="77" spans="1:26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</row>
    <row r="78" spans="1:26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</row>
    <row r="79" spans="1:26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</row>
    <row r="80" spans="1:26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</row>
    <row r="81" spans="1:26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</row>
    <row r="82" spans="1:26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</row>
    <row r="83" spans="1:26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</row>
    <row r="84" spans="1:26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</row>
    <row r="85" spans="1:26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</row>
    <row r="86" spans="1:26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</row>
    <row r="87" spans="1:26" x14ac:dyDescent="0.2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</row>
    <row r="88" spans="1:26" x14ac:dyDescent="0.2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</row>
    <row r="89" spans="1:26" x14ac:dyDescent="0.2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</row>
    <row r="90" spans="1:26" x14ac:dyDescent="0.2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</row>
    <row r="91" spans="1:26" x14ac:dyDescent="0.2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</row>
    <row r="92" spans="1:26" x14ac:dyDescent="0.2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</row>
    <row r="93" spans="1:26" x14ac:dyDescent="0.2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</row>
    <row r="94" spans="1:26" x14ac:dyDescent="0.2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</row>
    <row r="95" spans="1:26" x14ac:dyDescent="0.2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</row>
    <row r="96" spans="1:26" x14ac:dyDescent="0.2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</row>
    <row r="97" spans="1:26" x14ac:dyDescent="0.2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</row>
    <row r="98" spans="1:26" x14ac:dyDescent="0.2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</row>
    <row r="99" spans="1:26" x14ac:dyDescent="0.2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28" zoomScale="85" zoomScaleNormal="85" workbookViewId="0">
      <selection activeCell="C20" sqref="C20"/>
    </sheetView>
  </sheetViews>
  <sheetFormatPr defaultRowHeight="12.75" x14ac:dyDescent="0.2"/>
  <cols>
    <col min="1" max="1" width="16.28515625" customWidth="1"/>
    <col min="2" max="2" width="24" customWidth="1"/>
    <col min="3" max="3" width="60.7109375" customWidth="1"/>
    <col min="6" max="6" width="10.7109375" customWidth="1"/>
    <col min="7" max="7" width="11" customWidth="1"/>
    <col min="8" max="8" width="10.42578125" customWidth="1"/>
    <col min="11" max="11" width="26" bestFit="1" customWidth="1"/>
    <col min="12" max="12" width="60.28515625" bestFit="1" customWidth="1"/>
    <col min="13" max="13" width="8.85546875" customWidth="1"/>
  </cols>
  <sheetData>
    <row r="1" spans="1:8" ht="21" x14ac:dyDescent="0.35">
      <c r="A1" s="19" t="s">
        <v>41</v>
      </c>
      <c r="B1" s="20"/>
    </row>
    <row r="2" spans="1:8" ht="15" x14ac:dyDescent="0.2">
      <c r="A2" s="21"/>
      <c r="B2" s="22"/>
      <c r="C2" s="22"/>
      <c r="D2" s="23"/>
      <c r="E2" s="22"/>
      <c r="F2" s="22"/>
      <c r="G2" s="22"/>
      <c r="H2" s="22"/>
    </row>
    <row r="3" spans="1:8" ht="15" x14ac:dyDescent="0.2">
      <c r="A3" s="21"/>
      <c r="B3" s="22"/>
      <c r="C3" s="22"/>
      <c r="D3" s="23"/>
      <c r="E3" s="22"/>
      <c r="F3" s="22"/>
      <c r="G3" s="22"/>
      <c r="H3" s="22"/>
    </row>
    <row r="4" spans="1:8" ht="15" x14ac:dyDescent="0.2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30" x14ac:dyDescent="0.25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x14ac:dyDescent="0.2">
      <c r="A12" s="22"/>
      <c r="B12" s="53" t="s">
        <v>381</v>
      </c>
      <c r="C12" s="53" t="s">
        <v>371</v>
      </c>
      <c r="D12" s="74" t="s">
        <v>61</v>
      </c>
      <c r="E12" s="22"/>
      <c r="F12" s="22"/>
      <c r="G12" s="22"/>
      <c r="H12" s="22"/>
    </row>
    <row r="13" spans="1:8" x14ac:dyDescent="0.2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">
      <c r="A17" s="1"/>
      <c r="B17" s="75" t="s">
        <v>389</v>
      </c>
      <c r="C17" s="75" t="s">
        <v>207</v>
      </c>
      <c r="D17" s="76" t="s">
        <v>61</v>
      </c>
      <c r="E17" s="22"/>
      <c r="F17" s="22"/>
    </row>
    <row r="18" spans="1:9" x14ac:dyDescent="0.2">
      <c r="A18" s="30"/>
      <c r="B18" s="77" t="s">
        <v>73</v>
      </c>
      <c r="C18" s="77" t="s">
        <v>208</v>
      </c>
      <c r="D18" s="65" t="s">
        <v>61</v>
      </c>
      <c r="E18" s="30"/>
      <c r="F18" s="30"/>
      <c r="G18" s="30"/>
      <c r="H18" s="30"/>
      <c r="I18" s="1"/>
    </row>
    <row r="19" spans="1:9" x14ac:dyDescent="0.2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">
      <c r="B22" s="22" t="s">
        <v>354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5" x14ac:dyDescent="0.2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5" x14ac:dyDescent="0.2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5" x14ac:dyDescent="0.2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5" x14ac:dyDescent="0.2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5" thickBot="1" x14ac:dyDescent="0.25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">
      <c r="B34" s="22"/>
      <c r="C34" s="22"/>
      <c r="D34" s="22"/>
      <c r="E34" s="22"/>
      <c r="F34" s="22"/>
      <c r="G34" s="22"/>
      <c r="H34" s="22"/>
    </row>
    <row r="35" spans="1:9" x14ac:dyDescent="0.2">
      <c r="B35" s="22"/>
      <c r="C35" s="22"/>
      <c r="E35" s="22"/>
      <c r="F35" s="22"/>
      <c r="G35" s="22"/>
      <c r="H35" s="22"/>
    </row>
    <row r="38" spans="1:9" ht="21" x14ac:dyDescent="0.35">
      <c r="B38" s="117" t="s">
        <v>101</v>
      </c>
      <c r="C38" s="117"/>
    </row>
    <row r="39" spans="1:9" ht="15.75" thickBot="1" x14ac:dyDescent="0.25">
      <c r="B39" s="26" t="s">
        <v>57</v>
      </c>
      <c r="C39" s="26" t="s">
        <v>58</v>
      </c>
    </row>
    <row r="40" spans="1:9" ht="13.5" thickBot="1" x14ac:dyDescent="0.25">
      <c r="B40" s="54" t="s">
        <v>209</v>
      </c>
      <c r="C40" s="55"/>
    </row>
    <row r="41" spans="1:9" x14ac:dyDescent="0.2">
      <c r="B41" s="56" t="s">
        <v>210</v>
      </c>
      <c r="C41" s="56"/>
    </row>
    <row r="42" spans="1:9" x14ac:dyDescent="0.2">
      <c r="B42" s="57" t="s">
        <v>211</v>
      </c>
      <c r="C42" s="57" t="s">
        <v>212</v>
      </c>
    </row>
    <row r="43" spans="1:9" x14ac:dyDescent="0.2">
      <c r="B43" s="57" t="s">
        <v>213</v>
      </c>
      <c r="C43" s="57" t="s">
        <v>214</v>
      </c>
    </row>
    <row r="44" spans="1:9" x14ac:dyDescent="0.2">
      <c r="B44" s="56" t="s">
        <v>69</v>
      </c>
      <c r="C44" s="56"/>
    </row>
    <row r="45" spans="1:9" x14ac:dyDescent="0.2">
      <c r="B45" s="57" t="s">
        <v>215</v>
      </c>
      <c r="C45" s="57" t="s">
        <v>216</v>
      </c>
      <c r="I45" s="22"/>
    </row>
    <row r="46" spans="1:9" x14ac:dyDescent="0.2">
      <c r="B46" s="57" t="s">
        <v>217</v>
      </c>
      <c r="C46" s="57" t="s">
        <v>218</v>
      </c>
      <c r="I46" s="22"/>
    </row>
    <row r="47" spans="1:9" x14ac:dyDescent="0.2">
      <c r="B47" s="57" t="s">
        <v>219</v>
      </c>
      <c r="C47" s="57" t="s">
        <v>220</v>
      </c>
    </row>
    <row r="48" spans="1:9" x14ac:dyDescent="0.2">
      <c r="B48" s="57" t="s">
        <v>221</v>
      </c>
      <c r="C48" s="57" t="s">
        <v>222</v>
      </c>
    </row>
    <row r="49" spans="2:3" x14ac:dyDescent="0.2">
      <c r="B49" s="57" t="s">
        <v>223</v>
      </c>
      <c r="C49" s="57" t="s">
        <v>224</v>
      </c>
    </row>
    <row r="50" spans="2:3" x14ac:dyDescent="0.2">
      <c r="B50" s="57" t="s">
        <v>225</v>
      </c>
      <c r="C50" s="57" t="s">
        <v>226</v>
      </c>
    </row>
    <row r="51" spans="2:3" x14ac:dyDescent="0.2">
      <c r="B51" s="57" t="s">
        <v>227</v>
      </c>
      <c r="C51" s="57" t="s">
        <v>228</v>
      </c>
    </row>
    <row r="52" spans="2:3" x14ac:dyDescent="0.2">
      <c r="B52" s="57" t="s">
        <v>229</v>
      </c>
      <c r="C52" s="57" t="s">
        <v>230</v>
      </c>
    </row>
    <row r="53" spans="2:3" x14ac:dyDescent="0.2">
      <c r="B53" s="57" t="s">
        <v>231</v>
      </c>
      <c r="C53" s="57" t="s">
        <v>232</v>
      </c>
    </row>
    <row r="54" spans="2:3" x14ac:dyDescent="0.2">
      <c r="B54" s="57" t="s">
        <v>233</v>
      </c>
      <c r="C54" s="57" t="s">
        <v>234</v>
      </c>
    </row>
    <row r="55" spans="2:3" x14ac:dyDescent="0.2">
      <c r="B55" s="57" t="s">
        <v>235</v>
      </c>
      <c r="C55" s="57" t="s">
        <v>236</v>
      </c>
    </row>
    <row r="56" spans="2:3" x14ac:dyDescent="0.2">
      <c r="B56" s="57" t="s">
        <v>237</v>
      </c>
      <c r="C56" s="57" t="s">
        <v>238</v>
      </c>
    </row>
    <row r="57" spans="2:3" x14ac:dyDescent="0.2">
      <c r="B57" s="57" t="s">
        <v>239</v>
      </c>
      <c r="C57" s="57" t="s">
        <v>240</v>
      </c>
    </row>
    <row r="58" spans="2:3" x14ac:dyDescent="0.2">
      <c r="B58" s="57" t="s">
        <v>241</v>
      </c>
      <c r="C58" s="57" t="s">
        <v>242</v>
      </c>
    </row>
    <row r="59" spans="2:3" x14ac:dyDescent="0.2">
      <c r="B59" s="57" t="s">
        <v>243</v>
      </c>
      <c r="C59" s="57" t="s">
        <v>244</v>
      </c>
    </row>
    <row r="60" spans="2:3" x14ac:dyDescent="0.2">
      <c r="B60" s="57" t="s">
        <v>356</v>
      </c>
      <c r="C60" s="57" t="s">
        <v>245</v>
      </c>
    </row>
    <row r="61" spans="2:3" x14ac:dyDescent="0.2">
      <c r="B61" s="57" t="s">
        <v>357</v>
      </c>
      <c r="C61" s="57" t="s">
        <v>246</v>
      </c>
    </row>
    <row r="62" spans="2:3" x14ac:dyDescent="0.2">
      <c r="B62" s="57" t="s">
        <v>247</v>
      </c>
      <c r="C62" s="57" t="s">
        <v>248</v>
      </c>
    </row>
    <row r="63" spans="2:3" x14ac:dyDescent="0.2">
      <c r="B63" s="57" t="s">
        <v>249</v>
      </c>
      <c r="C63" s="57" t="s">
        <v>250</v>
      </c>
    </row>
    <row r="64" spans="2:3" x14ac:dyDescent="0.2">
      <c r="B64" s="56" t="s">
        <v>251</v>
      </c>
      <c r="C64" s="56"/>
    </row>
    <row r="65" spans="2:3" x14ac:dyDescent="0.2">
      <c r="B65" s="57" t="s">
        <v>252</v>
      </c>
      <c r="C65" s="57" t="s">
        <v>253</v>
      </c>
    </row>
    <row r="66" spans="2:3" x14ac:dyDescent="0.2">
      <c r="B66" s="57" t="s">
        <v>328</v>
      </c>
      <c r="C66" s="57" t="s">
        <v>254</v>
      </c>
    </row>
    <row r="67" spans="2:3" x14ac:dyDescent="0.2">
      <c r="B67" s="57" t="s">
        <v>314</v>
      </c>
      <c r="C67" s="57" t="s">
        <v>255</v>
      </c>
    </row>
    <row r="68" spans="2:3" x14ac:dyDescent="0.2">
      <c r="B68" s="57" t="s">
        <v>315</v>
      </c>
      <c r="C68" s="57" t="s">
        <v>256</v>
      </c>
    </row>
    <row r="69" spans="2:3" x14ac:dyDescent="0.2">
      <c r="B69" s="57" t="s">
        <v>316</v>
      </c>
      <c r="C69" s="57" t="s">
        <v>257</v>
      </c>
    </row>
    <row r="70" spans="2:3" x14ac:dyDescent="0.2">
      <c r="B70" s="57" t="s">
        <v>317</v>
      </c>
      <c r="C70" s="57" t="s">
        <v>258</v>
      </c>
    </row>
    <row r="71" spans="2:3" x14ac:dyDescent="0.2">
      <c r="B71" s="57" t="s">
        <v>318</v>
      </c>
      <c r="C71" s="57" t="s">
        <v>259</v>
      </c>
    </row>
    <row r="72" spans="2:3" x14ac:dyDescent="0.2">
      <c r="B72" s="57" t="s">
        <v>319</v>
      </c>
      <c r="C72" s="57" t="s">
        <v>260</v>
      </c>
    </row>
    <row r="73" spans="2:3" x14ac:dyDescent="0.2">
      <c r="B73" s="57" t="s">
        <v>320</v>
      </c>
      <c r="C73" s="57" t="s">
        <v>261</v>
      </c>
    </row>
    <row r="74" spans="2:3" x14ac:dyDescent="0.2">
      <c r="B74" s="57" t="s">
        <v>321</v>
      </c>
      <c r="C74" s="57" t="s">
        <v>262</v>
      </c>
    </row>
    <row r="75" spans="2:3" x14ac:dyDescent="0.2">
      <c r="B75" s="57" t="s">
        <v>322</v>
      </c>
      <c r="C75" s="57" t="s">
        <v>263</v>
      </c>
    </row>
    <row r="76" spans="2:3" x14ac:dyDescent="0.2">
      <c r="B76" s="57" t="s">
        <v>323</v>
      </c>
      <c r="C76" s="57" t="s">
        <v>264</v>
      </c>
    </row>
    <row r="77" spans="2:3" x14ac:dyDescent="0.2">
      <c r="B77" s="57" t="s">
        <v>324</v>
      </c>
      <c r="C77" s="57" t="s">
        <v>265</v>
      </c>
    </row>
    <row r="78" spans="2:3" x14ac:dyDescent="0.2">
      <c r="B78" s="57" t="s">
        <v>325</v>
      </c>
      <c r="C78" s="57" t="s">
        <v>266</v>
      </c>
    </row>
    <row r="79" spans="2:3" x14ac:dyDescent="0.2">
      <c r="B79" s="57" t="s">
        <v>358</v>
      </c>
      <c r="C79" s="57" t="s">
        <v>267</v>
      </c>
    </row>
    <row r="80" spans="2:3" x14ac:dyDescent="0.2">
      <c r="B80" s="57" t="s">
        <v>359</v>
      </c>
      <c r="C80" s="57" t="s">
        <v>268</v>
      </c>
    </row>
    <row r="81" spans="2:3" x14ac:dyDescent="0.2">
      <c r="B81" s="57" t="s">
        <v>360</v>
      </c>
      <c r="C81" s="57" t="s">
        <v>269</v>
      </c>
    </row>
    <row r="82" spans="2:3" x14ac:dyDescent="0.2">
      <c r="B82" s="57" t="s">
        <v>326</v>
      </c>
      <c r="C82" s="57" t="s">
        <v>270</v>
      </c>
    </row>
    <row r="83" spans="2:3" x14ac:dyDescent="0.2">
      <c r="B83" s="57" t="s">
        <v>327</v>
      </c>
      <c r="C83" s="57" t="s">
        <v>271</v>
      </c>
    </row>
    <row r="84" spans="2:3" x14ac:dyDescent="0.2">
      <c r="B84" s="56" t="s">
        <v>272</v>
      </c>
      <c r="C84" s="56"/>
    </row>
    <row r="85" spans="2:3" x14ac:dyDescent="0.2">
      <c r="B85" s="57" t="s">
        <v>273</v>
      </c>
      <c r="C85" s="57" t="s">
        <v>274</v>
      </c>
    </row>
    <row r="86" spans="2:3" x14ac:dyDescent="0.2">
      <c r="B86" s="57" t="s">
        <v>275</v>
      </c>
      <c r="C86" s="57" t="s">
        <v>276</v>
      </c>
    </row>
    <row r="87" spans="2:3" x14ac:dyDescent="0.2">
      <c r="B87" s="57" t="s">
        <v>277</v>
      </c>
      <c r="C87" s="57" t="s">
        <v>278</v>
      </c>
    </row>
    <row r="88" spans="2:3" x14ac:dyDescent="0.2">
      <c r="B88" s="57" t="s">
        <v>279</v>
      </c>
      <c r="C88" s="57" t="s">
        <v>280</v>
      </c>
    </row>
    <row r="89" spans="2:3" x14ac:dyDescent="0.2">
      <c r="B89" s="57" t="s">
        <v>281</v>
      </c>
      <c r="C89" s="57" t="s">
        <v>282</v>
      </c>
    </row>
    <row r="90" spans="2:3" x14ac:dyDescent="0.2">
      <c r="B90" s="56" t="s">
        <v>283</v>
      </c>
      <c r="C90" s="56"/>
    </row>
    <row r="91" spans="2:3" x14ac:dyDescent="0.2">
      <c r="B91" s="57" t="s">
        <v>361</v>
      </c>
      <c r="C91" s="57" t="s">
        <v>284</v>
      </c>
    </row>
    <row r="92" spans="2:3" x14ac:dyDescent="0.2">
      <c r="B92" s="57" t="s">
        <v>362</v>
      </c>
      <c r="C92" s="57" t="s">
        <v>285</v>
      </c>
    </row>
    <row r="93" spans="2:3" x14ac:dyDescent="0.2">
      <c r="B93" s="57" t="s">
        <v>286</v>
      </c>
      <c r="C93" s="57" t="s">
        <v>287</v>
      </c>
    </row>
    <row r="94" spans="2:3" x14ac:dyDescent="0.2">
      <c r="B94" s="58" t="s">
        <v>76</v>
      </c>
      <c r="C94" s="59"/>
    </row>
    <row r="95" spans="2:3" x14ac:dyDescent="0.2">
      <c r="B95" s="56" t="s">
        <v>288</v>
      </c>
      <c r="C95" s="56"/>
    </row>
    <row r="96" spans="2:3" x14ac:dyDescent="0.2">
      <c r="B96" s="57" t="s">
        <v>289</v>
      </c>
      <c r="C96" s="57" t="s">
        <v>290</v>
      </c>
    </row>
    <row r="97" spans="2:10" x14ac:dyDescent="0.2">
      <c r="B97" s="57" t="s">
        <v>291</v>
      </c>
      <c r="C97" s="57" t="s">
        <v>292</v>
      </c>
    </row>
    <row r="98" spans="2:10" x14ac:dyDescent="0.2">
      <c r="B98" s="57" t="s">
        <v>293</v>
      </c>
      <c r="C98" s="57" t="s">
        <v>294</v>
      </c>
    </row>
    <row r="99" spans="2:10" x14ac:dyDescent="0.2">
      <c r="B99" s="57" t="s">
        <v>383</v>
      </c>
      <c r="C99" s="57" t="s">
        <v>295</v>
      </c>
    </row>
    <row r="100" spans="2:10" s="1" customFormat="1" x14ac:dyDescent="0.2">
      <c r="B100" s="57" t="s">
        <v>296</v>
      </c>
      <c r="C100" s="57" t="s">
        <v>297</v>
      </c>
    </row>
    <row r="101" spans="2:10" x14ac:dyDescent="0.2">
      <c r="B101" s="57" t="s">
        <v>298</v>
      </c>
      <c r="C101" s="57" t="s">
        <v>299</v>
      </c>
    </row>
    <row r="102" spans="2:10" x14ac:dyDescent="0.2">
      <c r="B102" s="57" t="s">
        <v>300</v>
      </c>
      <c r="C102" s="57" t="s">
        <v>301</v>
      </c>
    </row>
    <row r="103" spans="2:10" x14ac:dyDescent="0.2">
      <c r="B103" s="56" t="s">
        <v>330</v>
      </c>
      <c r="C103" s="56"/>
    </row>
    <row r="104" spans="2:10" x14ac:dyDescent="0.2">
      <c r="B104" s="57" t="s">
        <v>347</v>
      </c>
      <c r="C104" s="57" t="s">
        <v>331</v>
      </c>
    </row>
    <row r="105" spans="2:10" x14ac:dyDescent="0.2">
      <c r="B105" s="57" t="s">
        <v>348</v>
      </c>
      <c r="C105" s="57" t="s">
        <v>332</v>
      </c>
      <c r="J105" s="22"/>
    </row>
    <row r="106" spans="2:10" x14ac:dyDescent="0.2">
      <c r="B106" s="57" t="s">
        <v>349</v>
      </c>
      <c r="C106" s="57" t="s">
        <v>344</v>
      </c>
      <c r="J106" s="22"/>
    </row>
    <row r="107" spans="2:10" x14ac:dyDescent="0.2">
      <c r="B107" s="57" t="s">
        <v>350</v>
      </c>
      <c r="C107" s="57" t="s">
        <v>333</v>
      </c>
      <c r="J107" s="22"/>
    </row>
    <row r="108" spans="2:10" s="1" customFormat="1" x14ac:dyDescent="0.2">
      <c r="B108" s="57" t="s">
        <v>351</v>
      </c>
      <c r="C108" s="57" t="s">
        <v>345</v>
      </c>
      <c r="J108" s="22"/>
    </row>
    <row r="109" spans="2:10" s="1" customFormat="1" x14ac:dyDescent="0.2">
      <c r="B109" s="57" t="s">
        <v>352</v>
      </c>
      <c r="C109" s="57" t="s">
        <v>346</v>
      </c>
      <c r="J109" s="22"/>
    </row>
    <row r="110" spans="2:10" s="1" customFormat="1" x14ac:dyDescent="0.2">
      <c r="B110" s="57" t="s">
        <v>353</v>
      </c>
      <c r="C110" s="57" t="s">
        <v>334</v>
      </c>
      <c r="J110" s="22"/>
    </row>
    <row r="111" spans="2:10" x14ac:dyDescent="0.2">
      <c r="B111" s="56" t="s">
        <v>302</v>
      </c>
      <c r="C111" s="56"/>
      <c r="J111" s="22"/>
    </row>
    <row r="112" spans="2:10" x14ac:dyDescent="0.2">
      <c r="B112" s="57" t="s">
        <v>335</v>
      </c>
      <c r="C112" s="57" t="s">
        <v>303</v>
      </c>
      <c r="J112" s="22"/>
    </row>
    <row r="113" spans="2:10" x14ac:dyDescent="0.2">
      <c r="B113" s="57" t="s">
        <v>336</v>
      </c>
      <c r="C113" s="57" t="s">
        <v>304</v>
      </c>
      <c r="J113" s="22"/>
    </row>
    <row r="114" spans="2:10" x14ac:dyDescent="0.2">
      <c r="B114" s="57" t="s">
        <v>337</v>
      </c>
      <c r="C114" s="57" t="s">
        <v>305</v>
      </c>
      <c r="J114" s="22"/>
    </row>
    <row r="115" spans="2:10" x14ac:dyDescent="0.2">
      <c r="B115" s="57" t="s">
        <v>338</v>
      </c>
      <c r="C115" s="57" t="s">
        <v>306</v>
      </c>
      <c r="J115" s="22"/>
    </row>
    <row r="116" spans="2:10" x14ac:dyDescent="0.2">
      <c r="B116" s="57" t="s">
        <v>339</v>
      </c>
      <c r="C116" s="57" t="s">
        <v>307</v>
      </c>
      <c r="J116" s="22"/>
    </row>
    <row r="117" spans="2:10" x14ac:dyDescent="0.2">
      <c r="B117" s="57" t="s">
        <v>340</v>
      </c>
      <c r="C117" s="57" t="s">
        <v>308</v>
      </c>
      <c r="J117" s="22"/>
    </row>
    <row r="118" spans="2:10" x14ac:dyDescent="0.2">
      <c r="B118" s="57" t="s">
        <v>341</v>
      </c>
      <c r="C118" s="57" t="s">
        <v>309</v>
      </c>
      <c r="J118" s="22"/>
    </row>
    <row r="119" spans="2:10" x14ac:dyDescent="0.2">
      <c r="B119" s="56" t="s">
        <v>310</v>
      </c>
      <c r="C119" s="56"/>
      <c r="J119" s="22"/>
    </row>
    <row r="120" spans="2:10" x14ac:dyDescent="0.2">
      <c r="B120" s="57" t="s">
        <v>342</v>
      </c>
      <c r="C120" s="57" t="s">
        <v>311</v>
      </c>
    </row>
    <row r="121" spans="2:10" x14ac:dyDescent="0.2">
      <c r="B121" s="57" t="s">
        <v>363</v>
      </c>
      <c r="C121" s="57" t="s">
        <v>312</v>
      </c>
    </row>
    <row r="122" spans="2:10" x14ac:dyDescent="0.2">
      <c r="B122" s="57" t="s">
        <v>343</v>
      </c>
      <c r="C122" s="57" t="s">
        <v>313</v>
      </c>
    </row>
    <row r="123" spans="2:10" s="1" customFormat="1" x14ac:dyDescent="0.2">
      <c r="B123" s="58" t="s">
        <v>365</v>
      </c>
      <c r="C123" s="59"/>
    </row>
    <row r="124" spans="2:10" x14ac:dyDescent="0.2">
      <c r="B124" s="56" t="s">
        <v>369</v>
      </c>
      <c r="C124" s="56"/>
    </row>
    <row r="125" spans="2:10" x14ac:dyDescent="0.2">
      <c r="B125" s="70" t="s">
        <v>378</v>
      </c>
      <c r="C125" s="70" t="s">
        <v>366</v>
      </c>
    </row>
    <row r="126" spans="2:10" x14ac:dyDescent="0.2">
      <c r="B126" s="70" t="s">
        <v>376</v>
      </c>
      <c r="C126" s="70" t="s">
        <v>367</v>
      </c>
    </row>
    <row r="127" spans="2:10" x14ac:dyDescent="0.2">
      <c r="B127" s="70" t="s">
        <v>377</v>
      </c>
      <c r="C127" s="70" t="s">
        <v>368</v>
      </c>
    </row>
    <row r="128" spans="2:10" x14ac:dyDescent="0.2">
      <c r="B128" s="56" t="s">
        <v>372</v>
      </c>
      <c r="C128" s="56"/>
    </row>
    <row r="129" spans="2:12" x14ac:dyDescent="0.2">
      <c r="B129" s="71" t="s">
        <v>379</v>
      </c>
      <c r="C129" s="72" t="s">
        <v>373</v>
      </c>
    </row>
    <row r="130" spans="2:12" x14ac:dyDescent="0.2">
      <c r="B130" s="73" t="s">
        <v>380</v>
      </c>
      <c r="C130" s="73" t="s">
        <v>374</v>
      </c>
    </row>
    <row r="138" spans="2:12" x14ac:dyDescent="0.2">
      <c r="K138" s="1"/>
      <c r="L138" s="1"/>
    </row>
    <row r="139" spans="2:12" x14ac:dyDescent="0.2">
      <c r="K139" s="1"/>
      <c r="L139" s="1"/>
    </row>
    <row r="140" spans="2:12" x14ac:dyDescent="0.2">
      <c r="K140" s="1"/>
      <c r="L140" s="1"/>
    </row>
    <row r="141" spans="2:12" x14ac:dyDescent="0.2">
      <c r="K141" s="1"/>
      <c r="L141" s="1"/>
    </row>
    <row r="142" spans="2:12" x14ac:dyDescent="0.2">
      <c r="K142" s="1"/>
      <c r="L142" s="1"/>
    </row>
    <row r="143" spans="2:12" x14ac:dyDescent="0.2">
      <c r="K143" s="1"/>
      <c r="L143" s="1"/>
    </row>
    <row r="144" spans="2:12" x14ac:dyDescent="0.2">
      <c r="K144" s="1"/>
      <c r="L144" s="1"/>
    </row>
    <row r="145" spans="11:12" x14ac:dyDescent="0.2">
      <c r="K145" s="1"/>
      <c r="L145" s="1"/>
    </row>
    <row r="146" spans="11:12" x14ac:dyDescent="0.2">
      <c r="K146" s="1"/>
      <c r="L146" s="1"/>
    </row>
    <row r="147" spans="11:12" x14ac:dyDescent="0.2">
      <c r="K147" s="1"/>
      <c r="L147" s="1"/>
    </row>
    <row r="148" spans="11:12" x14ac:dyDescent="0.2">
      <c r="K148" s="1"/>
      <c r="L148" s="1"/>
    </row>
    <row r="149" spans="11:12" x14ac:dyDescent="0.2">
      <c r="K149" s="1"/>
      <c r="L149" s="1"/>
    </row>
    <row r="150" spans="11:12" x14ac:dyDescent="0.2">
      <c r="K150" s="1"/>
      <c r="L150" s="1"/>
    </row>
    <row r="151" spans="11:12" x14ac:dyDescent="0.2">
      <c r="K151" s="1"/>
      <c r="L151" s="1"/>
    </row>
    <row r="152" spans="11:12" x14ac:dyDescent="0.2">
      <c r="K152" s="1"/>
      <c r="L152" s="1"/>
    </row>
    <row r="153" spans="11:12" x14ac:dyDescent="0.2">
      <c r="K153" s="1"/>
      <c r="L153" s="1"/>
    </row>
    <row r="154" spans="11:12" x14ac:dyDescent="0.2">
      <c r="K154" s="1"/>
      <c r="L154" s="1"/>
    </row>
    <row r="155" spans="11:12" x14ac:dyDescent="0.2">
      <c r="K155" s="1"/>
      <c r="L155" s="1"/>
    </row>
    <row r="156" spans="11:12" x14ac:dyDescent="0.2">
      <c r="K156" s="1"/>
      <c r="L156" s="1"/>
    </row>
    <row r="157" spans="11:12" x14ac:dyDescent="0.2">
      <c r="K157" s="1"/>
      <c r="L157" s="1"/>
    </row>
    <row r="158" spans="11:12" x14ac:dyDescent="0.2">
      <c r="K158" s="1"/>
      <c r="L158" s="1"/>
    </row>
    <row r="159" spans="11:12" x14ac:dyDescent="0.2">
      <c r="K159" s="1"/>
      <c r="L159" s="1"/>
    </row>
    <row r="160" spans="11:12" x14ac:dyDescent="0.2">
      <c r="K160" s="1"/>
      <c r="L160" s="1"/>
    </row>
  </sheetData>
  <mergeCells count="1">
    <mergeCell ref="B38:C38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opLeftCell="A83" zoomScale="85" zoomScaleNormal="85" workbookViewId="0">
      <selection activeCell="Q108" sqref="Q108"/>
    </sheetView>
  </sheetViews>
  <sheetFormatPr defaultRowHeight="12.75" x14ac:dyDescent="0.2"/>
  <cols>
    <col min="1" max="1" width="3.28515625" customWidth="1"/>
    <col min="2" max="2" width="24.42578125" customWidth="1"/>
    <col min="3" max="3" width="49.7109375" bestFit="1" customWidth="1"/>
    <col min="4" max="4" width="20.7109375" bestFit="1" customWidth="1"/>
    <col min="5" max="5" width="19.5703125" customWidth="1"/>
    <col min="6" max="8" width="13.42578125" customWidth="1"/>
    <col min="9" max="11" width="18.140625" customWidth="1"/>
    <col min="12" max="14" width="19.85546875" customWidth="1"/>
    <col min="16" max="16" width="16.28515625" customWidth="1"/>
    <col min="17" max="17" width="12.28515625" customWidth="1"/>
    <col min="18" max="18" width="11.140625" customWidth="1"/>
    <col min="19" max="19" width="14" customWidth="1"/>
    <col min="20" max="20" width="14.140625" customWidth="1"/>
    <col min="21" max="21" width="13.5703125" customWidth="1"/>
    <col min="22" max="22" width="13.85546875" customWidth="1"/>
    <col min="34" max="34" width="21.7109375" bestFit="1" customWidth="1"/>
    <col min="35" max="35" width="22.28515625" bestFit="1" customWidth="1"/>
    <col min="36" max="36" width="10.7109375" customWidth="1"/>
  </cols>
  <sheetData>
    <row r="3" spans="2:13" x14ac:dyDescent="0.2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" customHeight="1" thickBot="1" x14ac:dyDescent="0.2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25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5" x14ac:dyDescent="0.25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5" x14ac:dyDescent="0.25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5" x14ac:dyDescent="0.25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5" x14ac:dyDescent="0.25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5" x14ac:dyDescent="0.25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5" x14ac:dyDescent="0.25">
      <c r="B67" s="27" t="s">
        <v>329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5" x14ac:dyDescent="0.25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5" x14ac:dyDescent="0.25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5" x14ac:dyDescent="0.25">
      <c r="B87" s="27" t="s">
        <v>364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370</v>
      </c>
      <c r="P88" s="22"/>
    </row>
    <row r="89" spans="2:16" s="1" customFormat="1" x14ac:dyDescent="0.2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370</v>
      </c>
      <c r="P89" s="22"/>
    </row>
    <row r="90" spans="2:16" s="1" customFormat="1" x14ac:dyDescent="0.2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370</v>
      </c>
      <c r="P90" s="22"/>
    </row>
    <row r="91" spans="2:16" s="1" customFormat="1" ht="15" x14ac:dyDescent="0.25">
      <c r="B91" s="27" t="s">
        <v>375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370</v>
      </c>
      <c r="P92" s="22"/>
    </row>
    <row r="93" spans="2:16" x14ac:dyDescent="0.2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370</v>
      </c>
      <c r="H93" s="30"/>
      <c r="I93" s="30"/>
      <c r="J93" s="30"/>
      <c r="K93" s="48"/>
      <c r="P93" s="22"/>
    </row>
    <row r="94" spans="2:16" x14ac:dyDescent="0.2">
      <c r="P94" s="22"/>
    </row>
    <row r="95" spans="2:16" x14ac:dyDescent="0.2">
      <c r="P95" s="22"/>
    </row>
    <row r="96" spans="2:16" x14ac:dyDescent="0.2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388</v>
      </c>
      <c r="K97" s="12" t="s">
        <v>104</v>
      </c>
      <c r="L97" s="12" t="s">
        <v>382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2.5" x14ac:dyDescent="0.2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39" thickBot="1" x14ac:dyDescent="0.25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5" x14ac:dyDescent="0.25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5" x14ac:dyDescent="0.25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16.7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16.7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v>16.7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16.7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16.7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v>16.7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v>16.7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v>16.7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v>16.7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v>16.7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v>16.7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v>16.7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v>16.7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v>16.7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v>16.7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v>16.7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v>16.7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">
      <c r="B121" s="1" t="str">
        <f t="shared" si="0"/>
        <v>T-CAR-ICE_HYD21</v>
      </c>
      <c r="C121" s="1" t="str">
        <f>Commodities!B17</f>
        <v>TRAH2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v>16.7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">
      <c r="B122" s="1" t="str">
        <f t="shared" si="0"/>
        <v>T-CAR-FCV_HYD21</v>
      </c>
      <c r="C122" s="1" t="str">
        <f>Commodities!B17</f>
        <v>TRAH2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v>16.7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5" x14ac:dyDescent="0.25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4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4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5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4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5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4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5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4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5"/>
        <v>39.93</v>
      </c>
      <c r="R129" s="48">
        <v>1.49</v>
      </c>
      <c r="S129" s="1">
        <v>15</v>
      </c>
      <c r="T129" s="1">
        <v>1E-3</v>
      </c>
    </row>
    <row r="130" spans="2:20" x14ac:dyDescent="0.2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4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5"/>
        <v>39.93</v>
      </c>
      <c r="R130" s="48">
        <v>1.49</v>
      </c>
      <c r="S130" s="1">
        <v>15</v>
      </c>
      <c r="T130" s="1">
        <v>1E-3</v>
      </c>
    </row>
    <row r="131" spans="2:20" x14ac:dyDescent="0.2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4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5"/>
        <v>39.93</v>
      </c>
      <c r="R131" s="48">
        <v>1.49</v>
      </c>
      <c r="S131" s="1">
        <v>15</v>
      </c>
      <c r="T131" s="1">
        <v>1E-3</v>
      </c>
    </row>
    <row r="132" spans="2:20" x14ac:dyDescent="0.2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4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5"/>
        <v>39.93</v>
      </c>
      <c r="R132" s="48">
        <v>1.49</v>
      </c>
      <c r="S132" s="1">
        <v>15</v>
      </c>
      <c r="T132" s="1">
        <v>1E-3</v>
      </c>
    </row>
    <row r="133" spans="2:20" x14ac:dyDescent="0.2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4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5"/>
        <v>39.93</v>
      </c>
      <c r="R133" s="48">
        <v>1.49</v>
      </c>
      <c r="S133" s="1">
        <v>15</v>
      </c>
      <c r="T133" s="1">
        <v>1E-3</v>
      </c>
    </row>
    <row r="134" spans="2:20" x14ac:dyDescent="0.2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4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5"/>
        <v>39.93</v>
      </c>
      <c r="R134" s="48">
        <v>1.49</v>
      </c>
      <c r="S134" s="1">
        <v>15</v>
      </c>
      <c r="T134" s="1">
        <v>1E-3</v>
      </c>
    </row>
    <row r="135" spans="2:20" x14ac:dyDescent="0.2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4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5"/>
        <v>39.93</v>
      </c>
      <c r="R135" s="48">
        <v>1.49</v>
      </c>
      <c r="S135" s="1">
        <v>15</v>
      </c>
      <c r="T135" s="1">
        <v>1E-3</v>
      </c>
    </row>
    <row r="136" spans="2:20" x14ac:dyDescent="0.2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4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5"/>
        <v>39.93</v>
      </c>
      <c r="R136" s="48">
        <v>1.49</v>
      </c>
      <c r="S136" s="1">
        <v>15</v>
      </c>
      <c r="T136" s="1">
        <v>1E-3</v>
      </c>
    </row>
    <row r="137" spans="2:20" x14ac:dyDescent="0.2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4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5"/>
        <v>39.93</v>
      </c>
      <c r="R137" s="48">
        <v>1.49</v>
      </c>
      <c r="S137" s="1">
        <v>15</v>
      </c>
      <c r="T137" s="1">
        <v>1E-3</v>
      </c>
    </row>
    <row r="138" spans="2:20" x14ac:dyDescent="0.2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4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5"/>
        <v>39.93</v>
      </c>
      <c r="R138" s="48">
        <v>1.49</v>
      </c>
      <c r="S138" s="1">
        <v>15</v>
      </c>
      <c r="T138" s="1">
        <v>1E-3</v>
      </c>
    </row>
    <row r="139" spans="2:20" x14ac:dyDescent="0.2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4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5"/>
        <v>39.93</v>
      </c>
      <c r="R139" s="48">
        <v>1.49</v>
      </c>
      <c r="S139" s="1">
        <v>15</v>
      </c>
      <c r="T139" s="1">
        <v>1E-3</v>
      </c>
    </row>
    <row r="140" spans="2:20" x14ac:dyDescent="0.2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4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5"/>
        <v>39.93</v>
      </c>
      <c r="R140" s="48">
        <v>1.49</v>
      </c>
      <c r="S140" s="1">
        <v>15</v>
      </c>
      <c r="T140" s="1">
        <v>1E-3</v>
      </c>
    </row>
    <row r="141" spans="2:20" x14ac:dyDescent="0.2">
      <c r="B141" s="1" t="str">
        <f t="shared" si="3"/>
        <v>T-TAX-ICE_HYD31</v>
      </c>
      <c r="C141" s="1" t="str">
        <f>Commodities!B17</f>
        <v>TRAH2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4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5"/>
        <v>39.93</v>
      </c>
      <c r="R141" s="48">
        <v>1.49</v>
      </c>
      <c r="S141" s="1">
        <v>15</v>
      </c>
      <c r="T141" s="1">
        <v>1E-3</v>
      </c>
    </row>
    <row r="142" spans="2:20" x14ac:dyDescent="0.2">
      <c r="B142" s="1" t="str">
        <f t="shared" si="3"/>
        <v>T-TAX-FCV_HYD31</v>
      </c>
      <c r="C142" s="1" t="str">
        <f>Commodities!B17</f>
        <v>TRAH2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4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5"/>
        <v>39.93</v>
      </c>
      <c r="R142" s="48">
        <v>1.49</v>
      </c>
      <c r="S142" s="1">
        <v>15</v>
      </c>
      <c r="T142" s="1">
        <v>1E-3</v>
      </c>
    </row>
    <row r="143" spans="2:20" s="1" customFormat="1" ht="15" x14ac:dyDescent="0.25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6">AVERAGE(I145,K145)</f>
        <v>111.762</v>
      </c>
      <c r="K145" s="48">
        <v>113.565</v>
      </c>
      <c r="L145" s="48">
        <f t="shared" ref="L145:L160" si="7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6"/>
        <v>111.762</v>
      </c>
      <c r="K146" s="48">
        <v>113.565</v>
      </c>
      <c r="L146" s="48">
        <f t="shared" si="7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6"/>
        <v>323.60950000000003</v>
      </c>
      <c r="K147" s="48">
        <v>250</v>
      </c>
      <c r="L147" s="48">
        <f t="shared" si="7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">
      <c r="B148" s="1" t="str">
        <f>D54</f>
        <v>T-BUS-FCV_HYD41</v>
      </c>
      <c r="C148" s="1" t="str">
        <f>Commodities!B17</f>
        <v>TRAH2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6"/>
        <v>352.79750000000001</v>
      </c>
      <c r="K148" s="48">
        <v>308.37599999999998</v>
      </c>
      <c r="L148" s="48">
        <f t="shared" si="7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5" x14ac:dyDescent="0.25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7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8">AVERAGE(I151,K151)</f>
        <v>935.5223742338045</v>
      </c>
      <c r="K151" s="48">
        <v>935.5223742338045</v>
      </c>
      <c r="L151" s="48">
        <f t="shared" si="7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8"/>
        <v>989.2715097553122</v>
      </c>
      <c r="K152" s="48">
        <v>989.2715097553122</v>
      </c>
      <c r="L152" s="48">
        <f t="shared" si="7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5" x14ac:dyDescent="0.25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">
      <c r="B154" s="1" t="str">
        <f t="shared" ref="B154:B160" si="9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7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">
      <c r="B155" s="1" t="str">
        <f t="shared" si="9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0">AVERAGE(I155,K155)</f>
        <v>27.027999999999999</v>
      </c>
      <c r="K155" s="50">
        <v>27.109000000000002</v>
      </c>
      <c r="L155" s="48">
        <f t="shared" si="7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">
      <c r="B156" s="1" t="str">
        <f t="shared" si="9"/>
        <v>T-LGT-PHEV_DST61</v>
      </c>
      <c r="C156" s="1" t="str">
        <f>Commodities!B9&amp;","&amp;Commodities!B15</f>
        <v>TRADST,TRAELC</v>
      </c>
      <c r="D156" s="49" t="str">
        <f t="shared" ref="D156:D160" si="11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0"/>
        <v>31.293500000000002</v>
      </c>
      <c r="K156" s="50">
        <v>29.062999999999999</v>
      </c>
      <c r="L156" s="48">
        <f t="shared" si="7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">
      <c r="B157" s="1" t="str">
        <f t="shared" si="9"/>
        <v>T-LGT-ICE_NGB61</v>
      </c>
      <c r="C157" s="1" t="str">
        <f>Commodities!B13&amp;","&amp;Commodities!B14</f>
        <v>TRACNG,TRABNG</v>
      </c>
      <c r="D157" s="49" t="str">
        <f t="shared" si="11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0"/>
        <v>26.765499999999999</v>
      </c>
      <c r="K157" s="50">
        <v>25.433</v>
      </c>
      <c r="L157" s="48">
        <f t="shared" si="7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">
      <c r="B158" s="1" t="str">
        <f t="shared" si="9"/>
        <v>T-LGT-PHEV_NGB61</v>
      </c>
      <c r="C158" s="1" t="str">
        <f>Commodities!B13&amp;","&amp;Commodities!B15</f>
        <v>TRACNG,TRAELC</v>
      </c>
      <c r="D158" s="49" t="str">
        <f t="shared" si="11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0"/>
        <v>33.258000000000003</v>
      </c>
      <c r="K158" s="50">
        <v>29.968</v>
      </c>
      <c r="L158" s="48">
        <f t="shared" si="7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">
      <c r="B159" s="1" t="str">
        <f t="shared" si="9"/>
        <v>T-LGT-FCV_HYD61</v>
      </c>
      <c r="C159" s="1" t="str">
        <f>Commodities!B17</f>
        <v>TRAH2</v>
      </c>
      <c r="D159" s="49" t="str">
        <f t="shared" si="11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0"/>
        <v>44.363</v>
      </c>
      <c r="K159" s="50">
        <v>32.58</v>
      </c>
      <c r="L159" s="48">
        <f t="shared" si="7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">
      <c r="B160" s="1" t="str">
        <f t="shared" si="9"/>
        <v>T-LGT-BEV_ELC61</v>
      </c>
      <c r="C160" s="1" t="str">
        <f>Commodities!B15</f>
        <v>TRAELC</v>
      </c>
      <c r="D160" s="49" t="str">
        <f t="shared" si="11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0"/>
        <v>30.351500000000001</v>
      </c>
      <c r="K160" s="50">
        <v>28.533000000000001</v>
      </c>
      <c r="L160" s="48">
        <f t="shared" si="7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5" x14ac:dyDescent="0.25">
      <c r="B161" s="27" t="s">
        <v>329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">
      <c r="B162" s="1" t="str">
        <f t="shared" ref="B162:B168" si="12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3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3"/>
        <v>95.69</v>
      </c>
      <c r="J162" s="48">
        <f>AVERAGE(I162,K162)</f>
        <v>98.32</v>
      </c>
      <c r="K162" s="1">
        <f t="shared" ref="K162:K168" si="14">K170</f>
        <v>100.95</v>
      </c>
      <c r="L162" s="48">
        <f t="shared" ref="L162:L168" si="15">K162-((K162-M162)/4)</f>
        <v>100.95</v>
      </c>
      <c r="M162" s="1">
        <f t="shared" ref="M162:P168" si="16">M170</f>
        <v>100.95</v>
      </c>
      <c r="N162" s="48">
        <f t="shared" si="16"/>
        <v>2.1157042474212369</v>
      </c>
      <c r="O162" s="48">
        <f t="shared" si="16"/>
        <v>2.1689507539373367</v>
      </c>
      <c r="P162" s="48">
        <f t="shared" si="16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7">T170</f>
        <v>1E-3</v>
      </c>
    </row>
    <row r="163" spans="2:22" s="1" customFormat="1" x14ac:dyDescent="0.2">
      <c r="B163" s="1" t="str">
        <f t="shared" si="12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18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8"/>
        <v>124.73</v>
      </c>
      <c r="J163" s="48">
        <f t="shared" ref="J163:J168" si="19">AVERAGE(I163,K163)</f>
        <v>124.92500000000001</v>
      </c>
      <c r="K163" s="1">
        <f t="shared" si="14"/>
        <v>125.12</v>
      </c>
      <c r="L163" s="48">
        <f>K163-((K163-M163)/4)</f>
        <v>123.88250000000001</v>
      </c>
      <c r="M163" s="1">
        <f t="shared" si="16"/>
        <v>120.17</v>
      </c>
      <c r="N163" s="48">
        <f t="shared" si="16"/>
        <v>3.5721072259038325</v>
      </c>
      <c r="O163" s="48">
        <f t="shared" si="16"/>
        <v>3.0618061936318557</v>
      </c>
      <c r="P163" s="48">
        <f t="shared" si="16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7"/>
        <v>1E-3</v>
      </c>
    </row>
    <row r="164" spans="2:22" s="1" customFormat="1" x14ac:dyDescent="0.2">
      <c r="B164" s="1" t="str">
        <f t="shared" si="12"/>
        <v>T-MGT-FCV_HYD71</v>
      </c>
      <c r="C164" s="1" t="str">
        <f t="shared" si="18"/>
        <v>TRAH2</v>
      </c>
      <c r="D164" s="1" t="str">
        <f t="shared" ref="D164:D168" si="20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8"/>
        <v>345.67</v>
      </c>
      <c r="J164" s="48">
        <f t="shared" si="19"/>
        <v>283.94499999999999</v>
      </c>
      <c r="K164" s="1">
        <f t="shared" si="14"/>
        <v>222.22</v>
      </c>
      <c r="L164" s="48">
        <f t="shared" si="15"/>
        <v>195.70750000000001</v>
      </c>
      <c r="M164" s="1">
        <f t="shared" si="16"/>
        <v>116.17</v>
      </c>
      <c r="N164" s="48">
        <f t="shared" si="16"/>
        <v>3.5721072259038325</v>
      </c>
      <c r="O164" s="48">
        <f t="shared" si="16"/>
        <v>3.0618061936318557</v>
      </c>
      <c r="P164" s="48">
        <f t="shared" si="16"/>
        <v>2.3858458293310703</v>
      </c>
      <c r="Q164" s="48">
        <v>29.397500000000001</v>
      </c>
      <c r="R164" s="50">
        <f t="shared" ref="R164:R168" si="21">R163</f>
        <v>3.592571901094749</v>
      </c>
      <c r="S164" s="1">
        <v>20</v>
      </c>
      <c r="T164" s="1">
        <f t="shared" si="17"/>
        <v>1E-3</v>
      </c>
    </row>
    <row r="165" spans="2:22" s="1" customFormat="1" x14ac:dyDescent="0.2">
      <c r="B165" s="1" t="str">
        <f t="shared" si="12"/>
        <v>T-MGT-ICE_NGB71</v>
      </c>
      <c r="C165" s="1" t="str">
        <f>Commodities!B13&amp;","&amp;Commodities!B14</f>
        <v>TRACNG,TRABNG</v>
      </c>
      <c r="D165" s="1" t="str">
        <f t="shared" si="20"/>
        <v>TRAF</v>
      </c>
      <c r="E165" s="1">
        <f t="shared" si="18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8"/>
        <v>115.69</v>
      </c>
      <c r="J165" s="48">
        <f t="shared" si="19"/>
        <v>118.32</v>
      </c>
      <c r="K165" s="1">
        <f t="shared" si="14"/>
        <v>120.95</v>
      </c>
      <c r="L165" s="48">
        <f t="shared" si="15"/>
        <v>120.95</v>
      </c>
      <c r="M165" s="1">
        <f t="shared" si="16"/>
        <v>120.95</v>
      </c>
      <c r="N165" s="48">
        <f t="shared" si="16"/>
        <v>5.0989820625747049</v>
      </c>
      <c r="O165" s="48">
        <f t="shared" si="16"/>
        <v>3.5538821890369761</v>
      </c>
      <c r="P165" s="48">
        <f t="shared" si="16"/>
        <v>2.3292245236828353</v>
      </c>
      <c r="Q165" s="48">
        <v>29.397500000000001</v>
      </c>
      <c r="R165" s="50">
        <f t="shared" si="21"/>
        <v>3.592571901094749</v>
      </c>
      <c r="S165" s="1">
        <v>20</v>
      </c>
      <c r="T165" s="1">
        <f t="shared" si="17"/>
        <v>1E-3</v>
      </c>
    </row>
    <row r="166" spans="2:22" s="1" customFormat="1" x14ac:dyDescent="0.2">
      <c r="B166" s="1" t="str">
        <f t="shared" si="12"/>
        <v>T-MGT-HEV_NGB71</v>
      </c>
      <c r="C166" s="1" t="str">
        <f>Commodities!B13&amp;","&amp;Commodities!B14</f>
        <v>TRACNG,TRABNG</v>
      </c>
      <c r="D166" s="1" t="str">
        <f t="shared" si="20"/>
        <v>TRAF</v>
      </c>
      <c r="E166" s="1">
        <f t="shared" si="18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8"/>
        <v>144.72999999999999</v>
      </c>
      <c r="J166" s="48">
        <f t="shared" si="19"/>
        <v>144.92500000000001</v>
      </c>
      <c r="K166" s="1">
        <f t="shared" si="14"/>
        <v>145.12</v>
      </c>
      <c r="L166" s="48">
        <f t="shared" si="15"/>
        <v>143.88249999999999</v>
      </c>
      <c r="M166" s="1">
        <f t="shared" si="16"/>
        <v>140.16999999999999</v>
      </c>
      <c r="N166" s="48">
        <f t="shared" si="16"/>
        <v>5.0989820625747049</v>
      </c>
      <c r="O166" s="48">
        <f t="shared" si="16"/>
        <v>3.5538821890369761</v>
      </c>
      <c r="P166" s="48">
        <f t="shared" si="16"/>
        <v>2.3292245236828353</v>
      </c>
      <c r="Q166" s="48">
        <v>29.397500000000001</v>
      </c>
      <c r="R166" s="50">
        <f t="shared" si="21"/>
        <v>3.592571901094749</v>
      </c>
      <c r="S166" s="1">
        <v>20</v>
      </c>
      <c r="T166" s="1">
        <f t="shared" si="17"/>
        <v>1E-3</v>
      </c>
    </row>
    <row r="167" spans="2:22" s="1" customFormat="1" x14ac:dyDescent="0.2">
      <c r="B167" s="1" t="str">
        <f t="shared" si="12"/>
        <v>T-MGT-ICE_LNG71</v>
      </c>
      <c r="C167" s="1" t="str">
        <f t="shared" si="18"/>
        <v>TRALNG</v>
      </c>
      <c r="D167" s="1" t="str">
        <f t="shared" si="20"/>
        <v>TRAF</v>
      </c>
      <c r="E167" s="1">
        <f t="shared" si="18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8"/>
        <v>130.68600000000001</v>
      </c>
      <c r="J167" s="48">
        <f t="shared" si="19"/>
        <v>129.72200000000001</v>
      </c>
      <c r="K167" s="1">
        <f t="shared" si="14"/>
        <v>128.75800000000001</v>
      </c>
      <c r="L167" s="48">
        <f t="shared" si="15"/>
        <v>128.11425</v>
      </c>
      <c r="M167" s="1">
        <f t="shared" si="16"/>
        <v>126.18300000000001</v>
      </c>
      <c r="N167" s="48">
        <f t="shared" si="16"/>
        <v>5.0989820625747049</v>
      </c>
      <c r="O167" s="48">
        <f t="shared" si="16"/>
        <v>3.5538821890369761</v>
      </c>
      <c r="P167" s="48">
        <f t="shared" si="16"/>
        <v>2.3292245236828353</v>
      </c>
      <c r="Q167" s="48">
        <v>29.397500000000001</v>
      </c>
      <c r="R167" s="50">
        <f t="shared" si="21"/>
        <v>3.592571901094749</v>
      </c>
      <c r="S167" s="1">
        <v>20</v>
      </c>
      <c r="T167" s="1">
        <f t="shared" si="17"/>
        <v>1E-3</v>
      </c>
    </row>
    <row r="168" spans="2:22" s="1" customFormat="1" x14ac:dyDescent="0.2">
      <c r="B168" s="1" t="str">
        <f t="shared" si="12"/>
        <v>T-MGT-BEV_ELC71</v>
      </c>
      <c r="C168" s="1" t="str">
        <f t="shared" si="18"/>
        <v>TRAELC</v>
      </c>
      <c r="D168" s="1" t="str">
        <f t="shared" si="20"/>
        <v>TRAF</v>
      </c>
      <c r="E168" s="1">
        <f>E176</f>
        <v>2025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8"/>
        <v>345.67</v>
      </c>
      <c r="J168" s="48">
        <f t="shared" si="19"/>
        <v>309.89</v>
      </c>
      <c r="K168" s="1">
        <f t="shared" si="14"/>
        <v>274.11</v>
      </c>
      <c r="L168" s="48">
        <f t="shared" si="15"/>
        <v>234.625</v>
      </c>
      <c r="M168" s="1">
        <f t="shared" si="16"/>
        <v>116.17</v>
      </c>
      <c r="N168" s="48">
        <f t="shared" si="16"/>
        <v>3.5721072259038325</v>
      </c>
      <c r="O168" s="48">
        <f t="shared" si="16"/>
        <v>3.0618061936318557</v>
      </c>
      <c r="P168" s="48">
        <f t="shared" si="16"/>
        <v>2.3858458293310703</v>
      </c>
      <c r="Q168" s="48">
        <v>29.397500000000001</v>
      </c>
      <c r="R168" s="50">
        <f t="shared" si="21"/>
        <v>3.592571901094749</v>
      </c>
      <c r="S168" s="1">
        <v>20</v>
      </c>
      <c r="T168" s="1">
        <f t="shared" si="17"/>
        <v>1E-3</v>
      </c>
    </row>
    <row r="169" spans="2:22" s="1" customFormat="1" ht="15" x14ac:dyDescent="0.25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">
      <c r="B170" s="1" t="str">
        <f t="shared" ref="B170:B176" si="22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3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">
      <c r="B171" s="1" t="str">
        <f t="shared" si="22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4">AVERAGE(I171,K171)</f>
        <v>124.92500000000001</v>
      </c>
      <c r="K171" s="50">
        <v>125.12</v>
      </c>
      <c r="L171" s="48">
        <f t="shared" si="23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">
      <c r="B172" s="1" t="str">
        <f t="shared" si="22"/>
        <v>T-HGT-FCV_HYD81</v>
      </c>
      <c r="C172" s="1" t="str">
        <f>Commodities!B17</f>
        <v>TRAH2</v>
      </c>
      <c r="D172" s="49" t="str">
        <f t="shared" ref="D172:D176" si="25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4"/>
        <v>283.94499999999999</v>
      </c>
      <c r="K172" s="50">
        <v>222.22</v>
      </c>
      <c r="L172" s="48">
        <f t="shared" si="23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6">R171</f>
        <v>9.2231504438872829</v>
      </c>
      <c r="S172" s="49">
        <v>20</v>
      </c>
      <c r="T172" s="49">
        <v>1E-3</v>
      </c>
      <c r="V172" s="1"/>
    </row>
    <row r="173" spans="2:22" x14ac:dyDescent="0.2">
      <c r="B173" s="1" t="str">
        <f t="shared" si="22"/>
        <v>T-HGT-ICE_NGB81</v>
      </c>
      <c r="C173" s="1" t="str">
        <f>Commodities!B13&amp;","&amp;Commodities!B14</f>
        <v>TRACNG,TRABNG</v>
      </c>
      <c r="D173" s="49" t="str">
        <f t="shared" si="25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4"/>
        <v>118.32</v>
      </c>
      <c r="K173" s="50">
        <v>120.95</v>
      </c>
      <c r="L173" s="48">
        <f t="shared" si="23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6"/>
        <v>9.2231504438872829</v>
      </c>
      <c r="S173" s="49">
        <v>20</v>
      </c>
      <c r="T173" s="49">
        <v>1E-3</v>
      </c>
      <c r="V173" s="1"/>
    </row>
    <row r="174" spans="2:22" s="1" customFormat="1" x14ac:dyDescent="0.2">
      <c r="B174" s="1" t="str">
        <f t="shared" si="22"/>
        <v>T-HGT-HEV_NGB81</v>
      </c>
      <c r="C174" s="1" t="str">
        <f>Commodities!B13&amp;","&amp;Commodities!B14</f>
        <v>TRACNG,TRABNG</v>
      </c>
      <c r="D174" s="49" t="str">
        <f t="shared" si="25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4"/>
        <v>144.92500000000001</v>
      </c>
      <c r="K174" s="50">
        <v>145.12</v>
      </c>
      <c r="L174" s="48">
        <f t="shared" si="23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6"/>
        <v>9.2231504438872829</v>
      </c>
      <c r="S174" s="49">
        <v>20</v>
      </c>
      <c r="T174" s="49">
        <v>1E-3</v>
      </c>
    </row>
    <row r="175" spans="2:22" s="1" customFormat="1" x14ac:dyDescent="0.2">
      <c r="B175" s="1" t="str">
        <f t="shared" si="22"/>
        <v>T-HGT-ICE_LNG81</v>
      </c>
      <c r="C175" s="1" t="str">
        <f>Commodities!B16</f>
        <v>TRALNG</v>
      </c>
      <c r="D175" s="49" t="str">
        <f t="shared" si="25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4"/>
        <v>129.72200000000001</v>
      </c>
      <c r="K175" s="50">
        <v>128.75800000000001</v>
      </c>
      <c r="L175" s="48">
        <f t="shared" si="23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6"/>
        <v>9.2231504438872829</v>
      </c>
      <c r="S175" s="49">
        <v>20</v>
      </c>
      <c r="T175" s="49">
        <v>1E-3</v>
      </c>
    </row>
    <row r="176" spans="2:22" s="1" customFormat="1" x14ac:dyDescent="0.2">
      <c r="B176" s="1" t="str">
        <f t="shared" si="22"/>
        <v>T-HGT-BEV_ELC81</v>
      </c>
      <c r="C176" s="1" t="str">
        <f>Commodities!B15</f>
        <v>TRAELC</v>
      </c>
      <c r="D176" s="49" t="str">
        <f t="shared" si="25"/>
        <v>TRAF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4"/>
        <v>309.89</v>
      </c>
      <c r="K176" s="50">
        <v>274.11</v>
      </c>
      <c r="L176" s="48">
        <f t="shared" si="23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6"/>
        <v>9.2231504438872829</v>
      </c>
      <c r="S176" s="49">
        <v>20</v>
      </c>
      <c r="T176" s="49">
        <v>1E-3</v>
      </c>
    </row>
    <row r="177" spans="2:32" s="1" customFormat="1" ht="15" x14ac:dyDescent="0.25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7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28">AVERAGE(I179,K179)</f>
        <v>438.88212036358203</v>
      </c>
      <c r="K179" s="48">
        <v>438.88212036358203</v>
      </c>
      <c r="L179" s="48">
        <f t="shared" si="27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">
      <c r="B180" s="1" t="str">
        <f>D86</f>
        <v>T-GTR-FCV_HYD91</v>
      </c>
      <c r="C180" s="1" t="str">
        <f>Commodities!B17</f>
        <v>TRAH2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28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5" x14ac:dyDescent="0.25">
      <c r="B181" s="62" t="s">
        <v>364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">
      <c r="B183" s="1" t="str">
        <f t="shared" ref="B183:B184" si="29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">
      <c r="B184" s="1" t="str">
        <f t="shared" si="29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5" x14ac:dyDescent="0.25">
      <c r="B185" s="62" t="s">
        <v>375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"/>
    <row r="192" spans="2:32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" x14ac:dyDescent="0.25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" x14ac:dyDescent="0.2">
      <c r="B194" s="94" t="s">
        <v>1</v>
      </c>
      <c r="C194" s="94" t="s">
        <v>3</v>
      </c>
      <c r="D194" s="97" t="s">
        <v>46</v>
      </c>
      <c r="E194" s="97" t="s">
        <v>384</v>
      </c>
      <c r="F194" s="97" t="s">
        <v>385</v>
      </c>
      <c r="G194" s="97" t="s">
        <v>386</v>
      </c>
      <c r="H194" s="97" t="s">
        <v>387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">
      <c r="B196" s="81" t="str">
        <f>B195</f>
        <v>T-MOT-ICE_GSL01</v>
      </c>
      <c r="C196" s="81" t="str">
        <f>C195</f>
        <v>TRAGSL</v>
      </c>
      <c r="D196" s="91" t="s">
        <v>355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">
      <c r="B198" s="86" t="str">
        <f>B197</f>
        <v>T-CAR-ICE_GSL21</v>
      </c>
      <c r="C198" s="86" t="str">
        <f>C197</f>
        <v>TRAGSL</v>
      </c>
      <c r="D198" s="82" t="s">
        <v>355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">
      <c r="B200" s="86" t="str">
        <f>B199</f>
        <v>T-CAR-ICE_DST21</v>
      </c>
      <c r="C200" s="86" t="str">
        <f>C199</f>
        <v>TRADST</v>
      </c>
      <c r="D200" s="82" t="s">
        <v>355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">
      <c r="B202" s="86" t="str">
        <f>B201</f>
        <v>T-CAR-ICE_DF21</v>
      </c>
      <c r="C202" s="86" t="str">
        <f>C201</f>
        <v>TRACNG</v>
      </c>
      <c r="D202" s="82" t="s">
        <v>355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">
      <c r="B204" s="86" t="str">
        <f>B203</f>
        <v>T-CAR-ICE_NGB21</v>
      </c>
      <c r="C204" s="86" t="str">
        <f>C203</f>
        <v>TRACNG</v>
      </c>
      <c r="D204" s="82" t="s">
        <v>355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">
      <c r="B206" s="86" t="str">
        <f>B205</f>
        <v>T-CAR-ICE_E8521</v>
      </c>
      <c r="C206" s="86" t="str">
        <f>C205</f>
        <v>TRAETH</v>
      </c>
      <c r="D206" s="82" t="s">
        <v>355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">
      <c r="B208" s="86" t="str">
        <f>B207</f>
        <v>T-CAR-HEV_GSL21</v>
      </c>
      <c r="C208" s="86" t="str">
        <f>C207</f>
        <v>TRAGSL</v>
      </c>
      <c r="D208" s="82" t="s">
        <v>355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">
      <c r="B210" s="86" t="str">
        <f>B209</f>
        <v>T-CAR-HEV_DST21</v>
      </c>
      <c r="C210" s="86" t="str">
        <f>C209</f>
        <v>TRADST</v>
      </c>
      <c r="D210" s="82" t="s">
        <v>355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">
      <c r="B212" s="86" t="str">
        <f>B211</f>
        <v>T-CAR-PHEV10_GSL21</v>
      </c>
      <c r="C212" s="86" t="str">
        <f>C211</f>
        <v>TRAELC</v>
      </c>
      <c r="D212" s="82" t="s">
        <v>355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">
      <c r="B214" s="86" t="str">
        <f>B213</f>
        <v>T-CAR-PHEV20_GSL21</v>
      </c>
      <c r="C214" s="86" t="str">
        <f>C213</f>
        <v>TRAELC</v>
      </c>
      <c r="D214" s="82" t="s">
        <v>355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">
      <c r="B216" s="86" t="str">
        <f>B215</f>
        <v>T-CAR-PHEV40_GSL21</v>
      </c>
      <c r="C216" s="86" t="str">
        <f>C215</f>
        <v>TRAELC</v>
      </c>
      <c r="D216" s="82" t="s">
        <v>355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">
      <c r="B218" s="86" t="str">
        <f>B217</f>
        <v>T-CAR-PHEV10_DST21</v>
      </c>
      <c r="C218" s="86" t="s">
        <v>40</v>
      </c>
      <c r="D218" s="82" t="s">
        <v>355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">
      <c r="B220" s="86" t="str">
        <f>B219</f>
        <v>T-CAR-PHEV20_DST21</v>
      </c>
      <c r="C220" s="86" t="str">
        <f>C219</f>
        <v>TRAELC</v>
      </c>
      <c r="D220" s="82" t="s">
        <v>355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">
      <c r="B222" s="86" t="str">
        <f>B221</f>
        <v>T-CAR-PHEV40_DST21</v>
      </c>
      <c r="C222" s="86" t="str">
        <f>C221</f>
        <v>TRAELC</v>
      </c>
      <c r="D222" s="82" t="s">
        <v>355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">
      <c r="B223" s="81" t="str">
        <f>B124</f>
        <v>T-TAX-ICE_GSL31</v>
      </c>
      <c r="C223" s="81" t="str">
        <f>C197</f>
        <v>TRAGSL</v>
      </c>
      <c r="D223" s="91" t="str">
        <f t="shared" ref="D223:H223" si="30">D197</f>
        <v>UP</v>
      </c>
      <c r="E223" s="87">
        <f t="shared" si="30"/>
        <v>0.96784365458672328</v>
      </c>
      <c r="F223" s="87">
        <f t="shared" si="30"/>
        <v>1</v>
      </c>
      <c r="G223" s="87">
        <f t="shared" si="30"/>
        <v>1</v>
      </c>
      <c r="H223" s="81">
        <f t="shared" si="30"/>
        <v>5</v>
      </c>
    </row>
    <row r="224" spans="2:26" s="1" customFormat="1" x14ac:dyDescent="0.2">
      <c r="B224" s="81" t="str">
        <f>B223</f>
        <v>T-TAX-ICE_GSL31</v>
      </c>
      <c r="C224" s="81" t="str">
        <f t="shared" ref="C224:H248" si="31">C198</f>
        <v>TRAGSL</v>
      </c>
      <c r="D224" s="91" t="str">
        <f t="shared" si="31"/>
        <v>LO</v>
      </c>
      <c r="E224" s="87">
        <f t="shared" si="31"/>
        <v>0.96784365458672328</v>
      </c>
      <c r="F224" s="87">
        <f t="shared" si="31"/>
        <v>0.95</v>
      </c>
      <c r="G224" s="87">
        <f t="shared" si="31"/>
        <v>0.9</v>
      </c>
      <c r="H224" s="81">
        <f t="shared" si="31"/>
        <v>5</v>
      </c>
    </row>
    <row r="225" spans="2:26" s="1" customFormat="1" x14ac:dyDescent="0.2">
      <c r="B225" s="81" t="str">
        <f>B125</f>
        <v>T-TAX-ICE_DST31</v>
      </c>
      <c r="C225" s="81" t="str">
        <f t="shared" si="31"/>
        <v>TRADST</v>
      </c>
      <c r="D225" s="91" t="str">
        <f t="shared" si="31"/>
        <v>UP</v>
      </c>
      <c r="E225" s="87">
        <f t="shared" si="31"/>
        <v>0.95903634682608185</v>
      </c>
      <c r="F225" s="87">
        <f t="shared" si="31"/>
        <v>1</v>
      </c>
      <c r="G225" s="87">
        <f t="shared" si="31"/>
        <v>1</v>
      </c>
      <c r="H225" s="81">
        <f t="shared" si="31"/>
        <v>5</v>
      </c>
    </row>
    <row r="226" spans="2:26" s="1" customFormat="1" x14ac:dyDescent="0.2">
      <c r="B226" s="81" t="str">
        <f>B225</f>
        <v>T-TAX-ICE_DST31</v>
      </c>
      <c r="C226" s="81" t="str">
        <f t="shared" si="31"/>
        <v>TRADST</v>
      </c>
      <c r="D226" s="91" t="str">
        <f t="shared" si="31"/>
        <v>LO</v>
      </c>
      <c r="E226" s="87">
        <f t="shared" si="31"/>
        <v>0.95903634682608185</v>
      </c>
      <c r="F226" s="87">
        <f t="shared" si="31"/>
        <v>0.95</v>
      </c>
      <c r="G226" s="87">
        <f>G200</f>
        <v>0.8</v>
      </c>
      <c r="H226" s="81">
        <f t="shared" si="31"/>
        <v>5</v>
      </c>
    </row>
    <row r="227" spans="2:26" s="1" customFormat="1" x14ac:dyDescent="0.2">
      <c r="B227" s="81" t="str">
        <f>B126</f>
        <v>T-TAX-ICE_DF31</v>
      </c>
      <c r="C227" s="81" t="str">
        <f t="shared" si="31"/>
        <v>TRACNG</v>
      </c>
      <c r="D227" s="91" t="str">
        <f t="shared" si="31"/>
        <v>UP</v>
      </c>
      <c r="E227" s="87">
        <f t="shared" si="31"/>
        <v>0.5</v>
      </c>
      <c r="F227" s="87">
        <f t="shared" si="31"/>
        <v>0.5</v>
      </c>
      <c r="G227" s="87">
        <f t="shared" si="31"/>
        <v>0.8</v>
      </c>
      <c r="H227" s="81">
        <f t="shared" si="31"/>
        <v>5</v>
      </c>
    </row>
    <row r="228" spans="2:26" s="1" customFormat="1" x14ac:dyDescent="0.2">
      <c r="B228" s="81" t="str">
        <f>B227</f>
        <v>T-TAX-ICE_DF31</v>
      </c>
      <c r="C228" s="81" t="str">
        <f t="shared" si="31"/>
        <v>TRACNG</v>
      </c>
      <c r="D228" s="91" t="str">
        <f t="shared" si="31"/>
        <v>LO</v>
      </c>
      <c r="E228" s="87">
        <f t="shared" si="31"/>
        <v>0.4</v>
      </c>
      <c r="F228" s="87">
        <f t="shared" si="31"/>
        <v>0.4</v>
      </c>
      <c r="G228" s="87">
        <f t="shared" si="31"/>
        <v>0.4</v>
      </c>
      <c r="H228" s="81">
        <f t="shared" si="31"/>
        <v>5</v>
      </c>
    </row>
    <row r="229" spans="2:26" x14ac:dyDescent="0.2">
      <c r="B229" s="81" t="str">
        <f>B127</f>
        <v>T-TAX-ICE_NGB31</v>
      </c>
      <c r="C229" s="81" t="str">
        <f t="shared" si="31"/>
        <v>TRACNG</v>
      </c>
      <c r="D229" s="91" t="str">
        <f t="shared" si="31"/>
        <v>UP</v>
      </c>
      <c r="E229" s="87">
        <f t="shared" si="31"/>
        <v>0.5</v>
      </c>
      <c r="F229" s="87">
        <f t="shared" si="31"/>
        <v>0.5</v>
      </c>
      <c r="G229" s="87">
        <f t="shared" si="31"/>
        <v>1</v>
      </c>
      <c r="H229" s="81">
        <f t="shared" si="31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">
      <c r="B230" s="81" t="str">
        <f>B229</f>
        <v>T-TAX-ICE_NGB31</v>
      </c>
      <c r="C230" s="81" t="str">
        <f t="shared" si="31"/>
        <v>TRACNG</v>
      </c>
      <c r="D230" s="91" t="str">
        <f t="shared" si="31"/>
        <v>LO</v>
      </c>
      <c r="E230" s="87">
        <f t="shared" si="31"/>
        <v>0.5</v>
      </c>
      <c r="F230" s="87">
        <f t="shared" si="31"/>
        <v>0.5</v>
      </c>
      <c r="G230" s="87">
        <f t="shared" si="31"/>
        <v>0</v>
      </c>
      <c r="H230" s="81">
        <f t="shared" si="31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">
      <c r="B231" s="81" t="str">
        <f>B128</f>
        <v>T-TAX-ICE_E8531</v>
      </c>
      <c r="C231" s="81" t="str">
        <f t="shared" si="31"/>
        <v>TRAETH</v>
      </c>
      <c r="D231" s="91" t="str">
        <f t="shared" si="31"/>
        <v>UP</v>
      </c>
      <c r="E231" s="87">
        <f t="shared" si="31"/>
        <v>0.85</v>
      </c>
      <c r="F231" s="87">
        <f t="shared" si="31"/>
        <v>0.85</v>
      </c>
      <c r="G231" s="87">
        <f t="shared" si="31"/>
        <v>0.85</v>
      </c>
      <c r="H231" s="81">
        <f t="shared" si="31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">
      <c r="B232" s="81" t="str">
        <f>B231</f>
        <v>T-TAX-ICE_E8531</v>
      </c>
      <c r="C232" s="81" t="str">
        <f t="shared" si="31"/>
        <v>TRAETH</v>
      </c>
      <c r="D232" s="91" t="str">
        <f t="shared" si="31"/>
        <v>LO</v>
      </c>
      <c r="E232" s="87">
        <f t="shared" si="31"/>
        <v>0</v>
      </c>
      <c r="F232" s="87">
        <f t="shared" si="31"/>
        <v>0</v>
      </c>
      <c r="G232" s="87">
        <f t="shared" si="31"/>
        <v>0</v>
      </c>
      <c r="H232" s="81">
        <f t="shared" si="31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">
      <c r="B233" s="81" t="str">
        <f>B130</f>
        <v>T-TAX-HEV_GSL31</v>
      </c>
      <c r="C233" s="81" t="str">
        <f t="shared" si="31"/>
        <v>TRAGSL</v>
      </c>
      <c r="D233" s="91" t="str">
        <f t="shared" si="31"/>
        <v>UP</v>
      </c>
      <c r="E233" s="87">
        <f t="shared" si="31"/>
        <v>0.96784365458672328</v>
      </c>
      <c r="F233" s="87">
        <f t="shared" si="31"/>
        <v>1</v>
      </c>
      <c r="G233" s="87">
        <f t="shared" si="31"/>
        <v>1</v>
      </c>
      <c r="H233" s="81">
        <f t="shared" si="31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">
      <c r="B234" s="81" t="str">
        <f>B233</f>
        <v>T-TAX-HEV_GSL31</v>
      </c>
      <c r="C234" s="81" t="str">
        <f t="shared" si="31"/>
        <v>TRAGSL</v>
      </c>
      <c r="D234" s="91" t="str">
        <f t="shared" si="31"/>
        <v>LO</v>
      </c>
      <c r="E234" s="87">
        <f t="shared" si="31"/>
        <v>0.96784365458672328</v>
      </c>
      <c r="F234" s="87">
        <f t="shared" si="31"/>
        <v>0.95</v>
      </c>
      <c r="G234" s="87">
        <f t="shared" si="31"/>
        <v>0.9</v>
      </c>
      <c r="H234" s="81">
        <f t="shared" si="31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">
      <c r="B235" s="81" t="str">
        <f>B131</f>
        <v>T-TAX-HEV_DST31</v>
      </c>
      <c r="C235" s="81" t="str">
        <f t="shared" si="31"/>
        <v>TRADST</v>
      </c>
      <c r="D235" s="91" t="str">
        <f t="shared" si="31"/>
        <v>UP</v>
      </c>
      <c r="E235" s="87">
        <f t="shared" si="31"/>
        <v>0.95903634682608185</v>
      </c>
      <c r="F235" s="87">
        <f t="shared" si="31"/>
        <v>1</v>
      </c>
      <c r="G235" s="87">
        <f t="shared" si="31"/>
        <v>1</v>
      </c>
      <c r="H235" s="81">
        <f t="shared" si="31"/>
        <v>5</v>
      </c>
    </row>
    <row r="236" spans="2:26" s="1" customFormat="1" x14ac:dyDescent="0.2">
      <c r="B236" s="81" t="str">
        <f>B235</f>
        <v>T-TAX-HEV_DST31</v>
      </c>
      <c r="C236" s="81" t="str">
        <f t="shared" si="31"/>
        <v>TRADST</v>
      </c>
      <c r="D236" s="91" t="str">
        <f t="shared" si="31"/>
        <v>LO</v>
      </c>
      <c r="E236" s="87">
        <f t="shared" si="31"/>
        <v>0.95903634682608185</v>
      </c>
      <c r="F236" s="87">
        <f t="shared" si="31"/>
        <v>0.95</v>
      </c>
      <c r="G236" s="87">
        <f t="shared" si="31"/>
        <v>0.8</v>
      </c>
      <c r="H236" s="81">
        <f t="shared" si="31"/>
        <v>5</v>
      </c>
    </row>
    <row r="237" spans="2:26" s="1" customFormat="1" x14ac:dyDescent="0.2">
      <c r="B237" s="81" t="str">
        <f>B132</f>
        <v>T-TAX-PHEV10_GSL31</v>
      </c>
      <c r="C237" s="81" t="str">
        <f t="shared" si="31"/>
        <v>TRAELC</v>
      </c>
      <c r="D237" s="91" t="str">
        <f t="shared" si="31"/>
        <v>UP</v>
      </c>
      <c r="E237" s="87">
        <f t="shared" si="31"/>
        <v>0.5</v>
      </c>
      <c r="F237" s="87">
        <f t="shared" si="31"/>
        <v>0.6</v>
      </c>
      <c r="G237" s="87">
        <f t="shared" si="31"/>
        <v>0.8</v>
      </c>
      <c r="H237" s="81">
        <f t="shared" si="31"/>
        <v>5</v>
      </c>
    </row>
    <row r="238" spans="2:26" s="1" customFormat="1" x14ac:dyDescent="0.2">
      <c r="B238" s="81" t="str">
        <f>B237</f>
        <v>T-TAX-PHEV10_GSL31</v>
      </c>
      <c r="C238" s="81" t="str">
        <f t="shared" si="31"/>
        <v>TRAELC</v>
      </c>
      <c r="D238" s="91" t="str">
        <f t="shared" si="31"/>
        <v>LO</v>
      </c>
      <c r="E238" s="87">
        <f t="shared" si="31"/>
        <v>0.3</v>
      </c>
      <c r="F238" s="87">
        <f t="shared" si="31"/>
        <v>0.3</v>
      </c>
      <c r="G238" s="87">
        <f t="shared" si="31"/>
        <v>0.3</v>
      </c>
      <c r="H238" s="81">
        <f t="shared" si="31"/>
        <v>5</v>
      </c>
    </row>
    <row r="239" spans="2:26" s="1" customFormat="1" x14ac:dyDescent="0.2">
      <c r="B239" s="81" t="str">
        <f>B133</f>
        <v>T-TAX-PHEV20_GSL31</v>
      </c>
      <c r="C239" s="81" t="str">
        <f t="shared" si="31"/>
        <v>TRAELC</v>
      </c>
      <c r="D239" s="91" t="str">
        <f t="shared" si="31"/>
        <v>UP</v>
      </c>
      <c r="E239" s="87">
        <f t="shared" si="31"/>
        <v>0.5</v>
      </c>
      <c r="F239" s="87">
        <f t="shared" si="31"/>
        <v>0.6</v>
      </c>
      <c r="G239" s="87">
        <f t="shared" si="31"/>
        <v>0.8</v>
      </c>
      <c r="H239" s="81">
        <f t="shared" si="31"/>
        <v>5</v>
      </c>
    </row>
    <row r="240" spans="2:26" s="1" customFormat="1" x14ac:dyDescent="0.2">
      <c r="B240" s="81" t="str">
        <f>B239</f>
        <v>T-TAX-PHEV20_GSL31</v>
      </c>
      <c r="C240" s="81" t="str">
        <f t="shared" si="31"/>
        <v>TRAELC</v>
      </c>
      <c r="D240" s="91" t="str">
        <f t="shared" si="31"/>
        <v>LO</v>
      </c>
      <c r="E240" s="87">
        <f t="shared" si="31"/>
        <v>0.3</v>
      </c>
      <c r="F240" s="87">
        <f t="shared" si="31"/>
        <v>0.3</v>
      </c>
      <c r="G240" s="87">
        <f t="shared" si="31"/>
        <v>0.3</v>
      </c>
      <c r="H240" s="81">
        <f t="shared" si="31"/>
        <v>5</v>
      </c>
    </row>
    <row r="241" spans="2:26" s="1" customFormat="1" x14ac:dyDescent="0.2">
      <c r="B241" s="81" t="str">
        <f>B134</f>
        <v>T-TAX-PHEV40_GSL31</v>
      </c>
      <c r="C241" s="81" t="str">
        <f t="shared" si="31"/>
        <v>TRAELC</v>
      </c>
      <c r="D241" s="91" t="str">
        <f t="shared" si="31"/>
        <v>UP</v>
      </c>
      <c r="E241" s="87">
        <f t="shared" si="31"/>
        <v>0.5</v>
      </c>
      <c r="F241" s="87">
        <f t="shared" si="31"/>
        <v>0.6</v>
      </c>
      <c r="G241" s="87">
        <f t="shared" si="31"/>
        <v>0.8</v>
      </c>
      <c r="H241" s="81">
        <f t="shared" si="31"/>
        <v>5</v>
      </c>
    </row>
    <row r="242" spans="2:26" s="1" customFormat="1" x14ac:dyDescent="0.2">
      <c r="B242" s="81" t="str">
        <f>B241</f>
        <v>T-TAX-PHEV40_GSL31</v>
      </c>
      <c r="C242" s="81" t="str">
        <f t="shared" si="31"/>
        <v>TRAELC</v>
      </c>
      <c r="D242" s="91" t="str">
        <f t="shared" si="31"/>
        <v>LO</v>
      </c>
      <c r="E242" s="87">
        <f t="shared" si="31"/>
        <v>0.3</v>
      </c>
      <c r="F242" s="87">
        <f t="shared" si="31"/>
        <v>0.3</v>
      </c>
      <c r="G242" s="87">
        <f t="shared" si="31"/>
        <v>0.3</v>
      </c>
      <c r="H242" s="81">
        <f t="shared" si="31"/>
        <v>5</v>
      </c>
    </row>
    <row r="243" spans="2:26" s="1" customFormat="1" x14ac:dyDescent="0.2">
      <c r="B243" s="81" t="str">
        <f>B135</f>
        <v>T-TAX-PHEV10_DST31</v>
      </c>
      <c r="C243" s="81" t="str">
        <f t="shared" si="31"/>
        <v>TRAELC</v>
      </c>
      <c r="D243" s="91" t="str">
        <f t="shared" si="31"/>
        <v>UP</v>
      </c>
      <c r="E243" s="87">
        <f t="shared" si="31"/>
        <v>0.5</v>
      </c>
      <c r="F243" s="87">
        <f t="shared" si="31"/>
        <v>0.6</v>
      </c>
      <c r="G243" s="87">
        <f t="shared" si="31"/>
        <v>0.8</v>
      </c>
      <c r="H243" s="81">
        <f t="shared" si="31"/>
        <v>5</v>
      </c>
    </row>
    <row r="244" spans="2:26" s="1" customFormat="1" x14ac:dyDescent="0.2">
      <c r="B244" s="81" t="str">
        <f>B243</f>
        <v>T-TAX-PHEV10_DST31</v>
      </c>
      <c r="C244" s="81" t="str">
        <f t="shared" si="31"/>
        <v>TRAELC</v>
      </c>
      <c r="D244" s="91" t="str">
        <f t="shared" si="31"/>
        <v>LO</v>
      </c>
      <c r="E244" s="87">
        <f t="shared" si="31"/>
        <v>0.3</v>
      </c>
      <c r="F244" s="87">
        <f t="shared" si="31"/>
        <v>0.3</v>
      </c>
      <c r="G244" s="87">
        <f t="shared" si="31"/>
        <v>0.3</v>
      </c>
      <c r="H244" s="81">
        <f t="shared" si="31"/>
        <v>5</v>
      </c>
    </row>
    <row r="245" spans="2:26" s="1" customFormat="1" x14ac:dyDescent="0.2">
      <c r="B245" s="81" t="str">
        <f>B136</f>
        <v>T-TAX-PHEV20_DST31</v>
      </c>
      <c r="C245" s="81" t="str">
        <f t="shared" si="31"/>
        <v>TRAELC</v>
      </c>
      <c r="D245" s="91" t="str">
        <f t="shared" si="31"/>
        <v>UP</v>
      </c>
      <c r="E245" s="87">
        <f t="shared" si="31"/>
        <v>0.5</v>
      </c>
      <c r="F245" s="87">
        <f t="shared" si="31"/>
        <v>0.6</v>
      </c>
      <c r="G245" s="87">
        <f t="shared" si="31"/>
        <v>0.8</v>
      </c>
      <c r="H245" s="81">
        <f t="shared" si="31"/>
        <v>5</v>
      </c>
    </row>
    <row r="246" spans="2:26" s="1" customFormat="1" x14ac:dyDescent="0.2">
      <c r="B246" s="81" t="str">
        <f>B245</f>
        <v>T-TAX-PHEV20_DST31</v>
      </c>
      <c r="C246" s="81" t="str">
        <f t="shared" si="31"/>
        <v>TRAELC</v>
      </c>
      <c r="D246" s="91" t="str">
        <f t="shared" si="31"/>
        <v>LO</v>
      </c>
      <c r="E246" s="87">
        <f t="shared" si="31"/>
        <v>0.3</v>
      </c>
      <c r="F246" s="87">
        <f t="shared" si="31"/>
        <v>0.3</v>
      </c>
      <c r="G246" s="87">
        <f t="shared" si="31"/>
        <v>0.3</v>
      </c>
      <c r="H246" s="81">
        <f t="shared" si="31"/>
        <v>5</v>
      </c>
    </row>
    <row r="247" spans="2:26" s="1" customFormat="1" x14ac:dyDescent="0.2">
      <c r="B247" s="81" t="str">
        <f>B137</f>
        <v>T-TAX-PHEV40_DST31</v>
      </c>
      <c r="C247" s="81" t="str">
        <f t="shared" si="31"/>
        <v>TRAELC</v>
      </c>
      <c r="D247" s="91" t="str">
        <f t="shared" si="31"/>
        <v>UP</v>
      </c>
      <c r="E247" s="87">
        <f t="shared" si="31"/>
        <v>0.5</v>
      </c>
      <c r="F247" s="87">
        <f t="shared" si="31"/>
        <v>0.6</v>
      </c>
      <c r="G247" s="87">
        <f t="shared" si="31"/>
        <v>0.8</v>
      </c>
      <c r="H247" s="81">
        <f t="shared" si="31"/>
        <v>5</v>
      </c>
    </row>
    <row r="248" spans="2:26" s="1" customFormat="1" x14ac:dyDescent="0.2">
      <c r="B248" s="81" t="str">
        <f>B247</f>
        <v>T-TAX-PHEV40_DST31</v>
      </c>
      <c r="C248" s="81" t="str">
        <f t="shared" si="31"/>
        <v>TRAELC</v>
      </c>
      <c r="D248" s="91" t="str">
        <f t="shared" si="31"/>
        <v>LO</v>
      </c>
      <c r="E248" s="87">
        <f t="shared" si="31"/>
        <v>0.3</v>
      </c>
      <c r="F248" s="87">
        <f t="shared" si="31"/>
        <v>0.3</v>
      </c>
      <c r="G248" s="87">
        <f t="shared" si="31"/>
        <v>0.3</v>
      </c>
      <c r="H248" s="81">
        <f t="shared" si="31"/>
        <v>5</v>
      </c>
    </row>
    <row r="249" spans="2:26" s="1" customFormat="1" x14ac:dyDescent="0.2">
      <c r="B249" s="86" t="str">
        <f>B144</f>
        <v>T-BUS-ICE_DST41</v>
      </c>
      <c r="C249" s="86" t="str">
        <f>Commodities!B9</f>
        <v>TRADST</v>
      </c>
      <c r="D249" s="82" t="str">
        <f t="shared" ref="D249" si="32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">
      <c r="B250" s="86" t="str">
        <f>B249</f>
        <v>T-BUS-ICE_DST41</v>
      </c>
      <c r="C250" s="86" t="str">
        <f>C249</f>
        <v>TRADST</v>
      </c>
      <c r="D250" s="82" t="str">
        <f t="shared" ref="D250" si="33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">
      <c r="B251" s="86" t="str">
        <f>B146</f>
        <v>T-BUS-ICE_NGB41</v>
      </c>
      <c r="C251" s="86" t="str">
        <f>Commodities!B13</f>
        <v>TRACNG</v>
      </c>
      <c r="D251" s="82" t="str">
        <f t="shared" ref="D251" si="34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">
      <c r="B252" s="86" t="str">
        <f>B251</f>
        <v>T-BUS-ICE_NGB41</v>
      </c>
      <c r="C252" s="86" t="str">
        <f>C251</f>
        <v>TRACNG</v>
      </c>
      <c r="D252" s="82" t="str">
        <f t="shared" ref="D252" si="35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">
      <c r="B254" s="81" t="str">
        <f>B253</f>
        <v>T-HPT-ICE_DST51</v>
      </c>
      <c r="C254" s="81" t="str">
        <f>C253</f>
        <v>TRADST</v>
      </c>
      <c r="D254" s="91" t="s">
        <v>355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">
      <c r="B256" s="86" t="str">
        <f>B255</f>
        <v>T-LGT-ICE_DST61</v>
      </c>
      <c r="C256" s="86" t="str">
        <f>C255</f>
        <v>TRADST</v>
      </c>
      <c r="D256" s="82" t="s">
        <v>355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">
      <c r="B258" s="86" t="str">
        <f>B257</f>
        <v>T-LGT-HEV_DST61</v>
      </c>
      <c r="C258" s="86" t="str">
        <f>C257</f>
        <v>TRADST</v>
      </c>
      <c r="D258" s="82" t="s">
        <v>355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">
      <c r="B260" s="86" t="str">
        <f>B259</f>
        <v>T-LGT-PHEV_DST61</v>
      </c>
      <c r="C260" s="86" t="str">
        <f>C259</f>
        <v>TRAELC</v>
      </c>
      <c r="D260" s="82" t="s">
        <v>355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">
      <c r="B262" s="86" t="str">
        <f>B261</f>
        <v>T-LGT-ICE_NGB61</v>
      </c>
      <c r="C262" s="86" t="str">
        <f>C261</f>
        <v>TRACNG</v>
      </c>
      <c r="D262" s="82" t="s">
        <v>355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">
      <c r="B264" s="86" t="str">
        <f>B263</f>
        <v>T-LGT-PHEV_NGB61</v>
      </c>
      <c r="C264" s="86" t="str">
        <f>C263</f>
        <v>TRAELC</v>
      </c>
      <c r="D264" s="82" t="s">
        <v>355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">
      <c r="B266" s="81" t="str">
        <f>B265</f>
        <v>T-MGT-ICE_DST71</v>
      </c>
      <c r="C266" s="81" t="str">
        <f>C265</f>
        <v>TRADST</v>
      </c>
      <c r="D266" s="91" t="s">
        <v>355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">
      <c r="B268" s="81" t="str">
        <f>B267</f>
        <v>T-MGT-HEV_DST71</v>
      </c>
      <c r="C268" s="81" t="str">
        <f>C267</f>
        <v>TRADST</v>
      </c>
      <c r="D268" s="91" t="s">
        <v>355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">
      <c r="B270" s="81" t="str">
        <f>B269</f>
        <v>T-MGT-ICE_NGB71</v>
      </c>
      <c r="C270" s="81" t="str">
        <f>C269</f>
        <v>TRACNG</v>
      </c>
      <c r="D270" s="91" t="s">
        <v>355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">
      <c r="B272" s="81" t="str">
        <f>B271</f>
        <v>T-MGT-HEV_NGB71</v>
      </c>
      <c r="C272" s="81" t="str">
        <f>C271</f>
        <v>TRACNG</v>
      </c>
      <c r="D272" s="91" t="s">
        <v>355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">
      <c r="B274" s="86" t="str">
        <f>B273</f>
        <v>T-HGT-ICE_DST81</v>
      </c>
      <c r="C274" s="86" t="str">
        <f>C273</f>
        <v>TRADST</v>
      </c>
      <c r="D274" s="82" t="s">
        <v>355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">
      <c r="B276" s="86" t="str">
        <f>B275</f>
        <v>T-HGT-HEV_DST81</v>
      </c>
      <c r="C276" s="86" t="str">
        <f>C275</f>
        <v>TRADST</v>
      </c>
      <c r="D276" s="82" t="s">
        <v>355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">
      <c r="B278" s="86" t="str">
        <f>B277</f>
        <v>T-HGT-ICE_NGB81</v>
      </c>
      <c r="C278" s="86" t="str">
        <f>C277</f>
        <v>TRACNG</v>
      </c>
      <c r="D278" s="82" t="s">
        <v>355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">
      <c r="B280" s="86" t="str">
        <f>B279</f>
        <v>T-HGT-HEV_NGB81</v>
      </c>
      <c r="C280" s="86" t="str">
        <f>C279</f>
        <v>TRACNG</v>
      </c>
      <c r="D280" s="82" t="s">
        <v>355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">
      <c r="B282" s="81" t="str">
        <f>B281</f>
        <v>T-GTR-ICE_DST91</v>
      </c>
      <c r="C282" s="81" t="str">
        <f>C281</f>
        <v>TRADST</v>
      </c>
      <c r="D282" s="91" t="s">
        <v>355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">
      <c r="B284" s="86" t="str">
        <f>B283</f>
        <v>T-TUR_NEW</v>
      </c>
      <c r="C284" s="86" t="str">
        <f>C283</f>
        <v>TRADST</v>
      </c>
      <c r="D284" s="82" t="s">
        <v>355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">
      <c r="B286" s="86" t="str">
        <f>B285</f>
        <v>T-TUR_NEW</v>
      </c>
      <c r="C286" s="86" t="str">
        <f>C285</f>
        <v>TRAELC</v>
      </c>
      <c r="D286" s="82" t="s">
        <v>355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">
      <c r="B288" s="81" t="str">
        <f>B287</f>
        <v>T-NAV_NEW</v>
      </c>
      <c r="C288" s="81" t="str">
        <f>C287</f>
        <v>TRADST</v>
      </c>
      <c r="D288" s="91" t="s">
        <v>355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">
      <c r="B290" s="86" t="str">
        <f>B289</f>
        <v>T-OTH_NEW</v>
      </c>
      <c r="C290" s="86" t="str">
        <f>C289</f>
        <v>TRAGSL</v>
      </c>
      <c r="D290" s="82" t="s">
        <v>355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">
      <c r="B291" s="86" t="str">
        <f t="shared" ref="B291:B294" si="36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">
      <c r="B292" s="86" t="str">
        <f t="shared" si="36"/>
        <v>T-OTH_NEW</v>
      </c>
      <c r="C292" s="86" t="str">
        <f>C291</f>
        <v>TRADST</v>
      </c>
      <c r="D292" s="82" t="s">
        <v>355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">
      <c r="B293" s="86" t="str">
        <f t="shared" si="36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">
      <c r="B294" s="86" t="str">
        <f t="shared" si="36"/>
        <v>T-OTH_NEW</v>
      </c>
      <c r="C294" s="86" t="str">
        <f>C293</f>
        <v>TRABDL</v>
      </c>
      <c r="D294" s="82" t="s">
        <v>355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">
      <c r="B296" s="81" t="str">
        <f>B295</f>
        <v>T-AVI_DOM_NEW</v>
      </c>
      <c r="C296" s="89" t="str">
        <f>C295</f>
        <v>TRAKER</v>
      </c>
      <c r="D296" s="91" t="s">
        <v>355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">
      <c r="B298" s="85" t="str">
        <f>B297</f>
        <v>T-AVI_INT_NEW</v>
      </c>
      <c r="C298" s="85" t="str">
        <f>C297</f>
        <v>TRAKER</v>
      </c>
      <c r="D298" s="83" t="s">
        <v>355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9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75" x14ac:dyDescent="0.2"/>
  <cols>
    <col min="1" max="1" width="19.28515625" customWidth="1"/>
    <col min="2" max="2" width="15.140625" customWidth="1"/>
    <col min="3" max="11" width="14.140625" customWidth="1"/>
  </cols>
  <sheetData>
    <row r="1" spans="1:12" x14ac:dyDescent="0.2">
      <c r="A1" t="s">
        <v>122</v>
      </c>
    </row>
    <row r="2" spans="1:12" x14ac:dyDescent="0.2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5" x14ac:dyDescent="0.25">
      <c r="A45" t="s">
        <v>176</v>
      </c>
    </row>
    <row r="50" spans="1:11" x14ac:dyDescent="0.2">
      <c r="A50" t="s">
        <v>177</v>
      </c>
    </row>
    <row r="51" spans="1:11" x14ac:dyDescent="0.2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">
      <c r="A60" s="51" t="s">
        <v>183</v>
      </c>
    </row>
    <row r="63" spans="1:11" x14ac:dyDescent="0.2">
      <c r="A63" t="s">
        <v>122</v>
      </c>
    </row>
    <row r="64" spans="1:11" x14ac:dyDescent="0.2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5" x14ac:dyDescent="0.25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">
      <c r="A77" t="s">
        <v>179</v>
      </c>
    </row>
    <row r="78" spans="1:11" x14ac:dyDescent="0.2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5" x14ac:dyDescent="0.25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.75" x14ac:dyDescent="0.3">
      <c r="A90" s="45" t="s">
        <v>65</v>
      </c>
      <c r="B90" s="45">
        <f>SUMPRODUCT(C79:K86,C52:K59)</f>
        <v>21831.587082756254</v>
      </c>
    </row>
    <row r="91" spans="1:11" ht="18.75" x14ac:dyDescent="0.3">
      <c r="A91" s="45" t="s">
        <v>180</v>
      </c>
      <c r="B91" s="45">
        <f>B90/1.07597</f>
        <v>20290.14478354996</v>
      </c>
    </row>
    <row r="94" spans="1:11" x14ac:dyDescent="0.2">
      <c r="A94" s="46" t="s">
        <v>181</v>
      </c>
    </row>
    <row r="95" spans="1:11" x14ac:dyDescent="0.2">
      <c r="D95" s="39"/>
      <c r="E95" s="39"/>
      <c r="F95" s="39"/>
      <c r="G95" s="39"/>
      <c r="H95" s="39"/>
      <c r="I95" s="39"/>
      <c r="J95" s="39"/>
      <c r="K95" s="39"/>
    </row>
    <row r="96" spans="1:11" x14ac:dyDescent="0.2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2021-11-15T16:35:39Z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786795496940612</vt:r8>
  </property>
</Properties>
</file>