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FC665662-E66E-4450-862C-5D7202CD7F49}" xr6:coauthVersionLast="46" xr6:coauthVersionMax="46" xr10:uidLastSave="{00000000-0000-0000-0000-000000000000}"/>
  <bookViews>
    <workbookView xWindow="3510" yWindow="1470" windowWidth="21600" windowHeight="11385" activeTab="4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0" l="1"/>
  <c r="D4" i="20"/>
  <c r="C4" i="20"/>
  <c r="B7" i="22" s="1"/>
  <c r="C5" i="20"/>
  <c r="L7" i="22" s="1"/>
  <c r="H4" i="23"/>
  <c r="H3" i="23"/>
  <c r="G3" i="23"/>
  <c r="L9" i="22"/>
  <c r="B9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L9" i="21"/>
  <c r="B9" i="21"/>
  <c r="B7" i="21"/>
  <c r="J10" i="21"/>
  <c r="F10" i="21"/>
  <c r="E10" i="21"/>
  <c r="D10" i="21"/>
  <c r="C10" i="21"/>
  <c r="K9" i="21"/>
  <c r="I9" i="21"/>
  <c r="H9" i="21"/>
  <c r="G9" i="21"/>
  <c r="F9" i="21"/>
  <c r="D9" i="21"/>
  <c r="C9" i="21"/>
  <c r="F8" i="21"/>
  <c r="E8" i="21"/>
  <c r="D8" i="21"/>
  <c r="H7" i="21"/>
  <c r="G7" i="21"/>
  <c r="K7" i="21"/>
  <c r="J8" i="21"/>
  <c r="I7" i="21"/>
  <c r="F7" i="21"/>
  <c r="D7" i="21"/>
  <c r="C8" i="21"/>
  <c r="C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  <c r="L7" i="2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<sst xmlns="http://schemas.openxmlformats.org/spreadsheetml/2006/main" count="122" uniqueCount="92">
  <si>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</si>
  <si>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</si>
  <si>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</si>
  <si>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</si>
  <si>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</si>
  <si>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</si>
  <si>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</si>
  <si>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</si>
  <si>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</si>
  <si>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</si>
  <si>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</si>
  <si>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</si>
  <si>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</si>
  <si>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</si>
  <si>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</si>
  <si>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</si>
  <si>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</si>
  <si>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</si>
  <si>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</si>
  <si>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</si>
  <si>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</si>
  <si>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</si>
  <si>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</si>
  <si>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</si>
  <si>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</si>
  <si>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</si>
  <si>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</si>
  <si>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</si>
  <si>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</si>
  <si>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</si>
  <si>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</si>
  <si>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</si>
  <si>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</si>
  <si>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</si>
  <si>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</si>
  <si>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</si>
  <si>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</si>
  <si>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</si>
  <si>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</si>
  <si>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</si>
  <si>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</si>
  <si>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</si>
  <si>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</si>
  <si>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</si>
  <si>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</si>
  <si>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</si>
  <si>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</si>
  <si>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</si>
  <si>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</si>
  <si>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</si>
  <si>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</si>
  <si>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</si>
  <si>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</si>
  <si>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</si>
  <si>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</si>
  <si>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</si>
  <si>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</si>
  <si>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</si>
  <si>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</si>
  <si>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</si>
  <si>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</si>
  <si>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</si>
  <si>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</si>
  <si>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</si>
  <si>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</si>
  <si>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</si>
  <si>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</si>
  <si>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</si>
  <si>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</si>
  <si>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</si>
  <si>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</si>
  <si>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</si>
  <si>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</si>
  <si>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</si>
  <si>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</si>
  <si>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</si>
  <si>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</si>
  <si>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</si>
  <si>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</si>
  <si>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</si>
  <si>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</si>
  <si>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</si>
  <si>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</si>
  <si>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</si>
  <si>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</si>
  <si>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</si>
  <si>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</si>
  <si>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</si>
  <si>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</si>
  <si>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</si>
  <si>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</si>
  <si>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2020-2050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</si>
</sst>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0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0" fontId="16" fillId="0" borderId="0" xfId="0" applyFont="1"/>
    <xf numFmtId="0" fontId="1" fillId="8" borderId="1" xfId="0" applyFont="1" applyFill="1" applyBorder="1"/>
    <xf numFmtId="0" fontId="1" fillId="9" borderId="1" xfId="0" applyFont="1" applyFill="1" applyBorder="1"/>
    <xf numFmtId="1" fontId="0" fillId="0" borderId="0" xfId="0" applyNumberForma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Q17"/>
  <sheetViews>
    <sheetView workbookViewId="0">
      <selection activeCell="D8" sqref="D8"/>
    </sheetView>
  </sheetViews>
  <sheetFormatPr defaultRowHeight="15" x14ac:dyDescent="0.25"/>
  <cols>
    <col min="1" max="1" width="9.140625" style="8"/>
    <col min="2" max="2" width="14" style="8" bestFit="1" customWidth="1"/>
    <col min="3" max="3" width="30.140625" style="8" bestFit="1" customWidth="1"/>
    <col min="4" max="4" width="28" style="8" bestFit="1" customWidth="1"/>
    <col min="5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 x14ac:dyDescent="0.25">
      <c r="A4"/>
      <c r="B4" t="s">
        <v>61</v>
      </c>
      <c r="C4" s="8" t="str">
        <f xml:space="preserve"> _xlfn.TEXTJOIN("_",TRUE,"UC","CB",ROUND(C7,0),"Mt",C6)</f>
        <v>UC_CB_489_Mt_2020-2050</v>
      </c>
      <c r="D4" s="8" t="str">
        <f xml:space="preserve"> _xlfn.TEXTJOIN("_",TRUE,"UC","CB",ROUND(D7,0),"Mt",D6)</f>
        <v>UC_CB_0_Mt_2051-2100</v>
      </c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 t="s">
        <v>68</v>
      </c>
      <c r="C5" t="str">
        <f xml:space="preserve"> _xlfn.TEXTJOIN(" ",TRUE,"Carbon budget",ROUND(C7,0),"Mt",C6)</f>
        <v>Carbon budget 489 Mt 2020-2050</v>
      </c>
      <c r="D5" s="8" t="str">
        <f xml:space="preserve"> _xlfn.TEXTJOIN(" ",TRUE,"Carbon budget",ROUND(D7,0),"Mt",D6)</f>
        <v>Carbon budget 0 Mt 2051-2100</v>
      </c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B6" s="8" t="s">
        <v>74</v>
      </c>
      <c r="C6" s="8" t="s">
        <v>91</v>
      </c>
      <c r="D6" s="8" t="s">
        <v>84</v>
      </c>
    </row>
    <row r="7" spans="1:17" x14ac:dyDescent="0.25">
      <c r="B7" s="8" t="s">
        <v>69</v>
      </c>
      <c r="C7" s="8">
        <v>489.1</v>
      </c>
      <c r="D7" s="8">
        <v>0</v>
      </c>
    </row>
    <row r="8" spans="1:17" x14ac:dyDescent="0.25">
      <c r="B8" s="8" t="s">
        <v>82</v>
      </c>
      <c r="C8" s="8" t="s">
        <v>83</v>
      </c>
      <c r="D8" s="8" t="s">
        <v>83</v>
      </c>
    </row>
    <row r="9" spans="1:17" x14ac:dyDescent="0.25">
      <c r="B9" s="8" t="s">
        <v>62</v>
      </c>
      <c r="C9" s="8" t="s">
        <v>80</v>
      </c>
      <c r="D9" s="8" t="s">
        <v>80</v>
      </c>
    </row>
    <row r="10" spans="1:17" x14ac:dyDescent="0.25">
      <c r="B10" s="8" t="s">
        <v>73</v>
      </c>
      <c r="C10" s="8" t="s">
        <v>79</v>
      </c>
      <c r="D10" s="8" t="s">
        <v>79</v>
      </c>
    </row>
    <row r="11" spans="1:17" x14ac:dyDescent="0.25">
      <c r="B11" s="8" t="s">
        <v>77</v>
      </c>
      <c r="C11" s="8" t="s">
        <v>78</v>
      </c>
      <c r="D11" s="8" t="s">
        <v>78</v>
      </c>
    </row>
    <row r="12" spans="1:17" x14ac:dyDescent="0.25">
      <c r="B12" s="8" t="s">
        <v>0</v>
      </c>
      <c r="C12" s="8" t="s">
        <v>70</v>
      </c>
      <c r="D12" s="8" t="s">
        <v>70</v>
      </c>
    </row>
    <row r="13" spans="1:17" x14ac:dyDescent="0.25">
      <c r="B13" s="8" t="s">
        <v>81</v>
      </c>
      <c r="C13" s="8">
        <v>-1</v>
      </c>
      <c r="D13" s="8">
        <v>-1</v>
      </c>
    </row>
    <row r="14" spans="1:17" x14ac:dyDescent="0.25">
      <c r="A14"/>
      <c r="B14" t="s">
        <v>76</v>
      </c>
      <c r="C14">
        <v>1</v>
      </c>
      <c r="D14" s="8">
        <v>1</v>
      </c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L10"/>
  <sheetViews>
    <sheetView workbookViewId="0">
      <selection activeCell="G19" sqref="G19"/>
    </sheetView>
  </sheetViews>
  <sheetFormatPr defaultRowHeight="15" x14ac:dyDescent="0.25"/>
  <cols>
    <col min="1" max="1" width="9.140625" style="8"/>
    <col min="2" max="2" width="31" style="8" bestFit="1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12" style="8" bestFit="1" customWidth="1"/>
    <col min="12" max="12" width="27.85546875" style="8" bestFit="1" customWidth="1"/>
    <col min="13" max="16384" width="9.140625" style="8"/>
  </cols>
  <sheetData>
    <row r="1" spans="1:12" x14ac:dyDescent="0.25">
      <c r="A1" s="8" t="s">
        <v>64</v>
      </c>
    </row>
    <row r="2" spans="1:12" x14ac:dyDescent="0.25">
      <c r="B2" s="11" t="str">
        <f>"~UC_Sets: R_E: "  &amp; _xlfn.TEXTJOIN(",",TRUE,Regions!C3)</f>
        <v>~UC_Sets: R_E: IE</v>
      </c>
    </row>
    <row r="3" spans="1:12" x14ac:dyDescent="0.25">
      <c r="B3" s="11" t="s">
        <v>75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65</v>
      </c>
      <c r="L5" s="12" t="s">
        <v>63</v>
      </c>
    </row>
    <row r="6" spans="1:12" x14ac:dyDescent="0.2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15"/>
    </row>
    <row r="7" spans="1:12" x14ac:dyDescent="0.25">
      <c r="B7" s="8" t="str">
        <f>VLOOKUP($B$5, config!$B$4:$D$14,2,FALSE) &amp; "_Single"</f>
        <v>UC_CB_489_Mt_2020-2050_Single</v>
      </c>
      <c r="C7" s="8" t="str">
        <f>VLOOKUP(C$5, config!$B$4:$D$14,2,FALSE)</f>
        <v>*CO2*,-*CO2S</v>
      </c>
      <c r="D7" s="8" t="str">
        <f>VLOOKUP(D$5, config!$B$4:$D$14,2,FALSE)</f>
        <v>ENV</v>
      </c>
      <c r="F7" s="8" t="str">
        <f>VLOOKUP(F$5, config!$B$4:$D$14,2,FALSE)</f>
        <v>2020-2050</v>
      </c>
      <c r="G7" s="8" t="str">
        <f>VLOOKUP(G$5, config!$B$4:$D$14,2,FALSE)</f>
        <v>NET</v>
      </c>
      <c r="H7" s="8" t="str">
        <f>VLOOKUP(H$5, config!$B$4:$D$14,2,FALSE)</f>
        <v>UP</v>
      </c>
      <c r="I7" s="8">
        <f>VLOOKUP(I$5, config!$B$4:$D$14,2,FALSE)</f>
        <v>1</v>
      </c>
      <c r="K7" s="8">
        <f>VLOOKUP("Value", config!$B$4:$D$14,2,FALSE)*1000</f>
        <v>489100</v>
      </c>
      <c r="L7" s="8" t="str">
        <f>VLOOKUP($L$5, config!$B$4:$D$14,2,FALSE) &amp; " - Single"</f>
        <v>Carbon budget 489 Mt 2020-2050 - Single</v>
      </c>
    </row>
    <row r="8" spans="1:12" x14ac:dyDescent="0.25">
      <c r="C8" s="8" t="str">
        <f>VLOOKUP(C$5, config!$B$4:$D$14,2,FALSE)</f>
        <v>*CO2*,-*CO2S</v>
      </c>
      <c r="D8" s="8" t="str">
        <f>VLOOKUP(D$5, config!$B$4:$D$14,2,FALSE)</f>
        <v>ENV</v>
      </c>
      <c r="E8" s="8" t="str">
        <f>VLOOKUP(E$5, config!$B$4:$D$14,2,FALSE)</f>
        <v>T-A*INT*,T-NAV*</v>
      </c>
      <c r="F8" s="8" t="str">
        <f>VLOOKUP(F$5, config!$B$4:$D$14,2,FALSE)</f>
        <v>2020-2050</v>
      </c>
      <c r="J8" s="8">
        <f>VLOOKUP(J$5, config!$B$4:$D$14,2,FALSE)</f>
        <v>-1</v>
      </c>
    </row>
    <row r="9" spans="1:12" x14ac:dyDescent="0.25">
      <c r="B9" s="8" t="str">
        <f>VLOOKUP($B$5, config!$B$4:$D$14,3,FALSE) &amp; "_Single"</f>
        <v>UC_CB_0_Mt_2051-2100_Single</v>
      </c>
      <c r="C9" s="8" t="str">
        <f>VLOOKUP(C$5, config!$B$4:$D$14,3,FALSE)</f>
        <v>*CO2*,-*CO2S</v>
      </c>
      <c r="D9" s="8" t="str">
        <f>VLOOKUP(D$5, config!$B$4:$D$14,3,FALSE)</f>
        <v>ENV</v>
      </c>
      <c r="F9" s="8" t="str">
        <f>VLOOKUP(F$5, config!$B$4:$D$14,3,FALSE)</f>
        <v>2051-2100</v>
      </c>
      <c r="G9" s="8" t="str">
        <f>VLOOKUP(G$5, config!$B$4:$D$14,3,FALSE)</f>
        <v>NET</v>
      </c>
      <c r="H9" s="8" t="str">
        <f>VLOOKUP(H$5, config!$B$4:$D$14,3,FALSE)</f>
        <v>UP</v>
      </c>
      <c r="I9" s="8">
        <f>VLOOKUP(I$5, config!$B$4:$D$14,3,FALSE)</f>
        <v>1</v>
      </c>
      <c r="K9" s="8">
        <f>VLOOKUP("Value", config!$B$4:$D$14,3,FALSE)*1000</f>
        <v>0</v>
      </c>
      <c r="L9" s="8" t="str">
        <f>VLOOKUP($L$5, config!$B$4:$D$14,3,FALSE) &amp; " - Single"</f>
        <v>Carbon budget 0 Mt 2051-2100 - Single</v>
      </c>
    </row>
    <row r="10" spans="1:12" x14ac:dyDescent="0.25">
      <c r="C10" s="8" t="str">
        <f>VLOOKUP(C$5, config!$B$4:$D$14,3,FALSE)</f>
        <v>*CO2*,-*CO2S</v>
      </c>
      <c r="D10" s="8" t="str">
        <f>VLOOKUP(D$5, config!$B$4:$D$14,3,FALSE)</f>
        <v>ENV</v>
      </c>
      <c r="E10" s="8" t="str">
        <f>VLOOKUP(E$5, config!$B$4:$D$14,3,FALSE)</f>
        <v>T-A*INT*,T-NAV*</v>
      </c>
      <c r="F10" s="8" t="str">
        <f>VLOOKUP(F$5, config!$B$4:$D$14,3,FALSE)</f>
        <v>2051-2100</v>
      </c>
      <c r="J10" s="8">
        <f>VLOOKUP(J$5, config!$B$4:$D$14,3,FALSE)</f>
        <v>-1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L10"/>
  <sheetViews>
    <sheetView workbookViewId="0">
      <selection activeCell="L10" sqref="L10"/>
    </sheetView>
  </sheetViews>
  <sheetFormatPr defaultRowHeight="15" x14ac:dyDescent="0.25"/>
  <cols>
    <col min="1" max="1" width="9.140625" style="8"/>
    <col min="2" max="2" width="30.7109375" style="8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8.42578125" style="8" bestFit="1" customWidth="1"/>
    <col min="12" max="12" width="36.5703125" style="8" bestFit="1" customWidth="1"/>
    <col min="13" max="16384" width="9.140625" style="8"/>
  </cols>
  <sheetData>
    <row r="1" spans="1:12" x14ac:dyDescent="0.25">
      <c r="A1" s="8" t="s">
        <v>66</v>
      </c>
    </row>
    <row r="2" spans="1:12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11" t="s">
        <v>75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67</v>
      </c>
      <c r="L5" s="12" t="s">
        <v>63</v>
      </c>
    </row>
    <row r="6" spans="1:12" x14ac:dyDescent="0.2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9"/>
    </row>
    <row r="7" spans="1:12" x14ac:dyDescent="0.25">
      <c r="B7" s="8" t="str">
        <f>VLOOKUP(B$5, config!$B$4:$D$14,2,FALSE) &amp; "_Multi"</f>
        <v>UC_CB_489_Mt_2020-2050_Multi</v>
      </c>
      <c r="C7" s="8" t="str">
        <f>VLOOKUP(C$5, config!$B$4:$D$14,2,FALSE)</f>
        <v>*CO2*,-*CO2S</v>
      </c>
      <c r="D7" s="8" t="str">
        <f>VLOOKUP(D$5, config!$B$4:$D$14,2,FALSE)</f>
        <v>ENV</v>
      </c>
      <c r="F7" s="8" t="str">
        <f>VLOOKUP(F$5, config!$B$4:$D$14,2,FALSE)</f>
        <v>2020-2050</v>
      </c>
      <c r="G7" s="8" t="str">
        <f>VLOOKUP(G$5, config!$B$4:$D$14,2,FALSE)</f>
        <v>NET</v>
      </c>
      <c r="H7" s="8" t="str">
        <f>VLOOKUP(H$5, config!$B$4:$D$14,2,FALSE)</f>
        <v>UP</v>
      </c>
      <c r="I7" s="8">
        <f>VLOOKUP(I$5, config!$B$4:$D$14,2,FALSE)</f>
        <v>1</v>
      </c>
      <c r="K7" s="8">
        <f>VLOOKUP("Value", config!$B$4:$D$14,2,FALSE)*1000</f>
        <v>489100</v>
      </c>
      <c r="L7" s="8" t="str">
        <f>VLOOKUP(L$5, config!$B$4:$D$14,2,FALSE) &amp; " - Multi"</f>
        <v>Carbon budget 489 Mt 2020-2050 - Multi</v>
      </c>
    </row>
    <row r="8" spans="1:12" x14ac:dyDescent="0.25">
      <c r="C8" s="8" t="str">
        <f>VLOOKUP(C$5, config!$B$4:$D$14,2,FALSE)</f>
        <v>*CO2*,-*CO2S</v>
      </c>
      <c r="D8" s="8" t="str">
        <f>VLOOKUP(D$5, config!$B$4:$D$14,2,FALSE)</f>
        <v>ENV</v>
      </c>
      <c r="E8" s="8" t="str">
        <f>VLOOKUP(E$5, config!$B$4:$D$14,2,FALSE)</f>
        <v>T-A*INT*,T-NAV*</v>
      </c>
      <c r="F8" s="8" t="str">
        <f>VLOOKUP(F$5, config!$B$4:$D$14,2,FALSE)</f>
        <v>2020-2050</v>
      </c>
      <c r="J8" s="8">
        <f>VLOOKUP(J$5, config!$B$4:$D$14,2,FALSE)</f>
        <v>-1</v>
      </c>
    </row>
    <row r="9" spans="1:12" x14ac:dyDescent="0.25">
      <c r="B9" s="8" t="str">
        <f>VLOOKUP(B$5, config!$B$4:$D$14,3,FALSE) &amp; "_Multi"</f>
        <v>UC_CB_0_Mt_2051-2100_Multi</v>
      </c>
      <c r="C9" s="8" t="str">
        <f>VLOOKUP(C$5, config!$B$4:$D$14,3,FALSE)</f>
        <v>*CO2*,-*CO2S</v>
      </c>
      <c r="D9" s="8" t="str">
        <f>VLOOKUP(D$5, config!$B$4:$D$14,3,FALSE)</f>
        <v>ENV</v>
      </c>
      <c r="F9" s="8" t="str">
        <f>VLOOKUP(F$5, config!$B$4:$D$14,3,FALSE)</f>
        <v>2051-2100</v>
      </c>
      <c r="G9" s="8" t="str">
        <f>VLOOKUP(G$5, config!$B$4:$D$14,3,FALSE)</f>
        <v>NET</v>
      </c>
      <c r="H9" s="8" t="str">
        <f>VLOOKUP(H$5, config!$B$4:$D$14,3,FALSE)</f>
        <v>UP</v>
      </c>
      <c r="I9" s="8">
        <f>VLOOKUP(I$5, config!$B$4:$D$14,3,FALSE)</f>
        <v>1</v>
      </c>
      <c r="K9" s="8">
        <f>VLOOKUP("Value", config!$B$4:$D$14,3,FALSE)*1000</f>
        <v>0</v>
      </c>
      <c r="L9" s="8" t="str">
        <f>VLOOKUP(L$5, config!$B$4:$D$14,3,FALSE) &amp; " - Multi"</f>
        <v>Carbon budget 0 Mt 2051-2100 - Multi</v>
      </c>
    </row>
    <row r="10" spans="1:12" x14ac:dyDescent="0.25">
      <c r="C10" s="8" t="str">
        <f>VLOOKUP(C$5, config!$B$4:$D$14,3,FALSE)</f>
        <v>*CO2*,-*CO2S</v>
      </c>
      <c r="D10" s="8" t="str">
        <f>VLOOKUP(D$5, config!$B$4:$D$14,3,FALSE)</f>
        <v>ENV</v>
      </c>
      <c r="E10" s="8" t="str">
        <f>VLOOKUP(E$5, config!$B$4:$D$14,3,FALSE)</f>
        <v>T-A*INT*,T-NAV*</v>
      </c>
      <c r="F10" s="8" t="str">
        <f>VLOOKUP(F$5, config!$B$4:$D$14,3,FALSE)</f>
        <v>2051-2100</v>
      </c>
      <c r="J10" s="8">
        <f>VLOOKUP(J$5, config!$B$4:$D$14,3,FALSE)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dimension ref="B2:H4"/>
  <sheetViews>
    <sheetView tabSelected="1" workbookViewId="0">
      <selection activeCell="D14" sqref="D14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6" t="s">
        <v>85</v>
      </c>
      <c r="C2" s="8"/>
      <c r="D2" s="8"/>
      <c r="E2" s="8"/>
      <c r="F2" s="8"/>
      <c r="G2" s="8"/>
      <c r="H2" s="8"/>
    </row>
    <row r="3" spans="2:8" ht="15.75" thickBot="1" x14ac:dyDescent="0.3">
      <c r="B3" s="17" t="s">
        <v>86</v>
      </c>
      <c r="C3" s="17" t="s">
        <v>0</v>
      </c>
      <c r="D3" s="17" t="s">
        <v>87</v>
      </c>
      <c r="E3" s="17" t="s">
        <v>74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B4" s="8"/>
      <c r="C4" s="10" t="s">
        <v>88</v>
      </c>
      <c r="D4" s="8" t="s">
        <v>89</v>
      </c>
      <c r="E4" s="8">
        <v>0</v>
      </c>
      <c r="F4" s="8" t="s">
        <v>90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2021-05-26T11:36:02Z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559455513954162</vt:r8>
  </property>
</Properties>
</file>