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 codeName="ThisWorkbook" defaultThemeVersion="124226"/>
  <xr:revisionPtr revIDLastSave="0" documentId="13_ncr:1_{CA97244D-5F3C-405C-A851-D0063DF7629B}" xr6:coauthVersionLast="45" xr6:coauthVersionMax="45" xr10:uidLastSave="{00000000-0000-0000-0000-000000000000}"/>
  <bookViews>
    <workbookView xWindow="-120" yWindow="-120" windowWidth="29040" windowHeight="15840" tabRatio="766" activeTab="4" xr2:uid="{00000000-000D-0000-FFFF-FFFF00000000}"/>
  </bookViews>
  <sheets>
    <sheet name="Regions" sheetId="32" r:id="rId1"/>
    <sheet name="COM_PROJ" sheetId="33" r:id="rId2"/>
    <sheet name="Macro_drivers" sheetId="22" r:id="rId3"/>
    <sheet name="DEMANDS" sheetId="23" r:id="rId4"/>
    <sheet name="REG_TRA_DEMANDS" sheetId="34" r:id="rId5"/>
    <sheet name="BY-Demands" sheetId="31" r:id="rId6"/>
    <sheet name="TRA" sheetId="24" r:id="rId7"/>
    <sheet name="RSD" sheetId="25" r:id="rId8"/>
    <sheet name="COMM" sheetId="26" r:id="rId9"/>
    <sheet name="IND" sheetId="27" r:id="rId10"/>
    <sheet name="ELC" sheetId="30" r:id="rId11"/>
    <sheet name="Agr" sheetId="28" r:id="rId12"/>
    <sheet name="OtherInputs -&gt;" sheetId="29" r:id="rId1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drivers">Macro_drivers!$B$6:$J$9</definedName>
    <definedName name="drivers_years">Macro_drivers!$B$6:$J$6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3" i="34" l="1"/>
  <c r="E105" i="34"/>
  <c r="E106" i="34"/>
  <c r="E107" i="34"/>
  <c r="E108" i="34"/>
  <c r="E109" i="34"/>
  <c r="E110" i="34"/>
  <c r="E111" i="34"/>
  <c r="E112" i="34"/>
  <c r="E113" i="34"/>
  <c r="E104" i="34"/>
  <c r="E94" i="34"/>
  <c r="E95" i="34"/>
  <c r="E96" i="34"/>
  <c r="E97" i="34"/>
  <c r="E98" i="34"/>
  <c r="E99" i="34"/>
  <c r="E100" i="34"/>
  <c r="E101" i="34"/>
  <c r="E102" i="34"/>
  <c r="E93" i="34"/>
  <c r="E92" i="34"/>
  <c r="E83" i="34"/>
  <c r="E84" i="34"/>
  <c r="E85" i="34"/>
  <c r="E86" i="34"/>
  <c r="E87" i="34"/>
  <c r="E88" i="34"/>
  <c r="E89" i="34"/>
  <c r="E90" i="34"/>
  <c r="E91" i="34"/>
  <c r="E82" i="34"/>
  <c r="E81" i="34"/>
  <c r="E72" i="34"/>
  <c r="E73" i="34"/>
  <c r="E74" i="34"/>
  <c r="E75" i="34"/>
  <c r="E76" i="34"/>
  <c r="E77" i="34"/>
  <c r="E78" i="34"/>
  <c r="E79" i="34"/>
  <c r="E80" i="34"/>
  <c r="E71" i="34"/>
  <c r="E70" i="34"/>
  <c r="E61" i="34"/>
  <c r="E62" i="34"/>
  <c r="E63" i="34"/>
  <c r="E64" i="34"/>
  <c r="E65" i="34"/>
  <c r="E66" i="34"/>
  <c r="E67" i="34"/>
  <c r="E68" i="34"/>
  <c r="E69" i="34"/>
  <c r="E60" i="34"/>
  <c r="E59" i="34"/>
  <c r="E50" i="34"/>
  <c r="E51" i="34"/>
  <c r="E52" i="34"/>
  <c r="E53" i="34"/>
  <c r="E54" i="34"/>
  <c r="E55" i="34"/>
  <c r="E56" i="34"/>
  <c r="E57" i="34"/>
  <c r="E58" i="34"/>
  <c r="E49" i="34"/>
  <c r="E48" i="34"/>
  <c r="E39" i="34"/>
  <c r="E40" i="34"/>
  <c r="E41" i="34"/>
  <c r="E42" i="34"/>
  <c r="E43" i="34"/>
  <c r="E44" i="34"/>
  <c r="E45" i="34"/>
  <c r="E46" i="34"/>
  <c r="E47" i="34"/>
  <c r="E38" i="34"/>
  <c r="E37" i="34"/>
  <c r="E28" i="34"/>
  <c r="E29" i="34"/>
  <c r="E30" i="34"/>
  <c r="E31" i="34"/>
  <c r="E32" i="34"/>
  <c r="E33" i="34"/>
  <c r="E34" i="34"/>
  <c r="E35" i="34"/>
  <c r="E36" i="34"/>
  <c r="E27" i="34"/>
  <c r="E26" i="34"/>
  <c r="E17" i="34"/>
  <c r="E18" i="34"/>
  <c r="E19" i="34"/>
  <c r="E20" i="34"/>
  <c r="E21" i="34"/>
  <c r="E22" i="34"/>
  <c r="E23" i="34"/>
  <c r="E24" i="34"/>
  <c r="E25" i="34"/>
  <c r="E16" i="34"/>
  <c r="E15" i="34"/>
  <c r="I5" i="23"/>
  <c r="E5" i="34"/>
  <c r="E6" i="34"/>
  <c r="E7" i="34"/>
  <c r="E8" i="34"/>
  <c r="E9" i="34"/>
  <c r="E10" i="34"/>
  <c r="E11" i="34"/>
  <c r="E12" i="34"/>
  <c r="E13" i="34"/>
  <c r="E14" i="34"/>
  <c r="E4" i="34"/>
  <c r="AF3" i="34"/>
  <c r="AE3" i="34"/>
  <c r="AD3" i="34"/>
  <c r="AC3" i="34"/>
  <c r="AB3" i="34"/>
  <c r="AA3" i="34"/>
  <c r="Z3" i="34"/>
  <c r="Y3" i="34"/>
  <c r="X3" i="34"/>
  <c r="W3" i="34"/>
  <c r="V3" i="34"/>
  <c r="U3" i="34"/>
  <c r="T3" i="34"/>
  <c r="S3" i="34"/>
  <c r="R3" i="34"/>
  <c r="Q3" i="34"/>
  <c r="P3" i="34"/>
  <c r="O3" i="34"/>
  <c r="N3" i="34"/>
  <c r="M3" i="34"/>
  <c r="L3" i="34"/>
  <c r="K3" i="34"/>
  <c r="J3" i="34"/>
  <c r="I3" i="34"/>
  <c r="H3" i="34"/>
  <c r="G3" i="34"/>
  <c r="B6" i="23"/>
  <c r="B7" i="23"/>
  <c r="B8" i="23"/>
  <c r="B9" i="23"/>
  <c r="B10" i="23"/>
  <c r="B11" i="23"/>
  <c r="B12" i="23"/>
  <c r="B13" i="23"/>
  <c r="B14" i="23"/>
  <c r="B5" i="23"/>
  <c r="B15" i="23"/>
  <c r="B16" i="23"/>
  <c r="B17" i="23"/>
  <c r="B18" i="23"/>
  <c r="B19" i="23"/>
  <c r="B20" i="23"/>
  <c r="B21" i="23"/>
  <c r="B22" i="23"/>
  <c r="B23" i="23"/>
  <c r="B24" i="23"/>
  <c r="B25" i="23"/>
  <c r="B26" i="23"/>
  <c r="B27" i="23"/>
  <c r="B28" i="23"/>
  <c r="B29" i="23"/>
  <c r="B30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45" i="23"/>
  <c r="B46" i="23"/>
  <c r="B47" i="23"/>
  <c r="B48" i="23"/>
  <c r="B49" i="23"/>
  <c r="B50" i="23"/>
  <c r="B51" i="23"/>
  <c r="B52" i="23"/>
  <c r="B53" i="23"/>
  <c r="H18" i="33"/>
  <c r="H17" i="33"/>
  <c r="H22" i="23" l="1"/>
  <c r="H23" i="23"/>
  <c r="H24" i="23"/>
  <c r="H18" i="23"/>
  <c r="H19" i="23"/>
  <c r="H20" i="23"/>
  <c r="H21" i="23"/>
  <c r="H16" i="23"/>
  <c r="H17" i="23"/>
  <c r="H15" i="23"/>
  <c r="I11" i="23" l="1"/>
  <c r="I9" i="23"/>
  <c r="I8" i="23"/>
  <c r="B8" i="24"/>
  <c r="B9" i="24"/>
  <c r="B7" i="24"/>
  <c r="G25" i="24"/>
  <c r="H25" i="24" s="1"/>
  <c r="I25" i="24" s="1"/>
  <c r="J25" i="24" s="1"/>
  <c r="K25" i="24" s="1"/>
  <c r="L25" i="24" s="1"/>
  <c r="M25" i="24" s="1"/>
  <c r="N25" i="24" s="1"/>
  <c r="O25" i="24" s="1"/>
  <c r="P25" i="24" s="1"/>
  <c r="Q25" i="24" s="1"/>
  <c r="R25" i="24" s="1"/>
  <c r="F21" i="24"/>
  <c r="G21" i="24" s="1"/>
  <c r="H21" i="24" s="1"/>
  <c r="I21" i="24" s="1"/>
  <c r="J21" i="24" s="1"/>
  <c r="K21" i="24" s="1"/>
  <c r="L21" i="24" s="1"/>
  <c r="M21" i="24" s="1"/>
  <c r="N21" i="24" s="1"/>
  <c r="O21" i="24" s="1"/>
  <c r="P21" i="24" s="1"/>
  <c r="Q21" i="24" s="1"/>
  <c r="R21" i="24" s="1"/>
  <c r="F22" i="24"/>
  <c r="G19" i="24"/>
  <c r="H19" i="24" s="1"/>
  <c r="G24" i="24" l="1"/>
  <c r="H24" i="24" s="1"/>
  <c r="I24" i="24" s="1"/>
  <c r="J24" i="24" s="1"/>
  <c r="K24" i="24" s="1"/>
  <c r="L24" i="24" s="1"/>
  <c r="M24" i="24" s="1"/>
  <c r="N24" i="24" s="1"/>
  <c r="O24" i="24" s="1"/>
  <c r="P24" i="24" s="1"/>
  <c r="Q24" i="24" s="1"/>
  <c r="R24" i="24" s="1"/>
  <c r="F28" i="24"/>
  <c r="G22" i="24"/>
  <c r="G27" i="24" s="1"/>
  <c r="G26" i="24"/>
  <c r="H26" i="24" s="1"/>
  <c r="I26" i="24" s="1"/>
  <c r="J26" i="24" s="1"/>
  <c r="K26" i="24" s="1"/>
  <c r="L26" i="24" s="1"/>
  <c r="M26" i="24" s="1"/>
  <c r="N26" i="24" s="1"/>
  <c r="O26" i="24" s="1"/>
  <c r="P26" i="24" s="1"/>
  <c r="Q26" i="24" s="1"/>
  <c r="R26" i="24" s="1"/>
  <c r="K14" i="23"/>
  <c r="L14" i="23"/>
  <c r="M14" i="23"/>
  <c r="N14" i="23"/>
  <c r="O14" i="23"/>
  <c r="P14" i="23"/>
  <c r="Q14" i="23"/>
  <c r="R14" i="23"/>
  <c r="S14" i="23"/>
  <c r="T14" i="23"/>
  <c r="J14" i="23"/>
  <c r="H22" i="24" l="1"/>
  <c r="I22" i="24" s="1"/>
  <c r="J22" i="24" s="1"/>
  <c r="K22" i="24" s="1"/>
  <c r="L22" i="24" s="1"/>
  <c r="M22" i="24" s="1"/>
  <c r="N22" i="24" s="1"/>
  <c r="O22" i="24" s="1"/>
  <c r="P22" i="24" s="1"/>
  <c r="Q22" i="24" s="1"/>
  <c r="R22" i="24" s="1"/>
  <c r="G28" i="24"/>
  <c r="K22" i="23"/>
  <c r="L22" i="23"/>
  <c r="M22" i="23"/>
  <c r="N22" i="23"/>
  <c r="O22" i="23"/>
  <c r="P22" i="23"/>
  <c r="Q22" i="23"/>
  <c r="R22" i="23"/>
  <c r="S22" i="23"/>
  <c r="T22" i="23"/>
  <c r="K23" i="23"/>
  <c r="L23" i="23"/>
  <c r="M23" i="23"/>
  <c r="N23" i="23"/>
  <c r="O23" i="23"/>
  <c r="P23" i="23"/>
  <c r="Q23" i="23"/>
  <c r="R23" i="23"/>
  <c r="S23" i="23"/>
  <c r="T23" i="23"/>
  <c r="K24" i="23"/>
  <c r="L24" i="23"/>
  <c r="M24" i="23"/>
  <c r="N24" i="23"/>
  <c r="O24" i="23"/>
  <c r="P24" i="23"/>
  <c r="Q24" i="23"/>
  <c r="R24" i="23"/>
  <c r="S24" i="23"/>
  <c r="T24" i="23"/>
  <c r="J24" i="23"/>
  <c r="J23" i="23"/>
  <c r="J22" i="23"/>
  <c r="I23" i="23"/>
  <c r="I24" i="23"/>
  <c r="I22" i="23"/>
  <c r="H27" i="24" l="1"/>
  <c r="I27" i="24" s="1"/>
  <c r="J27" i="24" s="1"/>
  <c r="K27" i="24" s="1"/>
  <c r="L27" i="24" s="1"/>
  <c r="M27" i="24" s="1"/>
  <c r="N27" i="24" s="1"/>
  <c r="O27" i="24" s="1"/>
  <c r="P27" i="24" s="1"/>
  <c r="Q27" i="24" s="1"/>
  <c r="R27" i="24" s="1"/>
  <c r="R28" i="24" s="1"/>
  <c r="R8" i="24" s="1"/>
  <c r="T6" i="23" s="1"/>
  <c r="G8" i="24"/>
  <c r="G9" i="24"/>
  <c r="G7" i="24"/>
  <c r="Q5" i="31"/>
  <c r="Y5" i="31"/>
  <c r="AG5" i="31"/>
  <c r="D7" i="32"/>
  <c r="C7" i="32"/>
  <c r="D6" i="32"/>
  <c r="C6" i="32"/>
  <c r="AD5" i="32"/>
  <c r="AD7" i="32" s="1"/>
  <c r="AC5" i="32"/>
  <c r="AC7" i="32" s="1"/>
  <c r="AB5" i="32"/>
  <c r="AB7" i="32" s="1"/>
  <c r="AA5" i="32"/>
  <c r="AA7" i="32" s="1"/>
  <c r="Z5" i="32"/>
  <c r="Z6" i="32" s="1"/>
  <c r="Y5" i="32"/>
  <c r="Y6" i="32" s="1"/>
  <c r="X5" i="32"/>
  <c r="X6" i="32" s="1"/>
  <c r="W5" i="32"/>
  <c r="W7" i="32" s="1"/>
  <c r="V5" i="32"/>
  <c r="V7" i="32" s="1"/>
  <c r="U5" i="32"/>
  <c r="U7" i="32" s="1"/>
  <c r="T5" i="32"/>
  <c r="T7" i="32" s="1"/>
  <c r="S5" i="32"/>
  <c r="S6" i="32" s="1"/>
  <c r="R5" i="32"/>
  <c r="R6" i="32" s="1"/>
  <c r="Q5" i="32"/>
  <c r="Q6" i="32" s="1"/>
  <c r="P5" i="32"/>
  <c r="P6" i="32" s="1"/>
  <c r="O5" i="32"/>
  <c r="O7" i="32" s="1"/>
  <c r="N5" i="32"/>
  <c r="N7" i="32" s="1"/>
  <c r="M5" i="32"/>
  <c r="M7" i="32" s="1"/>
  <c r="L5" i="32"/>
  <c r="L7" i="32" s="1"/>
  <c r="K5" i="32"/>
  <c r="K7" i="32" s="1"/>
  <c r="J5" i="32"/>
  <c r="J6" i="32" s="1"/>
  <c r="I5" i="32"/>
  <c r="I6" i="32" s="1"/>
  <c r="H5" i="32"/>
  <c r="H6" i="32" s="1"/>
  <c r="G5" i="32"/>
  <c r="G7" i="32" s="1"/>
  <c r="F5" i="32"/>
  <c r="F7" i="32" s="1"/>
  <c r="E5" i="32"/>
  <c r="E7" i="32" s="1"/>
  <c r="AC3" i="32" a="1"/>
  <c r="AC3" i="32" s="1"/>
  <c r="AF3" i="33" s="1"/>
  <c r="W3" i="32" a="1"/>
  <c r="W3" i="32" s="1"/>
  <c r="Z3" i="33" s="1"/>
  <c r="V3" i="32" a="1"/>
  <c r="V3" i="32" s="1"/>
  <c r="Y3" i="33" s="1"/>
  <c r="U3" i="32" a="1"/>
  <c r="U3" i="32" s="1"/>
  <c r="X3" i="33" s="1"/>
  <c r="T3" i="32" a="1"/>
  <c r="T3" i="32" s="1"/>
  <c r="W3" i="33" s="1"/>
  <c r="S3" i="32" a="1"/>
  <c r="S3" i="32" s="1"/>
  <c r="V3" i="33" s="1"/>
  <c r="R3" i="32" a="1"/>
  <c r="R3" i="32" s="1"/>
  <c r="U3" i="33" s="1"/>
  <c r="M3" i="32" a="1"/>
  <c r="M3" i="32" s="1"/>
  <c r="P3" i="33" s="1"/>
  <c r="L3" i="32" a="1"/>
  <c r="L3" i="32" s="1"/>
  <c r="O3" i="33" s="1"/>
  <c r="E3" i="32" a="1"/>
  <c r="E3" i="32" s="1"/>
  <c r="H3" i="33" s="1"/>
  <c r="D3" i="32" a="1"/>
  <c r="D3" i="32" s="1"/>
  <c r="K5" i="31" s="1"/>
  <c r="C3" i="32" a="1"/>
  <c r="C3" i="32" s="1"/>
  <c r="J5" i="31" s="1"/>
  <c r="R7" i="24" l="1"/>
  <c r="T5" i="23" s="1"/>
  <c r="R9" i="24"/>
  <c r="T7" i="23" s="1"/>
  <c r="O28" i="24"/>
  <c r="N28" i="24"/>
  <c r="P28" i="24"/>
  <c r="P9" i="24" s="1"/>
  <c r="R7" i="23" s="1"/>
  <c r="H28" i="24"/>
  <c r="M28" i="24"/>
  <c r="L28" i="24"/>
  <c r="Q28" i="24"/>
  <c r="J28" i="24"/>
  <c r="K28" i="24"/>
  <c r="I28" i="24"/>
  <c r="N3" i="32" a="1"/>
  <c r="N3" i="32" s="1"/>
  <c r="Q3" i="33" s="1"/>
  <c r="Z3" i="32" a="1"/>
  <c r="Z3" i="32" s="1"/>
  <c r="AC3" i="33" s="1"/>
  <c r="O3" i="32" a="1"/>
  <c r="O3" i="32" s="1"/>
  <c r="R3" i="33" s="1"/>
  <c r="AA3" i="32" a="1"/>
  <c r="AA3" i="32" s="1"/>
  <c r="AD3" i="33" s="1"/>
  <c r="W6" i="32"/>
  <c r="AB3" i="32" a="1"/>
  <c r="AB3" i="32" s="1"/>
  <c r="AE3" i="33" s="1"/>
  <c r="F3" i="32" a="1"/>
  <c r="F3" i="32" s="1"/>
  <c r="I3" i="33" s="1"/>
  <c r="G3" i="32" a="1"/>
  <c r="G3" i="32" s="1"/>
  <c r="J3" i="33" s="1"/>
  <c r="AD3" i="32" a="1"/>
  <c r="AD3" i="32" s="1"/>
  <c r="AG3" i="33" s="1"/>
  <c r="J3" i="32" a="1"/>
  <c r="J3" i="32" s="1"/>
  <c r="M3" i="33" s="1"/>
  <c r="P8" i="24"/>
  <c r="R6" i="23" s="1"/>
  <c r="P7" i="24"/>
  <c r="R5" i="23" s="1"/>
  <c r="M7" i="24"/>
  <c r="O5" i="23" s="1"/>
  <c r="Q7" i="24"/>
  <c r="S5" i="23" s="1"/>
  <c r="K3" i="32" a="1"/>
  <c r="K3" i="32" s="1"/>
  <c r="N3" i="33" s="1"/>
  <c r="F6" i="32"/>
  <c r="N6" i="32"/>
  <c r="G6" i="32"/>
  <c r="O6" i="32"/>
  <c r="AD5" i="31"/>
  <c r="V5" i="31"/>
  <c r="N5" i="31"/>
  <c r="V6" i="32"/>
  <c r="AK5" i="31"/>
  <c r="AC5" i="31"/>
  <c r="U5" i="31"/>
  <c r="M5" i="31"/>
  <c r="H3" i="32" a="1"/>
  <c r="H3" i="32" s="1"/>
  <c r="P3" i="32" a="1"/>
  <c r="P3" i="32" s="1"/>
  <c r="X3" i="32" a="1"/>
  <c r="X3" i="32" s="1"/>
  <c r="AJ5" i="31"/>
  <c r="AB5" i="31"/>
  <c r="T5" i="31"/>
  <c r="L5" i="31"/>
  <c r="I3" i="32" a="1"/>
  <c r="I3" i="32" s="1"/>
  <c r="Q3" i="32" a="1"/>
  <c r="Q3" i="32" s="1"/>
  <c r="Y3" i="32" a="1"/>
  <c r="Y3" i="32" s="1"/>
  <c r="AD6" i="32"/>
  <c r="AI5" i="31"/>
  <c r="AA5" i="31"/>
  <c r="S5" i="31"/>
  <c r="AH5" i="31"/>
  <c r="Z5" i="31"/>
  <c r="R5" i="31"/>
  <c r="K6" i="32"/>
  <c r="AA6" i="32"/>
  <c r="L6" i="32"/>
  <c r="T6" i="32"/>
  <c r="AB6" i="32"/>
  <c r="H7" i="32"/>
  <c r="P7" i="32"/>
  <c r="X7" i="32"/>
  <c r="E6" i="32"/>
  <c r="M6" i="32"/>
  <c r="U6" i="32"/>
  <c r="AC6" i="32"/>
  <c r="I7" i="32"/>
  <c r="Q7" i="32"/>
  <c r="Y7" i="32"/>
  <c r="J7" i="32"/>
  <c r="R7" i="32"/>
  <c r="Z7" i="32"/>
  <c r="S7" i="32"/>
  <c r="Q9" i="24" l="1"/>
  <c r="S7" i="23" s="1"/>
  <c r="Q8" i="24"/>
  <c r="S6" i="23" s="1"/>
  <c r="L8" i="24"/>
  <c r="N6" i="23" s="1"/>
  <c r="L9" i="24"/>
  <c r="N7" i="23" s="1"/>
  <c r="L7" i="24"/>
  <c r="N5" i="23" s="1"/>
  <c r="H8" i="34" s="1"/>
  <c r="K8" i="24"/>
  <c r="M6" i="23" s="1"/>
  <c r="K7" i="24"/>
  <c r="M5" i="23" s="1"/>
  <c r="I7" i="34" s="1"/>
  <c r="K9" i="24"/>
  <c r="M7" i="23" s="1"/>
  <c r="O9" i="24"/>
  <c r="Q7" i="23" s="1"/>
  <c r="O7" i="24"/>
  <c r="Q5" i="23" s="1"/>
  <c r="H11" i="34" s="1"/>
  <c r="O8" i="24"/>
  <c r="Q6" i="23" s="1"/>
  <c r="J9" i="24"/>
  <c r="L7" i="23" s="1"/>
  <c r="J7" i="24"/>
  <c r="L5" i="23" s="1"/>
  <c r="J8" i="24"/>
  <c r="L6" i="23" s="1"/>
  <c r="M9" i="24"/>
  <c r="O7" i="23" s="1"/>
  <c r="M8" i="24"/>
  <c r="O6" i="23" s="1"/>
  <c r="H9" i="24"/>
  <c r="J7" i="23" s="1"/>
  <c r="H7" i="24"/>
  <c r="J5" i="23" s="1"/>
  <c r="G4" i="34" s="1"/>
  <c r="H8" i="24"/>
  <c r="J6" i="23" s="1"/>
  <c r="I8" i="24"/>
  <c r="K6" i="23" s="1"/>
  <c r="I9" i="24"/>
  <c r="K7" i="23" s="1"/>
  <c r="I7" i="24"/>
  <c r="K5" i="23" s="1"/>
  <c r="I5" i="34" s="1"/>
  <c r="N8" i="24"/>
  <c r="P6" i="23" s="1"/>
  <c r="N7" i="24"/>
  <c r="P5" i="23" s="1"/>
  <c r="N9" i="24"/>
  <c r="P7" i="23" s="1"/>
  <c r="G5" i="34"/>
  <c r="G6" i="34"/>
  <c r="H12" i="34"/>
  <c r="G9" i="34"/>
  <c r="G14" i="34"/>
  <c r="I10" i="34"/>
  <c r="I13" i="34"/>
  <c r="G7" i="34"/>
  <c r="I8" i="34"/>
  <c r="I11" i="34"/>
  <c r="G10" i="34"/>
  <c r="H10" i="34"/>
  <c r="H14" i="34"/>
  <c r="I12" i="34"/>
  <c r="I6" i="34"/>
  <c r="I9" i="34"/>
  <c r="I14" i="34"/>
  <c r="H6" i="34"/>
  <c r="H7" i="34"/>
  <c r="H13" i="34"/>
  <c r="G8" i="34"/>
  <c r="H9" i="34"/>
  <c r="G13" i="34"/>
  <c r="G12" i="34"/>
  <c r="O7" i="34"/>
  <c r="AA3" i="33"/>
  <c r="AE5" i="31"/>
  <c r="AB3" i="33"/>
  <c r="AF5" i="31"/>
  <c r="S3" i="33"/>
  <c r="W5" i="31"/>
  <c r="K3" i="33"/>
  <c r="O5" i="31"/>
  <c r="L3" i="33"/>
  <c r="P5" i="31"/>
  <c r="T3" i="33"/>
  <c r="X5" i="31"/>
  <c r="H4" i="34" l="1"/>
  <c r="I4" i="34"/>
  <c r="G11" i="34"/>
  <c r="H5" i="34"/>
  <c r="J4" i="34"/>
  <c r="W6" i="34"/>
  <c r="J11" i="34"/>
  <c r="AE14" i="34"/>
  <c r="W9" i="34"/>
  <c r="M10" i="34"/>
  <c r="N13" i="34"/>
  <c r="V4" i="34"/>
  <c r="O13" i="34"/>
  <c r="S14" i="34"/>
  <c r="U11" i="34"/>
  <c r="R10" i="34"/>
  <c r="Y11" i="34"/>
  <c r="AD14" i="34"/>
  <c r="X12" i="34"/>
  <c r="T7" i="34"/>
  <c r="O10" i="34"/>
  <c r="AC5" i="34"/>
  <c r="AA6" i="34"/>
  <c r="Y12" i="34"/>
  <c r="J6" i="34"/>
  <c r="P8" i="34"/>
  <c r="V6" i="34"/>
  <c r="S6" i="34"/>
  <c r="P4" i="34"/>
  <c r="V9" i="34"/>
  <c r="Z11" i="34"/>
  <c r="K4" i="34"/>
  <c r="Z5" i="34"/>
  <c r="S13" i="34"/>
  <c r="M8" i="34"/>
  <c r="N6" i="34"/>
  <c r="W13" i="34"/>
  <c r="Y6" i="34"/>
  <c r="J10" i="34"/>
  <c r="AB5" i="34"/>
  <c r="N10" i="34"/>
  <c r="AC7" i="34"/>
  <c r="AC10" i="34"/>
  <c r="K6" i="34"/>
  <c r="AB13" i="34"/>
  <c r="K10" i="34"/>
  <c r="S11" i="34"/>
  <c r="J12" i="34"/>
  <c r="AE13" i="34"/>
  <c r="Y9" i="34"/>
  <c r="AC9" i="34"/>
  <c r="T13" i="34"/>
  <c r="AA14" i="34"/>
  <c r="M6" i="34"/>
  <c r="X11" i="34"/>
  <c r="O4" i="34"/>
  <c r="AA8" i="34"/>
  <c r="S8" i="34"/>
  <c r="AC11" i="34"/>
  <c r="K5" i="34"/>
  <c r="U12" i="34"/>
  <c r="U8" i="34"/>
  <c r="S5" i="34"/>
  <c r="K13" i="34"/>
  <c r="O14" i="34"/>
  <c r="L9" i="34"/>
  <c r="L13" i="34"/>
  <c r="U7" i="34"/>
  <c r="W12" i="34"/>
  <c r="U5" i="34"/>
  <c r="AC8" i="34"/>
  <c r="Y5" i="34"/>
  <c r="N7" i="34"/>
  <c r="M13" i="34"/>
  <c r="AD9" i="34"/>
  <c r="Z6" i="34"/>
  <c r="M4" i="34"/>
  <c r="AF9" i="34"/>
  <c r="V14" i="34"/>
  <c r="L4" i="34"/>
  <c r="L5" i="34"/>
  <c r="N4" i="34"/>
  <c r="T5" i="34"/>
  <c r="AF4" i="34"/>
  <c r="Z10" i="34"/>
  <c r="AE9" i="34"/>
  <c r="L8" i="34"/>
  <c r="V5" i="34"/>
  <c r="V8" i="34"/>
  <c r="K11" i="34"/>
  <c r="Z13" i="34"/>
  <c r="T9" i="34"/>
  <c r="T11" i="34"/>
  <c r="O6" i="34"/>
  <c r="AB9" i="34"/>
  <c r="L12" i="34"/>
  <c r="AB12" i="34"/>
  <c r="AC6" i="34"/>
  <c r="AF11" i="34"/>
  <c r="AE4" i="34"/>
  <c r="AD13" i="34"/>
  <c r="AA5" i="34"/>
  <c r="O5" i="34"/>
  <c r="AD6" i="34"/>
  <c r="AB4" i="34"/>
  <c r="AE12" i="34"/>
  <c r="J7" i="34"/>
  <c r="V10" i="34"/>
  <c r="K9" i="34"/>
  <c r="AC4" i="34"/>
  <c r="W14" i="34"/>
  <c r="Z4" i="34"/>
  <c r="AA11" i="34"/>
  <c r="AE8" i="34"/>
  <c r="AB10" i="34"/>
  <c r="O12" i="34"/>
  <c r="Y14" i="34"/>
  <c r="M5" i="34"/>
  <c r="N8" i="34"/>
  <c r="Y8" i="34"/>
  <c r="AA13" i="34"/>
  <c r="N11" i="34"/>
  <c r="W4" i="34"/>
  <c r="AD10" i="34"/>
  <c r="T8" i="34"/>
  <c r="AA9" i="34"/>
  <c r="U13" i="34"/>
  <c r="AB8" i="34"/>
  <c r="O9" i="34"/>
  <c r="AA10" i="34"/>
  <c r="AE6" i="34"/>
  <c r="R13" i="34"/>
  <c r="T12" i="34"/>
  <c r="K8" i="34"/>
  <c r="M9" i="34"/>
  <c r="T4" i="34"/>
  <c r="Y10" i="34"/>
  <c r="X8" i="34"/>
  <c r="K14" i="34"/>
  <c r="Z14" i="34"/>
  <c r="Y7" i="34"/>
  <c r="AF12" i="34"/>
  <c r="Q12" i="34"/>
  <c r="Q11" i="34"/>
  <c r="J9" i="34"/>
  <c r="P11" i="34"/>
  <c r="R9" i="34"/>
  <c r="U14" i="34"/>
  <c r="W10" i="34"/>
  <c r="O8" i="34"/>
  <c r="L11" i="34"/>
  <c r="W7" i="34"/>
  <c r="R11" i="34"/>
  <c r="R12" i="34"/>
  <c r="S9" i="34"/>
  <c r="Y13" i="34"/>
  <c r="Y4" i="34"/>
  <c r="J14" i="34"/>
  <c r="R14" i="34"/>
  <c r="AF8" i="34"/>
  <c r="W5" i="34"/>
  <c r="N9" i="34"/>
  <c r="Z9" i="34"/>
  <c r="P12" i="34"/>
  <c r="P9" i="34"/>
  <c r="AE5" i="34"/>
  <c r="R7" i="34"/>
  <c r="AD11" i="34"/>
  <c r="U10" i="34"/>
  <c r="R6" i="34"/>
  <c r="U9" i="34"/>
  <c r="L7" i="34"/>
  <c r="Q4" i="34"/>
  <c r="Q9" i="34"/>
  <c r="P6" i="34"/>
  <c r="AF5" i="34"/>
  <c r="AD5" i="34"/>
  <c r="P5" i="34"/>
  <c r="V12" i="34"/>
  <c r="AA7" i="34"/>
  <c r="S7" i="34"/>
  <c r="V13" i="34"/>
  <c r="AD4" i="34"/>
  <c r="M11" i="34"/>
  <c r="AE10" i="34"/>
  <c r="K12" i="34"/>
  <c r="W8" i="34"/>
  <c r="U4" i="34"/>
  <c r="AC14" i="34"/>
  <c r="AF10" i="34"/>
  <c r="AB11" i="34"/>
  <c r="T14" i="34"/>
  <c r="X10" i="34"/>
  <c r="X7" i="34"/>
  <c r="P13" i="34"/>
  <c r="AC13" i="34"/>
  <c r="Q5" i="34"/>
  <c r="U6" i="34"/>
  <c r="V7" i="34"/>
  <c r="M12" i="34"/>
  <c r="J13" i="34"/>
  <c r="P7" i="34"/>
  <c r="AE7" i="34"/>
  <c r="AF14" i="34"/>
  <c r="Z8" i="34"/>
  <c r="AE11" i="34"/>
  <c r="S12" i="34"/>
  <c r="AB14" i="34"/>
  <c r="N12" i="34"/>
  <c r="AD7" i="34"/>
  <c r="P14" i="34"/>
  <c r="R8" i="34"/>
  <c r="X14" i="34"/>
  <c r="AD12" i="34"/>
  <c r="AD8" i="34"/>
  <c r="AB7" i="34"/>
  <c r="AC12" i="34"/>
  <c r="Q13" i="34"/>
  <c r="N14" i="34"/>
  <c r="Q14" i="34"/>
  <c r="X13" i="34"/>
  <c r="X6" i="34"/>
  <c r="AF6" i="34"/>
  <c r="T6" i="34"/>
  <c r="L14" i="34"/>
  <c r="R4" i="34"/>
  <c r="L10" i="34"/>
  <c r="X4" i="34"/>
  <c r="M14" i="34"/>
  <c r="Q7" i="34"/>
  <c r="W11" i="34"/>
  <c r="Q10" i="34"/>
  <c r="Q8" i="34"/>
  <c r="J5" i="34"/>
  <c r="X9" i="34"/>
  <c r="AF13" i="34"/>
  <c r="M7" i="34"/>
  <c r="AF7" i="34"/>
  <c r="Q6" i="34"/>
  <c r="N5" i="34"/>
  <c r="Z7" i="34"/>
  <c r="AB6" i="34"/>
  <c r="O11" i="34"/>
  <c r="S4" i="34"/>
  <c r="V11" i="34"/>
  <c r="Z12" i="34"/>
  <c r="W37" i="34"/>
  <c r="X5" i="34"/>
  <c r="J8" i="34"/>
  <c r="AA4" i="34"/>
  <c r="AA12" i="34"/>
  <c r="K7" i="34"/>
  <c r="R5" i="34"/>
  <c r="S70" i="34"/>
  <c r="AA33" i="34"/>
  <c r="P10" i="34"/>
  <c r="S10" i="34"/>
  <c r="O33" i="34"/>
  <c r="L6" i="34"/>
  <c r="S27" i="34"/>
  <c r="T27" i="34"/>
  <c r="T10" i="34"/>
  <c r="W28" i="34"/>
  <c r="S22" i="34"/>
  <c r="I6" i="23"/>
  <c r="J16" i="34" s="1"/>
  <c r="I7" i="23"/>
  <c r="AE35" i="34" s="1"/>
  <c r="J8" i="23"/>
  <c r="Q37" i="34" s="1"/>
  <c r="J9" i="23"/>
  <c r="N48" i="34" s="1"/>
  <c r="I10" i="23"/>
  <c r="J10" i="23" s="1"/>
  <c r="O59" i="34" s="1"/>
  <c r="J11" i="23"/>
  <c r="I12" i="23"/>
  <c r="J12" i="23" s="1"/>
  <c r="I13" i="23"/>
  <c r="J13" i="23" s="1"/>
  <c r="R92" i="34" s="1"/>
  <c r="I14" i="23"/>
  <c r="I15" i="23"/>
  <c r="J15" i="23" s="1"/>
  <c r="K15" i="23" s="1"/>
  <c r="L15" i="23" s="1"/>
  <c r="M15" i="23" s="1"/>
  <c r="N15" i="23" s="1"/>
  <c r="O15" i="23" s="1"/>
  <c r="P15" i="23" s="1"/>
  <c r="Q15" i="23" s="1"/>
  <c r="R15" i="23" s="1"/>
  <c r="S15" i="23" s="1"/>
  <c r="T15" i="23" s="1"/>
  <c r="I16" i="23"/>
  <c r="J16" i="23" s="1"/>
  <c r="K16" i="23" s="1"/>
  <c r="L16" i="23" s="1"/>
  <c r="M16" i="23" s="1"/>
  <c r="N16" i="23" s="1"/>
  <c r="O16" i="23" s="1"/>
  <c r="P16" i="23" s="1"/>
  <c r="Q16" i="23" s="1"/>
  <c r="R16" i="23" s="1"/>
  <c r="S16" i="23" s="1"/>
  <c r="T16" i="23" s="1"/>
  <c r="I17" i="23"/>
  <c r="J17" i="23" s="1"/>
  <c r="K17" i="23" s="1"/>
  <c r="L17" i="23" s="1"/>
  <c r="M17" i="23" s="1"/>
  <c r="N17" i="23" s="1"/>
  <c r="O17" i="23" s="1"/>
  <c r="P17" i="23" s="1"/>
  <c r="Q17" i="23" s="1"/>
  <c r="R17" i="23" s="1"/>
  <c r="S17" i="23" s="1"/>
  <c r="T17" i="23" s="1"/>
  <c r="I18" i="23"/>
  <c r="J18" i="23" s="1"/>
  <c r="K18" i="23" s="1"/>
  <c r="L18" i="23" s="1"/>
  <c r="M18" i="23" s="1"/>
  <c r="N18" i="23" s="1"/>
  <c r="O18" i="23" s="1"/>
  <c r="P18" i="23" s="1"/>
  <c r="Q18" i="23" s="1"/>
  <c r="R18" i="23" s="1"/>
  <c r="S18" i="23" s="1"/>
  <c r="T18" i="23" s="1"/>
  <c r="I19" i="23"/>
  <c r="J19" i="23" s="1"/>
  <c r="K19" i="23" s="1"/>
  <c r="L19" i="23" s="1"/>
  <c r="M19" i="23" s="1"/>
  <c r="N19" i="23" s="1"/>
  <c r="O19" i="23" s="1"/>
  <c r="P19" i="23" s="1"/>
  <c r="Q19" i="23" s="1"/>
  <c r="R19" i="23" s="1"/>
  <c r="S19" i="23" s="1"/>
  <c r="T19" i="23" s="1"/>
  <c r="I20" i="23"/>
  <c r="J20" i="23" s="1"/>
  <c r="K20" i="23" s="1"/>
  <c r="L20" i="23" s="1"/>
  <c r="M20" i="23" s="1"/>
  <c r="N20" i="23" s="1"/>
  <c r="O20" i="23" s="1"/>
  <c r="P20" i="23" s="1"/>
  <c r="Q20" i="23" s="1"/>
  <c r="R20" i="23" s="1"/>
  <c r="S20" i="23" s="1"/>
  <c r="T20" i="23" s="1"/>
  <c r="I21" i="23"/>
  <c r="J21" i="23" s="1"/>
  <c r="K21" i="23" s="1"/>
  <c r="L21" i="23" s="1"/>
  <c r="M21" i="23" s="1"/>
  <c r="N21" i="23" s="1"/>
  <c r="O21" i="23" s="1"/>
  <c r="P21" i="23" s="1"/>
  <c r="Q21" i="23" s="1"/>
  <c r="R21" i="23" s="1"/>
  <c r="S21" i="23" s="1"/>
  <c r="T21" i="23" s="1"/>
  <c r="I25" i="23"/>
  <c r="J25" i="23" s="1"/>
  <c r="K25" i="23" s="1"/>
  <c r="L25" i="23" s="1"/>
  <c r="M25" i="23" s="1"/>
  <c r="N25" i="23" s="1"/>
  <c r="O25" i="23" s="1"/>
  <c r="P25" i="23" s="1"/>
  <c r="Q25" i="23" s="1"/>
  <c r="R25" i="23" s="1"/>
  <c r="S25" i="23" s="1"/>
  <c r="T25" i="23" s="1"/>
  <c r="I26" i="23"/>
  <c r="J26" i="23" s="1"/>
  <c r="K26" i="23" s="1"/>
  <c r="L26" i="23" s="1"/>
  <c r="M26" i="23" s="1"/>
  <c r="N26" i="23" s="1"/>
  <c r="O26" i="23" s="1"/>
  <c r="P26" i="23" s="1"/>
  <c r="Q26" i="23" s="1"/>
  <c r="R26" i="23" s="1"/>
  <c r="S26" i="23" s="1"/>
  <c r="T26" i="23" s="1"/>
  <c r="I27" i="23"/>
  <c r="J27" i="23" s="1"/>
  <c r="K27" i="23" s="1"/>
  <c r="L27" i="23" s="1"/>
  <c r="M27" i="23" s="1"/>
  <c r="N27" i="23" s="1"/>
  <c r="O27" i="23" s="1"/>
  <c r="P27" i="23" s="1"/>
  <c r="Q27" i="23" s="1"/>
  <c r="R27" i="23" s="1"/>
  <c r="S27" i="23" s="1"/>
  <c r="T27" i="23" s="1"/>
  <c r="I28" i="23"/>
  <c r="J28" i="23" s="1"/>
  <c r="K28" i="23" s="1"/>
  <c r="L28" i="23" s="1"/>
  <c r="M28" i="23" s="1"/>
  <c r="N28" i="23" s="1"/>
  <c r="O28" i="23" s="1"/>
  <c r="P28" i="23" s="1"/>
  <c r="Q28" i="23" s="1"/>
  <c r="R28" i="23" s="1"/>
  <c r="S28" i="23" s="1"/>
  <c r="T28" i="23" s="1"/>
  <c r="I29" i="23"/>
  <c r="J29" i="23" s="1"/>
  <c r="K29" i="23" s="1"/>
  <c r="L29" i="23" s="1"/>
  <c r="M29" i="23" s="1"/>
  <c r="N29" i="23" s="1"/>
  <c r="O29" i="23" s="1"/>
  <c r="P29" i="23" s="1"/>
  <c r="Q29" i="23" s="1"/>
  <c r="R29" i="23" s="1"/>
  <c r="S29" i="23" s="1"/>
  <c r="T29" i="23" s="1"/>
  <c r="I30" i="23"/>
  <c r="J30" i="23" s="1"/>
  <c r="K30" i="23" s="1"/>
  <c r="L30" i="23" s="1"/>
  <c r="M30" i="23" s="1"/>
  <c r="N30" i="23" s="1"/>
  <c r="O30" i="23" s="1"/>
  <c r="P30" i="23" s="1"/>
  <c r="Q30" i="23" s="1"/>
  <c r="R30" i="23" s="1"/>
  <c r="S30" i="23" s="1"/>
  <c r="T30" i="23" s="1"/>
  <c r="I31" i="23"/>
  <c r="J31" i="23" s="1"/>
  <c r="K31" i="23" s="1"/>
  <c r="L31" i="23" s="1"/>
  <c r="M31" i="23" s="1"/>
  <c r="N31" i="23" s="1"/>
  <c r="O31" i="23" s="1"/>
  <c r="P31" i="23" s="1"/>
  <c r="Q31" i="23" s="1"/>
  <c r="R31" i="23" s="1"/>
  <c r="S31" i="23" s="1"/>
  <c r="T31" i="23" s="1"/>
  <c r="I32" i="23"/>
  <c r="J32" i="23" s="1"/>
  <c r="K32" i="23" s="1"/>
  <c r="L32" i="23" s="1"/>
  <c r="M32" i="23" s="1"/>
  <c r="N32" i="23" s="1"/>
  <c r="O32" i="23" s="1"/>
  <c r="P32" i="23" s="1"/>
  <c r="Q32" i="23" s="1"/>
  <c r="R32" i="23" s="1"/>
  <c r="S32" i="23" s="1"/>
  <c r="T32" i="23" s="1"/>
  <c r="I33" i="23"/>
  <c r="J33" i="23" s="1"/>
  <c r="K33" i="23" s="1"/>
  <c r="L33" i="23" s="1"/>
  <c r="M33" i="23" s="1"/>
  <c r="N33" i="23" s="1"/>
  <c r="O33" i="23" s="1"/>
  <c r="P33" i="23" s="1"/>
  <c r="Q33" i="23" s="1"/>
  <c r="R33" i="23" s="1"/>
  <c r="S33" i="23" s="1"/>
  <c r="T33" i="23" s="1"/>
  <c r="I34" i="23"/>
  <c r="J34" i="23" s="1"/>
  <c r="K34" i="23" s="1"/>
  <c r="L34" i="23" s="1"/>
  <c r="M34" i="23" s="1"/>
  <c r="N34" i="23" s="1"/>
  <c r="O34" i="23" s="1"/>
  <c r="P34" i="23" s="1"/>
  <c r="Q34" i="23" s="1"/>
  <c r="R34" i="23" s="1"/>
  <c r="S34" i="23" s="1"/>
  <c r="T34" i="23" s="1"/>
  <c r="I35" i="23"/>
  <c r="J35" i="23" s="1"/>
  <c r="K35" i="23" s="1"/>
  <c r="L35" i="23" s="1"/>
  <c r="M35" i="23" s="1"/>
  <c r="N35" i="23" s="1"/>
  <c r="O35" i="23" s="1"/>
  <c r="P35" i="23" s="1"/>
  <c r="Q35" i="23" s="1"/>
  <c r="R35" i="23" s="1"/>
  <c r="S35" i="23" s="1"/>
  <c r="T35" i="23" s="1"/>
  <c r="I36" i="23"/>
  <c r="J36" i="23" s="1"/>
  <c r="K36" i="23" s="1"/>
  <c r="L36" i="23" s="1"/>
  <c r="M36" i="23" s="1"/>
  <c r="N36" i="23" s="1"/>
  <c r="O36" i="23" s="1"/>
  <c r="P36" i="23" s="1"/>
  <c r="Q36" i="23" s="1"/>
  <c r="R36" i="23" s="1"/>
  <c r="S36" i="23" s="1"/>
  <c r="T36" i="23" s="1"/>
  <c r="I37" i="23"/>
  <c r="J37" i="23" s="1"/>
  <c r="K37" i="23" s="1"/>
  <c r="L37" i="23" s="1"/>
  <c r="M37" i="23" s="1"/>
  <c r="N37" i="23" s="1"/>
  <c r="O37" i="23" s="1"/>
  <c r="P37" i="23" s="1"/>
  <c r="Q37" i="23" s="1"/>
  <c r="R37" i="23" s="1"/>
  <c r="S37" i="23" s="1"/>
  <c r="T37" i="23" s="1"/>
  <c r="I38" i="23"/>
  <c r="J38" i="23" s="1"/>
  <c r="K38" i="23" s="1"/>
  <c r="L38" i="23" s="1"/>
  <c r="M38" i="23" s="1"/>
  <c r="N38" i="23" s="1"/>
  <c r="O38" i="23" s="1"/>
  <c r="P38" i="23" s="1"/>
  <c r="Q38" i="23" s="1"/>
  <c r="R38" i="23" s="1"/>
  <c r="S38" i="23" s="1"/>
  <c r="T38" i="23" s="1"/>
  <c r="I39" i="23"/>
  <c r="J39" i="23" s="1"/>
  <c r="K39" i="23" s="1"/>
  <c r="L39" i="23" s="1"/>
  <c r="M39" i="23" s="1"/>
  <c r="N39" i="23" s="1"/>
  <c r="O39" i="23" s="1"/>
  <c r="P39" i="23" s="1"/>
  <c r="Q39" i="23" s="1"/>
  <c r="R39" i="23" s="1"/>
  <c r="S39" i="23" s="1"/>
  <c r="T39" i="23" s="1"/>
  <c r="I40" i="23"/>
  <c r="J40" i="23" s="1"/>
  <c r="K40" i="23" s="1"/>
  <c r="L40" i="23" s="1"/>
  <c r="M40" i="23" s="1"/>
  <c r="N40" i="23" s="1"/>
  <c r="O40" i="23" s="1"/>
  <c r="P40" i="23" s="1"/>
  <c r="Q40" i="23" s="1"/>
  <c r="R40" i="23" s="1"/>
  <c r="S40" i="23" s="1"/>
  <c r="T40" i="23" s="1"/>
  <c r="I41" i="23"/>
  <c r="J41" i="23" s="1"/>
  <c r="K41" i="23" s="1"/>
  <c r="L41" i="23" s="1"/>
  <c r="M41" i="23" s="1"/>
  <c r="N41" i="23" s="1"/>
  <c r="O41" i="23" s="1"/>
  <c r="P41" i="23" s="1"/>
  <c r="Q41" i="23" s="1"/>
  <c r="R41" i="23" s="1"/>
  <c r="S41" i="23" s="1"/>
  <c r="T41" i="23" s="1"/>
  <c r="I42" i="23"/>
  <c r="J42" i="23" s="1"/>
  <c r="K42" i="23" s="1"/>
  <c r="L42" i="23" s="1"/>
  <c r="M42" i="23" s="1"/>
  <c r="N42" i="23" s="1"/>
  <c r="O42" i="23" s="1"/>
  <c r="P42" i="23" s="1"/>
  <c r="Q42" i="23" s="1"/>
  <c r="R42" i="23" s="1"/>
  <c r="S42" i="23" s="1"/>
  <c r="T42" i="23" s="1"/>
  <c r="I43" i="23"/>
  <c r="J43" i="23" s="1"/>
  <c r="K43" i="23" s="1"/>
  <c r="L43" i="23" s="1"/>
  <c r="M43" i="23" s="1"/>
  <c r="N43" i="23" s="1"/>
  <c r="O43" i="23" s="1"/>
  <c r="P43" i="23" s="1"/>
  <c r="Q43" i="23" s="1"/>
  <c r="R43" i="23" s="1"/>
  <c r="S43" i="23" s="1"/>
  <c r="T43" i="23" s="1"/>
  <c r="I44" i="23"/>
  <c r="J44" i="23" s="1"/>
  <c r="K44" i="23" s="1"/>
  <c r="L44" i="23" s="1"/>
  <c r="M44" i="23" s="1"/>
  <c r="N44" i="23" s="1"/>
  <c r="O44" i="23" s="1"/>
  <c r="P44" i="23" s="1"/>
  <c r="Q44" i="23" s="1"/>
  <c r="R44" i="23" s="1"/>
  <c r="S44" i="23" s="1"/>
  <c r="T44" i="23" s="1"/>
  <c r="I45" i="23"/>
  <c r="J45" i="23" s="1"/>
  <c r="K45" i="23" s="1"/>
  <c r="L45" i="23" s="1"/>
  <c r="M45" i="23" s="1"/>
  <c r="N45" i="23" s="1"/>
  <c r="O45" i="23" s="1"/>
  <c r="P45" i="23" s="1"/>
  <c r="Q45" i="23" s="1"/>
  <c r="R45" i="23" s="1"/>
  <c r="S45" i="23" s="1"/>
  <c r="T45" i="23" s="1"/>
  <c r="I46" i="23"/>
  <c r="J46" i="23" s="1"/>
  <c r="K46" i="23" s="1"/>
  <c r="L46" i="23" s="1"/>
  <c r="M46" i="23" s="1"/>
  <c r="N46" i="23" s="1"/>
  <c r="O46" i="23" s="1"/>
  <c r="P46" i="23" s="1"/>
  <c r="Q46" i="23" s="1"/>
  <c r="R46" i="23" s="1"/>
  <c r="S46" i="23" s="1"/>
  <c r="T46" i="23" s="1"/>
  <c r="I47" i="23"/>
  <c r="J47" i="23" s="1"/>
  <c r="K47" i="23" s="1"/>
  <c r="L47" i="23" s="1"/>
  <c r="M47" i="23" s="1"/>
  <c r="N47" i="23" s="1"/>
  <c r="O47" i="23" s="1"/>
  <c r="P47" i="23" s="1"/>
  <c r="Q47" i="23" s="1"/>
  <c r="R47" i="23" s="1"/>
  <c r="S47" i="23" s="1"/>
  <c r="T47" i="23" s="1"/>
  <c r="I48" i="23"/>
  <c r="J48" i="23" s="1"/>
  <c r="K48" i="23" s="1"/>
  <c r="L48" i="23" s="1"/>
  <c r="M48" i="23" s="1"/>
  <c r="N48" i="23" s="1"/>
  <c r="O48" i="23" s="1"/>
  <c r="P48" i="23" s="1"/>
  <c r="Q48" i="23" s="1"/>
  <c r="R48" i="23" s="1"/>
  <c r="S48" i="23" s="1"/>
  <c r="T48" i="23" s="1"/>
  <c r="I49" i="23"/>
  <c r="J49" i="23" s="1"/>
  <c r="K49" i="23" s="1"/>
  <c r="L49" i="23" s="1"/>
  <c r="M49" i="23" s="1"/>
  <c r="N49" i="23" s="1"/>
  <c r="O49" i="23" s="1"/>
  <c r="P49" i="23" s="1"/>
  <c r="Q49" i="23" s="1"/>
  <c r="R49" i="23" s="1"/>
  <c r="S49" i="23" s="1"/>
  <c r="T49" i="23" s="1"/>
  <c r="I50" i="23"/>
  <c r="J50" i="23" s="1"/>
  <c r="K50" i="23" s="1"/>
  <c r="L50" i="23" s="1"/>
  <c r="M50" i="23" s="1"/>
  <c r="N50" i="23" s="1"/>
  <c r="O50" i="23" s="1"/>
  <c r="P50" i="23" s="1"/>
  <c r="Q50" i="23" s="1"/>
  <c r="R50" i="23" s="1"/>
  <c r="S50" i="23" s="1"/>
  <c r="T50" i="23" s="1"/>
  <c r="I51" i="23"/>
  <c r="J51" i="23" s="1"/>
  <c r="K51" i="23" s="1"/>
  <c r="L51" i="23" s="1"/>
  <c r="M51" i="23" s="1"/>
  <c r="N51" i="23" s="1"/>
  <c r="O51" i="23" s="1"/>
  <c r="P51" i="23" s="1"/>
  <c r="Q51" i="23" s="1"/>
  <c r="R51" i="23" s="1"/>
  <c r="S51" i="23" s="1"/>
  <c r="T51" i="23" s="1"/>
  <c r="I52" i="23"/>
  <c r="J52" i="23" s="1"/>
  <c r="K52" i="23" s="1"/>
  <c r="L52" i="23" s="1"/>
  <c r="M52" i="23" s="1"/>
  <c r="N52" i="23" s="1"/>
  <c r="O52" i="23" s="1"/>
  <c r="P52" i="23" s="1"/>
  <c r="Q52" i="23" s="1"/>
  <c r="R52" i="23" s="1"/>
  <c r="S52" i="23" s="1"/>
  <c r="T52" i="23" s="1"/>
  <c r="I53" i="23"/>
  <c r="J53" i="23" s="1"/>
  <c r="K53" i="23" s="1"/>
  <c r="L53" i="23" s="1"/>
  <c r="M53" i="23" s="1"/>
  <c r="N53" i="23" s="1"/>
  <c r="O53" i="23" s="1"/>
  <c r="P53" i="23" s="1"/>
  <c r="Q53" i="23" s="1"/>
  <c r="R53" i="23" s="1"/>
  <c r="S53" i="23" s="1"/>
  <c r="T53" i="23" s="1"/>
  <c r="AB37" i="34" l="1"/>
  <c r="AE48" i="34"/>
  <c r="S37" i="34"/>
  <c r="AD48" i="34"/>
  <c r="AE37" i="34"/>
  <c r="J48" i="34"/>
  <c r="K48" i="34"/>
  <c r="AA48" i="34"/>
  <c r="AB48" i="34"/>
  <c r="AF48" i="34"/>
  <c r="U37" i="34"/>
  <c r="T48" i="34"/>
  <c r="O37" i="34"/>
  <c r="M37" i="34"/>
  <c r="AD37" i="34"/>
  <c r="R48" i="34"/>
  <c r="P48" i="34"/>
  <c r="AC37" i="34"/>
  <c r="AC48" i="34"/>
  <c r="V48" i="34"/>
  <c r="Q48" i="34"/>
  <c r="X48" i="34"/>
  <c r="L37" i="34"/>
  <c r="W48" i="34"/>
  <c r="Z37" i="34"/>
  <c r="K9" i="23"/>
  <c r="G48" i="34"/>
  <c r="I48" i="34"/>
  <c r="H48" i="34"/>
  <c r="J37" i="34"/>
  <c r="AA37" i="34"/>
  <c r="L48" i="34"/>
  <c r="V37" i="34"/>
  <c r="Y48" i="34"/>
  <c r="Y37" i="34"/>
  <c r="O48" i="34"/>
  <c r="M48" i="34"/>
  <c r="U48" i="34"/>
  <c r="K8" i="23"/>
  <c r="H37" i="34"/>
  <c r="G37" i="34"/>
  <c r="I37" i="34"/>
  <c r="K37" i="34"/>
  <c r="P37" i="34"/>
  <c r="Z48" i="34"/>
  <c r="X37" i="34"/>
  <c r="N37" i="34"/>
  <c r="S48" i="34"/>
  <c r="AF37" i="34"/>
  <c r="T37" i="34"/>
  <c r="R37" i="34"/>
  <c r="H109" i="34"/>
  <c r="H113" i="34"/>
  <c r="I105" i="34"/>
  <c r="I108" i="34"/>
  <c r="I107" i="34"/>
  <c r="I112" i="34"/>
  <c r="I110" i="34"/>
  <c r="H108" i="34"/>
  <c r="G107" i="34"/>
  <c r="H106" i="34"/>
  <c r="G105" i="34"/>
  <c r="G111" i="34"/>
  <c r="I109" i="34"/>
  <c r="H107" i="34"/>
  <c r="H103" i="34"/>
  <c r="G103" i="34"/>
  <c r="I104" i="34"/>
  <c r="G112" i="34"/>
  <c r="I113" i="34"/>
  <c r="G108" i="34"/>
  <c r="H112" i="34"/>
  <c r="H104" i="34"/>
  <c r="H105" i="34"/>
  <c r="G104" i="34"/>
  <c r="G110" i="34"/>
  <c r="H111" i="34"/>
  <c r="I111" i="34"/>
  <c r="I103" i="34"/>
  <c r="G113" i="34"/>
  <c r="I106" i="34"/>
  <c r="G106" i="34"/>
  <c r="H110" i="34"/>
  <c r="G109" i="34"/>
  <c r="AB105" i="34"/>
  <c r="N106" i="34"/>
  <c r="M109" i="34"/>
  <c r="K106" i="34"/>
  <c r="K103" i="34"/>
  <c r="K108" i="34"/>
  <c r="K104" i="34"/>
  <c r="Y112" i="34"/>
  <c r="AB110" i="34"/>
  <c r="AC112" i="34"/>
  <c r="T105" i="34"/>
  <c r="V108" i="34"/>
  <c r="O110" i="34"/>
  <c r="Z111" i="34"/>
  <c r="AE110" i="34"/>
  <c r="P106" i="34"/>
  <c r="N111" i="34"/>
  <c r="AD108" i="34"/>
  <c r="S108" i="34"/>
  <c r="N110" i="34"/>
  <c r="AC107" i="34"/>
  <c r="Q107" i="34"/>
  <c r="AD112" i="34"/>
  <c r="AA109" i="34"/>
  <c r="L110" i="34"/>
  <c r="AB106" i="34"/>
  <c r="S113" i="34"/>
  <c r="S104" i="34"/>
  <c r="N112" i="34"/>
  <c r="M106" i="34"/>
  <c r="R108" i="34"/>
  <c r="AA105" i="34"/>
  <c r="Y109" i="34"/>
  <c r="AA110" i="34"/>
  <c r="M105" i="34"/>
  <c r="M112" i="34"/>
  <c r="AD113" i="34"/>
  <c r="P112" i="34"/>
  <c r="AE112" i="34"/>
  <c r="J110" i="34"/>
  <c r="Z109" i="34"/>
  <c r="AD105" i="34"/>
  <c r="R105" i="34"/>
  <c r="J111" i="34"/>
  <c r="J106" i="34"/>
  <c r="AA113" i="34"/>
  <c r="AB104" i="34"/>
  <c r="W112" i="34"/>
  <c r="AF103" i="34"/>
  <c r="O113" i="34"/>
  <c r="T110" i="34"/>
  <c r="S111" i="34"/>
  <c r="O106" i="34"/>
  <c r="T112" i="34"/>
  <c r="K109" i="34"/>
  <c r="V107" i="34"/>
  <c r="L108" i="34"/>
  <c r="K112" i="34"/>
  <c r="AC113" i="34"/>
  <c r="L112" i="34"/>
  <c r="Y108" i="34"/>
  <c r="R112" i="34"/>
  <c r="T106" i="34"/>
  <c r="AC104" i="34"/>
  <c r="U111" i="34"/>
  <c r="U110" i="34"/>
  <c r="P110" i="34"/>
  <c r="P113" i="34"/>
  <c r="AE105" i="34"/>
  <c r="U112" i="34"/>
  <c r="J109" i="34"/>
  <c r="AE103" i="34"/>
  <c r="Y106" i="34"/>
  <c r="U103" i="34"/>
  <c r="Q106" i="34"/>
  <c r="Q111" i="34"/>
  <c r="L113" i="34"/>
  <c r="Y104" i="34"/>
  <c r="N105" i="34"/>
  <c r="AB113" i="34"/>
  <c r="Y107" i="34"/>
  <c r="AD104" i="34"/>
  <c r="AD103" i="34"/>
  <c r="V105" i="34"/>
  <c r="AF112" i="34"/>
  <c r="P103" i="34"/>
  <c r="N109" i="34"/>
  <c r="S110" i="34"/>
  <c r="P104" i="34"/>
  <c r="W105" i="34"/>
  <c r="O109" i="34"/>
  <c r="O105" i="34"/>
  <c r="R107" i="34"/>
  <c r="Z105" i="34"/>
  <c r="U113" i="34"/>
  <c r="AB112" i="34"/>
  <c r="M103" i="34"/>
  <c r="AC111" i="34"/>
  <c r="S109" i="34"/>
  <c r="AA107" i="34"/>
  <c r="N113" i="34"/>
  <c r="M113" i="34"/>
  <c r="AB103" i="34"/>
  <c r="AC106" i="34"/>
  <c r="Z110" i="34"/>
  <c r="AA103" i="34"/>
  <c r="T113" i="34"/>
  <c r="R106" i="34"/>
  <c r="AC108" i="34"/>
  <c r="N103" i="34"/>
  <c r="Y105" i="34"/>
  <c r="AC110" i="34"/>
  <c r="X112" i="34"/>
  <c r="J103" i="34"/>
  <c r="R110" i="34"/>
  <c r="X110" i="34"/>
  <c r="Z104" i="34"/>
  <c r="AE109" i="34"/>
  <c r="AF110" i="34"/>
  <c r="Q112" i="34"/>
  <c r="W110" i="34"/>
  <c r="R113" i="34"/>
  <c r="AA108" i="34"/>
  <c r="Y110" i="34"/>
  <c r="T109" i="34"/>
  <c r="AD107" i="34"/>
  <c r="M108" i="34"/>
  <c r="N108" i="34"/>
  <c r="M104" i="34"/>
  <c r="P109" i="34"/>
  <c r="T111" i="34"/>
  <c r="X113" i="34"/>
  <c r="L105" i="34"/>
  <c r="O103" i="34"/>
  <c r="W104" i="34"/>
  <c r="X108" i="34"/>
  <c r="P107" i="34"/>
  <c r="AB108" i="34"/>
  <c r="M111" i="34"/>
  <c r="N104" i="34"/>
  <c r="Y113" i="34"/>
  <c r="U106" i="34"/>
  <c r="Y103" i="34"/>
  <c r="R103" i="34"/>
  <c r="U105" i="34"/>
  <c r="Y111" i="34"/>
  <c r="K105" i="34"/>
  <c r="P105" i="34"/>
  <c r="AD111" i="34"/>
  <c r="Q109" i="34"/>
  <c r="U104" i="34"/>
  <c r="AC103" i="34"/>
  <c r="AD109" i="34"/>
  <c r="U107" i="34"/>
  <c r="U108" i="34"/>
  <c r="K113" i="34"/>
  <c r="R111" i="34"/>
  <c r="V112" i="34"/>
  <c r="W113" i="34"/>
  <c r="O111" i="34"/>
  <c r="T108" i="34"/>
  <c r="Q110" i="34"/>
  <c r="M107" i="34"/>
  <c r="V113" i="34"/>
  <c r="K111" i="34"/>
  <c r="T107" i="34"/>
  <c r="S107" i="34"/>
  <c r="AC105" i="34"/>
  <c r="U109" i="34"/>
  <c r="AC109" i="34"/>
  <c r="Q113" i="34"/>
  <c r="M110" i="34"/>
  <c r="Z107" i="34"/>
  <c r="Q105" i="34"/>
  <c r="Q103" i="34"/>
  <c r="W107" i="34"/>
  <c r="W106" i="34"/>
  <c r="J108" i="34"/>
  <c r="J107" i="34"/>
  <c r="Z103" i="34"/>
  <c r="Z106" i="34"/>
  <c r="O107" i="34"/>
  <c r="AD106" i="34"/>
  <c r="T15" i="34"/>
  <c r="K12" i="23"/>
  <c r="H81" i="34"/>
  <c r="I81" i="34"/>
  <c r="G81" i="34"/>
  <c r="X81" i="34"/>
  <c r="K81" i="34"/>
  <c r="AE81" i="34"/>
  <c r="L81" i="34"/>
  <c r="AF81" i="34"/>
  <c r="U81" i="34"/>
  <c r="S81" i="34"/>
  <c r="N81" i="34"/>
  <c r="AB81" i="34"/>
  <c r="AC81" i="34"/>
  <c r="Z81" i="34"/>
  <c r="W81" i="34"/>
  <c r="O81" i="34"/>
  <c r="AD81" i="34"/>
  <c r="AA81" i="34"/>
  <c r="Y81" i="34"/>
  <c r="M81" i="34"/>
  <c r="T81" i="34"/>
  <c r="Z24" i="34"/>
  <c r="R81" i="34"/>
  <c r="K11" i="23"/>
  <c r="H70" i="34"/>
  <c r="I70" i="34"/>
  <c r="G70" i="34"/>
  <c r="AB70" i="34"/>
  <c r="AD70" i="34"/>
  <c r="AE70" i="34"/>
  <c r="M70" i="34"/>
  <c r="R70" i="34"/>
  <c r="AA70" i="34"/>
  <c r="N70" i="34"/>
  <c r="U70" i="34"/>
  <c r="AC70" i="34"/>
  <c r="T70" i="34"/>
  <c r="J70" i="34"/>
  <c r="Y70" i="34"/>
  <c r="V70" i="34"/>
  <c r="Z70" i="34"/>
  <c r="L104" i="34"/>
  <c r="L59" i="34"/>
  <c r="S25" i="34"/>
  <c r="J105" i="34"/>
  <c r="R24" i="34"/>
  <c r="AD110" i="34"/>
  <c r="J81" i="34"/>
  <c r="AA111" i="34"/>
  <c r="X33" i="34"/>
  <c r="L32" i="34"/>
  <c r="AF70" i="34"/>
  <c r="X29" i="34"/>
  <c r="AA29" i="34"/>
  <c r="AF32" i="34"/>
  <c r="AF107" i="34"/>
  <c r="L24" i="34"/>
  <c r="W103" i="34"/>
  <c r="AD16" i="34"/>
  <c r="O112" i="34"/>
  <c r="Z27" i="34"/>
  <c r="T24" i="34"/>
  <c r="V23" i="34"/>
  <c r="K10" i="23"/>
  <c r="I59" i="34"/>
  <c r="H59" i="34"/>
  <c r="G59" i="34"/>
  <c r="AE59" i="34"/>
  <c r="K59" i="34"/>
  <c r="T59" i="34"/>
  <c r="U59" i="34"/>
  <c r="Z59" i="34"/>
  <c r="Y59" i="34"/>
  <c r="N59" i="34"/>
  <c r="AB59" i="34"/>
  <c r="Q59" i="34"/>
  <c r="M59" i="34"/>
  <c r="AC59" i="34"/>
  <c r="S59" i="34"/>
  <c r="X59" i="34"/>
  <c r="T21" i="34"/>
  <c r="T29" i="34"/>
  <c r="N92" i="34"/>
  <c r="AB35" i="34"/>
  <c r="X105" i="34"/>
  <c r="O92" i="34"/>
  <c r="O16" i="34"/>
  <c r="AF25" i="34"/>
  <c r="R104" i="34"/>
  <c r="AE108" i="34"/>
  <c r="O108" i="34"/>
  <c r="L70" i="34"/>
  <c r="AF104" i="34"/>
  <c r="P70" i="34"/>
  <c r="N21" i="34"/>
  <c r="K33" i="34"/>
  <c r="S24" i="34"/>
  <c r="Q33" i="34"/>
  <c r="K15" i="34"/>
  <c r="P31" i="34"/>
  <c r="R16" i="34"/>
  <c r="K110" i="34"/>
  <c r="AA20" i="34"/>
  <c r="P28" i="34"/>
  <c r="O28" i="34"/>
  <c r="W59" i="34"/>
  <c r="O21" i="34"/>
  <c r="Z113" i="34"/>
  <c r="L30" i="34"/>
  <c r="V59" i="34"/>
  <c r="Y15" i="34"/>
  <c r="J24" i="34"/>
  <c r="AF17" i="34"/>
  <c r="AF108" i="34"/>
  <c r="AF113" i="34"/>
  <c r="V103" i="34"/>
  <c r="V109" i="34"/>
  <c r="V104" i="34"/>
  <c r="N33" i="34"/>
  <c r="N18" i="34"/>
  <c r="AB15" i="34"/>
  <c r="W111" i="34"/>
  <c r="J33" i="34"/>
  <c r="AB21" i="34"/>
  <c r="Q25" i="34"/>
  <c r="Q70" i="34"/>
  <c r="AD28" i="34"/>
  <c r="J28" i="34"/>
  <c r="L106" i="34"/>
  <c r="AE106" i="34"/>
  <c r="X92" i="34"/>
  <c r="J92" i="34"/>
  <c r="Q104" i="34"/>
  <c r="R18" i="34"/>
  <c r="J21" i="34"/>
  <c r="AA92" i="34"/>
  <c r="J26" i="34"/>
  <c r="S20" i="34"/>
  <c r="AA112" i="34"/>
  <c r="W31" i="34"/>
  <c r="X111" i="34"/>
  <c r="T36" i="34"/>
  <c r="AA104" i="34"/>
  <c r="L109" i="34"/>
  <c r="T26" i="34"/>
  <c r="P108" i="34"/>
  <c r="Z25" i="34"/>
  <c r="AB34" i="34"/>
  <c r="X21" i="34"/>
  <c r="R59" i="34"/>
  <c r="AD92" i="34"/>
  <c r="AD33" i="34"/>
  <c r="P59" i="34"/>
  <c r="P18" i="34"/>
  <c r="W23" i="34"/>
  <c r="S103" i="34"/>
  <c r="G26" i="34"/>
  <c r="G35" i="34"/>
  <c r="G33" i="34"/>
  <c r="H33" i="34"/>
  <c r="H28" i="34"/>
  <c r="I29" i="34"/>
  <c r="H26" i="34"/>
  <c r="G30" i="34"/>
  <c r="I32" i="34"/>
  <c r="G27" i="34"/>
  <c r="H27" i="34"/>
  <c r="I34" i="34"/>
  <c r="I27" i="34"/>
  <c r="G31" i="34"/>
  <c r="G29" i="34"/>
  <c r="I31" i="34"/>
  <c r="I30" i="34"/>
  <c r="H35" i="34"/>
  <c r="G34" i="34"/>
  <c r="H34" i="34"/>
  <c r="H29" i="34"/>
  <c r="I35" i="34"/>
  <c r="G32" i="34"/>
  <c r="H32" i="34"/>
  <c r="H36" i="34"/>
  <c r="H30" i="34"/>
  <c r="I33" i="34"/>
  <c r="I26" i="34"/>
  <c r="I28" i="34"/>
  <c r="I36" i="34"/>
  <c r="G36" i="34"/>
  <c r="H31" i="34"/>
  <c r="G28" i="34"/>
  <c r="W27" i="34"/>
  <c r="M26" i="34"/>
  <c r="W26" i="34"/>
  <c r="N27" i="34"/>
  <c r="AE34" i="34"/>
  <c r="AC32" i="34"/>
  <c r="Y32" i="34"/>
  <c r="AB31" i="34"/>
  <c r="K32" i="34"/>
  <c r="T28" i="34"/>
  <c r="S26" i="34"/>
  <c r="J31" i="34"/>
  <c r="Y29" i="34"/>
  <c r="L26" i="34"/>
  <c r="V30" i="34"/>
  <c r="AE36" i="34"/>
  <c r="Y30" i="34"/>
  <c r="AC27" i="34"/>
  <c r="N36" i="34"/>
  <c r="X34" i="34"/>
  <c r="K35" i="34"/>
  <c r="X27" i="34"/>
  <c r="V29" i="34"/>
  <c r="AF26" i="34"/>
  <c r="AF28" i="34"/>
  <c r="AF33" i="34"/>
  <c r="Q32" i="34"/>
  <c r="N28" i="34"/>
  <c r="AB29" i="34"/>
  <c r="Q35" i="34"/>
  <c r="V33" i="34"/>
  <c r="L34" i="34"/>
  <c r="S35" i="34"/>
  <c r="Z29" i="34"/>
  <c r="Y35" i="34"/>
  <c r="N31" i="34"/>
  <c r="AC36" i="34"/>
  <c r="S28" i="34"/>
  <c r="AC30" i="34"/>
  <c r="M30" i="34"/>
  <c r="N30" i="34"/>
  <c r="AA26" i="34"/>
  <c r="L29" i="34"/>
  <c r="K30" i="34"/>
  <c r="AF27" i="34"/>
  <c r="R29" i="34"/>
  <c r="N32" i="34"/>
  <c r="AE31" i="34"/>
  <c r="R33" i="34"/>
  <c r="M33" i="34"/>
  <c r="Q34" i="34"/>
  <c r="AB26" i="34"/>
  <c r="L27" i="34"/>
  <c r="Y34" i="34"/>
  <c r="K29" i="34"/>
  <c r="J30" i="34"/>
  <c r="O31" i="34"/>
  <c r="Z31" i="34"/>
  <c r="M27" i="34"/>
  <c r="Y33" i="34"/>
  <c r="O30" i="34"/>
  <c r="AA30" i="34"/>
  <c r="Y31" i="34"/>
  <c r="M31" i="34"/>
  <c r="U30" i="34"/>
  <c r="T34" i="34"/>
  <c r="AF30" i="34"/>
  <c r="P35" i="34"/>
  <c r="AD32" i="34"/>
  <c r="P26" i="34"/>
  <c r="Z32" i="34"/>
  <c r="K28" i="34"/>
  <c r="T35" i="34"/>
  <c r="O35" i="34"/>
  <c r="U26" i="34"/>
  <c r="AD30" i="34"/>
  <c r="L33" i="34"/>
  <c r="S30" i="34"/>
  <c r="Y36" i="34"/>
  <c r="T30" i="34"/>
  <c r="R26" i="34"/>
  <c r="T33" i="34"/>
  <c r="V26" i="34"/>
  <c r="AA28" i="34"/>
  <c r="N29" i="34"/>
  <c r="K26" i="34"/>
  <c r="W30" i="34"/>
  <c r="AF29" i="34"/>
  <c r="Z28" i="34"/>
  <c r="X32" i="34"/>
  <c r="S31" i="34"/>
  <c r="M28" i="34"/>
  <c r="AD27" i="34"/>
  <c r="W32" i="34"/>
  <c r="P34" i="34"/>
  <c r="AE27" i="34"/>
  <c r="U32" i="34"/>
  <c r="AD26" i="34"/>
  <c r="M36" i="34"/>
  <c r="W36" i="34"/>
  <c r="S29" i="34"/>
  <c r="AE28" i="34"/>
  <c r="AB28" i="34"/>
  <c r="S32" i="34"/>
  <c r="U29" i="34"/>
  <c r="O36" i="34"/>
  <c r="AC33" i="34"/>
  <c r="J27" i="34"/>
  <c r="Q29" i="34"/>
  <c r="V28" i="34"/>
  <c r="X30" i="34"/>
  <c r="K31" i="34"/>
  <c r="P33" i="34"/>
  <c r="Q26" i="34"/>
  <c r="P27" i="34"/>
  <c r="AE26" i="34"/>
  <c r="Y27" i="34"/>
  <c r="W29" i="34"/>
  <c r="T31" i="34"/>
  <c r="AC26" i="34"/>
  <c r="O29" i="34"/>
  <c r="AC35" i="34"/>
  <c r="N26" i="34"/>
  <c r="AB32" i="34"/>
  <c r="AA35" i="34"/>
  <c r="N34" i="34"/>
  <c r="U36" i="34"/>
  <c r="Q36" i="34"/>
  <c r="R35" i="34"/>
  <c r="M34" i="34"/>
  <c r="Y26" i="34"/>
  <c r="Q30" i="34"/>
  <c r="U35" i="34"/>
  <c r="U28" i="34"/>
  <c r="Q27" i="34"/>
  <c r="P32" i="34"/>
  <c r="X35" i="34"/>
  <c r="P30" i="34"/>
  <c r="V27" i="34"/>
  <c r="AA32" i="34"/>
  <c r="S36" i="34"/>
  <c r="J34" i="34"/>
  <c r="R31" i="34"/>
  <c r="X31" i="34"/>
  <c r="AA27" i="34"/>
  <c r="O32" i="34"/>
  <c r="AE32" i="34"/>
  <c r="Z33" i="34"/>
  <c r="AC34" i="34"/>
  <c r="M32" i="34"/>
  <c r="J29" i="34"/>
  <c r="M29" i="34"/>
  <c r="AE29" i="34"/>
  <c r="W34" i="34"/>
  <c r="T32" i="34"/>
  <c r="AD34" i="34"/>
  <c r="U34" i="34"/>
  <c r="O26" i="34"/>
  <c r="M35" i="34"/>
  <c r="S34" i="34"/>
  <c r="N35" i="34"/>
  <c r="U31" i="34"/>
  <c r="AC31" i="34"/>
  <c r="U33" i="34"/>
  <c r="Q28" i="34"/>
  <c r="Z30" i="34"/>
  <c r="S33" i="34"/>
  <c r="J32" i="34"/>
  <c r="V32" i="34"/>
  <c r="AB27" i="34"/>
  <c r="K27" i="34"/>
  <c r="R27" i="34"/>
  <c r="U27" i="34"/>
  <c r="L36" i="34"/>
  <c r="AD29" i="34"/>
  <c r="AA31" i="34"/>
  <c r="Y28" i="34"/>
  <c r="AC29" i="34"/>
  <c r="Q31" i="34"/>
  <c r="AB30" i="34"/>
  <c r="R30" i="34"/>
  <c r="L35" i="34"/>
  <c r="AA34" i="34"/>
  <c r="R32" i="34"/>
  <c r="P29" i="34"/>
  <c r="J36" i="34"/>
  <c r="K25" i="34"/>
  <c r="W35" i="34"/>
  <c r="AA23" i="34"/>
  <c r="Z36" i="34"/>
  <c r="AB111" i="34"/>
  <c r="W33" i="34"/>
  <c r="L31" i="34"/>
  <c r="AE107" i="34"/>
  <c r="J112" i="34"/>
  <c r="P111" i="34"/>
  <c r="AC18" i="34"/>
  <c r="Q23" i="34"/>
  <c r="R36" i="34"/>
  <c r="J113" i="34"/>
  <c r="W70" i="34"/>
  <c r="M25" i="34"/>
  <c r="Q108" i="34"/>
  <c r="Q81" i="34"/>
  <c r="AD31" i="34"/>
  <c r="AC28" i="34"/>
  <c r="AF106" i="34"/>
  <c r="AD59" i="34"/>
  <c r="X24" i="34"/>
  <c r="V34" i="34"/>
  <c r="X103" i="34"/>
  <c r="Z35" i="34"/>
  <c r="AE33" i="34"/>
  <c r="AE21" i="34"/>
  <c r="T23" i="34"/>
  <c r="T20" i="34"/>
  <c r="K34" i="34"/>
  <c r="O18" i="34"/>
  <c r="AB109" i="34"/>
  <c r="L23" i="34"/>
  <c r="K70" i="34"/>
  <c r="W109" i="34"/>
  <c r="J35" i="34"/>
  <c r="V35" i="34"/>
  <c r="V20" i="34"/>
  <c r="X106" i="34"/>
  <c r="AD20" i="34"/>
  <c r="AF31" i="34"/>
  <c r="AE24" i="34"/>
  <c r="AB107" i="34"/>
  <c r="AF36" i="34"/>
  <c r="W92" i="34"/>
  <c r="X70" i="34"/>
  <c r="V110" i="34"/>
  <c r="S112" i="34"/>
  <c r="L111" i="34"/>
  <c r="L28" i="34"/>
  <c r="X26" i="34"/>
  <c r="P36" i="34"/>
  <c r="O25" i="34"/>
  <c r="N107" i="34"/>
  <c r="I24" i="34"/>
  <c r="I16" i="34"/>
  <c r="G18" i="34"/>
  <c r="G23" i="34"/>
  <c r="I22" i="34"/>
  <c r="G22" i="34"/>
  <c r="I18" i="34"/>
  <c r="G24" i="34"/>
  <c r="H22" i="34"/>
  <c r="I19" i="34"/>
  <c r="G19" i="34"/>
  <c r="G16" i="34"/>
  <c r="H16" i="34"/>
  <c r="G20" i="34"/>
  <c r="G21" i="34"/>
  <c r="I17" i="34"/>
  <c r="H18" i="34"/>
  <c r="H20" i="34"/>
  <c r="I15" i="34"/>
  <c r="G17" i="34"/>
  <c r="H19" i="34"/>
  <c r="G15" i="34"/>
  <c r="H24" i="34"/>
  <c r="G25" i="34"/>
  <c r="H15" i="34"/>
  <c r="H23" i="34"/>
  <c r="I20" i="34"/>
  <c r="I25" i="34"/>
  <c r="H17" i="34"/>
  <c r="I23" i="34"/>
  <c r="H21" i="34"/>
  <c r="I21" i="34"/>
  <c r="H25" i="34"/>
  <c r="L19" i="34"/>
  <c r="U23" i="34"/>
  <c r="L15" i="34"/>
  <c r="Z15" i="34"/>
  <c r="M20" i="34"/>
  <c r="U25" i="34"/>
  <c r="N23" i="34"/>
  <c r="AE19" i="34"/>
  <c r="AF24" i="34"/>
  <c r="Y20" i="34"/>
  <c r="J17" i="34"/>
  <c r="N15" i="34"/>
  <c r="AB20" i="34"/>
  <c r="R15" i="34"/>
  <c r="AA24" i="34"/>
  <c r="V22" i="34"/>
  <c r="R22" i="34"/>
  <c r="AF15" i="34"/>
  <c r="X19" i="34"/>
  <c r="X25" i="34"/>
  <c r="AA15" i="34"/>
  <c r="K24" i="34"/>
  <c r="T25" i="34"/>
  <c r="AC19" i="34"/>
  <c r="K16" i="34"/>
  <c r="T18" i="34"/>
  <c r="U18" i="34"/>
  <c r="AD15" i="34"/>
  <c r="AB19" i="34"/>
  <c r="M15" i="34"/>
  <c r="Y16" i="34"/>
  <c r="J15" i="34"/>
  <c r="U16" i="34"/>
  <c r="AE25" i="34"/>
  <c r="AD17" i="34"/>
  <c r="AF20" i="34"/>
  <c r="AC23" i="34"/>
  <c r="K21" i="34"/>
  <c r="AC17" i="34"/>
  <c r="Y17" i="34"/>
  <c r="X22" i="34"/>
  <c r="AD24" i="34"/>
  <c r="Z16" i="34"/>
  <c r="Z18" i="34"/>
  <c r="V15" i="34"/>
  <c r="X18" i="34"/>
  <c r="J18" i="34"/>
  <c r="AA22" i="34"/>
  <c r="N25" i="34"/>
  <c r="V21" i="34"/>
  <c r="U22" i="34"/>
  <c r="M24" i="34"/>
  <c r="R17" i="34"/>
  <c r="W19" i="34"/>
  <c r="N22" i="34"/>
  <c r="AC22" i="34"/>
  <c r="W17" i="34"/>
  <c r="J23" i="34"/>
  <c r="AA25" i="34"/>
  <c r="L16" i="34"/>
  <c r="AD21" i="34"/>
  <c r="R21" i="34"/>
  <c r="Y23" i="34"/>
  <c r="Q21" i="34"/>
  <c r="S21" i="34"/>
  <c r="X20" i="34"/>
  <c r="AB25" i="34"/>
  <c r="Q16" i="34"/>
  <c r="O20" i="34"/>
  <c r="AB16" i="34"/>
  <c r="Z22" i="34"/>
  <c r="V24" i="34"/>
  <c r="AA17" i="34"/>
  <c r="W25" i="34"/>
  <c r="U24" i="34"/>
  <c r="Z23" i="34"/>
  <c r="R20" i="34"/>
  <c r="M23" i="34"/>
  <c r="AE15" i="34"/>
  <c r="AB22" i="34"/>
  <c r="O24" i="34"/>
  <c r="M17" i="34"/>
  <c r="N17" i="34"/>
  <c r="N20" i="34"/>
  <c r="N24" i="34"/>
  <c r="Q24" i="34"/>
  <c r="P16" i="34"/>
  <c r="M22" i="34"/>
  <c r="O19" i="34"/>
  <c r="X23" i="34"/>
  <c r="L17" i="34"/>
  <c r="S19" i="34"/>
  <c r="Q20" i="34"/>
  <c r="P21" i="34"/>
  <c r="Q18" i="34"/>
  <c r="AB18" i="34"/>
  <c r="AC24" i="34"/>
  <c r="Q19" i="34"/>
  <c r="W21" i="34"/>
  <c r="S23" i="34"/>
  <c r="K17" i="34"/>
  <c r="J19" i="34"/>
  <c r="X16" i="34"/>
  <c r="J25" i="34"/>
  <c r="R19" i="34"/>
  <c r="S16" i="34"/>
  <c r="M19" i="34"/>
  <c r="AB24" i="34"/>
  <c r="M18" i="34"/>
  <c r="AC21" i="34"/>
  <c r="AE23" i="34"/>
  <c r="U21" i="34"/>
  <c r="W18" i="34"/>
  <c r="M21" i="34"/>
  <c r="Y25" i="34"/>
  <c r="O15" i="34"/>
  <c r="Z19" i="34"/>
  <c r="AA18" i="34"/>
  <c r="W16" i="34"/>
  <c r="O23" i="34"/>
  <c r="L21" i="34"/>
  <c r="AF18" i="34"/>
  <c r="V19" i="34"/>
  <c r="AF21" i="34"/>
  <c r="O17" i="34"/>
  <c r="P15" i="34"/>
  <c r="Y24" i="34"/>
  <c r="AB23" i="34"/>
  <c r="Y19" i="34"/>
  <c r="Z21" i="34"/>
  <c r="L20" i="34"/>
  <c r="V25" i="34"/>
  <c r="K20" i="34"/>
  <c r="U20" i="34"/>
  <c r="L22" i="34"/>
  <c r="L25" i="34"/>
  <c r="T22" i="34"/>
  <c r="AE16" i="34"/>
  <c r="AF16" i="34"/>
  <c r="AD25" i="34"/>
  <c r="L18" i="34"/>
  <c r="K23" i="34"/>
  <c r="Z17" i="34"/>
  <c r="W22" i="34"/>
  <c r="Y22" i="34"/>
  <c r="V17" i="34"/>
  <c r="Y18" i="34"/>
  <c r="K22" i="34"/>
  <c r="AC15" i="34"/>
  <c r="P23" i="34"/>
  <c r="J22" i="34"/>
  <c r="P22" i="34"/>
  <c r="S18" i="34"/>
  <c r="X17" i="34"/>
  <c r="AE22" i="34"/>
  <c r="Q15" i="34"/>
  <c r="U19" i="34"/>
  <c r="T16" i="34"/>
  <c r="AD19" i="34"/>
  <c r="R23" i="34"/>
  <c r="AE18" i="34"/>
  <c r="AD23" i="34"/>
  <c r="P20" i="34"/>
  <c r="AC25" i="34"/>
  <c r="Q22" i="34"/>
  <c r="AD22" i="34"/>
  <c r="X15" i="34"/>
  <c r="V16" i="34"/>
  <c r="T19" i="34"/>
  <c r="N19" i="34"/>
  <c r="AA21" i="34"/>
  <c r="N16" i="34"/>
  <c r="O22" i="34"/>
  <c r="AC20" i="34"/>
  <c r="AE17" i="34"/>
  <c r="Y21" i="34"/>
  <c r="U15" i="34"/>
  <c r="S17" i="34"/>
  <c r="AC16" i="34"/>
  <c r="W15" i="34"/>
  <c r="U17" i="34"/>
  <c r="AD18" i="34"/>
  <c r="J20" i="34"/>
  <c r="AE20" i="34"/>
  <c r="AA19" i="34"/>
  <c r="AF23" i="34"/>
  <c r="M16" i="34"/>
  <c r="R25" i="34"/>
  <c r="P17" i="34"/>
  <c r="AF22" i="34"/>
  <c r="AF19" i="34"/>
  <c r="P25" i="34"/>
  <c r="S105" i="34"/>
  <c r="K107" i="34"/>
  <c r="L103" i="34"/>
  <c r="AF111" i="34"/>
  <c r="R34" i="34"/>
  <c r="T103" i="34"/>
  <c r="AE30" i="34"/>
  <c r="AB33" i="34"/>
  <c r="AF92" i="34"/>
  <c r="S106" i="34"/>
  <c r="AE113" i="34"/>
  <c r="T17" i="34"/>
  <c r="X28" i="34"/>
  <c r="AE104" i="34"/>
  <c r="AF109" i="34"/>
  <c r="AB17" i="34"/>
  <c r="AA36" i="34"/>
  <c r="AE111" i="34"/>
  <c r="V18" i="34"/>
  <c r="V31" i="34"/>
  <c r="AF59" i="34"/>
  <c r="Z26" i="34"/>
  <c r="Z112" i="34"/>
  <c r="O27" i="34"/>
  <c r="V111" i="34"/>
  <c r="V36" i="34"/>
  <c r="P19" i="34"/>
  <c r="Q17" i="34"/>
  <c r="R28" i="34"/>
  <c r="K18" i="34"/>
  <c r="X104" i="34"/>
  <c r="K13" i="23"/>
  <c r="I92" i="34"/>
  <c r="G92" i="34"/>
  <c r="H92" i="34"/>
  <c r="U92" i="34"/>
  <c r="AE92" i="34"/>
  <c r="K92" i="34"/>
  <c r="S92" i="34"/>
  <c r="M92" i="34"/>
  <c r="T92" i="34"/>
  <c r="AC92" i="34"/>
  <c r="Z92" i="34"/>
  <c r="P92" i="34"/>
  <c r="Y92" i="34"/>
  <c r="V92" i="34"/>
  <c r="L92" i="34"/>
  <c r="AB92" i="34"/>
  <c r="Q92" i="34"/>
  <c r="S15" i="34"/>
  <c r="R109" i="34"/>
  <c r="J59" i="34"/>
  <c r="K36" i="34"/>
  <c r="Z108" i="34"/>
  <c r="AA16" i="34"/>
  <c r="AA59" i="34"/>
  <c r="AA106" i="34"/>
  <c r="T104" i="34"/>
  <c r="K19" i="34"/>
  <c r="L107" i="34"/>
  <c r="P24" i="34"/>
  <c r="Z20" i="34"/>
  <c r="O34" i="34"/>
  <c r="X36" i="34"/>
  <c r="X107" i="34"/>
  <c r="X109" i="34"/>
  <c r="W24" i="34"/>
  <c r="W20" i="34"/>
  <c r="AD35" i="34"/>
  <c r="AD36" i="34"/>
  <c r="W108" i="34"/>
  <c r="P81" i="34"/>
  <c r="AF105" i="34"/>
  <c r="V106" i="34"/>
  <c r="J104" i="34"/>
  <c r="AB36" i="34"/>
  <c r="O70" i="34"/>
  <c r="AF34" i="34"/>
  <c r="O104" i="34"/>
  <c r="V81" i="34"/>
  <c r="Z34" i="34"/>
  <c r="AF35" i="34"/>
  <c r="G6" i="26"/>
  <c r="H6" i="26" s="1"/>
  <c r="I6" i="26" s="1"/>
  <c r="J6" i="26" s="1"/>
  <c r="K6" i="26" s="1"/>
  <c r="L6" i="26" s="1"/>
  <c r="M6" i="26" s="1"/>
  <c r="N6" i="26" s="1"/>
  <c r="O6" i="26" s="1"/>
  <c r="P6" i="26" s="1"/>
  <c r="Q6" i="26" s="1"/>
  <c r="R6" i="26" s="1"/>
  <c r="G7" i="26"/>
  <c r="H7" i="26" s="1"/>
  <c r="I7" i="26" s="1"/>
  <c r="J7" i="26" s="1"/>
  <c r="K7" i="26" s="1"/>
  <c r="L7" i="26" s="1"/>
  <c r="M7" i="26" s="1"/>
  <c r="N7" i="26" s="1"/>
  <c r="O7" i="26" s="1"/>
  <c r="P7" i="26" s="1"/>
  <c r="Q7" i="26" s="1"/>
  <c r="R7" i="26" s="1"/>
  <c r="G8" i="26"/>
  <c r="H8" i="26" s="1"/>
  <c r="I8" i="26" s="1"/>
  <c r="J8" i="26" s="1"/>
  <c r="K8" i="26" s="1"/>
  <c r="L8" i="26" s="1"/>
  <c r="M8" i="26" s="1"/>
  <c r="N8" i="26" s="1"/>
  <c r="O8" i="26" s="1"/>
  <c r="P8" i="26" s="1"/>
  <c r="Q8" i="26" s="1"/>
  <c r="R8" i="26" s="1"/>
  <c r="G9" i="26"/>
  <c r="H9" i="26" s="1"/>
  <c r="I9" i="26" s="1"/>
  <c r="J9" i="26" s="1"/>
  <c r="K9" i="26" s="1"/>
  <c r="L9" i="26" s="1"/>
  <c r="M9" i="26" s="1"/>
  <c r="N9" i="26" s="1"/>
  <c r="O9" i="26" s="1"/>
  <c r="P9" i="26" s="1"/>
  <c r="Q9" i="26" s="1"/>
  <c r="R9" i="26" s="1"/>
  <c r="G10" i="26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G11" i="26"/>
  <c r="H11" i="26" s="1"/>
  <c r="I11" i="26" s="1"/>
  <c r="J11" i="26" s="1"/>
  <c r="K11" i="26" s="1"/>
  <c r="L11" i="26" s="1"/>
  <c r="M11" i="26" s="1"/>
  <c r="N11" i="26" s="1"/>
  <c r="O11" i="26" s="1"/>
  <c r="P11" i="26" s="1"/>
  <c r="Q11" i="26" s="1"/>
  <c r="R11" i="26" s="1"/>
  <c r="G12" i="26"/>
  <c r="H12" i="26" s="1"/>
  <c r="I12" i="26" s="1"/>
  <c r="J12" i="26" s="1"/>
  <c r="K12" i="26" s="1"/>
  <c r="L12" i="26" s="1"/>
  <c r="M12" i="26" s="1"/>
  <c r="N12" i="26" s="1"/>
  <c r="O12" i="26" s="1"/>
  <c r="P12" i="26" s="1"/>
  <c r="Q12" i="26" s="1"/>
  <c r="R12" i="26" s="1"/>
  <c r="G13" i="26"/>
  <c r="H13" i="26" s="1"/>
  <c r="I13" i="26" s="1"/>
  <c r="J13" i="26" s="1"/>
  <c r="K13" i="26" s="1"/>
  <c r="L13" i="26" s="1"/>
  <c r="M13" i="26" s="1"/>
  <c r="N13" i="26" s="1"/>
  <c r="O13" i="26" s="1"/>
  <c r="P13" i="26" s="1"/>
  <c r="Q13" i="26" s="1"/>
  <c r="R13" i="26" s="1"/>
  <c r="G14" i="26"/>
  <c r="H14" i="26" s="1"/>
  <c r="I14" i="26" s="1"/>
  <c r="J14" i="26" s="1"/>
  <c r="K14" i="26" s="1"/>
  <c r="L14" i="26" s="1"/>
  <c r="M14" i="26" s="1"/>
  <c r="N14" i="26" s="1"/>
  <c r="O14" i="26" s="1"/>
  <c r="P14" i="26" s="1"/>
  <c r="Q14" i="26" s="1"/>
  <c r="R14" i="26" s="1"/>
  <c r="G15" i="26"/>
  <c r="H15" i="26" s="1"/>
  <c r="I15" i="26" s="1"/>
  <c r="J15" i="26" s="1"/>
  <c r="K15" i="26" s="1"/>
  <c r="L15" i="26" s="1"/>
  <c r="M15" i="26" s="1"/>
  <c r="N15" i="26" s="1"/>
  <c r="O15" i="26" s="1"/>
  <c r="P15" i="26" s="1"/>
  <c r="Q15" i="26" s="1"/>
  <c r="R15" i="26" s="1"/>
  <c r="G16" i="26"/>
  <c r="G5" i="26"/>
  <c r="H5" i="26" s="1"/>
  <c r="I5" i="26" s="1"/>
  <c r="J5" i="26" s="1"/>
  <c r="K5" i="26" s="1"/>
  <c r="L5" i="26" s="1"/>
  <c r="M5" i="26" s="1"/>
  <c r="N5" i="26" s="1"/>
  <c r="O5" i="26" s="1"/>
  <c r="P5" i="26" s="1"/>
  <c r="Q5" i="26" s="1"/>
  <c r="R5" i="26" s="1"/>
  <c r="L8" i="23" l="1"/>
  <c r="H38" i="34"/>
  <c r="I38" i="34"/>
  <c r="G38" i="34"/>
  <c r="M38" i="34"/>
  <c r="AD38" i="34"/>
  <c r="N38" i="34"/>
  <c r="AE38" i="34"/>
  <c r="U38" i="34"/>
  <c r="W38" i="34"/>
  <c r="Y38" i="34"/>
  <c r="V38" i="34"/>
  <c r="Z38" i="34"/>
  <c r="J38" i="34"/>
  <c r="S38" i="34"/>
  <c r="AA38" i="34"/>
  <c r="O38" i="34"/>
  <c r="K38" i="34"/>
  <c r="T38" i="34"/>
  <c r="L38" i="34"/>
  <c r="AF38" i="34"/>
  <c r="Q38" i="34"/>
  <c r="X38" i="34"/>
  <c r="R38" i="34"/>
  <c r="P38" i="34"/>
  <c r="AC38" i="34"/>
  <c r="AB38" i="34"/>
  <c r="L9" i="23"/>
  <c r="G49" i="34"/>
  <c r="I49" i="34"/>
  <c r="H49" i="34"/>
  <c r="U49" i="34"/>
  <c r="N49" i="34"/>
  <c r="AE49" i="34"/>
  <c r="J49" i="34"/>
  <c r="AB49" i="34"/>
  <c r="X49" i="34"/>
  <c r="Q49" i="34"/>
  <c r="R49" i="34"/>
  <c r="Z49" i="34"/>
  <c r="Y49" i="34"/>
  <c r="K49" i="34"/>
  <c r="L49" i="34"/>
  <c r="AC49" i="34"/>
  <c r="P49" i="34"/>
  <c r="S49" i="34"/>
  <c r="AF49" i="34"/>
  <c r="W49" i="34"/>
  <c r="T49" i="34"/>
  <c r="M49" i="34"/>
  <c r="AD49" i="34"/>
  <c r="O49" i="34"/>
  <c r="V49" i="34"/>
  <c r="AA49" i="34"/>
  <c r="L13" i="23"/>
  <c r="I93" i="34"/>
  <c r="H93" i="34"/>
  <c r="G93" i="34"/>
  <c r="Q93" i="34"/>
  <c r="V93" i="34"/>
  <c r="M93" i="34"/>
  <c r="L93" i="34"/>
  <c r="R93" i="34"/>
  <c r="AF93" i="34"/>
  <c r="AD93" i="34"/>
  <c r="X93" i="34"/>
  <c r="P93" i="34"/>
  <c r="AC93" i="34"/>
  <c r="Y93" i="34"/>
  <c r="N93" i="34"/>
  <c r="W93" i="34"/>
  <c r="T93" i="34"/>
  <c r="U93" i="34"/>
  <c r="AE93" i="34"/>
  <c r="AB93" i="34"/>
  <c r="O93" i="34"/>
  <c r="S93" i="34"/>
  <c r="K93" i="34"/>
  <c r="J93" i="34"/>
  <c r="AA93" i="34"/>
  <c r="Z93" i="34"/>
  <c r="L10" i="23"/>
  <c r="I60" i="34"/>
  <c r="G60" i="34"/>
  <c r="H60" i="34"/>
  <c r="L60" i="34"/>
  <c r="Q60" i="34"/>
  <c r="AD60" i="34"/>
  <c r="AF60" i="34"/>
  <c r="U60" i="34"/>
  <c r="T60" i="34"/>
  <c r="AB60" i="34"/>
  <c r="P60" i="34"/>
  <c r="O60" i="34"/>
  <c r="V60" i="34"/>
  <c r="R60" i="34"/>
  <c r="N60" i="34"/>
  <c r="Y60" i="34"/>
  <c r="M60" i="34"/>
  <c r="S60" i="34"/>
  <c r="K60" i="34"/>
  <c r="AC60" i="34"/>
  <c r="Z60" i="34"/>
  <c r="X60" i="34"/>
  <c r="J60" i="34"/>
  <c r="AE60" i="34"/>
  <c r="W60" i="34"/>
  <c r="AA60" i="34"/>
  <c r="L11" i="23"/>
  <c r="H71" i="34"/>
  <c r="I71" i="34"/>
  <c r="G71" i="34"/>
  <c r="AA71" i="34"/>
  <c r="Y71" i="34"/>
  <c r="Q71" i="34"/>
  <c r="T71" i="34"/>
  <c r="AC71" i="34"/>
  <c r="P71" i="34"/>
  <c r="AB71" i="34"/>
  <c r="AF71" i="34"/>
  <c r="M71" i="34"/>
  <c r="Z71" i="34"/>
  <c r="AD71" i="34"/>
  <c r="R71" i="34"/>
  <c r="K71" i="34"/>
  <c r="U71" i="34"/>
  <c r="V71" i="34"/>
  <c r="W71" i="34"/>
  <c r="AE71" i="34"/>
  <c r="L71" i="34"/>
  <c r="X71" i="34"/>
  <c r="O71" i="34"/>
  <c r="S71" i="34"/>
  <c r="N71" i="34"/>
  <c r="J71" i="34"/>
  <c r="L12" i="23"/>
  <c r="I82" i="34"/>
  <c r="H82" i="34"/>
  <c r="G82" i="34"/>
  <c r="V82" i="34"/>
  <c r="N82" i="34"/>
  <c r="Y82" i="34"/>
  <c r="Z82" i="34"/>
  <c r="O82" i="34"/>
  <c r="M82" i="34"/>
  <c r="P82" i="34"/>
  <c r="AE82" i="34"/>
  <c r="AD82" i="34"/>
  <c r="AB82" i="34"/>
  <c r="AC82" i="34"/>
  <c r="U82" i="34"/>
  <c r="Q82" i="34"/>
  <c r="K82" i="34"/>
  <c r="T82" i="34"/>
  <c r="AF82" i="34"/>
  <c r="X82" i="34"/>
  <c r="R82" i="34"/>
  <c r="W82" i="34"/>
  <c r="S82" i="34"/>
  <c r="J82" i="34"/>
  <c r="AA82" i="34"/>
  <c r="L82" i="34"/>
  <c r="G6" i="25"/>
  <c r="H6" i="25" s="1"/>
  <c r="I6" i="25" s="1"/>
  <c r="J6" i="25" s="1"/>
  <c r="K6" i="25" s="1"/>
  <c r="L6" i="25" s="1"/>
  <c r="M6" i="25" s="1"/>
  <c r="N6" i="25" s="1"/>
  <c r="O6" i="25" s="1"/>
  <c r="P6" i="25" s="1"/>
  <c r="Q6" i="25" s="1"/>
  <c r="R6" i="25" s="1"/>
  <c r="G7" i="25"/>
  <c r="H7" i="25" s="1"/>
  <c r="I7" i="25" s="1"/>
  <c r="J7" i="25" s="1"/>
  <c r="K7" i="25" s="1"/>
  <c r="L7" i="25" s="1"/>
  <c r="M7" i="25" s="1"/>
  <c r="N7" i="25" s="1"/>
  <c r="O7" i="25" s="1"/>
  <c r="P7" i="25" s="1"/>
  <c r="Q7" i="25" s="1"/>
  <c r="R7" i="25" s="1"/>
  <c r="G8" i="25"/>
  <c r="H8" i="25" s="1"/>
  <c r="I8" i="25" s="1"/>
  <c r="J8" i="25" s="1"/>
  <c r="K8" i="25" s="1"/>
  <c r="L8" i="25" s="1"/>
  <c r="M8" i="25" s="1"/>
  <c r="N8" i="25" s="1"/>
  <c r="O8" i="25" s="1"/>
  <c r="P8" i="25" s="1"/>
  <c r="Q8" i="25" s="1"/>
  <c r="R8" i="25" s="1"/>
  <c r="G9" i="25"/>
  <c r="H9" i="25" s="1"/>
  <c r="I9" i="25" s="1"/>
  <c r="J9" i="25" s="1"/>
  <c r="K9" i="25" s="1"/>
  <c r="L9" i="25" s="1"/>
  <c r="M9" i="25" s="1"/>
  <c r="N9" i="25" s="1"/>
  <c r="O9" i="25" s="1"/>
  <c r="P9" i="25" s="1"/>
  <c r="Q9" i="25" s="1"/>
  <c r="R9" i="25" s="1"/>
  <c r="G10" i="25"/>
  <c r="H10" i="25" s="1"/>
  <c r="I10" i="25" s="1"/>
  <c r="J10" i="25" s="1"/>
  <c r="K10" i="25" s="1"/>
  <c r="L10" i="25" s="1"/>
  <c r="M10" i="25" s="1"/>
  <c r="N10" i="25" s="1"/>
  <c r="O10" i="25" s="1"/>
  <c r="P10" i="25" s="1"/>
  <c r="Q10" i="25" s="1"/>
  <c r="R10" i="25" s="1"/>
  <c r="G11" i="25"/>
  <c r="H11" i="25" s="1"/>
  <c r="I11" i="25" s="1"/>
  <c r="J11" i="25" s="1"/>
  <c r="K11" i="25" s="1"/>
  <c r="L11" i="25" s="1"/>
  <c r="M11" i="25" s="1"/>
  <c r="N11" i="25" s="1"/>
  <c r="O11" i="25" s="1"/>
  <c r="P11" i="25" s="1"/>
  <c r="Q11" i="25" s="1"/>
  <c r="R11" i="25" s="1"/>
  <c r="G12" i="25"/>
  <c r="H12" i="25" s="1"/>
  <c r="I12" i="25" s="1"/>
  <c r="J12" i="25" s="1"/>
  <c r="K12" i="25" s="1"/>
  <c r="L12" i="25" s="1"/>
  <c r="M12" i="25" s="1"/>
  <c r="N12" i="25" s="1"/>
  <c r="O12" i="25" s="1"/>
  <c r="P12" i="25" s="1"/>
  <c r="Q12" i="25" s="1"/>
  <c r="R12" i="25" s="1"/>
  <c r="G13" i="25"/>
  <c r="H13" i="25" s="1"/>
  <c r="I13" i="25" s="1"/>
  <c r="J13" i="25" s="1"/>
  <c r="K13" i="25" s="1"/>
  <c r="L13" i="25" s="1"/>
  <c r="M13" i="25" s="1"/>
  <c r="N13" i="25" s="1"/>
  <c r="O13" i="25" s="1"/>
  <c r="P13" i="25" s="1"/>
  <c r="Q13" i="25" s="1"/>
  <c r="R13" i="25" s="1"/>
  <c r="G14" i="25"/>
  <c r="H14" i="25" s="1"/>
  <c r="I14" i="25" s="1"/>
  <c r="J14" i="25" s="1"/>
  <c r="K14" i="25" s="1"/>
  <c r="L14" i="25" s="1"/>
  <c r="M14" i="25" s="1"/>
  <c r="N14" i="25" s="1"/>
  <c r="O14" i="25" s="1"/>
  <c r="P14" i="25" s="1"/>
  <c r="Q14" i="25" s="1"/>
  <c r="R14" i="25" s="1"/>
  <c r="G5" i="25"/>
  <c r="H5" i="25" s="1"/>
  <c r="I5" i="25" s="1"/>
  <c r="J5" i="25" s="1"/>
  <c r="K5" i="25" s="1"/>
  <c r="L5" i="25" s="1"/>
  <c r="M5" i="25" s="1"/>
  <c r="N5" i="25" s="1"/>
  <c r="O5" i="25" s="1"/>
  <c r="P5" i="25" s="1"/>
  <c r="Q5" i="25" s="1"/>
  <c r="R5" i="25" s="1"/>
  <c r="M9" i="23" l="1"/>
  <c r="G50" i="34"/>
  <c r="H50" i="34"/>
  <c r="I50" i="34"/>
  <c r="AC50" i="34"/>
  <c r="V50" i="34"/>
  <c r="AF50" i="34"/>
  <c r="P50" i="34"/>
  <c r="AA50" i="34"/>
  <c r="M50" i="34"/>
  <c r="N50" i="34"/>
  <c r="R50" i="34"/>
  <c r="Q50" i="34"/>
  <c r="U50" i="34"/>
  <c r="K50" i="34"/>
  <c r="AE50" i="34"/>
  <c r="AB50" i="34"/>
  <c r="X50" i="34"/>
  <c r="J50" i="34"/>
  <c r="Z50" i="34"/>
  <c r="S50" i="34"/>
  <c r="AD50" i="34"/>
  <c r="W50" i="34"/>
  <c r="O50" i="34"/>
  <c r="Y50" i="34"/>
  <c r="T50" i="34"/>
  <c r="L50" i="34"/>
  <c r="M8" i="23"/>
  <c r="I39" i="34"/>
  <c r="G39" i="34"/>
  <c r="H39" i="34"/>
  <c r="U39" i="34"/>
  <c r="R39" i="34"/>
  <c r="Q39" i="34"/>
  <c r="W39" i="34"/>
  <c r="K39" i="34"/>
  <c r="AE39" i="34"/>
  <c r="AD39" i="34"/>
  <c r="AC39" i="34"/>
  <c r="L39" i="34"/>
  <c r="J39" i="34"/>
  <c r="N39" i="34"/>
  <c r="AF39" i="34"/>
  <c r="V39" i="34"/>
  <c r="AB39" i="34"/>
  <c r="T39" i="34"/>
  <c r="S39" i="34"/>
  <c r="P39" i="34"/>
  <c r="AA39" i="34"/>
  <c r="M39" i="34"/>
  <c r="Y39" i="34"/>
  <c r="X39" i="34"/>
  <c r="O39" i="34"/>
  <c r="Z39" i="34"/>
  <c r="M12" i="23"/>
  <c r="H83" i="34"/>
  <c r="I83" i="34"/>
  <c r="G83" i="34"/>
  <c r="Y83" i="34"/>
  <c r="AF83" i="34"/>
  <c r="W83" i="34"/>
  <c r="M83" i="34"/>
  <c r="P83" i="34"/>
  <c r="J83" i="34"/>
  <c r="Z83" i="34"/>
  <c r="Q83" i="34"/>
  <c r="U83" i="34"/>
  <c r="T83" i="34"/>
  <c r="S83" i="34"/>
  <c r="AD83" i="34"/>
  <c r="X83" i="34"/>
  <c r="L83" i="34"/>
  <c r="AB83" i="34"/>
  <c r="K83" i="34"/>
  <c r="AC83" i="34"/>
  <c r="V83" i="34"/>
  <c r="AA83" i="34"/>
  <c r="O83" i="34"/>
  <c r="N83" i="34"/>
  <c r="AE83" i="34"/>
  <c r="R83" i="34"/>
  <c r="M11" i="23"/>
  <c r="I72" i="34"/>
  <c r="H72" i="34"/>
  <c r="G72" i="34"/>
  <c r="K72" i="34"/>
  <c r="Z72" i="34"/>
  <c r="L72" i="34"/>
  <c r="AD72" i="34"/>
  <c r="S72" i="34"/>
  <c r="Q72" i="34"/>
  <c r="M72" i="34"/>
  <c r="AC72" i="34"/>
  <c r="AB72" i="34"/>
  <c r="Y72" i="34"/>
  <c r="R72" i="34"/>
  <c r="N72" i="34"/>
  <c r="AA72" i="34"/>
  <c r="U72" i="34"/>
  <c r="W72" i="34"/>
  <c r="V72" i="34"/>
  <c r="AE72" i="34"/>
  <c r="X72" i="34"/>
  <c r="O72" i="34"/>
  <c r="T72" i="34"/>
  <c r="J72" i="34"/>
  <c r="AF72" i="34"/>
  <c r="P72" i="34"/>
  <c r="M10" i="23"/>
  <c r="I61" i="34"/>
  <c r="H61" i="34"/>
  <c r="G61" i="34"/>
  <c r="J61" i="34"/>
  <c r="AB61" i="34"/>
  <c r="T61" i="34"/>
  <c r="AC61" i="34"/>
  <c r="R61" i="34"/>
  <c r="N61" i="34"/>
  <c r="Q61" i="34"/>
  <c r="K61" i="34"/>
  <c r="W61" i="34"/>
  <c r="L61" i="34"/>
  <c r="AA61" i="34"/>
  <c r="Z61" i="34"/>
  <c r="U61" i="34"/>
  <c r="Y61" i="34"/>
  <c r="O61" i="34"/>
  <c r="S61" i="34"/>
  <c r="M61" i="34"/>
  <c r="V61" i="34"/>
  <c r="AD61" i="34"/>
  <c r="P61" i="34"/>
  <c r="AF61" i="34"/>
  <c r="X61" i="34"/>
  <c r="AE61" i="34"/>
  <c r="M13" i="23"/>
  <c r="I94" i="34"/>
  <c r="H94" i="34"/>
  <c r="G94" i="34"/>
  <c r="K94" i="34"/>
  <c r="N94" i="34"/>
  <c r="O94" i="34"/>
  <c r="AC94" i="34"/>
  <c r="U94" i="34"/>
  <c r="T94" i="34"/>
  <c r="S94" i="34"/>
  <c r="Q94" i="34"/>
  <c r="AF94" i="34"/>
  <c r="P94" i="34"/>
  <c r="W94" i="34"/>
  <c r="J94" i="34"/>
  <c r="V94" i="34"/>
  <c r="AB94" i="34"/>
  <c r="AD94" i="34"/>
  <c r="M94" i="34"/>
  <c r="AE94" i="34"/>
  <c r="R94" i="34"/>
  <c r="X94" i="34"/>
  <c r="L94" i="34"/>
  <c r="Y94" i="34"/>
  <c r="Z94" i="34"/>
  <c r="AA94" i="34"/>
  <c r="G4" i="26"/>
  <c r="H4" i="26" s="1"/>
  <c r="I4" i="26" s="1"/>
  <c r="J4" i="26" s="1"/>
  <c r="K4" i="26" s="1"/>
  <c r="L4" i="26" s="1"/>
  <c r="M4" i="26" s="1"/>
  <c r="N4" i="26" s="1"/>
  <c r="O4" i="26" s="1"/>
  <c r="P4" i="26" s="1"/>
  <c r="Q4" i="26" s="1"/>
  <c r="R4" i="26" s="1"/>
  <c r="N8" i="23" l="1"/>
  <c r="G40" i="34"/>
  <c r="I40" i="34"/>
  <c r="H40" i="34"/>
  <c r="R40" i="34"/>
  <c r="AE40" i="34"/>
  <c r="AA40" i="34"/>
  <c r="S40" i="34"/>
  <c r="T40" i="34"/>
  <c r="L40" i="34"/>
  <c r="Q40" i="34"/>
  <c r="AB40" i="34"/>
  <c r="AC40" i="34"/>
  <c r="AF40" i="34"/>
  <c r="V40" i="34"/>
  <c r="Y40" i="34"/>
  <c r="N40" i="34"/>
  <c r="X40" i="34"/>
  <c r="O40" i="34"/>
  <c r="Z40" i="34"/>
  <c r="M40" i="34"/>
  <c r="W40" i="34"/>
  <c r="J40" i="34"/>
  <c r="AD40" i="34"/>
  <c r="U40" i="34"/>
  <c r="K40" i="34"/>
  <c r="P40" i="34"/>
  <c r="N9" i="23"/>
  <c r="I51" i="34"/>
  <c r="H51" i="34"/>
  <c r="G51" i="34"/>
  <c r="AD51" i="34"/>
  <c r="P51" i="34"/>
  <c r="Y51" i="34"/>
  <c r="O51" i="34"/>
  <c r="L51" i="34"/>
  <c r="M51" i="34"/>
  <c r="X51" i="34"/>
  <c r="V51" i="34"/>
  <c r="Z51" i="34"/>
  <c r="N51" i="34"/>
  <c r="Q51" i="34"/>
  <c r="T51" i="34"/>
  <c r="K51" i="34"/>
  <c r="U51" i="34"/>
  <c r="AC51" i="34"/>
  <c r="R51" i="34"/>
  <c r="W51" i="34"/>
  <c r="AF51" i="34"/>
  <c r="AE51" i="34"/>
  <c r="S51" i="34"/>
  <c r="AA51" i="34"/>
  <c r="J51" i="34"/>
  <c r="AB51" i="34"/>
  <c r="N10" i="23"/>
  <c r="I62" i="34"/>
  <c r="G62" i="34"/>
  <c r="H62" i="34"/>
  <c r="AD62" i="34"/>
  <c r="W62" i="34"/>
  <c r="J62" i="34"/>
  <c r="S62" i="34"/>
  <c r="U62" i="34"/>
  <c r="Q62" i="34"/>
  <c r="K62" i="34"/>
  <c r="V62" i="34"/>
  <c r="AE62" i="34"/>
  <c r="X62" i="34"/>
  <c r="AF62" i="34"/>
  <c r="AC62" i="34"/>
  <c r="Y62" i="34"/>
  <c r="N62" i="34"/>
  <c r="M62" i="34"/>
  <c r="R62" i="34"/>
  <c r="AA62" i="34"/>
  <c r="P62" i="34"/>
  <c r="AB62" i="34"/>
  <c r="O62" i="34"/>
  <c r="Z62" i="34"/>
  <c r="L62" i="34"/>
  <c r="T62" i="34"/>
  <c r="N11" i="23"/>
  <c r="I73" i="34"/>
  <c r="H73" i="34"/>
  <c r="G73" i="34"/>
  <c r="X73" i="34"/>
  <c r="Y73" i="34"/>
  <c r="AF73" i="34"/>
  <c r="J73" i="34"/>
  <c r="L73" i="34"/>
  <c r="Q73" i="34"/>
  <c r="R73" i="34"/>
  <c r="Z73" i="34"/>
  <c r="N73" i="34"/>
  <c r="AD73" i="34"/>
  <c r="U73" i="34"/>
  <c r="T73" i="34"/>
  <c r="AC73" i="34"/>
  <c r="M73" i="34"/>
  <c r="V73" i="34"/>
  <c r="P73" i="34"/>
  <c r="W73" i="34"/>
  <c r="K73" i="34"/>
  <c r="AB73" i="34"/>
  <c r="AE73" i="34"/>
  <c r="O73" i="34"/>
  <c r="S73" i="34"/>
  <c r="AA73" i="34"/>
  <c r="N13" i="23"/>
  <c r="G95" i="34"/>
  <c r="H95" i="34"/>
  <c r="I95" i="34"/>
  <c r="AD95" i="34"/>
  <c r="J95" i="34"/>
  <c r="U95" i="34"/>
  <c r="N95" i="34"/>
  <c r="T95" i="34"/>
  <c r="P95" i="34"/>
  <c r="AF95" i="34"/>
  <c r="O95" i="34"/>
  <c r="S95" i="34"/>
  <c r="W95" i="34"/>
  <c r="V95" i="34"/>
  <c r="AC95" i="34"/>
  <c r="M95" i="34"/>
  <c r="AA95" i="34"/>
  <c r="Y95" i="34"/>
  <c r="Z95" i="34"/>
  <c r="X95" i="34"/>
  <c r="AE95" i="34"/>
  <c r="Q95" i="34"/>
  <c r="AB95" i="34"/>
  <c r="R95" i="34"/>
  <c r="K95" i="34"/>
  <c r="L95" i="34"/>
  <c r="N12" i="23"/>
  <c r="I84" i="34"/>
  <c r="G84" i="34"/>
  <c r="H84" i="34"/>
  <c r="R84" i="34"/>
  <c r="AC84" i="34"/>
  <c r="M84" i="34"/>
  <c r="U84" i="34"/>
  <c r="W84" i="34"/>
  <c r="X84" i="34"/>
  <c r="Z84" i="34"/>
  <c r="Y84" i="34"/>
  <c r="AE84" i="34"/>
  <c r="O84" i="34"/>
  <c r="Q84" i="34"/>
  <c r="K84" i="34"/>
  <c r="T84" i="34"/>
  <c r="P84" i="34"/>
  <c r="N84" i="34"/>
  <c r="S84" i="34"/>
  <c r="AB84" i="34"/>
  <c r="V84" i="34"/>
  <c r="AF84" i="34"/>
  <c r="J84" i="34"/>
  <c r="AD84" i="34"/>
  <c r="AA84" i="34"/>
  <c r="L84" i="34"/>
  <c r="G4" i="28"/>
  <c r="H4" i="28" s="1"/>
  <c r="I4" i="28" s="1"/>
  <c r="J4" i="28" s="1"/>
  <c r="K4" i="28" s="1"/>
  <c r="L4" i="28" s="1"/>
  <c r="M4" i="28" s="1"/>
  <c r="N4" i="28" s="1"/>
  <c r="O4" i="28" s="1"/>
  <c r="P4" i="28" s="1"/>
  <c r="Q4" i="28" s="1"/>
  <c r="R4" i="28" s="1"/>
  <c r="G4" i="30"/>
  <c r="H4" i="30" s="1"/>
  <c r="I4" i="30" s="1"/>
  <c r="J4" i="30" s="1"/>
  <c r="K4" i="30" s="1"/>
  <c r="L4" i="30" s="1"/>
  <c r="M4" i="30" s="1"/>
  <c r="N4" i="30" s="1"/>
  <c r="O4" i="30" s="1"/>
  <c r="P4" i="30" s="1"/>
  <c r="Q4" i="30" s="1"/>
  <c r="R4" i="30" s="1"/>
  <c r="G4" i="27"/>
  <c r="H4" i="27" s="1"/>
  <c r="I4" i="27" s="1"/>
  <c r="J4" i="27" s="1"/>
  <c r="K4" i="27" s="1"/>
  <c r="L4" i="27" s="1"/>
  <c r="M4" i="27" s="1"/>
  <c r="N4" i="27" s="1"/>
  <c r="O4" i="27" s="1"/>
  <c r="P4" i="27" s="1"/>
  <c r="Q4" i="27" s="1"/>
  <c r="R4" i="27" s="1"/>
  <c r="O9" i="23" l="1"/>
  <c r="G52" i="34"/>
  <c r="I52" i="34"/>
  <c r="H52" i="34"/>
  <c r="K52" i="34"/>
  <c r="M52" i="34"/>
  <c r="O52" i="34"/>
  <c r="X52" i="34"/>
  <c r="P52" i="34"/>
  <c r="V52" i="34"/>
  <c r="AB52" i="34"/>
  <c r="Y52" i="34"/>
  <c r="Q52" i="34"/>
  <c r="W52" i="34"/>
  <c r="J52" i="34"/>
  <c r="R52" i="34"/>
  <c r="AD52" i="34"/>
  <c r="AC52" i="34"/>
  <c r="U52" i="34"/>
  <c r="S52" i="34"/>
  <c r="AE52" i="34"/>
  <c r="L52" i="34"/>
  <c r="N52" i="34"/>
  <c r="Z52" i="34"/>
  <c r="AF52" i="34"/>
  <c r="T52" i="34"/>
  <c r="AA52" i="34"/>
  <c r="O8" i="23"/>
  <c r="G41" i="34"/>
  <c r="H41" i="34"/>
  <c r="I41" i="34"/>
  <c r="AB41" i="34"/>
  <c r="AC41" i="34"/>
  <c r="X41" i="34"/>
  <c r="AD41" i="34"/>
  <c r="AE41" i="34"/>
  <c r="T41" i="34"/>
  <c r="Y41" i="34"/>
  <c r="Z41" i="34"/>
  <c r="AA41" i="34"/>
  <c r="S41" i="34"/>
  <c r="M41" i="34"/>
  <c r="W41" i="34"/>
  <c r="Q41" i="34"/>
  <c r="L41" i="34"/>
  <c r="O41" i="34"/>
  <c r="K41" i="34"/>
  <c r="N41" i="34"/>
  <c r="V41" i="34"/>
  <c r="J41" i="34"/>
  <c r="U41" i="34"/>
  <c r="AF41" i="34"/>
  <c r="P41" i="34"/>
  <c r="R41" i="34"/>
  <c r="O13" i="23"/>
  <c r="I96" i="34"/>
  <c r="G96" i="34"/>
  <c r="H96" i="34"/>
  <c r="AE96" i="34"/>
  <c r="M96" i="34"/>
  <c r="AA96" i="34"/>
  <c r="S96" i="34"/>
  <c r="AB96" i="34"/>
  <c r="N96" i="34"/>
  <c r="U96" i="34"/>
  <c r="L96" i="34"/>
  <c r="K96" i="34"/>
  <c r="AC96" i="34"/>
  <c r="Q96" i="34"/>
  <c r="J96" i="34"/>
  <c r="V96" i="34"/>
  <c r="T96" i="34"/>
  <c r="Y96" i="34"/>
  <c r="AD96" i="34"/>
  <c r="W96" i="34"/>
  <c r="R96" i="34"/>
  <c r="AF96" i="34"/>
  <c r="X96" i="34"/>
  <c r="Z96" i="34"/>
  <c r="O96" i="34"/>
  <c r="P96" i="34"/>
  <c r="O11" i="23"/>
  <c r="I74" i="34"/>
  <c r="G74" i="34"/>
  <c r="H74" i="34"/>
  <c r="N74" i="34"/>
  <c r="AA74" i="34"/>
  <c r="Q74" i="34"/>
  <c r="U74" i="34"/>
  <c r="AC74" i="34"/>
  <c r="AE74" i="34"/>
  <c r="AB74" i="34"/>
  <c r="V74" i="34"/>
  <c r="AD74" i="34"/>
  <c r="Z74" i="34"/>
  <c r="S74" i="34"/>
  <c r="X74" i="34"/>
  <c r="R74" i="34"/>
  <c r="K74" i="34"/>
  <c r="Y74" i="34"/>
  <c r="M74" i="34"/>
  <c r="T74" i="34"/>
  <c r="L74" i="34"/>
  <c r="W74" i="34"/>
  <c r="O74" i="34"/>
  <c r="P74" i="34"/>
  <c r="AF74" i="34"/>
  <c r="J74" i="34"/>
  <c r="O12" i="23"/>
  <c r="H85" i="34"/>
  <c r="G85" i="34"/>
  <c r="I85" i="34"/>
  <c r="AE85" i="34"/>
  <c r="X85" i="34"/>
  <c r="V85" i="34"/>
  <c r="R85" i="34"/>
  <c r="M85" i="34"/>
  <c r="L85" i="34"/>
  <c r="AA85" i="34"/>
  <c r="J85" i="34"/>
  <c r="T85" i="34"/>
  <c r="AD85" i="34"/>
  <c r="U85" i="34"/>
  <c r="AC85" i="34"/>
  <c r="AB85" i="34"/>
  <c r="Y85" i="34"/>
  <c r="K85" i="34"/>
  <c r="N85" i="34"/>
  <c r="AF85" i="34"/>
  <c r="P85" i="34"/>
  <c r="Z85" i="34"/>
  <c r="Q85" i="34"/>
  <c r="O85" i="34"/>
  <c r="S85" i="34"/>
  <c r="W85" i="34"/>
  <c r="O10" i="23"/>
  <c r="H63" i="34"/>
  <c r="G63" i="34"/>
  <c r="I63" i="34"/>
  <c r="Y63" i="34"/>
  <c r="T63" i="34"/>
  <c r="AF63" i="34"/>
  <c r="X63" i="34"/>
  <c r="L63" i="34"/>
  <c r="Q63" i="34"/>
  <c r="N63" i="34"/>
  <c r="P63" i="34"/>
  <c r="K63" i="34"/>
  <c r="M63" i="34"/>
  <c r="V63" i="34"/>
  <c r="AA63" i="34"/>
  <c r="AC63" i="34"/>
  <c r="AD63" i="34"/>
  <c r="U63" i="34"/>
  <c r="W63" i="34"/>
  <c r="Z63" i="34"/>
  <c r="R63" i="34"/>
  <c r="O63" i="34"/>
  <c r="S63" i="34"/>
  <c r="AE63" i="34"/>
  <c r="J63" i="34"/>
  <c r="AB63" i="34"/>
  <c r="G4" i="25"/>
  <c r="H4" i="25" s="1"/>
  <c r="I4" i="25" s="1"/>
  <c r="J4" i="25" s="1"/>
  <c r="K4" i="25" s="1"/>
  <c r="L4" i="25" s="1"/>
  <c r="M4" i="25" s="1"/>
  <c r="N4" i="25" s="1"/>
  <c r="O4" i="25" s="1"/>
  <c r="P4" i="25" s="1"/>
  <c r="Q4" i="25" s="1"/>
  <c r="R4" i="25" s="1"/>
  <c r="P8" i="23" l="1"/>
  <c r="G42" i="34"/>
  <c r="H42" i="34"/>
  <c r="I42" i="34"/>
  <c r="Y42" i="34"/>
  <c r="W42" i="34"/>
  <c r="S42" i="34"/>
  <c r="Q42" i="34"/>
  <c r="M42" i="34"/>
  <c r="O42" i="34"/>
  <c r="AE42" i="34"/>
  <c r="AA42" i="34"/>
  <c r="X42" i="34"/>
  <c r="P42" i="34"/>
  <c r="T42" i="34"/>
  <c r="K42" i="34"/>
  <c r="N42" i="34"/>
  <c r="R42" i="34"/>
  <c r="V42" i="34"/>
  <c r="AB42" i="34"/>
  <c r="AC42" i="34"/>
  <c r="L42" i="34"/>
  <c r="U42" i="34"/>
  <c r="AD42" i="34"/>
  <c r="Z42" i="34"/>
  <c r="J42" i="34"/>
  <c r="AF42" i="34"/>
  <c r="P9" i="23"/>
  <c r="G53" i="34"/>
  <c r="I53" i="34"/>
  <c r="H53" i="34"/>
  <c r="T53" i="34"/>
  <c r="AD53" i="34"/>
  <c r="AF53" i="34"/>
  <c r="AB53" i="34"/>
  <c r="M53" i="34"/>
  <c r="AA53" i="34"/>
  <c r="P53" i="34"/>
  <c r="L53" i="34"/>
  <c r="O53" i="34"/>
  <c r="N53" i="34"/>
  <c r="R53" i="34"/>
  <c r="W53" i="34"/>
  <c r="S53" i="34"/>
  <c r="AE53" i="34"/>
  <c r="J53" i="34"/>
  <c r="X53" i="34"/>
  <c r="U53" i="34"/>
  <c r="AC53" i="34"/>
  <c r="Y53" i="34"/>
  <c r="V53" i="34"/>
  <c r="Z53" i="34"/>
  <c r="Q53" i="34"/>
  <c r="K53" i="34"/>
  <c r="P12" i="23"/>
  <c r="H86" i="34"/>
  <c r="I86" i="34"/>
  <c r="G86" i="34"/>
  <c r="S86" i="34"/>
  <c r="K86" i="34"/>
  <c r="Z86" i="34"/>
  <c r="AC86" i="34"/>
  <c r="AD86" i="34"/>
  <c r="X86" i="34"/>
  <c r="U86" i="34"/>
  <c r="Q86" i="34"/>
  <c r="AB86" i="34"/>
  <c r="O86" i="34"/>
  <c r="AF86" i="34"/>
  <c r="J86" i="34"/>
  <c r="M86" i="34"/>
  <c r="L86" i="34"/>
  <c r="N86" i="34"/>
  <c r="Y86" i="34"/>
  <c r="V86" i="34"/>
  <c r="P86" i="34"/>
  <c r="R86" i="34"/>
  <c r="W86" i="34"/>
  <c r="T86" i="34"/>
  <c r="AE86" i="34"/>
  <c r="AA86" i="34"/>
  <c r="P10" i="23"/>
  <c r="I64" i="34"/>
  <c r="H64" i="34"/>
  <c r="G64" i="34"/>
  <c r="V64" i="34"/>
  <c r="AD64" i="34"/>
  <c r="AC64" i="34"/>
  <c r="Q64" i="34"/>
  <c r="Z64" i="34"/>
  <c r="AE64" i="34"/>
  <c r="M64" i="34"/>
  <c r="O64" i="34"/>
  <c r="Y64" i="34"/>
  <c r="U64" i="34"/>
  <c r="T64" i="34"/>
  <c r="AA64" i="34"/>
  <c r="AB64" i="34"/>
  <c r="P64" i="34"/>
  <c r="R64" i="34"/>
  <c r="X64" i="34"/>
  <c r="K64" i="34"/>
  <c r="N64" i="34"/>
  <c r="J64" i="34"/>
  <c r="L64" i="34"/>
  <c r="S64" i="34"/>
  <c r="W64" i="34"/>
  <c r="AF64" i="34"/>
  <c r="P11" i="23"/>
  <c r="H75" i="34"/>
  <c r="G75" i="34"/>
  <c r="I75" i="34"/>
  <c r="AA75" i="34"/>
  <c r="AD75" i="34"/>
  <c r="R75" i="34"/>
  <c r="Y75" i="34"/>
  <c r="P75" i="34"/>
  <c r="Q75" i="34"/>
  <c r="K75" i="34"/>
  <c r="M75" i="34"/>
  <c r="L75" i="34"/>
  <c r="X75" i="34"/>
  <c r="AB75" i="34"/>
  <c r="J75" i="34"/>
  <c r="W75" i="34"/>
  <c r="AC75" i="34"/>
  <c r="U75" i="34"/>
  <c r="N75" i="34"/>
  <c r="S75" i="34"/>
  <c r="T75" i="34"/>
  <c r="AE75" i="34"/>
  <c r="O75" i="34"/>
  <c r="AF75" i="34"/>
  <c r="Z75" i="34"/>
  <c r="V75" i="34"/>
  <c r="P13" i="23"/>
  <c r="I97" i="34"/>
  <c r="H97" i="34"/>
  <c r="G97" i="34"/>
  <c r="M97" i="34"/>
  <c r="Y97" i="34"/>
  <c r="AB97" i="34"/>
  <c r="P97" i="34"/>
  <c r="N97" i="34"/>
  <c r="R97" i="34"/>
  <c r="L97" i="34"/>
  <c r="W97" i="34"/>
  <c r="O97" i="34"/>
  <c r="U97" i="34"/>
  <c r="K97" i="34"/>
  <c r="X97" i="34"/>
  <c r="AA97" i="34"/>
  <c r="AE97" i="34"/>
  <c r="AF97" i="34"/>
  <c r="AC97" i="34"/>
  <c r="Q97" i="34"/>
  <c r="V97" i="34"/>
  <c r="S97" i="34"/>
  <c r="AD97" i="34"/>
  <c r="Z97" i="34"/>
  <c r="T97" i="34"/>
  <c r="J97" i="34"/>
  <c r="G4" i="24"/>
  <c r="H4" i="24" s="1"/>
  <c r="Q9" i="23" l="1"/>
  <c r="H54" i="34"/>
  <c r="I54" i="34"/>
  <c r="G54" i="34"/>
  <c r="U54" i="34"/>
  <c r="AD54" i="34"/>
  <c r="AF54" i="34"/>
  <c r="R54" i="34"/>
  <c r="Z54" i="34"/>
  <c r="W54" i="34"/>
  <c r="AC54" i="34"/>
  <c r="T54" i="34"/>
  <c r="S54" i="34"/>
  <c r="J54" i="34"/>
  <c r="AB54" i="34"/>
  <c r="X54" i="34"/>
  <c r="AA54" i="34"/>
  <c r="AE54" i="34"/>
  <c r="Q54" i="34"/>
  <c r="O54" i="34"/>
  <c r="P54" i="34"/>
  <c r="M54" i="34"/>
  <c r="V54" i="34"/>
  <c r="K54" i="34"/>
  <c r="N54" i="34"/>
  <c r="Y54" i="34"/>
  <c r="L54" i="34"/>
  <c r="Q8" i="23"/>
  <c r="H43" i="34"/>
  <c r="I43" i="34"/>
  <c r="G43" i="34"/>
  <c r="Q43" i="34"/>
  <c r="P43" i="34"/>
  <c r="AF43" i="34"/>
  <c r="AB43" i="34"/>
  <c r="Y43" i="34"/>
  <c r="AA43" i="34"/>
  <c r="T43" i="34"/>
  <c r="AD43" i="34"/>
  <c r="N43" i="34"/>
  <c r="AE43" i="34"/>
  <c r="S43" i="34"/>
  <c r="M43" i="34"/>
  <c r="W43" i="34"/>
  <c r="O43" i="34"/>
  <c r="AC43" i="34"/>
  <c r="Z43" i="34"/>
  <c r="X43" i="34"/>
  <c r="V43" i="34"/>
  <c r="K43" i="34"/>
  <c r="U43" i="34"/>
  <c r="J43" i="34"/>
  <c r="L43" i="34"/>
  <c r="R43" i="34"/>
  <c r="Q11" i="23"/>
  <c r="H76" i="34"/>
  <c r="G76" i="34"/>
  <c r="I76" i="34"/>
  <c r="S76" i="34"/>
  <c r="V76" i="34"/>
  <c r="J76" i="34"/>
  <c r="N76" i="34"/>
  <c r="Z76" i="34"/>
  <c r="AC76" i="34"/>
  <c r="U76" i="34"/>
  <c r="Y76" i="34"/>
  <c r="Q76" i="34"/>
  <c r="M76" i="34"/>
  <c r="AE76" i="34"/>
  <c r="AF76" i="34"/>
  <c r="R76" i="34"/>
  <c r="X76" i="34"/>
  <c r="W76" i="34"/>
  <c r="AD76" i="34"/>
  <c r="AB76" i="34"/>
  <c r="AA76" i="34"/>
  <c r="O76" i="34"/>
  <c r="P76" i="34"/>
  <c r="K76" i="34"/>
  <c r="T76" i="34"/>
  <c r="L76" i="34"/>
  <c r="Q10" i="23"/>
  <c r="H65" i="34"/>
  <c r="I65" i="34"/>
  <c r="G65" i="34"/>
  <c r="T65" i="34"/>
  <c r="AB65" i="34"/>
  <c r="R65" i="34"/>
  <c r="AD65" i="34"/>
  <c r="W65" i="34"/>
  <c r="M65" i="34"/>
  <c r="AC65" i="34"/>
  <c r="U65" i="34"/>
  <c r="N65" i="34"/>
  <c r="AF65" i="34"/>
  <c r="AA65" i="34"/>
  <c r="K65" i="34"/>
  <c r="Y65" i="34"/>
  <c r="L65" i="34"/>
  <c r="Q65" i="34"/>
  <c r="J65" i="34"/>
  <c r="P65" i="34"/>
  <c r="S65" i="34"/>
  <c r="AE65" i="34"/>
  <c r="X65" i="34"/>
  <c r="Z65" i="34"/>
  <c r="O65" i="34"/>
  <c r="V65" i="34"/>
  <c r="Q13" i="23"/>
  <c r="I98" i="34"/>
  <c r="G98" i="34"/>
  <c r="H98" i="34"/>
  <c r="M98" i="34"/>
  <c r="J98" i="34"/>
  <c r="AF98" i="34"/>
  <c r="P98" i="34"/>
  <c r="AB98" i="34"/>
  <c r="N98" i="34"/>
  <c r="U98" i="34"/>
  <c r="L98" i="34"/>
  <c r="S98" i="34"/>
  <c r="W98" i="34"/>
  <c r="O98" i="34"/>
  <c r="AE98" i="34"/>
  <c r="K98" i="34"/>
  <c r="Y98" i="34"/>
  <c r="AC98" i="34"/>
  <c r="R98" i="34"/>
  <c r="Z98" i="34"/>
  <c r="AA98" i="34"/>
  <c r="X98" i="34"/>
  <c r="V98" i="34"/>
  <c r="Q98" i="34"/>
  <c r="AD98" i="34"/>
  <c r="T98" i="34"/>
  <c r="Q12" i="23"/>
  <c r="G87" i="34"/>
  <c r="H87" i="34"/>
  <c r="I87" i="34"/>
  <c r="T87" i="34"/>
  <c r="Z87" i="34"/>
  <c r="J87" i="34"/>
  <c r="R87" i="34"/>
  <c r="N87" i="34"/>
  <c r="L87" i="34"/>
  <c r="AB87" i="34"/>
  <c r="AD87" i="34"/>
  <c r="Q87" i="34"/>
  <c r="Y87" i="34"/>
  <c r="M87" i="34"/>
  <c r="X87" i="34"/>
  <c r="AC87" i="34"/>
  <c r="K87" i="34"/>
  <c r="U87" i="34"/>
  <c r="P87" i="34"/>
  <c r="AA87" i="34"/>
  <c r="W87" i="34"/>
  <c r="O87" i="34"/>
  <c r="V87" i="34"/>
  <c r="AE87" i="34"/>
  <c r="AF87" i="34"/>
  <c r="S87" i="34"/>
  <c r="R8" i="23" l="1"/>
  <c r="G44" i="34"/>
  <c r="K44" i="34"/>
  <c r="H44" i="34"/>
  <c r="I44" i="34"/>
  <c r="AB44" i="34"/>
  <c r="AC44" i="34"/>
  <c r="AF44" i="34"/>
  <c r="N44" i="34"/>
  <c r="M44" i="34"/>
  <c r="R44" i="34"/>
  <c r="AA44" i="34"/>
  <c r="S44" i="34"/>
  <c r="P44" i="34"/>
  <c r="AE44" i="34"/>
  <c r="O44" i="34"/>
  <c r="AD44" i="34"/>
  <c r="Y44" i="34"/>
  <c r="J44" i="34"/>
  <c r="T44" i="34"/>
  <c r="Q44" i="34"/>
  <c r="Z44" i="34"/>
  <c r="V44" i="34"/>
  <c r="U44" i="34"/>
  <c r="X44" i="34"/>
  <c r="L44" i="34"/>
  <c r="W44" i="34"/>
  <c r="R9" i="23"/>
  <c r="I55" i="34"/>
  <c r="H55" i="34"/>
  <c r="G55" i="34"/>
  <c r="Y55" i="34"/>
  <c r="U55" i="34"/>
  <c r="X55" i="34"/>
  <c r="K55" i="34"/>
  <c r="S55" i="34"/>
  <c r="AC55" i="34"/>
  <c r="AD55" i="34"/>
  <c r="L55" i="34"/>
  <c r="O55" i="34"/>
  <c r="AF55" i="34"/>
  <c r="V55" i="34"/>
  <c r="W55" i="34"/>
  <c r="J55" i="34"/>
  <c r="N55" i="34"/>
  <c r="T55" i="34"/>
  <c r="AA55" i="34"/>
  <c r="Q55" i="34"/>
  <c r="AE55" i="34"/>
  <c r="M55" i="34"/>
  <c r="R55" i="34"/>
  <c r="P55" i="34"/>
  <c r="Z55" i="34"/>
  <c r="AB55" i="34"/>
  <c r="R13" i="23"/>
  <c r="H99" i="34"/>
  <c r="I99" i="34"/>
  <c r="G99" i="34"/>
  <c r="U99" i="34"/>
  <c r="AB99" i="34"/>
  <c r="J99" i="34"/>
  <c r="Y99" i="34"/>
  <c r="P99" i="34"/>
  <c r="O99" i="34"/>
  <c r="M99" i="34"/>
  <c r="Q99" i="34"/>
  <c r="K99" i="34"/>
  <c r="R99" i="34"/>
  <c r="W99" i="34"/>
  <c r="L99" i="34"/>
  <c r="N99" i="34"/>
  <c r="AC99" i="34"/>
  <c r="AA99" i="34"/>
  <c r="AE99" i="34"/>
  <c r="S99" i="34"/>
  <c r="T99" i="34"/>
  <c r="Z99" i="34"/>
  <c r="X99" i="34"/>
  <c r="AD99" i="34"/>
  <c r="AF99" i="34"/>
  <c r="V99" i="34"/>
  <c r="R10" i="23"/>
  <c r="H66" i="34"/>
  <c r="I66" i="34"/>
  <c r="G66" i="34"/>
  <c r="L66" i="34"/>
  <c r="V66" i="34"/>
  <c r="AB66" i="34"/>
  <c r="Y66" i="34"/>
  <c r="N66" i="34"/>
  <c r="K66" i="34"/>
  <c r="S66" i="34"/>
  <c r="M66" i="34"/>
  <c r="Q66" i="34"/>
  <c r="U66" i="34"/>
  <c r="AA66" i="34"/>
  <c r="J66" i="34"/>
  <c r="AC66" i="34"/>
  <c r="AE66" i="34"/>
  <c r="T66" i="34"/>
  <c r="P66" i="34"/>
  <c r="O66" i="34"/>
  <c r="R66" i="34"/>
  <c r="AF66" i="34"/>
  <c r="AD66" i="34"/>
  <c r="X66" i="34"/>
  <c r="W66" i="34"/>
  <c r="Z66" i="34"/>
  <c r="R12" i="23"/>
  <c r="H88" i="34"/>
  <c r="G88" i="34"/>
  <c r="I88" i="34"/>
  <c r="X88" i="34"/>
  <c r="U88" i="34"/>
  <c r="N88" i="34"/>
  <c r="AD88" i="34"/>
  <c r="Q88" i="34"/>
  <c r="AA88" i="34"/>
  <c r="AC88" i="34"/>
  <c r="Z88" i="34"/>
  <c r="V88" i="34"/>
  <c r="AE88" i="34"/>
  <c r="L88" i="34"/>
  <c r="Y88" i="34"/>
  <c r="M88" i="34"/>
  <c r="AB88" i="34"/>
  <c r="S88" i="34"/>
  <c r="J88" i="34"/>
  <c r="O88" i="34"/>
  <c r="P88" i="34"/>
  <c r="W88" i="34"/>
  <c r="AF88" i="34"/>
  <c r="T88" i="34"/>
  <c r="K88" i="34"/>
  <c r="R88" i="34"/>
  <c r="R11" i="23"/>
  <c r="I77" i="34"/>
  <c r="H77" i="34"/>
  <c r="G77" i="34"/>
  <c r="S77" i="34"/>
  <c r="AA77" i="34"/>
  <c r="Q77" i="34"/>
  <c r="AD77" i="34"/>
  <c r="P77" i="34"/>
  <c r="L77" i="34"/>
  <c r="AB77" i="34"/>
  <c r="AC77" i="34"/>
  <c r="U77" i="34"/>
  <c r="W77" i="34"/>
  <c r="J77" i="34"/>
  <c r="Z77" i="34"/>
  <c r="T77" i="34"/>
  <c r="M77" i="34"/>
  <c r="N77" i="34"/>
  <c r="Y77" i="34"/>
  <c r="AF77" i="34"/>
  <c r="O77" i="34"/>
  <c r="R77" i="34"/>
  <c r="X77" i="34"/>
  <c r="V77" i="34"/>
  <c r="AE77" i="34"/>
  <c r="K77" i="34"/>
  <c r="S9" i="23" l="1"/>
  <c r="I56" i="34"/>
  <c r="G56" i="34"/>
  <c r="H56" i="34"/>
  <c r="N56" i="34"/>
  <c r="AB56" i="34"/>
  <c r="AA56" i="34"/>
  <c r="AD56" i="34"/>
  <c r="AF56" i="34"/>
  <c r="P56" i="34"/>
  <c r="Q56" i="34"/>
  <c r="V56" i="34"/>
  <c r="Z56" i="34"/>
  <c r="T56" i="34"/>
  <c r="S56" i="34"/>
  <c r="X56" i="34"/>
  <c r="O56" i="34"/>
  <c r="R56" i="34"/>
  <c r="W56" i="34"/>
  <c r="L56" i="34"/>
  <c r="Y56" i="34"/>
  <c r="M56" i="34"/>
  <c r="K56" i="34"/>
  <c r="J56" i="34"/>
  <c r="AE56" i="34"/>
  <c r="U56" i="34"/>
  <c r="AC56" i="34"/>
  <c r="S8" i="23"/>
  <c r="G45" i="34"/>
  <c r="I45" i="34"/>
  <c r="H45" i="34"/>
  <c r="AD45" i="34"/>
  <c r="AE45" i="34"/>
  <c r="Z45" i="34"/>
  <c r="U45" i="34"/>
  <c r="J45" i="34"/>
  <c r="AC45" i="34"/>
  <c r="V45" i="34"/>
  <c r="X45" i="34"/>
  <c r="Y45" i="34"/>
  <c r="P45" i="34"/>
  <c r="T45" i="34"/>
  <c r="AF45" i="34"/>
  <c r="N45" i="34"/>
  <c r="AB45" i="34"/>
  <c r="M45" i="34"/>
  <c r="AA45" i="34"/>
  <c r="L45" i="34"/>
  <c r="S45" i="34"/>
  <c r="K45" i="34"/>
  <c r="R45" i="34"/>
  <c r="Q45" i="34"/>
  <c r="W45" i="34"/>
  <c r="O45" i="34"/>
  <c r="S11" i="23"/>
  <c r="I78" i="34"/>
  <c r="G78" i="34"/>
  <c r="H78" i="34"/>
  <c r="L78" i="34"/>
  <c r="S78" i="34"/>
  <c r="AF78" i="34"/>
  <c r="N78" i="34"/>
  <c r="P78" i="34"/>
  <c r="X78" i="34"/>
  <c r="AC78" i="34"/>
  <c r="T78" i="34"/>
  <c r="R78" i="34"/>
  <c r="U78" i="34"/>
  <c r="V78" i="34"/>
  <c r="Y78" i="34"/>
  <c r="M78" i="34"/>
  <c r="Q78" i="34"/>
  <c r="O78" i="34"/>
  <c r="AA78" i="34"/>
  <c r="AD78" i="34"/>
  <c r="K78" i="34"/>
  <c r="J78" i="34"/>
  <c r="W78" i="34"/>
  <c r="AB78" i="34"/>
  <c r="Z78" i="34"/>
  <c r="AE78" i="34"/>
  <c r="S12" i="23"/>
  <c r="H89" i="34"/>
  <c r="I89" i="34"/>
  <c r="G89" i="34"/>
  <c r="T89" i="34"/>
  <c r="R89" i="34"/>
  <c r="M89" i="34"/>
  <c r="L89" i="34"/>
  <c r="V89" i="34"/>
  <c r="U89" i="34"/>
  <c r="Q89" i="34"/>
  <c r="AB89" i="34"/>
  <c r="N89" i="34"/>
  <c r="O89" i="34"/>
  <c r="J89" i="34"/>
  <c r="AA89" i="34"/>
  <c r="K89" i="34"/>
  <c r="AD89" i="34"/>
  <c r="AF89" i="34"/>
  <c r="P89" i="34"/>
  <c r="W89" i="34"/>
  <c r="Y89" i="34"/>
  <c r="AC89" i="34"/>
  <c r="S89" i="34"/>
  <c r="Z89" i="34"/>
  <c r="X89" i="34"/>
  <c r="AE89" i="34"/>
  <c r="S10" i="23"/>
  <c r="I67" i="34"/>
  <c r="H67" i="34"/>
  <c r="G67" i="34"/>
  <c r="N67" i="34"/>
  <c r="K67" i="34"/>
  <c r="S67" i="34"/>
  <c r="J67" i="34"/>
  <c r="M67" i="34"/>
  <c r="Y67" i="34"/>
  <c r="L67" i="34"/>
  <c r="AC67" i="34"/>
  <c r="T67" i="34"/>
  <c r="AA67" i="34"/>
  <c r="V67" i="34"/>
  <c r="U67" i="34"/>
  <c r="P67" i="34"/>
  <c r="O67" i="34"/>
  <c r="Q67" i="34"/>
  <c r="AE67" i="34"/>
  <c r="AF67" i="34"/>
  <c r="W67" i="34"/>
  <c r="X67" i="34"/>
  <c r="AD67" i="34"/>
  <c r="Z67" i="34"/>
  <c r="AB67" i="34"/>
  <c r="R67" i="34"/>
  <c r="S13" i="23"/>
  <c r="I100" i="34"/>
  <c r="G100" i="34"/>
  <c r="H100" i="34"/>
  <c r="Y100" i="34"/>
  <c r="AE100" i="34"/>
  <c r="S100" i="34"/>
  <c r="AD100" i="34"/>
  <c r="U100" i="34"/>
  <c r="O100" i="34"/>
  <c r="AB100" i="34"/>
  <c r="N100" i="34"/>
  <c r="M100" i="34"/>
  <c r="V100" i="34"/>
  <c r="T100" i="34"/>
  <c r="AC100" i="34"/>
  <c r="Z100" i="34"/>
  <c r="L100" i="34"/>
  <c r="Q100" i="34"/>
  <c r="J100" i="34"/>
  <c r="X100" i="34"/>
  <c r="R100" i="34"/>
  <c r="K100" i="34"/>
  <c r="AA100" i="34"/>
  <c r="AF100" i="34"/>
  <c r="P100" i="34"/>
  <c r="W100" i="34"/>
  <c r="T8" i="23" l="1"/>
  <c r="G46" i="34"/>
  <c r="H46" i="34"/>
  <c r="I46" i="34"/>
  <c r="X46" i="34"/>
  <c r="O46" i="34"/>
  <c r="Q46" i="34"/>
  <c r="AA46" i="34"/>
  <c r="AE46" i="34"/>
  <c r="W46" i="34"/>
  <c r="P46" i="34"/>
  <c r="U46" i="34"/>
  <c r="Y46" i="34"/>
  <c r="AD46" i="34"/>
  <c r="T46" i="34"/>
  <c r="AB46" i="34"/>
  <c r="AC46" i="34"/>
  <c r="K46" i="34"/>
  <c r="L46" i="34"/>
  <c r="N46" i="34"/>
  <c r="R46" i="34"/>
  <c r="Z46" i="34"/>
  <c r="S46" i="34"/>
  <c r="V46" i="34"/>
  <c r="AF46" i="34"/>
  <c r="J46" i="34"/>
  <c r="M46" i="34"/>
  <c r="T9" i="23"/>
  <c r="I57" i="34"/>
  <c r="K57" i="34"/>
  <c r="G57" i="34"/>
  <c r="H57" i="34"/>
  <c r="AA57" i="34"/>
  <c r="V57" i="34"/>
  <c r="L57" i="34"/>
  <c r="Q57" i="34"/>
  <c r="J57" i="34"/>
  <c r="AE57" i="34"/>
  <c r="U57" i="34"/>
  <c r="P57" i="34"/>
  <c r="O57" i="34"/>
  <c r="AD57" i="34"/>
  <c r="X57" i="34"/>
  <c r="AB57" i="34"/>
  <c r="M57" i="34"/>
  <c r="T57" i="34"/>
  <c r="S57" i="34"/>
  <c r="AC57" i="34"/>
  <c r="AF57" i="34"/>
  <c r="R57" i="34"/>
  <c r="W57" i="34"/>
  <c r="N57" i="34"/>
  <c r="Z57" i="34"/>
  <c r="Y57" i="34"/>
  <c r="T10" i="23"/>
  <c r="G68" i="34"/>
  <c r="H68" i="34"/>
  <c r="I68" i="34"/>
  <c r="AC68" i="34"/>
  <c r="W68" i="34"/>
  <c r="L68" i="34"/>
  <c r="U68" i="34"/>
  <c r="V68" i="34"/>
  <c r="AE68" i="34"/>
  <c r="M68" i="34"/>
  <c r="Q68" i="34"/>
  <c r="P68" i="34"/>
  <c r="AD68" i="34"/>
  <c r="R68" i="34"/>
  <c r="Y68" i="34"/>
  <c r="S68" i="34"/>
  <c r="Z68" i="34"/>
  <c r="J68" i="34"/>
  <c r="AF68" i="34"/>
  <c r="N68" i="34"/>
  <c r="T68" i="34"/>
  <c r="AA68" i="34"/>
  <c r="O68" i="34"/>
  <c r="AB68" i="34"/>
  <c r="K68" i="34"/>
  <c r="X68" i="34"/>
  <c r="T12" i="23"/>
  <c r="I90" i="34"/>
  <c r="G90" i="34"/>
  <c r="H90" i="34"/>
  <c r="N90" i="34"/>
  <c r="AD90" i="34"/>
  <c r="X90" i="34"/>
  <c r="O90" i="34"/>
  <c r="Y90" i="34"/>
  <c r="M90" i="34"/>
  <c r="U90" i="34"/>
  <c r="Z90" i="34"/>
  <c r="AB90" i="34"/>
  <c r="W90" i="34"/>
  <c r="AC90" i="34"/>
  <c r="AA90" i="34"/>
  <c r="T90" i="34"/>
  <c r="L90" i="34"/>
  <c r="V90" i="34"/>
  <c r="AF90" i="34"/>
  <c r="S90" i="34"/>
  <c r="AE90" i="34"/>
  <c r="R90" i="34"/>
  <c r="P90" i="34"/>
  <c r="J90" i="34"/>
  <c r="Q90" i="34"/>
  <c r="K90" i="34"/>
  <c r="T13" i="23"/>
  <c r="I101" i="34"/>
  <c r="H101" i="34"/>
  <c r="G101" i="34"/>
  <c r="AB101" i="34"/>
  <c r="T101" i="34"/>
  <c r="N101" i="34"/>
  <c r="M101" i="34"/>
  <c r="AF101" i="34"/>
  <c r="Q101" i="34"/>
  <c r="K101" i="34"/>
  <c r="U101" i="34"/>
  <c r="J101" i="34"/>
  <c r="X101" i="34"/>
  <c r="Y101" i="34"/>
  <c r="AC101" i="34"/>
  <c r="V101" i="34"/>
  <c r="AA101" i="34"/>
  <c r="L101" i="34"/>
  <c r="Z101" i="34"/>
  <c r="W101" i="34"/>
  <c r="S101" i="34"/>
  <c r="P101" i="34"/>
  <c r="R101" i="34"/>
  <c r="AD101" i="34"/>
  <c r="AE101" i="34"/>
  <c r="O101" i="34"/>
  <c r="T11" i="23"/>
  <c r="H79" i="34"/>
  <c r="I79" i="34"/>
  <c r="G79" i="34"/>
  <c r="M79" i="34"/>
  <c r="N79" i="34"/>
  <c r="AD79" i="34"/>
  <c r="Y79" i="34"/>
  <c r="P79" i="34"/>
  <c r="L79" i="34"/>
  <c r="AF79" i="34"/>
  <c r="S79" i="34"/>
  <c r="U79" i="34"/>
  <c r="V79" i="34"/>
  <c r="AC79" i="34"/>
  <c r="AB79" i="34"/>
  <c r="K79" i="34"/>
  <c r="Z79" i="34"/>
  <c r="O79" i="34"/>
  <c r="W79" i="34"/>
  <c r="R79" i="34"/>
  <c r="T79" i="34"/>
  <c r="Q79" i="34"/>
  <c r="J79" i="34"/>
  <c r="X79" i="34"/>
  <c r="AA79" i="34"/>
  <c r="AE79" i="34"/>
  <c r="G58" i="34" l="1"/>
  <c r="I58" i="34"/>
  <c r="H58" i="34"/>
  <c r="AE58" i="34"/>
  <c r="Y58" i="34"/>
  <c r="AC58" i="34"/>
  <c r="O58" i="34"/>
  <c r="R58" i="34"/>
  <c r="J58" i="34"/>
  <c r="Q58" i="34"/>
  <c r="W58" i="34"/>
  <c r="M58" i="34"/>
  <c r="V58" i="34"/>
  <c r="AD58" i="34"/>
  <c r="X58" i="34"/>
  <c r="AF58" i="34"/>
  <c r="K58" i="34"/>
  <c r="L58" i="34"/>
  <c r="U58" i="34"/>
  <c r="S58" i="34"/>
  <c r="N58" i="34"/>
  <c r="AA58" i="34"/>
  <c r="P58" i="34"/>
  <c r="AB58" i="34"/>
  <c r="Z58" i="34"/>
  <c r="T58" i="34"/>
  <c r="H47" i="34"/>
  <c r="G47" i="34"/>
  <c r="I47" i="34"/>
  <c r="M47" i="34"/>
  <c r="L47" i="34"/>
  <c r="Y47" i="34"/>
  <c r="Z47" i="34"/>
  <c r="X47" i="34"/>
  <c r="AD47" i="34"/>
  <c r="N47" i="34"/>
  <c r="AB47" i="34"/>
  <c r="AF47" i="34"/>
  <c r="J47" i="34"/>
  <c r="R47" i="34"/>
  <c r="W47" i="34"/>
  <c r="AC47" i="34"/>
  <c r="P47" i="34"/>
  <c r="AE47" i="34"/>
  <c r="K47" i="34"/>
  <c r="AA47" i="34"/>
  <c r="U47" i="34"/>
  <c r="T47" i="34"/>
  <c r="V47" i="34"/>
  <c r="S47" i="34"/>
  <c r="Q47" i="34"/>
  <c r="O47" i="34"/>
  <c r="G102" i="34"/>
  <c r="H102" i="34"/>
  <c r="I102" i="34"/>
  <c r="AC102" i="34"/>
  <c r="AA102" i="34"/>
  <c r="X102" i="34"/>
  <c r="U102" i="34"/>
  <c r="M102" i="34"/>
  <c r="Y102" i="34"/>
  <c r="AD102" i="34"/>
  <c r="N102" i="34"/>
  <c r="V102" i="34"/>
  <c r="AB102" i="34"/>
  <c r="K102" i="34"/>
  <c r="O102" i="34"/>
  <c r="Q102" i="34"/>
  <c r="Z102" i="34"/>
  <c r="AF102" i="34"/>
  <c r="AE102" i="34"/>
  <c r="R102" i="34"/>
  <c r="W102" i="34"/>
  <c r="S102" i="34"/>
  <c r="J102" i="34"/>
  <c r="T102" i="34"/>
  <c r="P102" i="34"/>
  <c r="L102" i="34"/>
  <c r="I91" i="34"/>
  <c r="G91" i="34"/>
  <c r="H91" i="34"/>
  <c r="M91" i="34"/>
  <c r="AB91" i="34"/>
  <c r="Q91" i="34"/>
  <c r="AC91" i="34"/>
  <c r="AF91" i="34"/>
  <c r="L91" i="34"/>
  <c r="X91" i="34"/>
  <c r="K91" i="34"/>
  <c r="R91" i="34"/>
  <c r="V91" i="34"/>
  <c r="Y91" i="34"/>
  <c r="AA91" i="34"/>
  <c r="O91" i="34"/>
  <c r="U91" i="34"/>
  <c r="S91" i="34"/>
  <c r="AD91" i="34"/>
  <c r="T91" i="34"/>
  <c r="W91" i="34"/>
  <c r="N91" i="34"/>
  <c r="J91" i="34"/>
  <c r="Z91" i="34"/>
  <c r="P91" i="34"/>
  <c r="AE91" i="34"/>
  <c r="I80" i="34"/>
  <c r="H80" i="34"/>
  <c r="G80" i="34"/>
  <c r="AC80" i="34"/>
  <c r="W80" i="34"/>
  <c r="AE80" i="34"/>
  <c r="M80" i="34"/>
  <c r="V80" i="34"/>
  <c r="R80" i="34"/>
  <c r="P80" i="34"/>
  <c r="N80" i="34"/>
  <c r="U80" i="34"/>
  <c r="Y80" i="34"/>
  <c r="Q80" i="34"/>
  <c r="X80" i="34"/>
  <c r="Z80" i="34"/>
  <c r="S80" i="34"/>
  <c r="AD80" i="34"/>
  <c r="AA80" i="34"/>
  <c r="T80" i="34"/>
  <c r="AF80" i="34"/>
  <c r="J80" i="34"/>
  <c r="K80" i="34"/>
  <c r="L80" i="34"/>
  <c r="O80" i="34"/>
  <c r="AB80" i="34"/>
  <c r="H69" i="34"/>
  <c r="G69" i="34"/>
  <c r="I69" i="34"/>
  <c r="N69" i="34"/>
  <c r="AB69" i="34"/>
  <c r="Q69" i="34"/>
  <c r="S69" i="34"/>
  <c r="U69" i="34"/>
  <c r="Y69" i="34"/>
  <c r="AC69" i="34"/>
  <c r="AF69" i="34"/>
  <c r="R69" i="34"/>
  <c r="AD69" i="34"/>
  <c r="M69" i="34"/>
  <c r="X69" i="34"/>
  <c r="Z69" i="34"/>
  <c r="AA69" i="34"/>
  <c r="L69" i="34"/>
  <c r="T69" i="34"/>
  <c r="V69" i="34"/>
  <c r="W69" i="34"/>
  <c r="J69" i="34"/>
  <c r="AE69" i="34"/>
  <c r="K69" i="34"/>
  <c r="P69" i="34"/>
  <c r="O69" i="3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tc={8FA5CC8D-99D3-4526-A316-A22BC2E9F24B}</author>
  </authors>
  <commentList>
    <comment ref="F5" authorId="0" shapeId="0" xr:uid="{8FA5CC8D-99D3-4526-A316-A22BC2E9F2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linked to the TRA_BY file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17" authorId="0" shapeId="0" xr:uid="{6E104F03-E052-450E-A4F1-309FD45DDA7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Without 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<sst xmlns="http://schemas.openxmlformats.org/spreadsheetml/2006/main" count="723" uniqueCount="257">
  <si>
    <t>TimeSlice</t>
  </si>
  <si>
    <t>LimType</t>
  </si>
  <si>
    <t>Attribute</t>
  </si>
  <si>
    <t>Cset_CN</t>
  </si>
  <si>
    <t>COM_PROJ</t>
  </si>
  <si>
    <t>Attrib_Cond</t>
  </si>
  <si>
    <t>Val_Cond</t>
  </si>
  <si>
    <t>TAI</t>
  </si>
  <si>
    <t>Average annual growth rate</t>
  </si>
  <si>
    <t>*this sheet should have a single table of ESRI macro drivers, put together in a consistent way, with the table and table header named.</t>
  </si>
  <si>
    <t>GDP</t>
  </si>
  <si>
    <t>*also to point to single source and version of ESRI drivers</t>
  </si>
  <si>
    <t>Driver_name</t>
  </si>
  <si>
    <t>Driver_description</t>
  </si>
  <si>
    <t>Driver_unit</t>
  </si>
  <si>
    <t>SCENARIO DATE AND NAME</t>
  </si>
  <si>
    <t>Example below</t>
  </si>
  <si>
    <t>Pop</t>
  </si>
  <si>
    <t>Households</t>
  </si>
  <si>
    <t>Dross domestic product</t>
  </si>
  <si>
    <t>€ (million, 2018)</t>
  </si>
  <si>
    <t>Population</t>
  </si>
  <si>
    <t>million</t>
  </si>
  <si>
    <t xml:space="preserve">*this is the only file that VEDA reads. Every ESD should be elaborated here. </t>
  </si>
  <si>
    <t>Demands</t>
  </si>
  <si>
    <t>TC</t>
  </si>
  <si>
    <t>Description</t>
  </si>
  <si>
    <t>Transport car</t>
  </si>
  <si>
    <t>Unit</t>
  </si>
  <si>
    <t>million_pkm</t>
  </si>
  <si>
    <t>TFGV</t>
  </si>
  <si>
    <t>Transport Demand: Goods vehicle for freight</t>
  </si>
  <si>
    <t>TFRAIL</t>
  </si>
  <si>
    <t>Transport Demand: Train for freight transportation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</si>
  <si>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</si>
  <si>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</si>
  <si>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</si>
  <si>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</si>
  <si>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</si>
  <si>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</si>
  <si>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</si>
  <si>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</si>
  <si>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</si>
  <si>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</si>
  <si>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Bpkm</t>
  </si>
  <si>
    <t>PJ</t>
  </si>
  <si>
    <t>RSDRF</t>
  </si>
  <si>
    <t>Residential Refrigeration</t>
  </si>
  <si>
    <t>RSDCK</t>
  </si>
  <si>
    <t>Residential Cooking</t>
  </si>
  <si>
    <t>RSDCW</t>
  </si>
  <si>
    <t>Residential Cloth Washing demand</t>
  </si>
  <si>
    <t>RSDCD</t>
  </si>
  <si>
    <t>Residential Cloth Drying demand</t>
  </si>
  <si>
    <t>RSDDW</t>
  </si>
  <si>
    <t>Residential Dish Washing demand</t>
  </si>
  <si>
    <t>RSDOE</t>
  </si>
  <si>
    <t>Residential ELC Appliances</t>
  </si>
  <si>
    <t>RSDOA</t>
  </si>
  <si>
    <t>Residential Other Applications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</si>
  <si>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</si>
  <si>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</si>
  <si>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</si>
  <si>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</si>
  <si>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</si>
  <si>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</si>
  <si>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DEMELC</t>
  </si>
  <si>
    <t>Demand Electricity</t>
  </si>
  <si>
    <t>ADCAT</t>
  </si>
  <si>
    <t>Dairy Cattle Demand</t>
  </si>
  <si>
    <t>Mlitre</t>
  </si>
  <si>
    <t>ANDCAT</t>
  </si>
  <si>
    <t>Non-Dairy Cattle Demand</t>
  </si>
  <si>
    <t>Mhead</t>
  </si>
  <si>
    <t>ASHE</t>
  </si>
  <si>
    <t>Sheep Demand</t>
  </si>
  <si>
    <t>APIG</t>
  </si>
  <si>
    <t>Pig Demand</t>
  </si>
  <si>
    <t>APOU</t>
  </si>
  <si>
    <t>Poultry Demand</t>
  </si>
  <si>
    <t>AOTH</t>
  </si>
  <si>
    <t>Other Animals Demand</t>
  </si>
  <si>
    <t>APUL</t>
  </si>
  <si>
    <t>Pulses Demand</t>
  </si>
  <si>
    <t>Mtonne</t>
  </si>
  <si>
    <t>APOT</t>
  </si>
  <si>
    <t>Potatoes Demand</t>
  </si>
  <si>
    <t>ASUG</t>
  </si>
  <si>
    <t>Sugarbeet Demand</t>
  </si>
  <si>
    <t>ABAR</t>
  </si>
  <si>
    <t>Barley Demand</t>
  </si>
  <si>
    <t>AOAT</t>
  </si>
  <si>
    <t>Oats Demand</t>
  </si>
  <si>
    <t>AWHE</t>
  </si>
  <si>
    <t>Wheat Demand</t>
  </si>
  <si>
    <t>IIS</t>
  </si>
  <si>
    <t>Iron and Steel Demand</t>
  </si>
  <si>
    <t>Mt</t>
  </si>
  <si>
    <t>IAL</t>
  </si>
  <si>
    <t>Aluminium Demand</t>
  </si>
  <si>
    <t>ICU</t>
  </si>
  <si>
    <t>Copper Demand</t>
  </si>
  <si>
    <t>INF</t>
  </si>
  <si>
    <t>Other Non Ferrous Metals Demand</t>
  </si>
  <si>
    <t>IAM</t>
  </si>
  <si>
    <t>Ammonia Demand</t>
  </si>
  <si>
    <t>ICL</t>
  </si>
  <si>
    <t>Chlorine Demand</t>
  </si>
  <si>
    <t>ICH</t>
  </si>
  <si>
    <t>Other Chemicals Demand</t>
  </si>
  <si>
    <t>ICM</t>
  </si>
  <si>
    <t>Cement Demand</t>
  </si>
  <si>
    <t>ILM</t>
  </si>
  <si>
    <t>Lime Demand</t>
  </si>
  <si>
    <t>IGH</t>
  </si>
  <si>
    <t>Glass Hollow Demand</t>
  </si>
  <si>
    <t>IGF</t>
  </si>
  <si>
    <t>Glass Flat Demand</t>
  </si>
  <si>
    <t>INM</t>
  </si>
  <si>
    <t>Other Non Metallic Minerals Demand</t>
  </si>
  <si>
    <t>IPH</t>
  </si>
  <si>
    <t>High Quality Paper Demand</t>
  </si>
  <si>
    <t>IPL</t>
  </si>
  <si>
    <t>Low Quality Paper Demand</t>
  </si>
  <si>
    <t>IOI</t>
  </si>
  <si>
    <t>Other Industries</t>
  </si>
  <si>
    <t>NEC</t>
  </si>
  <si>
    <t>Non Energy Consumption - Chemicals</t>
  </si>
  <si>
    <t>NEO</t>
  </si>
  <si>
    <t>Non Energy Consumption - Others</t>
  </si>
  <si>
    <t>CHCS</t>
  </si>
  <si>
    <t>Commercial space heat  demand - Commercial Services</t>
  </si>
  <si>
    <t>CHPS</t>
  </si>
  <si>
    <t>Commercial space heat demand - Public Services</t>
  </si>
  <si>
    <t>CCCS</t>
  </si>
  <si>
    <t>Commercial space cooling demand - Commercial Services</t>
  </si>
  <si>
    <t>CCPS</t>
  </si>
  <si>
    <t>Commercial space cooling demand - Public Services</t>
  </si>
  <si>
    <t>CWCS</t>
  </si>
  <si>
    <t>Commercial water heating demand - Commercial Services</t>
  </si>
  <si>
    <t>CWPS</t>
  </si>
  <si>
    <t>Commercial water heating demand - Public Services</t>
  </si>
  <si>
    <t>CLIG</t>
  </si>
  <si>
    <t>Commercial Lighting Demand</t>
  </si>
  <si>
    <t>CCOK</t>
  </si>
  <si>
    <t>Commercial Cooking Demand</t>
  </si>
  <si>
    <t>CREF</t>
  </si>
  <si>
    <t>Commercial Refrigeration Demand</t>
  </si>
  <si>
    <t>CPLI</t>
  </si>
  <si>
    <t>Commercial Public Lighting Demand</t>
  </si>
  <si>
    <t>COEL</t>
  </si>
  <si>
    <t>Commercial Other Electric Demand</t>
  </si>
  <si>
    <t>COEN</t>
  </si>
  <si>
    <t>Commercial Other Energy Demand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</si>
  <si>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</si>
  <si>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</si>
  <si>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</si>
  <si>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</si>
  <si>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</si>
  <si>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</si>
  <si>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Btkm</t>
  </si>
  <si>
    <t>~TFM_FILL</t>
  </si>
  <si>
    <t>Scenario Name</t>
  </si>
  <si>
    <t>Year</t>
  </si>
  <si>
    <t>BASE</t>
  </si>
  <si>
    <t>IE</t>
  </si>
  <si>
    <t>Operation_Sum_Avg_Count</t>
  </si>
  <si>
    <t>A</t>
  </si>
  <si>
    <t>~TFM_INS-TS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</si>
  <si>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</si>
  <si>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</si>
  <si>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</si>
  <si>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</si>
  <si>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</si>
  <si>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</si>
  <si>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</si>
  <si>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</si>
  <si>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</si>
  <si>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</si>
  <si>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</si>
  <si>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</si>
  <si>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</si>
  <si>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</si>
  <si>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</si>
  <si>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</si>
  <si>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</si>
  <si>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</si>
  <si>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</si>
  <si>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</si>
  <si>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</si>
  <si>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</si>
  <si>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</si>
  <si>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</si>
  <si>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</si>
  <si>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</si>
  <si>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</si>
  <si>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</si>
  <si>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</si>
  <si>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</si>
  <si>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</si>
  <si>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</si>
  <si>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</si>
  <si>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</si>
  <si>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</si>
  <si>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</si>
  <si>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</si>
  <si>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</si>
  <si>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</si>
  <si>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</si>
  <si>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</si>
  <si>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</si>
  <si>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</si>
  <si>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</si>
  <si>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</si>
  <si>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</si>
  <si>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</si>
  <si>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</si>
  <si>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</si>
  <si>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</si>
  <si>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</si>
  <si>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</si>
  <si>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</si>
  <si>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</si>
  <si>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</si>
  <si>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</si>
  <si>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</si>
  <si>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</si>
  <si>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</si>
  <si>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Demand growth</t>
  </si>
  <si>
    <t>Demand type</t>
  </si>
  <si>
    <t>Households (Occupied)</t>
  </si>
  <si>
    <t>Apartment</t>
  </si>
  <si>
    <t>Attached</t>
  </si>
  <si>
    <t>Detached</t>
  </si>
  <si>
    <t>Private cars</t>
  </si>
  <si>
    <t>Motor cycles</t>
  </si>
  <si>
    <t>Small PSVs</t>
  </si>
  <si>
    <t>Large PSVs</t>
  </si>
  <si>
    <t>LUAS</t>
  </si>
  <si>
    <t>Train</t>
  </si>
  <si>
    <t>Walking</t>
  </si>
  <si>
    <t>Cycling</t>
  </si>
  <si>
    <t>Total</t>
  </si>
  <si>
    <t>Short Range</t>
  </si>
  <si>
    <t>Medium</t>
  </si>
  <si>
    <t>Long</t>
  </si>
  <si>
    <t>OR</t>
  </si>
  <si>
    <t>Household occupancy rate</t>
  </si>
  <si>
    <t>RSDRRF</t>
  </si>
  <si>
    <t>RSDRCK</t>
  </si>
  <si>
    <t>RSDRCW</t>
  </si>
  <si>
    <t>RSDRCD</t>
  </si>
  <si>
    <t>RSDRDW</t>
  </si>
  <si>
    <t>RSDROE</t>
  </si>
  <si>
    <t>RSDROA</t>
  </si>
  <si>
    <t>Region</t>
  </si>
  <si>
    <t>~TFM_DINS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</si>
</sst>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\Te\x\t"/>
    <numFmt numFmtId="167" formatCode="_-* #,##0.000_-;\-* #,##0.000_-;_-* &quot;-&quot;??_-;_-@_-"/>
    <numFmt numFmtId="168" formatCode="_-* #,##0.0_-;\-* #,##0.0_-;_-* &quot;-&quot;??_-;_-@_-"/>
    <numFmt numFmtId="169" formatCode="0.000"/>
    <numFmt numFmtId="170" formatCode="0.0%"/>
    <numFmt numFmtId="171" formatCode="0.0E+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</font>
    <font>
      <b/>
      <sz val="10"/>
      <color rgb="FF3264FF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</borders>
  <cellStyleXfs count="41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85">
    <xf numFmtId="0" fontId="0" fillId="0" borderId="0" xfId="0"/>
    <xf numFmtId="0" fontId="8" fillId="0" borderId="0" xfId="0" applyFont="1"/>
    <xf numFmtId="0" fontId="0" fillId="0" borderId="0" xfId="0"/>
    <xf numFmtId="0" fontId="9" fillId="0" borderId="0" xfId="0" applyFont="1" applyAlignment="1">
      <alignment horizontal="center"/>
    </xf>
    <xf numFmtId="0" fontId="9" fillId="27" borderId="2" xfId="0" applyFont="1" applyFill="1" applyBorder="1"/>
    <xf numFmtId="0" fontId="3" fillId="27" borderId="2" xfId="0" applyFont="1" applyFill="1" applyBorder="1"/>
    <xf numFmtId="165" fontId="0" fillId="0" borderId="0" xfId="0" applyNumberFormat="1"/>
    <xf numFmtId="9" fontId="0" fillId="0" borderId="0" xfId="0" applyNumberFormat="1"/>
    <xf numFmtId="0" fontId="0" fillId="28" borderId="0" xfId="0" applyFill="1"/>
    <xf numFmtId="0" fontId="9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2" fontId="10" fillId="0" borderId="0" xfId="0" applyNumberFormat="1" applyFont="1" applyFill="1" applyAlignment="1">
      <alignment wrapText="1"/>
    </xf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4" fontId="0" fillId="0" borderId="0" xfId="0" applyNumberFormat="1"/>
    <xf numFmtId="0" fontId="0" fillId="0" borderId="3" xfId="0" applyBorder="1"/>
    <xf numFmtId="168" fontId="0" fillId="0" borderId="3" xfId="0" applyNumberFormat="1" applyBorder="1"/>
    <xf numFmtId="0" fontId="0" fillId="0" borderId="0" xfId="0"/>
    <xf numFmtId="0" fontId="8" fillId="0" borderId="0" xfId="0" applyFont="1"/>
    <xf numFmtId="0" fontId="9" fillId="27" borderId="2" xfId="0" applyFont="1" applyFill="1" applyBorder="1"/>
    <xf numFmtId="0" fontId="9" fillId="29" borderId="2" xfId="0" applyFont="1" applyFill="1" applyBorder="1"/>
    <xf numFmtId="0" fontId="3" fillId="27" borderId="2" xfId="0" applyFont="1" applyFill="1" applyBorder="1"/>
    <xf numFmtId="0" fontId="0" fillId="0" borderId="0" xfId="0"/>
    <xf numFmtId="0" fontId="11" fillId="30" borderId="2" xfId="0" applyFont="1" applyFill="1" applyBorder="1"/>
    <xf numFmtId="0" fontId="12" fillId="0" borderId="0" xfId="0" applyFont="1"/>
    <xf numFmtId="0" fontId="2" fillId="0" borderId="0" xfId="0" applyFont="1"/>
    <xf numFmtId="0" fontId="13" fillId="0" borderId="0" xfId="0" applyFont="1"/>
    <xf numFmtId="2" fontId="9" fillId="31" borderId="0" xfId="0" applyNumberFormat="1" applyFont="1" applyFill="1"/>
    <xf numFmtId="0" fontId="9" fillId="31" borderId="0" xfId="0" applyFont="1" applyFill="1"/>
    <xf numFmtId="0" fontId="14" fillId="0" borderId="0" xfId="0" applyFont="1"/>
    <xf numFmtId="0" fontId="15" fillId="0" borderId="0" xfId="0" applyFont="1"/>
    <xf numFmtId="0" fontId="0" fillId="32" borderId="0" xfId="0" applyFill="1"/>
    <xf numFmtId="0" fontId="0" fillId="32" borderId="3" xfId="0" applyFill="1" applyBorder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0" xfId="0"/>
    <xf numFmtId="169" fontId="0" fillId="0" borderId="0" xfId="0" applyNumberFormat="1"/>
    <xf numFmtId="2" fontId="0" fillId="0" borderId="0" xfId="0" applyNumberFormat="1"/>
    <xf numFmtId="0" fontId="0" fillId="0" borderId="0" xfId="0"/>
    <xf numFmtId="0" fontId="12" fillId="36" borderId="3" xfId="0" applyFont="1" applyFill="1" applyBorder="1" applyAlignment="1">
      <alignment horizontal="left" vertical="center"/>
    </xf>
    <xf numFmtId="0" fontId="12" fillId="36" borderId="3" xfId="0" applyFont="1" applyFill="1" applyBorder="1" applyAlignment="1" applyProtection="1">
      <alignment horizontal="left" vertical="center"/>
      <protection locked="0"/>
    </xf>
    <xf numFmtId="0" fontId="12" fillId="33" borderId="2" xfId="0" applyFont="1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166" fontId="6" fillId="20" borderId="3" xfId="19" applyNumberFormat="1" applyBorder="1" applyAlignment="1">
      <alignment vertical="center"/>
    </xf>
    <xf numFmtId="0" fontId="17" fillId="27" borderId="2" xfId="0" applyFont="1" applyFill="1" applyBorder="1" applyAlignment="1">
      <alignment vertical="center"/>
    </xf>
    <xf numFmtId="0" fontId="9" fillId="29" borderId="2" xfId="0" applyFont="1" applyFill="1" applyBorder="1"/>
    <xf numFmtId="165" fontId="0" fillId="0" borderId="0" xfId="0" applyNumberFormat="1"/>
    <xf numFmtId="2" fontId="0" fillId="0" borderId="0" xfId="0" applyNumberFormat="1"/>
    <xf numFmtId="0" fontId="18" fillId="37" borderId="0" xfId="0" applyFont="1" applyFill="1"/>
    <xf numFmtId="0" fontId="12" fillId="37" borderId="0" xfId="0" applyFont="1" applyFill="1"/>
    <xf numFmtId="165" fontId="12" fillId="37" borderId="0" xfId="0" applyNumberFormat="1" applyFont="1" applyFill="1"/>
    <xf numFmtId="2" fontId="12" fillId="37" borderId="0" xfId="0" applyNumberFormat="1" applyFont="1" applyFill="1"/>
    <xf numFmtId="1" fontId="18" fillId="37" borderId="0" xfId="0" applyNumberFormat="1" applyFont="1" applyFill="1"/>
    <xf numFmtId="1" fontId="12" fillId="37" borderId="0" xfId="0" applyNumberFormat="1" applyFont="1" applyFill="1"/>
    <xf numFmtId="169" fontId="0" fillId="0" borderId="0" xfId="0" applyNumberFormat="1"/>
    <xf numFmtId="0" fontId="0" fillId="0" borderId="3" xfId="0" applyBorder="1"/>
    <xf numFmtId="1" fontId="18" fillId="37" borderId="3" xfId="0" applyNumberFormat="1" applyFont="1" applyFill="1" applyBorder="1"/>
    <xf numFmtId="1" fontId="12" fillId="37" borderId="3" xfId="0" applyNumberFormat="1" applyFont="1" applyFill="1" applyBorder="1"/>
    <xf numFmtId="169" fontId="12" fillId="37" borderId="3" xfId="0" applyNumberFormat="1" applyFont="1" applyFill="1" applyBorder="1"/>
    <xf numFmtId="2" fontId="0" fillId="0" borderId="0" xfId="0" applyNumberFormat="1" applyAlignment="1">
      <alignment horizontal="left" indent="4"/>
    </xf>
    <xf numFmtId="10" fontId="0" fillId="35" borderId="0" xfId="0" applyNumberFormat="1" applyFont="1" applyFill="1"/>
    <xf numFmtId="165" fontId="0" fillId="38" borderId="0" xfId="0" applyNumberFormat="1" applyFill="1"/>
    <xf numFmtId="2" fontId="0" fillId="38" borderId="0" xfId="0" applyNumberFormat="1" applyFill="1"/>
    <xf numFmtId="169" fontId="0" fillId="36" borderId="0" xfId="0" applyNumberFormat="1" applyFill="1"/>
    <xf numFmtId="165" fontId="0" fillId="36" borderId="0" xfId="0" applyNumberFormat="1" applyFill="1"/>
    <xf numFmtId="170" fontId="0" fillId="0" borderId="0" xfId="0" applyNumberFormat="1"/>
    <xf numFmtId="0" fontId="1" fillId="32" borderId="0" xfId="0" applyFont="1" applyFill="1"/>
    <xf numFmtId="2" fontId="0" fillId="36" borderId="0" xfId="0" applyNumberFormat="1" applyFill="1"/>
    <xf numFmtId="0" fontId="0" fillId="0" borderId="6" xfId="0" applyBorder="1"/>
    <xf numFmtId="0" fontId="0" fillId="0" borderId="0" xfId="0" applyBorder="1"/>
    <xf numFmtId="169" fontId="0" fillId="0" borderId="6" xfId="0" applyNumberFormat="1" applyBorder="1"/>
    <xf numFmtId="169" fontId="0" fillId="0" borderId="0" xfId="0" applyNumberFormat="1" applyBorder="1"/>
    <xf numFmtId="169" fontId="0" fillId="0" borderId="3" xfId="0" applyNumberFormat="1" applyBorder="1"/>
    <xf numFmtId="0" fontId="0" fillId="0" borderId="6" xfId="0" applyNumberFormat="1" applyBorder="1"/>
    <xf numFmtId="0" fontId="0" fillId="0" borderId="0" xfId="0" applyNumberFormat="1" applyBorder="1"/>
    <xf numFmtId="0" fontId="0" fillId="0" borderId="3" xfId="0" applyNumberFormat="1" applyBorder="1"/>
    <xf numFmtId="171" fontId="0" fillId="0" borderId="6" xfId="0" applyNumberFormat="1" applyBorder="1"/>
    <xf numFmtId="171" fontId="0" fillId="0" borderId="0" xfId="0" applyNumberFormat="1" applyBorder="1"/>
    <xf numFmtId="171" fontId="0" fillId="0" borderId="3" xfId="0" applyNumberFormat="1" applyBorder="1"/>
  </cellXfs>
  <cellStyles count="4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Output" xfId="37" builtinId="21" customBuiltin="1"/>
    <cellStyle name="Title" xfId="38" builtinId="15" customBuiltin="1"/>
    <cellStyle name="Total" xfId="39" builtinId="25" customBuiltin="1"/>
    <cellStyle name="Warning Text" xfId="40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4097" name="Drop Dow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0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5" dT="2020-10-27T11:11:11.51" personId="{00000000-0000-0000-0000-000000000000}" id="{8FA5CC8D-99D3-4526-A316-A22BC2E9F24B}">
    <text>This should be linked to the TRA_BY file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A277-FFB6-4828-8B4A-F1484CDAB5D1}">
  <sheetPr codeName="Sheet1"/>
  <dimension ref="A3:AD37"/>
  <sheetViews>
    <sheetView zoomScaleNormal="100" workbookViewId="0">
      <selection activeCell="E26" sqref="E26"/>
    </sheetView>
  </sheetViews>
  <sheetFormatPr defaultColWidth="9.140625" defaultRowHeight="12.75" x14ac:dyDescent="0.2"/>
  <cols>
    <col min="1" max="1" width="12.140625" style="42" customWidth="1"/>
    <col min="2" max="2" width="11.7109375" style="42" customWidth="1"/>
    <col min="3" max="3" width="3.140625" style="42" bestFit="1" customWidth="1"/>
    <col min="4" max="4" width="8.5703125" style="42" bestFit="1" customWidth="1"/>
    <col min="5" max="5" width="6.42578125" style="42" bestFit="1" customWidth="1"/>
    <col min="6" max="6" width="4.85546875" style="42" bestFit="1" customWidth="1"/>
    <col min="7" max="7" width="5.7109375" style="42" bestFit="1" customWidth="1"/>
    <col min="8" max="8" width="5.85546875" style="42" bestFit="1" customWidth="1"/>
    <col min="9" max="9" width="5.42578125" style="42" bestFit="1" customWidth="1"/>
    <col min="10" max="11" width="5.7109375" style="42" bestFit="1" customWidth="1"/>
    <col min="12" max="12" width="6.5703125" style="42" bestFit="1" customWidth="1"/>
    <col min="13" max="13" width="6.140625" style="42" bestFit="1" customWidth="1"/>
    <col min="14" max="14" width="6.7109375" style="42" bestFit="1" customWidth="1"/>
    <col min="15" max="15" width="6.5703125" style="42" bestFit="1" customWidth="1"/>
    <col min="16" max="16" width="7.28515625" style="42" bestFit="1" customWidth="1"/>
    <col min="17" max="17" width="5.7109375" style="42" bestFit="1" customWidth="1"/>
    <col min="18" max="18" width="6.140625" style="42" bestFit="1" customWidth="1"/>
    <col min="19" max="19" width="5.7109375" style="42" bestFit="1" customWidth="1"/>
    <col min="20" max="20" width="5.5703125" style="42" bestFit="1" customWidth="1"/>
    <col min="21" max="21" width="5.85546875" style="42" bestFit="1" customWidth="1"/>
    <col min="22" max="22" width="6.7109375" style="42" bestFit="1" customWidth="1"/>
    <col min="23" max="23" width="4.85546875" style="42" bestFit="1" customWidth="1"/>
    <col min="24" max="24" width="7.5703125" style="42" customWidth="1"/>
    <col min="25" max="25" width="6.7109375" style="42" bestFit="1" customWidth="1"/>
    <col min="26" max="26" width="6.140625" style="42" bestFit="1" customWidth="1"/>
    <col min="27" max="28" width="6" style="42" bestFit="1" customWidth="1"/>
    <col min="29" max="29" width="5.7109375" style="42" bestFit="1" customWidth="1"/>
    <col min="30" max="30" width="6.7109375" style="42" bestFit="1" customWidth="1"/>
    <col min="31" max="16384" width="9.140625" style="42"/>
  </cols>
  <sheetData>
    <row r="3" spans="1:30" ht="15" x14ac:dyDescent="0.2">
      <c r="C3" s="43" t="str" cm="1">
        <f t="array" ref="C3">INDEX(C5:C7,$A$4)</f>
        <v>IE</v>
      </c>
      <c r="D3" s="43" t="str" cm="1">
        <f t="array" ref="D3">INDEX(D5:D7,$A$4)</f>
        <v>National</v>
      </c>
      <c r="E3" s="43" t="str" cm="1">
        <f t="array" ref="E3">INDEX(E5:E7,$A$4)</f>
        <v>IE-CW</v>
      </c>
      <c r="F3" s="43" t="str" cm="1">
        <f t="array" ref="F3">INDEX(F5:F7,$A$4)</f>
        <v>IE-D</v>
      </c>
      <c r="G3" s="43" t="str" cm="1">
        <f t="array" ref="G3">INDEX(G5:G7,$A$4)</f>
        <v>IE-KE</v>
      </c>
      <c r="H3" s="43" t="str" cm="1">
        <f t="array" ref="H3">INDEX(H5:H7,$A$4)</f>
        <v>IE-KK</v>
      </c>
      <c r="I3" s="43" t="str" cm="1">
        <f t="array" ref="I3">INDEX(I5:I7,$A$4)</f>
        <v>IE-LS</v>
      </c>
      <c r="J3" s="43" t="str" cm="1">
        <f t="array" ref="J3">INDEX(J5:J7,$A$4)</f>
        <v>IE-LD</v>
      </c>
      <c r="K3" s="43" t="str" cm="1">
        <f t="array" ref="K3">INDEX(K5:K7,$A$4)</f>
        <v>IE-LH</v>
      </c>
      <c r="L3" s="43" t="str" cm="1">
        <f t="array" ref="L3">INDEX(L5:L7,$A$4)</f>
        <v>IE-MH</v>
      </c>
      <c r="M3" s="43" t="str" cm="1">
        <f t="array" ref="M3">INDEX(M5:M7,$A$4)</f>
        <v>IE-OY</v>
      </c>
      <c r="N3" s="43" t="str" cm="1">
        <f t="array" ref="N3">INDEX(N5:N7,$A$4)</f>
        <v>IE-WH</v>
      </c>
      <c r="O3" s="43" t="str" cm="1">
        <f t="array" ref="O3">INDEX(O5:O7,$A$4)</f>
        <v>IE-WX</v>
      </c>
      <c r="P3" s="43" t="str" cm="1">
        <f t="array" ref="P3">INDEX(P5:P7,$A$4)</f>
        <v>IE-WW</v>
      </c>
      <c r="Q3" s="43" t="str" cm="1">
        <f t="array" ref="Q3">INDEX(Q5:Q7,$A$4)</f>
        <v>IE-CE</v>
      </c>
      <c r="R3" s="43" t="str" cm="1">
        <f t="array" ref="R3">INDEX(R5:R7,$A$4)</f>
        <v>IE-CO</v>
      </c>
      <c r="S3" s="43" t="str" cm="1">
        <f t="array" ref="S3">INDEX(S5:S7,$A$4)</f>
        <v>IE-KY</v>
      </c>
      <c r="T3" s="43" t="str" cm="1">
        <f t="array" ref="T3">INDEX(T5:T7,$A$4)</f>
        <v>IE-LK</v>
      </c>
      <c r="U3" s="43" t="str" cm="1">
        <f t="array" ref="U3">INDEX(U5:U7,$A$4)</f>
        <v>IE-TA</v>
      </c>
      <c r="V3" s="43" t="str" cm="1">
        <f t="array" ref="V3">INDEX(V5:V7,$A$4)</f>
        <v>IE-WD</v>
      </c>
      <c r="W3" s="43" t="str" cm="1">
        <f t="array" ref="W3">INDEX(W5:W7,$A$4)</f>
        <v>IE-G</v>
      </c>
      <c r="X3" s="43" t="str" cm="1">
        <f t="array" ref="X3">INDEX(X5:X7,$A$4)</f>
        <v>IE-LM</v>
      </c>
      <c r="Y3" s="43" t="str" cm="1">
        <f t="array" ref="Y3">INDEX(Y5:Y7,$A$4)</f>
        <v>IE-MO</v>
      </c>
      <c r="Z3" s="43" t="str" cm="1">
        <f t="array" ref="Z3">INDEX(Z5:Z7,$A$4)</f>
        <v>IE-RN</v>
      </c>
      <c r="AA3" s="43" t="str" cm="1">
        <f t="array" ref="AA3">INDEX(AA5:AA7,$A$4)</f>
        <v>IE-SO</v>
      </c>
      <c r="AB3" s="43" t="str" cm="1">
        <f t="array" ref="AB3">INDEX(AB5:AB7,$A$4)</f>
        <v>IE-CN</v>
      </c>
      <c r="AC3" s="43" t="str" cm="1">
        <f t="array" ref="AC3">INDEX(AC5:AC7,$A$4)</f>
        <v>IE-DL</v>
      </c>
      <c r="AD3" s="43" t="str" cm="1">
        <f t="array" ref="AD3">INDEX(AD5:AD7,$A$4)</f>
        <v>IE-MN</v>
      </c>
    </row>
    <row r="4" spans="1:30" x14ac:dyDescent="0.2">
      <c r="A4" s="42">
        <v>1</v>
      </c>
    </row>
    <row r="5" spans="1:30" ht="15" x14ac:dyDescent="0.2">
      <c r="A5" s="42" t="s">
        <v>169</v>
      </c>
      <c r="C5" s="44" t="s">
        <v>165</v>
      </c>
      <c r="D5" s="44" t="s">
        <v>170</v>
      </c>
      <c r="E5" s="43" t="str">
        <f>Regions!A11</f>
        <v>IE-CW</v>
      </c>
      <c r="F5" s="43" t="str">
        <f>Regions!A16</f>
        <v>IE-D</v>
      </c>
      <c r="G5" s="43" t="str">
        <f>Regions!A19</f>
        <v>IE-KE</v>
      </c>
      <c r="H5" s="43" t="str">
        <f>Regions!A20</f>
        <v>IE-KK</v>
      </c>
      <c r="I5" s="43" t="str">
        <f>Regions!A21</f>
        <v>IE-LS</v>
      </c>
      <c r="J5" s="43" t="str">
        <f>Regions!A24</f>
        <v>IE-LD</v>
      </c>
      <c r="K5" s="43" t="str">
        <f>Regions!A25</f>
        <v>IE-LH</v>
      </c>
      <c r="L5" s="43" t="str">
        <f>Regions!A27</f>
        <v>IE-MH</v>
      </c>
      <c r="M5" s="43" t="str">
        <f>Regions!A29</f>
        <v>IE-OY</v>
      </c>
      <c r="N5" s="43" t="str">
        <f>Regions!A34</f>
        <v>IE-WH</v>
      </c>
      <c r="O5" s="43" t="str">
        <f>Regions!A35</f>
        <v>IE-WX</v>
      </c>
      <c r="P5" s="43" t="str">
        <f>Regions!A36</f>
        <v>IE-WW</v>
      </c>
      <c r="Q5" s="43" t="str">
        <f>Regions!A13</f>
        <v>IE-CE</v>
      </c>
      <c r="R5" s="43" t="str">
        <f>Regions!A14</f>
        <v>IE-CO</v>
      </c>
      <c r="S5" s="43" t="str">
        <f>Regions!A18</f>
        <v>IE-KY</v>
      </c>
      <c r="T5" s="43" t="str">
        <f>Regions!A23</f>
        <v>IE-LK</v>
      </c>
      <c r="U5" s="43" t="str">
        <f>Regions!A32</f>
        <v>IE-TA</v>
      </c>
      <c r="V5" s="43" t="str">
        <f>Regions!A33</f>
        <v>IE-WD</v>
      </c>
      <c r="W5" s="43" t="str">
        <f>Regions!A17</f>
        <v>IE-G</v>
      </c>
      <c r="X5" s="43" t="str">
        <f>Regions!A22</f>
        <v>IE-LM</v>
      </c>
      <c r="Y5" s="43" t="str">
        <f>Regions!A26</f>
        <v>IE-MO</v>
      </c>
      <c r="Z5" s="43" t="str">
        <f>Regions!A30</f>
        <v>IE-RN</v>
      </c>
      <c r="AA5" s="43" t="str">
        <f>Regions!A31</f>
        <v>IE-SO</v>
      </c>
      <c r="AB5" s="43" t="str">
        <f>Regions!A12</f>
        <v>IE-CN</v>
      </c>
      <c r="AC5" s="43" t="str">
        <f>Regions!A15</f>
        <v>IE-DL</v>
      </c>
      <c r="AD5" s="43" t="str">
        <f>Regions!A28</f>
        <v>IE-MN</v>
      </c>
    </row>
    <row r="6" spans="1:30" ht="15" x14ac:dyDescent="0.2">
      <c r="A6" s="42" t="s">
        <v>171</v>
      </c>
      <c r="C6" s="43" t="str">
        <f>C5</f>
        <v>IE</v>
      </c>
      <c r="D6" s="43" t="str">
        <f>"*"&amp;D5</f>
        <v>*National</v>
      </c>
      <c r="E6" s="43" t="str">
        <f t="shared" ref="E6:AD6" si="0">"*"&amp;E5</f>
        <v>*IE-CW</v>
      </c>
      <c r="F6" s="43" t="str">
        <f t="shared" si="0"/>
        <v>*IE-D</v>
      </c>
      <c r="G6" s="43" t="str">
        <f t="shared" si="0"/>
        <v>*IE-KE</v>
      </c>
      <c r="H6" s="43" t="str">
        <f t="shared" si="0"/>
        <v>*IE-KK</v>
      </c>
      <c r="I6" s="43" t="str">
        <f t="shared" si="0"/>
        <v>*IE-LS</v>
      </c>
      <c r="J6" s="43" t="str">
        <f t="shared" si="0"/>
        <v>*IE-LD</v>
      </c>
      <c r="K6" s="43" t="str">
        <f t="shared" si="0"/>
        <v>*IE-LH</v>
      </c>
      <c r="L6" s="43" t="str">
        <f t="shared" si="0"/>
        <v>*IE-MH</v>
      </c>
      <c r="M6" s="43" t="str">
        <f t="shared" si="0"/>
        <v>*IE-OY</v>
      </c>
      <c r="N6" s="43" t="str">
        <f t="shared" si="0"/>
        <v>*IE-WH</v>
      </c>
      <c r="O6" s="43" t="str">
        <f t="shared" si="0"/>
        <v>*IE-WX</v>
      </c>
      <c r="P6" s="43" t="str">
        <f t="shared" si="0"/>
        <v>*IE-WW</v>
      </c>
      <c r="Q6" s="43" t="str">
        <f t="shared" si="0"/>
        <v>*IE-CE</v>
      </c>
      <c r="R6" s="43" t="str">
        <f t="shared" si="0"/>
        <v>*IE-CO</v>
      </c>
      <c r="S6" s="43" t="str">
        <f t="shared" si="0"/>
        <v>*IE-KY</v>
      </c>
      <c r="T6" s="43" t="str">
        <f t="shared" si="0"/>
        <v>*IE-LK</v>
      </c>
      <c r="U6" s="43" t="str">
        <f t="shared" si="0"/>
        <v>*IE-TA</v>
      </c>
      <c r="V6" s="43" t="str">
        <f t="shared" si="0"/>
        <v>*IE-WD</v>
      </c>
      <c r="W6" s="43" t="str">
        <f t="shared" si="0"/>
        <v>*IE-G</v>
      </c>
      <c r="X6" s="43" t="str">
        <f t="shared" si="0"/>
        <v>*IE-LM</v>
      </c>
      <c r="Y6" s="43" t="str">
        <f t="shared" si="0"/>
        <v>*IE-MO</v>
      </c>
      <c r="Z6" s="43" t="str">
        <f t="shared" si="0"/>
        <v>*IE-RN</v>
      </c>
      <c r="AA6" s="43" t="str">
        <f t="shared" si="0"/>
        <v>*IE-SO</v>
      </c>
      <c r="AB6" s="43" t="str">
        <f t="shared" si="0"/>
        <v>*IE-CN</v>
      </c>
      <c r="AC6" s="43" t="str">
        <f t="shared" si="0"/>
        <v>*IE-DL</v>
      </c>
      <c r="AD6" s="43" t="str">
        <f t="shared" si="0"/>
        <v>*IE-MN</v>
      </c>
    </row>
    <row r="7" spans="1:30" ht="15" x14ac:dyDescent="0.2">
      <c r="A7" s="42" t="s">
        <v>172</v>
      </c>
      <c r="C7" s="43" t="str">
        <f>"*"&amp;C5</f>
        <v>*IE</v>
      </c>
      <c r="D7" s="43" t="str">
        <f>D5</f>
        <v>National</v>
      </c>
      <c r="E7" s="43" t="str">
        <f t="shared" ref="E7:AD7" si="1">E5</f>
        <v>IE-CW</v>
      </c>
      <c r="F7" s="43" t="str">
        <f t="shared" si="1"/>
        <v>IE-D</v>
      </c>
      <c r="G7" s="43" t="str">
        <f t="shared" si="1"/>
        <v>IE-KE</v>
      </c>
      <c r="H7" s="43" t="str">
        <f t="shared" si="1"/>
        <v>IE-KK</v>
      </c>
      <c r="I7" s="43" t="str">
        <f t="shared" si="1"/>
        <v>IE-LS</v>
      </c>
      <c r="J7" s="43" t="str">
        <f t="shared" si="1"/>
        <v>IE-LD</v>
      </c>
      <c r="K7" s="43" t="str">
        <f t="shared" si="1"/>
        <v>IE-LH</v>
      </c>
      <c r="L7" s="43" t="str">
        <f t="shared" si="1"/>
        <v>IE-MH</v>
      </c>
      <c r="M7" s="43" t="str">
        <f t="shared" si="1"/>
        <v>IE-OY</v>
      </c>
      <c r="N7" s="43" t="str">
        <f t="shared" si="1"/>
        <v>IE-WH</v>
      </c>
      <c r="O7" s="43" t="str">
        <f t="shared" si="1"/>
        <v>IE-WX</v>
      </c>
      <c r="P7" s="43" t="str">
        <f t="shared" si="1"/>
        <v>IE-WW</v>
      </c>
      <c r="Q7" s="43" t="str">
        <f t="shared" si="1"/>
        <v>IE-CE</v>
      </c>
      <c r="R7" s="43" t="str">
        <f t="shared" si="1"/>
        <v>IE-CO</v>
      </c>
      <c r="S7" s="43" t="str">
        <f t="shared" si="1"/>
        <v>IE-KY</v>
      </c>
      <c r="T7" s="43" t="str">
        <f t="shared" si="1"/>
        <v>IE-LK</v>
      </c>
      <c r="U7" s="43" t="str">
        <f t="shared" si="1"/>
        <v>IE-TA</v>
      </c>
      <c r="V7" s="43" t="str">
        <f t="shared" si="1"/>
        <v>IE-WD</v>
      </c>
      <c r="W7" s="43" t="str">
        <f t="shared" si="1"/>
        <v>IE-G</v>
      </c>
      <c r="X7" s="43" t="str">
        <f t="shared" si="1"/>
        <v>IE-LM</v>
      </c>
      <c r="Y7" s="43" t="str">
        <f t="shared" si="1"/>
        <v>IE-MO</v>
      </c>
      <c r="Z7" s="43" t="str">
        <f t="shared" si="1"/>
        <v>IE-RN</v>
      </c>
      <c r="AA7" s="43" t="str">
        <f t="shared" si="1"/>
        <v>IE-SO</v>
      </c>
      <c r="AB7" s="43" t="str">
        <f t="shared" si="1"/>
        <v>IE-CN</v>
      </c>
      <c r="AC7" s="43" t="str">
        <f t="shared" si="1"/>
        <v>IE-DL</v>
      </c>
      <c r="AD7" s="43" t="str">
        <f t="shared" si="1"/>
        <v>IE-MN</v>
      </c>
    </row>
    <row r="10" spans="1:30" ht="15.75" thickBot="1" x14ac:dyDescent="0.3">
      <c r="A10" s="45" t="s">
        <v>173</v>
      </c>
      <c r="B10" s="45" t="s">
        <v>174</v>
      </c>
    </row>
    <row r="11" spans="1:30" x14ac:dyDescent="0.2">
      <c r="A11" s="46" t="s">
        <v>175</v>
      </c>
      <c r="B11" s="46" t="s">
        <v>176</v>
      </c>
    </row>
    <row r="12" spans="1:30" x14ac:dyDescent="0.2">
      <c r="A12" s="47" t="s">
        <v>177</v>
      </c>
      <c r="B12" s="47" t="s">
        <v>178</v>
      </c>
    </row>
    <row r="13" spans="1:30" x14ac:dyDescent="0.2">
      <c r="A13" s="47" t="s">
        <v>179</v>
      </c>
      <c r="B13" s="47" t="s">
        <v>180</v>
      </c>
    </row>
    <row r="14" spans="1:30" x14ac:dyDescent="0.2">
      <c r="A14" s="47" t="s">
        <v>181</v>
      </c>
      <c r="B14" s="47" t="s">
        <v>182</v>
      </c>
    </row>
    <row r="15" spans="1:30" x14ac:dyDescent="0.2">
      <c r="A15" s="47" t="s">
        <v>183</v>
      </c>
      <c r="B15" s="47" t="s">
        <v>184</v>
      </c>
    </row>
    <row r="16" spans="1:30" x14ac:dyDescent="0.2">
      <c r="A16" s="47" t="s">
        <v>185</v>
      </c>
      <c r="B16" s="47" t="s">
        <v>186</v>
      </c>
    </row>
    <row r="17" spans="1:2" x14ac:dyDescent="0.2">
      <c r="A17" s="47" t="s">
        <v>187</v>
      </c>
      <c r="B17" s="47" t="s">
        <v>188</v>
      </c>
    </row>
    <row r="18" spans="1:2" x14ac:dyDescent="0.2">
      <c r="A18" s="47" t="s">
        <v>189</v>
      </c>
      <c r="B18" s="47" t="s">
        <v>190</v>
      </c>
    </row>
    <row r="19" spans="1:2" x14ac:dyDescent="0.2">
      <c r="A19" s="47" t="s">
        <v>191</v>
      </c>
      <c r="B19" s="47" t="s">
        <v>192</v>
      </c>
    </row>
    <row r="20" spans="1:2" x14ac:dyDescent="0.2">
      <c r="A20" s="47" t="s">
        <v>193</v>
      </c>
      <c r="B20" s="47" t="s">
        <v>194</v>
      </c>
    </row>
    <row r="21" spans="1:2" x14ac:dyDescent="0.2">
      <c r="A21" s="47" t="s">
        <v>195</v>
      </c>
      <c r="B21" s="47" t="s">
        <v>196</v>
      </c>
    </row>
    <row r="22" spans="1:2" x14ac:dyDescent="0.2">
      <c r="A22" s="47" t="s">
        <v>197</v>
      </c>
      <c r="B22" s="47" t="s">
        <v>198</v>
      </c>
    </row>
    <row r="23" spans="1:2" x14ac:dyDescent="0.2">
      <c r="A23" s="47" t="s">
        <v>199</v>
      </c>
      <c r="B23" s="47" t="s">
        <v>200</v>
      </c>
    </row>
    <row r="24" spans="1:2" x14ac:dyDescent="0.2">
      <c r="A24" s="47" t="s">
        <v>201</v>
      </c>
      <c r="B24" s="47" t="s">
        <v>202</v>
      </c>
    </row>
    <row r="25" spans="1:2" x14ac:dyDescent="0.2">
      <c r="A25" s="47" t="s">
        <v>203</v>
      </c>
      <c r="B25" s="47" t="s">
        <v>204</v>
      </c>
    </row>
    <row r="26" spans="1:2" x14ac:dyDescent="0.2">
      <c r="A26" s="47" t="s">
        <v>205</v>
      </c>
      <c r="B26" s="47" t="s">
        <v>206</v>
      </c>
    </row>
    <row r="27" spans="1:2" x14ac:dyDescent="0.2">
      <c r="A27" s="47" t="s">
        <v>207</v>
      </c>
      <c r="B27" s="47" t="s">
        <v>208</v>
      </c>
    </row>
    <row r="28" spans="1:2" x14ac:dyDescent="0.2">
      <c r="A28" s="47" t="s">
        <v>209</v>
      </c>
      <c r="B28" s="47" t="s">
        <v>210</v>
      </c>
    </row>
    <row r="29" spans="1:2" x14ac:dyDescent="0.2">
      <c r="A29" s="47" t="s">
        <v>211</v>
      </c>
      <c r="B29" s="47" t="s">
        <v>212</v>
      </c>
    </row>
    <row r="30" spans="1:2" x14ac:dyDescent="0.2">
      <c r="A30" s="47" t="s">
        <v>213</v>
      </c>
      <c r="B30" s="47" t="s">
        <v>214</v>
      </c>
    </row>
    <row r="31" spans="1:2" x14ac:dyDescent="0.2">
      <c r="A31" s="47" t="s">
        <v>215</v>
      </c>
      <c r="B31" s="47" t="s">
        <v>216</v>
      </c>
    </row>
    <row r="32" spans="1:2" x14ac:dyDescent="0.2">
      <c r="A32" s="47" t="s">
        <v>217</v>
      </c>
      <c r="B32" s="47" t="s">
        <v>218</v>
      </c>
    </row>
    <row r="33" spans="1:2" x14ac:dyDescent="0.2">
      <c r="A33" s="47" t="s">
        <v>219</v>
      </c>
      <c r="B33" s="47" t="s">
        <v>220</v>
      </c>
    </row>
    <row r="34" spans="1:2" x14ac:dyDescent="0.2">
      <c r="A34" s="47" t="s">
        <v>221</v>
      </c>
      <c r="B34" s="47" t="s">
        <v>222</v>
      </c>
    </row>
    <row r="35" spans="1:2" x14ac:dyDescent="0.2">
      <c r="A35" s="47" t="s">
        <v>223</v>
      </c>
      <c r="B35" s="47" t="s">
        <v>224</v>
      </c>
    </row>
    <row r="36" spans="1:2" x14ac:dyDescent="0.2">
      <c r="A36" s="47" t="s">
        <v>225</v>
      </c>
      <c r="B36" s="47" t="s">
        <v>226</v>
      </c>
    </row>
    <row r="37" spans="1:2" ht="15" x14ac:dyDescent="0.25">
      <c r="A37" s="48" t="s">
        <v>227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AD60B-331F-444E-A0E4-B7301CE12F2B}">
  <sheetPr codeName="Sheet2"/>
  <dimension ref="B2:AG21"/>
  <sheetViews>
    <sheetView zoomScaleNormal="100" workbookViewId="0">
      <selection activeCell="B3" sqref="B3:AG3"/>
    </sheetView>
  </sheetViews>
  <sheetFormatPr defaultRowHeight="12.75" x14ac:dyDescent="0.2"/>
  <cols>
    <col min="1" max="1" width="9.140625" style="42"/>
    <col min="2" max="2" width="14.140625" style="42" bestFit="1" customWidth="1"/>
    <col min="3" max="3" width="9.140625" style="42"/>
    <col min="4" max="4" width="13" style="42" customWidth="1"/>
    <col min="5" max="16384" width="9.140625" style="42"/>
  </cols>
  <sheetData>
    <row r="2" spans="2:33" ht="15" x14ac:dyDescent="0.2">
      <c r="B2" s="49"/>
      <c r="C2" s="49"/>
    </row>
    <row r="3" spans="2:33" ht="15.75" thickBot="1" x14ac:dyDescent="0.25">
      <c r="B3" s="50" t="s">
        <v>0</v>
      </c>
      <c r="C3" s="50" t="s">
        <v>1</v>
      </c>
      <c r="D3" s="50" t="s">
        <v>2</v>
      </c>
      <c r="E3" s="50" t="s">
        <v>3</v>
      </c>
      <c r="F3" s="50" t="s">
        <v>163</v>
      </c>
      <c r="H3" s="51" t="str">
        <f>Regions!E$3</f>
        <v>IE-CW</v>
      </c>
      <c r="I3" s="51" t="str">
        <f>Regions!F$3</f>
        <v>IE-D</v>
      </c>
      <c r="J3" s="51" t="str">
        <f>Regions!G$3</f>
        <v>IE-KE</v>
      </c>
      <c r="K3" s="51" t="str">
        <f>Regions!H$3</f>
        <v>IE-KK</v>
      </c>
      <c r="L3" s="51" t="str">
        <f>Regions!I$3</f>
        <v>IE-LS</v>
      </c>
      <c r="M3" s="51" t="str">
        <f>Regions!J$3</f>
        <v>IE-LD</v>
      </c>
      <c r="N3" s="51" t="str">
        <f>Regions!K$3</f>
        <v>IE-LH</v>
      </c>
      <c r="O3" s="51" t="str">
        <f>Regions!L$3</f>
        <v>IE-MH</v>
      </c>
      <c r="P3" s="51" t="str">
        <f>Regions!M$3</f>
        <v>IE-OY</v>
      </c>
      <c r="Q3" s="51" t="str">
        <f>Regions!N$3</f>
        <v>IE-WH</v>
      </c>
      <c r="R3" s="51" t="str">
        <f>Regions!O$3</f>
        <v>IE-WX</v>
      </c>
      <c r="S3" s="51" t="str">
        <f>Regions!P$3</f>
        <v>IE-WW</v>
      </c>
      <c r="T3" s="51" t="str">
        <f>Regions!Q$3</f>
        <v>IE-CE</v>
      </c>
      <c r="U3" s="51" t="str">
        <f>Regions!R$3</f>
        <v>IE-CO</v>
      </c>
      <c r="V3" s="51" t="str">
        <f>Regions!S$3</f>
        <v>IE-KY</v>
      </c>
      <c r="W3" s="51" t="str">
        <f>Regions!T$3</f>
        <v>IE-LK</v>
      </c>
      <c r="X3" s="51" t="str">
        <f>Regions!U$3</f>
        <v>IE-TA</v>
      </c>
      <c r="Y3" s="51" t="str">
        <f>Regions!V$3</f>
        <v>IE-WD</v>
      </c>
      <c r="Z3" s="51" t="str">
        <f>Regions!W$3</f>
        <v>IE-G</v>
      </c>
      <c r="AA3" s="51" t="str">
        <f>Regions!X$3</f>
        <v>IE-LM</v>
      </c>
      <c r="AB3" s="51" t="str">
        <f>Regions!Y$3</f>
        <v>IE-MO</v>
      </c>
      <c r="AC3" s="51" t="str">
        <f>Regions!Z$3</f>
        <v>IE-RN</v>
      </c>
      <c r="AD3" s="51" t="str">
        <f>Regions!AA$3</f>
        <v>IE-SO</v>
      </c>
      <c r="AE3" s="51" t="str">
        <f>Regions!AB$3</f>
        <v>IE-CN</v>
      </c>
      <c r="AF3" s="51" t="str">
        <f>Regions!AC$3</f>
        <v>IE-DL</v>
      </c>
      <c r="AG3" s="51" t="str">
        <f>Regions!AD$3</f>
        <v>IE-MN</v>
      </c>
    </row>
    <row r="4" spans="2:33" x14ac:dyDescent="0.2">
      <c r="D4" s="42" t="s">
        <v>4</v>
      </c>
      <c r="E4" s="42" t="s">
        <v>154</v>
      </c>
      <c r="F4" s="42">
        <v>2018</v>
      </c>
      <c r="G4" s="52">
        <v>14.556561092397196</v>
      </c>
      <c r="H4" s="53">
        <v>0.19075815329593268</v>
      </c>
      <c r="I4" s="53">
        <v>3.8138683626467009</v>
      </c>
      <c r="J4" s="53">
        <v>0.70334338163959453</v>
      </c>
      <c r="K4" s="53">
        <v>0.3263059331917631</v>
      </c>
      <c r="L4" s="53">
        <v>0.25725946218495216</v>
      </c>
      <c r="M4" s="53">
        <v>0.12926410609378711</v>
      </c>
      <c r="N4" s="53">
        <v>0.37066642356770213</v>
      </c>
      <c r="O4" s="53">
        <v>0.61012642539130313</v>
      </c>
      <c r="P4" s="53">
        <v>0.25256357827040127</v>
      </c>
      <c r="Q4" s="53">
        <v>0.28627808516599751</v>
      </c>
      <c r="R4" s="53">
        <v>0.49824919039150339</v>
      </c>
      <c r="S4" s="53">
        <v>0.44072764898712008</v>
      </c>
      <c r="T4" s="53">
        <v>0.38789417997018355</v>
      </c>
      <c r="U4" s="53">
        <v>1.6403528726430969</v>
      </c>
      <c r="V4" s="53">
        <v>0.50223766282260618</v>
      </c>
      <c r="W4" s="53">
        <v>0.59887772521592175</v>
      </c>
      <c r="X4" s="53">
        <v>0.54597893159747035</v>
      </c>
      <c r="Y4" s="53">
        <v>0.36254754715779958</v>
      </c>
      <c r="Z4" s="53">
        <v>0.8103180854486004</v>
      </c>
      <c r="AA4" s="53">
        <v>0.10383763195644793</v>
      </c>
      <c r="AB4" s="53">
        <v>0.43396473286285792</v>
      </c>
      <c r="AC4" s="53">
        <v>0.22701130303232972</v>
      </c>
      <c r="AD4" s="53">
        <v>0.20014421509334299</v>
      </c>
      <c r="AE4" s="53">
        <v>0.22324073939976716</v>
      </c>
      <c r="AF4" s="53">
        <v>0.43304852577361913</v>
      </c>
      <c r="AG4" s="53">
        <v>0.20769618859639608</v>
      </c>
    </row>
    <row r="5" spans="2:33" ht="15.75" x14ac:dyDescent="0.25">
      <c r="D5" s="42" t="s">
        <v>4</v>
      </c>
      <c r="E5" s="54" t="s">
        <v>154</v>
      </c>
      <c r="F5" s="55">
        <v>2050</v>
      </c>
      <c r="G5" s="56">
        <v>21.834841638595794</v>
      </c>
      <c r="H5" s="57">
        <v>0.28613722994389901</v>
      </c>
      <c r="I5" s="57">
        <v>5.7208025439700512</v>
      </c>
      <c r="J5" s="57">
        <v>1.0550150724593919</v>
      </c>
      <c r="K5" s="57">
        <v>0.48945889978764467</v>
      </c>
      <c r="L5" s="57">
        <v>0.38588919327742821</v>
      </c>
      <c r="M5" s="57">
        <v>0.19389615914068065</v>
      </c>
      <c r="N5" s="57">
        <v>0.55599963535155317</v>
      </c>
      <c r="O5" s="57">
        <v>0.91518963808695464</v>
      </c>
      <c r="P5" s="57">
        <v>0.37884536740560193</v>
      </c>
      <c r="Q5" s="57">
        <v>0.42941712774899626</v>
      </c>
      <c r="R5" s="57">
        <v>0.74737378558725509</v>
      </c>
      <c r="S5" s="57">
        <v>0.66109147348068009</v>
      </c>
      <c r="T5" s="57">
        <v>0.5818412699552753</v>
      </c>
      <c r="U5" s="57">
        <v>2.4605293089646452</v>
      </c>
      <c r="V5" s="57">
        <v>0.75335649423390927</v>
      </c>
      <c r="W5" s="57">
        <v>0.89831658782388257</v>
      </c>
      <c r="X5" s="57">
        <v>0.81896839739620553</v>
      </c>
      <c r="Y5" s="57">
        <v>0.54382132073669931</v>
      </c>
      <c r="Z5" s="57">
        <v>1.2154771281729007</v>
      </c>
      <c r="AA5" s="57">
        <v>0.15575644793467192</v>
      </c>
      <c r="AB5" s="57">
        <v>0.65094709929428685</v>
      </c>
      <c r="AC5" s="57">
        <v>0.34051695454849457</v>
      </c>
      <c r="AD5" s="57">
        <v>0.30021632264001447</v>
      </c>
      <c r="AE5" s="57">
        <v>0.33486110909965072</v>
      </c>
      <c r="AF5" s="57">
        <v>0.64957278866042867</v>
      </c>
      <c r="AG5" s="57">
        <v>0.31154428289459413</v>
      </c>
    </row>
    <row r="6" spans="2:33" x14ac:dyDescent="0.2">
      <c r="D6" s="42" t="s">
        <v>4</v>
      </c>
      <c r="E6" s="42" t="s">
        <v>156</v>
      </c>
      <c r="F6" s="42">
        <v>2018</v>
      </c>
      <c r="G6" s="52">
        <v>31.276118540280986</v>
      </c>
      <c r="H6" s="53">
        <v>0.43519149385547129</v>
      </c>
      <c r="I6" s="53">
        <v>7.6220930610573197</v>
      </c>
      <c r="J6" s="53">
        <v>1.5519093827676476</v>
      </c>
      <c r="K6" s="53">
        <v>0.73703191607760743</v>
      </c>
      <c r="L6" s="53">
        <v>0.55451713599955721</v>
      </c>
      <c r="M6" s="53">
        <v>0.28568437258778695</v>
      </c>
      <c r="N6" s="53">
        <v>0.76950577172521428</v>
      </c>
      <c r="O6" s="53">
        <v>1.3359499798250478</v>
      </c>
      <c r="P6" s="53">
        <v>0.56616320344762294</v>
      </c>
      <c r="Q6" s="53">
        <v>0.63911185847443031</v>
      </c>
      <c r="R6" s="53">
        <v>1.1334816009734383</v>
      </c>
      <c r="S6" s="53">
        <v>0.96185938421931272</v>
      </c>
      <c r="T6" s="53">
        <v>0.8723586108918423</v>
      </c>
      <c r="U6" s="53">
        <v>3.5254749048173277</v>
      </c>
      <c r="V6" s="53">
        <v>1.1538869884003555</v>
      </c>
      <c r="W6" s="53">
        <v>1.2995736671311431</v>
      </c>
      <c r="X6" s="53">
        <v>1.2604324784412986</v>
      </c>
      <c r="Y6" s="53">
        <v>0.79517788054022265</v>
      </c>
      <c r="Z6" s="53">
        <v>1.7803554187858515</v>
      </c>
      <c r="AA6" s="53">
        <v>0.23239789425769783</v>
      </c>
      <c r="AB6" s="53">
        <v>0.98601597898071291</v>
      </c>
      <c r="AC6" s="53">
        <v>0.53090140271719211</v>
      </c>
      <c r="AD6" s="53">
        <v>0.43310682655274862</v>
      </c>
      <c r="AE6" s="53">
        <v>0.47060177269376968</v>
      </c>
      <c r="AF6" s="53">
        <v>0.86668930093951158</v>
      </c>
      <c r="AG6" s="53">
        <v>0.47664625412085693</v>
      </c>
    </row>
    <row r="7" spans="2:33" ht="15.75" x14ac:dyDescent="0.25">
      <c r="D7" s="42" t="s">
        <v>4</v>
      </c>
      <c r="E7" s="58" t="s">
        <v>156</v>
      </c>
      <c r="F7" s="59">
        <v>2050</v>
      </c>
      <c r="G7" s="56">
        <v>46.914177810421478</v>
      </c>
      <c r="H7" s="57">
        <v>0.65278724078320693</v>
      </c>
      <c r="I7" s="57">
        <v>11.433139591585979</v>
      </c>
      <c r="J7" s="57">
        <v>2.3278640741514716</v>
      </c>
      <c r="K7" s="57">
        <v>1.1055478741164111</v>
      </c>
      <c r="L7" s="57">
        <v>0.83177570399933587</v>
      </c>
      <c r="M7" s="57">
        <v>0.42852655888168045</v>
      </c>
      <c r="N7" s="57">
        <v>1.1542586575878215</v>
      </c>
      <c r="O7" s="57">
        <v>2.0039249697375716</v>
      </c>
      <c r="P7" s="57">
        <v>0.84924480517143441</v>
      </c>
      <c r="Q7" s="57">
        <v>0.9586677877116454</v>
      </c>
      <c r="R7" s="57">
        <v>1.7002224014601575</v>
      </c>
      <c r="S7" s="57">
        <v>1.442789076328969</v>
      </c>
      <c r="T7" s="57">
        <v>1.3085379163377635</v>
      </c>
      <c r="U7" s="57">
        <v>5.2882123572259916</v>
      </c>
      <c r="V7" s="57">
        <v>1.7308304826005334</v>
      </c>
      <c r="W7" s="57">
        <v>1.9493605006967147</v>
      </c>
      <c r="X7" s="57">
        <v>1.8906487176619478</v>
      </c>
      <c r="Y7" s="57">
        <v>1.1927668208103339</v>
      </c>
      <c r="Z7" s="57">
        <v>2.6705331281787772</v>
      </c>
      <c r="AA7" s="57">
        <v>0.34859684138654673</v>
      </c>
      <c r="AB7" s="57">
        <v>1.4790239684710693</v>
      </c>
      <c r="AC7" s="57">
        <v>0.79635210407578816</v>
      </c>
      <c r="AD7" s="57">
        <v>0.64966023982912291</v>
      </c>
      <c r="AE7" s="57">
        <v>0.70590265904065452</v>
      </c>
      <c r="AF7" s="57">
        <v>1.3000339514092674</v>
      </c>
      <c r="AG7" s="57">
        <v>0.71496938118128539</v>
      </c>
    </row>
    <row r="8" spans="2:33" x14ac:dyDescent="0.2">
      <c r="D8" s="42" t="s">
        <v>4</v>
      </c>
      <c r="E8" s="42" t="s">
        <v>158</v>
      </c>
      <c r="F8" s="42">
        <v>2018</v>
      </c>
      <c r="G8" s="52">
        <v>27.131577542973638</v>
      </c>
      <c r="H8" s="53">
        <v>0.373897486374975</v>
      </c>
      <c r="I8" s="53">
        <v>6.6607449340349936</v>
      </c>
      <c r="J8" s="53">
        <v>1.3457957919305057</v>
      </c>
      <c r="K8" s="53">
        <v>0.64805463087287241</v>
      </c>
      <c r="L8" s="53">
        <v>0.48149946813234057</v>
      </c>
      <c r="M8" s="53">
        <v>0.24792998248868531</v>
      </c>
      <c r="N8" s="53">
        <v>0.6736874578715788</v>
      </c>
      <c r="O8" s="53">
        <v>1.145614903113785</v>
      </c>
      <c r="P8" s="53">
        <v>0.49378011021821833</v>
      </c>
      <c r="Q8" s="53">
        <v>0.54722173482691427</v>
      </c>
      <c r="R8" s="53">
        <v>0.97262646758485327</v>
      </c>
      <c r="S8" s="53">
        <v>0.83286416374941885</v>
      </c>
      <c r="T8" s="53">
        <v>0.74674766413249039</v>
      </c>
      <c r="U8" s="53">
        <v>3.0449422514531714</v>
      </c>
      <c r="V8" s="53">
        <v>1.0126394376791288</v>
      </c>
      <c r="W8" s="53">
        <v>1.1217784798314174</v>
      </c>
      <c r="X8" s="53">
        <v>1.0852427647392462</v>
      </c>
      <c r="Y8" s="53">
        <v>0.6834292413998585</v>
      </c>
      <c r="Z8" s="53">
        <v>1.5527405180508131</v>
      </c>
      <c r="AA8" s="53">
        <v>0.20031586047476843</v>
      </c>
      <c r="AB8" s="53">
        <v>0.86102306186829458</v>
      </c>
      <c r="AC8" s="53">
        <v>0.4513160972888865</v>
      </c>
      <c r="AD8" s="53">
        <v>0.37617525772313687</v>
      </c>
      <c r="AE8" s="53">
        <v>0.40231788404487256</v>
      </c>
      <c r="AF8" s="53">
        <v>0.74109890371757148</v>
      </c>
      <c r="AG8" s="53">
        <v>0.42809298937083867</v>
      </c>
    </row>
    <row r="9" spans="2:33" ht="15.75" x14ac:dyDescent="0.25">
      <c r="D9" s="42" t="s">
        <v>4</v>
      </c>
      <c r="E9" s="58" t="s">
        <v>158</v>
      </c>
      <c r="F9" s="59">
        <v>2050</v>
      </c>
      <c r="G9" s="56">
        <v>40.697366314460453</v>
      </c>
      <c r="H9" s="57">
        <v>0.56084622956246255</v>
      </c>
      <c r="I9" s="57">
        <v>9.9911174010524899</v>
      </c>
      <c r="J9" s="57">
        <v>2.0186936878957584</v>
      </c>
      <c r="K9" s="57">
        <v>0.97208194630930866</v>
      </c>
      <c r="L9" s="57">
        <v>0.72224920219851085</v>
      </c>
      <c r="M9" s="57">
        <v>0.37189497373302793</v>
      </c>
      <c r="N9" s="57">
        <v>1.0105311868073681</v>
      </c>
      <c r="O9" s="57">
        <v>1.7184223546706776</v>
      </c>
      <c r="P9" s="57">
        <v>0.74067016532732755</v>
      </c>
      <c r="Q9" s="57">
        <v>0.82083260224037136</v>
      </c>
      <c r="R9" s="57">
        <v>1.4589397013772798</v>
      </c>
      <c r="S9" s="57">
        <v>1.2492962456241283</v>
      </c>
      <c r="T9" s="57">
        <v>1.1201214961987356</v>
      </c>
      <c r="U9" s="57">
        <v>4.5674133771797569</v>
      </c>
      <c r="V9" s="57">
        <v>1.5189591565186933</v>
      </c>
      <c r="W9" s="57">
        <v>1.6826677197471263</v>
      </c>
      <c r="X9" s="57">
        <v>1.6278641471088693</v>
      </c>
      <c r="Y9" s="57">
        <v>1.0251438620997877</v>
      </c>
      <c r="Z9" s="57">
        <v>2.3291107770762198</v>
      </c>
      <c r="AA9" s="57">
        <v>0.30047379071215263</v>
      </c>
      <c r="AB9" s="57">
        <v>1.2915345928024418</v>
      </c>
      <c r="AC9" s="57">
        <v>0.67697414593332972</v>
      </c>
      <c r="AD9" s="57">
        <v>0.56426288658470525</v>
      </c>
      <c r="AE9" s="57">
        <v>0.6034768260673089</v>
      </c>
      <c r="AF9" s="57">
        <v>1.1116483555763572</v>
      </c>
      <c r="AG9" s="57">
        <v>0.64213948405625798</v>
      </c>
    </row>
    <row r="10" spans="2:33" x14ac:dyDescent="0.2">
      <c r="D10" s="42" t="s">
        <v>4</v>
      </c>
      <c r="E10" s="42" t="s">
        <v>30</v>
      </c>
      <c r="F10" s="42">
        <v>2018</v>
      </c>
      <c r="G10" s="52">
        <v>11.536999999999999</v>
      </c>
      <c r="H10" s="53">
        <v>0.17794099599204954</v>
      </c>
      <c r="I10" s="53">
        <v>2.6292279716035631</v>
      </c>
      <c r="J10" s="53">
        <v>0.48228404218784626</v>
      </c>
      <c r="K10" s="53">
        <v>0.31014966827589163</v>
      </c>
      <c r="L10" s="53">
        <v>0.22090468018989404</v>
      </c>
      <c r="M10" s="53">
        <v>0.10660397645018758</v>
      </c>
      <c r="N10" s="53">
        <v>0.27935990585939297</v>
      </c>
      <c r="O10" s="53">
        <v>0.42276367492038924</v>
      </c>
      <c r="P10" s="53">
        <v>0.20333600685129727</v>
      </c>
      <c r="Q10" s="53">
        <v>0.23152778091853185</v>
      </c>
      <c r="R10" s="53">
        <v>0.46795618987426485</v>
      </c>
      <c r="S10" s="53">
        <v>0.30871042636808321</v>
      </c>
      <c r="T10" s="53">
        <v>0.30378726686741447</v>
      </c>
      <c r="U10" s="53">
        <v>1.625427705266085</v>
      </c>
      <c r="V10" s="53">
        <v>0.44225677339931185</v>
      </c>
      <c r="W10" s="53">
        <v>0.49831113834882401</v>
      </c>
      <c r="X10" s="53">
        <v>0.40793968700183131</v>
      </c>
      <c r="Y10" s="53">
        <v>0.36310814920207179</v>
      </c>
      <c r="Z10" s="53">
        <v>0.60506096800451603</v>
      </c>
      <c r="AA10" s="53">
        <v>8.0693470189707711E-2</v>
      </c>
      <c r="AB10" s="53">
        <v>0.30599590693319084</v>
      </c>
      <c r="AC10" s="53">
        <v>0.1513344097795204</v>
      </c>
      <c r="AD10" s="53">
        <v>0.16503078794415471</v>
      </c>
      <c r="AE10" s="53">
        <v>0.19182704360164693</v>
      </c>
      <c r="AF10" s="53">
        <v>0.40087863270627727</v>
      </c>
      <c r="AG10" s="53">
        <v>0.15458274126405555</v>
      </c>
    </row>
    <row r="11" spans="2:33" ht="15.75" x14ac:dyDescent="0.25">
      <c r="D11" s="42" t="s">
        <v>4</v>
      </c>
      <c r="E11" s="58" t="s">
        <v>30</v>
      </c>
      <c r="F11" s="59">
        <v>2050</v>
      </c>
      <c r="G11" s="56">
        <v>17.305499999999999</v>
      </c>
      <c r="H11" s="57">
        <v>0.26691149398807434</v>
      </c>
      <c r="I11" s="57">
        <v>3.9438419574053447</v>
      </c>
      <c r="J11" s="57">
        <v>0.72342606328176939</v>
      </c>
      <c r="K11" s="57">
        <v>0.46522450241383745</v>
      </c>
      <c r="L11" s="57">
        <v>0.33135702028484104</v>
      </c>
      <c r="M11" s="57">
        <v>0.15990596467528137</v>
      </c>
      <c r="N11" s="57">
        <v>0.41903985878908945</v>
      </c>
      <c r="O11" s="57">
        <v>0.63414551238058392</v>
      </c>
      <c r="P11" s="57">
        <v>0.3050040102769459</v>
      </c>
      <c r="Q11" s="57">
        <v>0.34729167137779776</v>
      </c>
      <c r="R11" s="57">
        <v>0.7019342848113973</v>
      </c>
      <c r="S11" s="57">
        <v>0.46306563955212482</v>
      </c>
      <c r="T11" s="57">
        <v>0.45568090030112174</v>
      </c>
      <c r="U11" s="57">
        <v>2.4381415578991277</v>
      </c>
      <c r="V11" s="57">
        <v>0.66338516009896775</v>
      </c>
      <c r="W11" s="57">
        <v>0.74746670752323596</v>
      </c>
      <c r="X11" s="57">
        <v>0.61190953050274699</v>
      </c>
      <c r="Y11" s="57">
        <v>0.54466222380310769</v>
      </c>
      <c r="Z11" s="57">
        <v>0.90759145200677405</v>
      </c>
      <c r="AA11" s="57">
        <v>0.12104020528456157</v>
      </c>
      <c r="AB11" s="57">
        <v>0.45899386039978629</v>
      </c>
      <c r="AC11" s="57">
        <v>0.22700161466928059</v>
      </c>
      <c r="AD11" s="57">
        <v>0.24754618191623207</v>
      </c>
      <c r="AE11" s="57">
        <v>0.28774056540247039</v>
      </c>
      <c r="AF11" s="57">
        <v>0.60131794905941593</v>
      </c>
      <c r="AG11" s="57">
        <v>0.23187411189608331</v>
      </c>
    </row>
    <row r="12" spans="2:33" x14ac:dyDescent="0.2">
      <c r="D12" s="42" t="s">
        <v>4</v>
      </c>
      <c r="E12" s="42" t="s">
        <v>32</v>
      </c>
      <c r="F12" s="42">
        <v>2018</v>
      </c>
      <c r="G12" s="60">
        <v>8.8551000000000005E-2</v>
      </c>
      <c r="H12" s="60">
        <v>0</v>
      </c>
      <c r="I12" s="60">
        <v>2.8462821428571431E-2</v>
      </c>
      <c r="J12" s="60">
        <v>0</v>
      </c>
      <c r="K12" s="60">
        <v>0</v>
      </c>
      <c r="L12" s="60">
        <v>0</v>
      </c>
      <c r="M12" s="60">
        <v>0</v>
      </c>
      <c r="N12" s="60">
        <v>0</v>
      </c>
      <c r="O12" s="60">
        <v>9.4876071428571431E-3</v>
      </c>
      <c r="P12" s="60">
        <v>0</v>
      </c>
      <c r="Q12" s="60">
        <v>0</v>
      </c>
      <c r="R12" s="60">
        <v>0</v>
      </c>
      <c r="S12" s="60">
        <v>0</v>
      </c>
      <c r="T12" s="60">
        <v>0</v>
      </c>
      <c r="U12" s="60">
        <v>0</v>
      </c>
      <c r="V12" s="60">
        <v>0</v>
      </c>
      <c r="W12" s="60">
        <v>0</v>
      </c>
      <c r="X12" s="60">
        <v>0</v>
      </c>
      <c r="Y12" s="60">
        <v>1.5812678571428571E-2</v>
      </c>
      <c r="Z12" s="60">
        <v>0</v>
      </c>
      <c r="AA12" s="60">
        <v>0</v>
      </c>
      <c r="AB12" s="60">
        <v>3.4787892857142858E-2</v>
      </c>
      <c r="AC12" s="60">
        <v>0</v>
      </c>
      <c r="AD12" s="60">
        <v>0</v>
      </c>
      <c r="AE12" s="60">
        <v>0</v>
      </c>
      <c r="AF12" s="60">
        <v>0</v>
      </c>
      <c r="AG12" s="60">
        <v>0</v>
      </c>
    </row>
    <row r="13" spans="2:33" ht="15.75" x14ac:dyDescent="0.25">
      <c r="D13" s="61" t="s">
        <v>4</v>
      </c>
      <c r="E13" s="62" t="s">
        <v>32</v>
      </c>
      <c r="F13" s="63">
        <v>2050</v>
      </c>
      <c r="G13" s="64">
        <v>0.13282650000000001</v>
      </c>
      <c r="H13" s="64">
        <v>0</v>
      </c>
      <c r="I13" s="64">
        <v>4.2694232142857148E-2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1.4231410714285714E-2</v>
      </c>
      <c r="P13" s="64">
        <v>0</v>
      </c>
      <c r="Q13" s="64">
        <v>0</v>
      </c>
      <c r="R13" s="64">
        <v>0</v>
      </c>
      <c r="S13" s="64">
        <v>0</v>
      </c>
      <c r="T13" s="64">
        <v>0</v>
      </c>
      <c r="U13" s="64">
        <v>0</v>
      </c>
      <c r="V13" s="64">
        <v>0</v>
      </c>
      <c r="W13" s="64">
        <v>0</v>
      </c>
      <c r="X13" s="64">
        <v>0</v>
      </c>
      <c r="Y13" s="64">
        <v>2.3719017857142859E-2</v>
      </c>
      <c r="Z13" s="64">
        <v>0</v>
      </c>
      <c r="AA13" s="64">
        <v>0</v>
      </c>
      <c r="AB13" s="64">
        <v>5.2181839285714286E-2</v>
      </c>
      <c r="AC13" s="64">
        <v>0</v>
      </c>
      <c r="AD13" s="64">
        <v>0</v>
      </c>
      <c r="AE13" s="64">
        <v>0</v>
      </c>
      <c r="AF13" s="64">
        <v>0</v>
      </c>
      <c r="AG13" s="64">
        <v>0</v>
      </c>
    </row>
    <row r="15" spans="2:33" x14ac:dyDescent="0.2">
      <c r="B15" s="42" t="s">
        <v>228</v>
      </c>
    </row>
    <row r="16" spans="2:33" ht="15.75" thickBot="1" x14ac:dyDescent="0.25">
      <c r="B16" s="50" t="s">
        <v>229</v>
      </c>
      <c r="C16" s="50">
        <v>2018</v>
      </c>
      <c r="D16" s="50">
        <v>2050</v>
      </c>
    </row>
    <row r="17" spans="2:8" x14ac:dyDescent="0.2">
      <c r="B17" s="42" t="s">
        <v>154</v>
      </c>
      <c r="C17" s="42">
        <v>1</v>
      </c>
      <c r="D17" s="42">
        <v>1.5</v>
      </c>
      <c r="H17" s="42">
        <f>G5/G4</f>
        <v>1.5</v>
      </c>
    </row>
    <row r="18" spans="2:8" x14ac:dyDescent="0.2">
      <c r="B18" s="42" t="s">
        <v>156</v>
      </c>
      <c r="C18" s="42">
        <v>1</v>
      </c>
      <c r="D18" s="42">
        <v>1.5</v>
      </c>
      <c r="H18" s="42">
        <f>H7/H6</f>
        <v>1.5</v>
      </c>
    </row>
    <row r="19" spans="2:8" x14ac:dyDescent="0.2">
      <c r="B19" s="42" t="s">
        <v>158</v>
      </c>
      <c r="C19" s="42">
        <v>1</v>
      </c>
      <c r="D19" s="42">
        <v>1.5</v>
      </c>
    </row>
    <row r="20" spans="2:8" x14ac:dyDescent="0.2">
      <c r="B20" s="42" t="s">
        <v>30</v>
      </c>
      <c r="C20" s="42">
        <v>1</v>
      </c>
      <c r="D20" s="42">
        <v>1.5</v>
      </c>
    </row>
    <row r="21" spans="2:8" x14ac:dyDescent="0.2">
      <c r="B21" s="61" t="s">
        <v>32</v>
      </c>
      <c r="C21" s="61">
        <v>1</v>
      </c>
      <c r="D21" s="61">
        <v>1.5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46AD9-8B41-483B-9C03-69FDDA03EA12}">
  <sheetPr codeName="Sheet3">
    <tabColor rgb="FFFFC000"/>
  </sheetPr>
  <dimension ref="A1:T11"/>
  <sheetViews>
    <sheetView workbookViewId="0">
      <selection activeCell="E25" sqref="E25"/>
    </sheetView>
  </sheetViews>
  <sheetFormatPr defaultRowHeight="12.75" x14ac:dyDescent="0.2"/>
  <cols>
    <col min="2" max="2" width="15.5703125" customWidth="1"/>
    <col min="3" max="3" width="21" bestFit="1" customWidth="1"/>
    <col min="4" max="4" width="14.28515625" bestFit="1" customWidth="1"/>
    <col min="5" max="5" width="9.28515625" bestFit="1" customWidth="1"/>
    <col min="6" max="20" width="11.42578125" bestFit="1" customWidth="1"/>
  </cols>
  <sheetData>
    <row r="1" spans="1:20" x14ac:dyDescent="0.2">
      <c r="A1" t="s">
        <v>9</v>
      </c>
    </row>
    <row r="2" spans="1:20" x14ac:dyDescent="0.2">
      <c r="A2" t="s">
        <v>11</v>
      </c>
    </row>
    <row r="3" spans="1:20" x14ac:dyDescent="0.2">
      <c r="A3" s="8" t="s">
        <v>15</v>
      </c>
      <c r="B3" s="8"/>
      <c r="C3" s="8"/>
    </row>
    <row r="4" spans="1:20" x14ac:dyDescent="0.2">
      <c r="A4" t="s">
        <v>16</v>
      </c>
    </row>
    <row r="6" spans="1:20" x14ac:dyDescent="0.2">
      <c r="B6" s="9" t="s">
        <v>12</v>
      </c>
      <c r="C6" s="9" t="s">
        <v>13</v>
      </c>
      <c r="D6" s="9" t="s">
        <v>14</v>
      </c>
      <c r="E6" s="9">
        <v>2015</v>
      </c>
      <c r="F6" s="9">
        <v>2016</v>
      </c>
      <c r="G6" s="9">
        <v>2017</v>
      </c>
      <c r="H6" s="9">
        <v>2018</v>
      </c>
      <c r="I6" s="9">
        <v>2019</v>
      </c>
      <c r="J6" s="9">
        <v>2020</v>
      </c>
      <c r="K6" s="9">
        <v>2025</v>
      </c>
      <c r="L6" s="9">
        <v>2030</v>
      </c>
      <c r="M6" s="9">
        <v>2035</v>
      </c>
      <c r="N6" s="9">
        <v>2040</v>
      </c>
      <c r="O6" s="9">
        <v>2045</v>
      </c>
      <c r="P6" s="9">
        <v>2050</v>
      </c>
      <c r="Q6" s="9">
        <v>2055</v>
      </c>
      <c r="R6" s="9">
        <v>2060</v>
      </c>
      <c r="S6" s="9">
        <v>2065</v>
      </c>
      <c r="T6" s="9">
        <v>2070</v>
      </c>
    </row>
    <row r="7" spans="1:20" x14ac:dyDescent="0.2">
      <c r="B7" s="9" t="s">
        <v>10</v>
      </c>
      <c r="C7" t="s">
        <v>19</v>
      </c>
      <c r="D7" t="s">
        <v>20</v>
      </c>
      <c r="E7">
        <v>6000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20" x14ac:dyDescent="0.2">
      <c r="B8" s="9" t="s">
        <v>17</v>
      </c>
      <c r="C8" t="s">
        <v>21</v>
      </c>
      <c r="D8" t="s">
        <v>22</v>
      </c>
      <c r="E8" s="41">
        <v>4.7</v>
      </c>
      <c r="F8" s="41">
        <v>4.7618650000000002</v>
      </c>
      <c r="G8" s="41">
        <v>4.79995992</v>
      </c>
      <c r="H8" s="41">
        <v>4.8383595993600004</v>
      </c>
      <c r="I8" s="41">
        <v>4.877066476154881</v>
      </c>
      <c r="J8" s="41">
        <v>4.9160830079641196</v>
      </c>
      <c r="K8" s="41">
        <v>4.9160830079641196</v>
      </c>
      <c r="L8" s="41">
        <v>5.1158978925952523</v>
      </c>
      <c r="M8" s="41">
        <v>5.5402222737184301</v>
      </c>
      <c r="N8" s="41">
        <v>5.76540538650569</v>
      </c>
      <c r="O8" s="41">
        <v>5.9997410985532804</v>
      </c>
      <c r="P8" s="41">
        <v>6.2436014185442099</v>
      </c>
      <c r="Q8" s="41">
        <v>6.4973734755066594</v>
      </c>
      <c r="R8" s="41">
        <v>6.7614601333825597</v>
      </c>
      <c r="S8" s="41">
        <v>7.0362806305753702</v>
      </c>
      <c r="T8" s="41">
        <v>7.32227124549238</v>
      </c>
    </row>
    <row r="9" spans="1:20" x14ac:dyDescent="0.2">
      <c r="B9" s="9" t="s">
        <v>18</v>
      </c>
      <c r="C9" t="s">
        <v>230</v>
      </c>
      <c r="D9" t="s">
        <v>22</v>
      </c>
      <c r="E9" s="41"/>
      <c r="F9" s="65">
        <v>1.6757949999999999</v>
      </c>
      <c r="G9" s="65">
        <v>1.6846707037287041</v>
      </c>
      <c r="H9" s="65">
        <v>1.7011384193505348</v>
      </c>
      <c r="I9" s="65">
        <v>1.7240167639877606</v>
      </c>
      <c r="J9" s="65">
        <v>1.7532848800717191</v>
      </c>
      <c r="K9" s="65">
        <v>1.95636901251137</v>
      </c>
      <c r="L9" s="65">
        <v>2.1292022086957747</v>
      </c>
      <c r="M9" s="65">
        <v>2.1818531950903601</v>
      </c>
      <c r="N9" s="65">
        <v>2.29760324394171</v>
      </c>
      <c r="O9" s="65">
        <v>2.4153502954694099</v>
      </c>
      <c r="P9" s="65">
        <v>2.5359521548310098</v>
      </c>
      <c r="Q9" s="65">
        <v>2.6599968295861198</v>
      </c>
      <c r="R9" s="65">
        <v>2.78793408705168</v>
      </c>
      <c r="S9" s="65">
        <v>2.9201373770166397</v>
      </c>
      <c r="T9" s="65">
        <v>3.0569362361449399</v>
      </c>
    </row>
    <row r="10" spans="1:20" x14ac:dyDescent="0.2">
      <c r="B10" s="9" t="s">
        <v>246</v>
      </c>
      <c r="C10" s="10" t="s">
        <v>247</v>
      </c>
      <c r="F10" s="41">
        <v>2.75</v>
      </c>
      <c r="G10" s="41">
        <v>2.6271758162069148</v>
      </c>
      <c r="H10" s="41">
        <v>2.5553282745062766</v>
      </c>
      <c r="I10" s="41">
        <v>2.5043516324138295</v>
      </c>
      <c r="J10" s="41">
        <v>2.4648110769192262</v>
      </c>
      <c r="K10" s="41">
        <v>2.4648110769192262</v>
      </c>
      <c r="L10" s="41">
        <v>2.3419868931261405</v>
      </c>
      <c r="M10" s="41">
        <v>2.2191627093330601</v>
      </c>
      <c r="N10" s="41">
        <v>2.1796221538384501</v>
      </c>
      <c r="O10" s="41">
        <v>2.1473151676324198</v>
      </c>
      <c r="P10" s="41">
        <v>2.12</v>
      </c>
      <c r="Q10" s="41">
        <v>2.09633852553997</v>
      </c>
      <c r="R10" s="41">
        <v>2.0754676259317799</v>
      </c>
      <c r="S10" s="41">
        <v>2.0567979700453698</v>
      </c>
      <c r="T10" s="41">
        <v>2.0399092119721098</v>
      </c>
    </row>
    <row r="11" spans="1:20" x14ac:dyDescent="0.2">
      <c r="B11" s="9"/>
      <c r="C11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C32-BBE5-4517-ABFC-41F174D2CE44}">
  <sheetPr codeName="Sheet4">
    <tabColor rgb="FF92D050"/>
  </sheetPr>
  <dimension ref="A1:V58"/>
  <sheetViews>
    <sheetView zoomScale="90" zoomScaleNormal="90" workbookViewId="0">
      <selection activeCell="Y12" sqref="Y12"/>
    </sheetView>
  </sheetViews>
  <sheetFormatPr defaultRowHeight="12.75" x14ac:dyDescent="0.2"/>
  <cols>
    <col min="1" max="1" width="12.42578125" customWidth="1"/>
    <col min="2" max="2" width="13.28515625" bestFit="1" customWidth="1"/>
    <col min="3" max="3" width="10.140625" bestFit="1" customWidth="1"/>
    <col min="4" max="4" width="8.85546875" bestFit="1" customWidth="1"/>
    <col min="5" max="5" width="11.5703125" bestFit="1" customWidth="1"/>
    <col min="6" max="6" width="11.7109375" bestFit="1" customWidth="1"/>
    <col min="7" max="7" width="9.7109375" bestFit="1" customWidth="1"/>
    <col min="8" max="8" width="14" customWidth="1"/>
    <col min="9" max="20" width="9.7109375" customWidth="1"/>
  </cols>
  <sheetData>
    <row r="1" spans="1:22" x14ac:dyDescent="0.2">
      <c r="A1" s="10" t="s">
        <v>23</v>
      </c>
    </row>
    <row r="3" spans="1:22" x14ac:dyDescent="0.2">
      <c r="B3" s="1" t="s">
        <v>168</v>
      </c>
      <c r="C3" s="2"/>
      <c r="D3" s="2"/>
      <c r="E3" s="2"/>
      <c r="F3" s="2"/>
      <c r="G3" s="3"/>
      <c r="H3" s="2"/>
    </row>
    <row r="4" spans="1:22" ht="13.5" thickBot="1" x14ac:dyDescent="0.25">
      <c r="B4" s="22" t="s">
        <v>255</v>
      </c>
      <c r="C4" s="4" t="s">
        <v>0</v>
      </c>
      <c r="D4" s="4" t="s">
        <v>1</v>
      </c>
      <c r="E4" s="4" t="s">
        <v>2</v>
      </c>
      <c r="F4" s="4" t="s">
        <v>5</v>
      </c>
      <c r="G4" s="4" t="s">
        <v>6</v>
      </c>
      <c r="H4" s="5" t="s">
        <v>3</v>
      </c>
      <c r="I4" s="4">
        <v>2018</v>
      </c>
      <c r="J4" s="4">
        <v>2020</v>
      </c>
      <c r="K4" s="4">
        <v>2025</v>
      </c>
      <c r="L4" s="4">
        <v>2030</v>
      </c>
      <c r="M4" s="4">
        <v>2035</v>
      </c>
      <c r="N4" s="4">
        <v>2040</v>
      </c>
      <c r="O4" s="4">
        <v>2045</v>
      </c>
      <c r="P4" s="4">
        <v>2050</v>
      </c>
      <c r="Q4" s="4">
        <v>2055</v>
      </c>
      <c r="R4" s="4">
        <v>2060</v>
      </c>
      <c r="S4" s="4">
        <v>2065</v>
      </c>
      <c r="T4" s="4">
        <v>2070</v>
      </c>
      <c r="V4" t="s">
        <v>8</v>
      </c>
    </row>
    <row r="5" spans="1:22" x14ac:dyDescent="0.2">
      <c r="B5" s="42" t="str">
        <f>Regions!$C$3</f>
        <v>IE</v>
      </c>
      <c r="C5" s="2"/>
      <c r="D5" s="2"/>
      <c r="E5" s="2" t="s">
        <v>4</v>
      </c>
      <c r="F5" s="2"/>
      <c r="G5" s="2"/>
      <c r="H5" s="34" t="s">
        <v>154</v>
      </c>
      <c r="I5" s="69">
        <f>'BY-Demands'!J6</f>
        <v>14.5565610923972</v>
      </c>
      <c r="J5" s="73">
        <f>TRA!H7</f>
        <v>15.058452569590337</v>
      </c>
      <c r="K5" s="73">
        <f>TRA!I7</f>
        <v>15.956184911313356</v>
      </c>
      <c r="L5" s="73">
        <f>TRA!J7</f>
        <v>16.878174772052727</v>
      </c>
      <c r="M5" s="73">
        <f>TRA!K7</f>
        <v>17.617082455548548</v>
      </c>
      <c r="N5" s="73">
        <f>TRA!L7</f>
        <v>18.369190701761266</v>
      </c>
      <c r="O5" s="73">
        <f>TRA!M7</f>
        <v>19.232040650454138</v>
      </c>
      <c r="P5" s="73">
        <f>TRA!N7</f>
        <v>20.100535709671099</v>
      </c>
      <c r="Q5" s="73">
        <f>TRA!O7</f>
        <v>20.979878734370732</v>
      </c>
      <c r="R5" s="73">
        <f>TRA!P7</f>
        <v>21.855930998824689</v>
      </c>
      <c r="S5" s="73">
        <f>TRA!Q7</f>
        <v>22.73803800234969</v>
      </c>
      <c r="T5" s="73">
        <f>TRA!R7</f>
        <v>23.609077597062189</v>
      </c>
      <c r="V5" s="71">
        <v>5.0000000000000001E-3</v>
      </c>
    </row>
    <row r="6" spans="1:22" x14ac:dyDescent="0.2">
      <c r="B6" s="42" t="str">
        <f>Regions!$C$3</f>
        <v>IE</v>
      </c>
      <c r="E6" s="2" t="s">
        <v>4</v>
      </c>
      <c r="H6" s="34" t="s">
        <v>156</v>
      </c>
      <c r="I6" s="70">
        <f>'BY-Demands'!J7</f>
        <v>31.276118540281001</v>
      </c>
      <c r="J6" s="73">
        <f>TRA!H8</f>
        <v>32.375673024619218</v>
      </c>
      <c r="K6" s="73">
        <f>TRA!I8</f>
        <v>34.305797559323715</v>
      </c>
      <c r="L6" s="73">
        <f>TRA!J8</f>
        <v>36.288075759913362</v>
      </c>
      <c r="M6" s="73">
        <f>TRA!K8</f>
        <v>37.876727279429375</v>
      </c>
      <c r="N6" s="73">
        <f>TRA!L8</f>
        <v>39.493760008786715</v>
      </c>
      <c r="O6" s="73">
        <f>TRA!M8</f>
        <v>41.348887398476393</v>
      </c>
      <c r="P6" s="73">
        <f>TRA!N8</f>
        <v>43.216151775792859</v>
      </c>
      <c r="Q6" s="73">
        <f>TRA!O8</f>
        <v>45.106739278897074</v>
      </c>
      <c r="R6" s="73">
        <f>TRA!P8</f>
        <v>46.990251647473073</v>
      </c>
      <c r="S6" s="73">
        <f>TRA!Q8</f>
        <v>48.886781705051831</v>
      </c>
      <c r="T6" s="73">
        <f>TRA!R8</f>
        <v>50.759516833683705</v>
      </c>
    </row>
    <row r="7" spans="1:22" x14ac:dyDescent="0.2">
      <c r="B7" s="42" t="str">
        <f>Regions!$C$3</f>
        <v>IE</v>
      </c>
      <c r="E7" s="2" t="s">
        <v>4</v>
      </c>
      <c r="H7" s="34" t="s">
        <v>158</v>
      </c>
      <c r="I7" s="70">
        <f>'BY-Demands'!J8</f>
        <v>27.131577542973599</v>
      </c>
      <c r="J7" s="73">
        <f>TRA!H9</f>
        <v>27.858137253742118</v>
      </c>
      <c r="K7" s="73">
        <f>TRA!I9</f>
        <v>29.518942085929705</v>
      </c>
      <c r="L7" s="73">
        <f>TRA!J9</f>
        <v>31.224623328297547</v>
      </c>
      <c r="M7" s="73">
        <f>TRA!K9</f>
        <v>32.591602542764811</v>
      </c>
      <c r="N7" s="73">
        <f>TRA!L9</f>
        <v>33.98300279825834</v>
      </c>
      <c r="O7" s="73">
        <f>TRA!M9</f>
        <v>35.579275203340153</v>
      </c>
      <c r="P7" s="73">
        <f>TRA!N9</f>
        <v>37.185991062891532</v>
      </c>
      <c r="Q7" s="73">
        <f>TRA!O9</f>
        <v>38.812775658585856</v>
      </c>
      <c r="R7" s="73">
        <f>TRA!P9</f>
        <v>40.433472347825671</v>
      </c>
      <c r="S7" s="73">
        <f>TRA!Q9</f>
        <v>42.065370304346921</v>
      </c>
      <c r="T7" s="73">
        <f>TRA!R9</f>
        <v>43.676793554565045</v>
      </c>
    </row>
    <row r="8" spans="1:22" x14ac:dyDescent="0.2">
      <c r="B8" s="42" t="str">
        <f>Regions!$C$3</f>
        <v>IE</v>
      </c>
      <c r="E8" s="2" t="s">
        <v>4</v>
      </c>
      <c r="H8" s="34" t="s">
        <v>30</v>
      </c>
      <c r="I8" s="70">
        <f>TRA!F10</f>
        <v>11.536999999999999</v>
      </c>
      <c r="J8" s="73">
        <f t="shared" ref="J8:T8" si="0">I8*(1+$V$5)^(J$4-I$4)</f>
        <v>11.652658424999997</v>
      </c>
      <c r="K8" s="73">
        <f t="shared" si="0"/>
        <v>11.946902652505241</v>
      </c>
      <c r="L8" s="73">
        <f t="shared" si="0"/>
        <v>12.248576915480708</v>
      </c>
      <c r="M8" s="73">
        <f t="shared" si="0"/>
        <v>12.55786883163281</v>
      </c>
      <c r="N8" s="73">
        <f t="shared" si="0"/>
        <v>12.87497075625015</v>
      </c>
      <c r="O8" s="73">
        <f t="shared" si="0"/>
        <v>13.200079901833419</v>
      </c>
      <c r="P8" s="73">
        <f t="shared" si="0"/>
        <v>13.53339846074608</v>
      </c>
      <c r="Q8" s="73">
        <f t="shared" si="0"/>
        <v>13.875133730962144</v>
      </c>
      <c r="R8" s="73">
        <f t="shared" si="0"/>
        <v>14.225498244989243</v>
      </c>
      <c r="S8" s="73">
        <f t="shared" si="0"/>
        <v>14.584709902047152</v>
      </c>
      <c r="T8" s="73">
        <f t="shared" si="0"/>
        <v>14.952992103584004</v>
      </c>
    </row>
    <row r="9" spans="1:22" x14ac:dyDescent="0.2">
      <c r="B9" s="42" t="str">
        <f>Regions!$C$3</f>
        <v>IE</v>
      </c>
      <c r="E9" s="2" t="s">
        <v>4</v>
      </c>
      <c r="H9" s="34" t="s">
        <v>32</v>
      </c>
      <c r="I9" s="40">
        <f>TRA!F11</f>
        <v>8.8551000000000005E-2</v>
      </c>
      <c r="J9" s="53">
        <f t="shared" ref="J9:T9" si="1">I9*(1+$V$5)^(J$4-I$4)</f>
        <v>8.9438723774999979E-2</v>
      </c>
      <c r="K9" s="53">
        <f t="shared" si="1"/>
        <v>9.1697163628498876E-2</v>
      </c>
      <c r="L9" s="53">
        <f t="shared" si="1"/>
        <v>9.4012631918413123E-2</v>
      </c>
      <c r="M9" s="53">
        <f t="shared" si="1"/>
        <v>9.638656868422614E-2</v>
      </c>
      <c r="N9" s="53">
        <f t="shared" si="1"/>
        <v>9.8820450328222856E-2</v>
      </c>
      <c r="O9" s="53">
        <f t="shared" si="1"/>
        <v>0.10131579053369603</v>
      </c>
      <c r="P9" s="53">
        <f t="shared" si="1"/>
        <v>0.10387414120633839</v>
      </c>
      <c r="Q9" s="53">
        <f t="shared" si="1"/>
        <v>0.10649709343940615</v>
      </c>
      <c r="R9" s="53">
        <f t="shared" si="1"/>
        <v>0.10918627850325409</v>
      </c>
      <c r="S9" s="53">
        <f t="shared" si="1"/>
        <v>0.11194336885985762</v>
      </c>
      <c r="T9" s="53">
        <f t="shared" si="1"/>
        <v>0.11477007920295285</v>
      </c>
    </row>
    <row r="10" spans="1:22" x14ac:dyDescent="0.2">
      <c r="B10" s="42" t="str">
        <f>Regions!$C$3</f>
        <v>IE</v>
      </c>
      <c r="E10" s="2" t="s">
        <v>4</v>
      </c>
      <c r="H10" s="34" t="s">
        <v>34</v>
      </c>
      <c r="I10" s="6">
        <f>'BY-Demands'!J11</f>
        <v>7.7245727925227703</v>
      </c>
      <c r="J10" s="53">
        <f t="shared" ref="J10:T10" si="2">I10*(1+$V$5)^(J$4-I$4)</f>
        <v>7.8020116347678092</v>
      </c>
      <c r="K10" s="53">
        <f t="shared" si="2"/>
        <v>7.9990222054659013</v>
      </c>
      <c r="L10" s="53">
        <f t="shared" si="2"/>
        <v>8.201007539953606</v>
      </c>
      <c r="M10" s="53">
        <f t="shared" si="2"/>
        <v>8.4080932572506288</v>
      </c>
      <c r="N10" s="53">
        <f t="shared" si="2"/>
        <v>8.620408148414338</v>
      </c>
      <c r="O10" s="53">
        <f t="shared" si="2"/>
        <v>8.8380842566376927</v>
      </c>
      <c r="P10" s="53">
        <f t="shared" si="2"/>
        <v>9.0612569593697394</v>
      </c>
      <c r="Q10" s="53">
        <f t="shared" si="2"/>
        <v>9.2900650525097621</v>
      </c>
      <c r="R10" s="53">
        <f t="shared" si="2"/>
        <v>9.5246508367274263</v>
      </c>
      <c r="S10" s="53">
        <f t="shared" si="2"/>
        <v>9.7651602059626299</v>
      </c>
      <c r="T10" s="53">
        <f t="shared" si="2"/>
        <v>10.011742738160077</v>
      </c>
    </row>
    <row r="11" spans="1:22" ht="15" x14ac:dyDescent="0.25">
      <c r="B11" s="42" t="str">
        <f>Regions!$C$3</f>
        <v>IE</v>
      </c>
      <c r="E11" s="2" t="s">
        <v>4</v>
      </c>
      <c r="H11" s="72" t="s">
        <v>36</v>
      </c>
      <c r="I11" s="6">
        <f>'BY-Demands'!J12</f>
        <v>3.5132998087277101</v>
      </c>
      <c r="J11" s="53">
        <f t="shared" ref="J11:T11" si="3">I11*(1+$V$5)^(J$4-I$4)</f>
        <v>3.5485206393102042</v>
      </c>
      <c r="K11" s="53">
        <f t="shared" si="3"/>
        <v>3.6381252322037994</v>
      </c>
      <c r="L11" s="53">
        <f t="shared" si="3"/>
        <v>3.7299924533539928</v>
      </c>
      <c r="M11" s="53">
        <f t="shared" si="3"/>
        <v>3.8241794369596271</v>
      </c>
      <c r="N11" s="53">
        <f t="shared" si="3"/>
        <v>3.9207447599296619</v>
      </c>
      <c r="O11" s="53">
        <f t="shared" si="3"/>
        <v>4.0197484783134119</v>
      </c>
      <c r="P11" s="53">
        <f t="shared" si="3"/>
        <v>4.1212521646506959</v>
      </c>
      <c r="Q11" s="53">
        <f t="shared" si="3"/>
        <v>4.2253189462651202</v>
      </c>
      <c r="R11" s="53">
        <f t="shared" si="3"/>
        <v>4.3320135445243197</v>
      </c>
      <c r="S11" s="53">
        <f t="shared" si="3"/>
        <v>4.4414023150915654</v>
      </c>
      <c r="T11" s="53">
        <f t="shared" si="3"/>
        <v>4.5535532891937791</v>
      </c>
    </row>
    <row r="12" spans="1:22" x14ac:dyDescent="0.2">
      <c r="B12" s="42" t="str">
        <f>Regions!$C$3</f>
        <v>IE</v>
      </c>
      <c r="E12" s="2" t="s">
        <v>4</v>
      </c>
      <c r="H12" s="34" t="s">
        <v>38</v>
      </c>
      <c r="I12" s="6">
        <f>'BY-Demands'!J13</f>
        <v>22.296388375177401</v>
      </c>
      <c r="J12" s="53">
        <f t="shared" ref="J12:T12" si="4">I12*(1+$V$5)^(J$4-I$4)</f>
        <v>22.519909668638547</v>
      </c>
      <c r="K12" s="53">
        <f t="shared" si="4"/>
        <v>23.088565608103831</v>
      </c>
      <c r="L12" s="53">
        <f t="shared" si="4"/>
        <v>23.671580822639363</v>
      </c>
      <c r="M12" s="53">
        <f t="shared" si="4"/>
        <v>24.269317901934681</v>
      </c>
      <c r="N12" s="53">
        <f t="shared" si="4"/>
        <v>24.882148591523347</v>
      </c>
      <c r="O12" s="53">
        <f t="shared" si="4"/>
        <v>25.510454023979502</v>
      </c>
      <c r="P12" s="53">
        <f t="shared" si="4"/>
        <v>26.154624955952382</v>
      </c>
      <c r="Q12" s="53">
        <f t="shared" si="4"/>
        <v>26.815062011186289</v>
      </c>
      <c r="R12" s="53">
        <f t="shared" si="4"/>
        <v>27.492175929677099</v>
      </c>
      <c r="S12" s="53">
        <f t="shared" si="4"/>
        <v>28.186387823120299</v>
      </c>
      <c r="T12" s="53">
        <f t="shared" si="4"/>
        <v>28.898129436809384</v>
      </c>
    </row>
    <row r="13" spans="1:22" x14ac:dyDescent="0.2">
      <c r="B13" s="42" t="str">
        <f>Regions!$C$3</f>
        <v>IE</v>
      </c>
      <c r="E13" s="2" t="s">
        <v>4</v>
      </c>
      <c r="H13" s="34" t="s">
        <v>40</v>
      </c>
      <c r="I13" s="6">
        <f>'BY-Demands'!J14</f>
        <v>0.23349320028657899</v>
      </c>
      <c r="J13" s="53">
        <f t="shared" ref="J13:T13" si="5">I13*(1+$V$5)^(J$4-I$4)</f>
        <v>0.23583396961945188</v>
      </c>
      <c r="K13" s="53">
        <f t="shared" si="5"/>
        <v>0.24178907288252299</v>
      </c>
      <c r="L13" s="53">
        <f t="shared" si="5"/>
        <v>0.24789454996549404</v>
      </c>
      <c r="M13" s="53">
        <f t="shared" si="5"/>
        <v>0.25415419799575517</v>
      </c>
      <c r="N13" s="53">
        <f t="shared" si="5"/>
        <v>0.26057190998292135</v>
      </c>
      <c r="O13" s="53">
        <f t="shared" si="5"/>
        <v>0.26715167723997885</v>
      </c>
      <c r="P13" s="53">
        <f t="shared" si="5"/>
        <v>0.2738975918655685</v>
      </c>
      <c r="Q13" s="53">
        <f t="shared" si="5"/>
        <v>0.28081384928894959</v>
      </c>
      <c r="R13" s="53">
        <f t="shared" si="5"/>
        <v>0.28790475087922779</v>
      </c>
      <c r="S13" s="53">
        <f t="shared" si="5"/>
        <v>0.29517470662046869</v>
      </c>
      <c r="T13" s="53">
        <f t="shared" si="5"/>
        <v>0.30262823785436194</v>
      </c>
    </row>
    <row r="14" spans="1:22" x14ac:dyDescent="0.2">
      <c r="B14" s="42" t="str">
        <f>Regions!$C$3</f>
        <v>IE</v>
      </c>
      <c r="C14" s="61"/>
      <c r="D14" s="61"/>
      <c r="E14" s="61" t="s">
        <v>4</v>
      </c>
      <c r="F14" s="61"/>
      <c r="G14" s="61"/>
      <c r="H14" s="35" t="s">
        <v>42</v>
      </c>
      <c r="I14" s="67">
        <f>'BY-Demands'!J15</f>
        <v>45.935836654432002</v>
      </c>
      <c r="J14" s="68">
        <f>TRA!G16</f>
        <v>46.069066428898779</v>
      </c>
      <c r="K14" s="68">
        <f>TRA!H16</f>
        <v>46.778673909626953</v>
      </c>
      <c r="L14" s="68">
        <f>TRA!I16</f>
        <v>50.119397109297552</v>
      </c>
      <c r="M14" s="68">
        <f>TRA!J16</f>
        <v>53.139109107951029</v>
      </c>
      <c r="N14" s="68">
        <f>TRA!K16</f>
        <v>55.868655978434504</v>
      </c>
      <c r="O14" s="68">
        <f>TRA!L16</f>
        <v>58.335919784217054</v>
      </c>
      <c r="P14" s="68">
        <f>TRA!M16</f>
        <v>60.566103392035323</v>
      </c>
      <c r="Q14" s="68">
        <f>TRA!N16</f>
        <v>62.581987916797445</v>
      </c>
      <c r="R14" s="68">
        <f>TRA!O16</f>
        <v>64.404165428518183</v>
      </c>
      <c r="S14" s="68">
        <f>TRA!P16</f>
        <v>66.051249298370649</v>
      </c>
      <c r="T14" s="68">
        <f>TRA!Q16</f>
        <v>67.540064332514575</v>
      </c>
    </row>
    <row r="15" spans="1:22" x14ac:dyDescent="0.2">
      <c r="B15" s="42" t="str">
        <f>_xlfn.TEXTJOIN(",",TRUE,IF(LEFT(Regions!$C$3,1)="*","",Regions!$C$3),IF(LEFT(Regions!$D$3,1)="*","",Regions!$D$3))</f>
        <v>IE,National</v>
      </c>
      <c r="E15" s="2" t="s">
        <v>4</v>
      </c>
      <c r="H15" s="36" t="str">
        <f>'BY-Demands'!I16</f>
        <v>RSDRRF</v>
      </c>
      <c r="I15" s="6">
        <f>'BY-Demands'!J16</f>
        <v>1.411707806586</v>
      </c>
      <c r="J15" s="53">
        <f t="shared" ref="J15:T15" si="6">I15*(1+$V$5)^(J$4-I$4)</f>
        <v>1.4258601773470243</v>
      </c>
      <c r="K15" s="53">
        <f t="shared" si="6"/>
        <v>1.4618649336105261</v>
      </c>
      <c r="L15" s="53">
        <f t="shared" si="6"/>
        <v>1.4987788550882539</v>
      </c>
      <c r="M15" s="53">
        <f t="shared" si="6"/>
        <v>1.5366248993411675</v>
      </c>
      <c r="N15" s="53">
        <f t="shared" si="6"/>
        <v>1.5754266036374096</v>
      </c>
      <c r="O15" s="53">
        <f t="shared" si="6"/>
        <v>1.6152080995906388</v>
      </c>
      <c r="P15" s="53">
        <f t="shared" si="6"/>
        <v>1.6559941281679984</v>
      </c>
      <c r="Q15" s="53">
        <f t="shared" si="6"/>
        <v>1.6978100550770558</v>
      </c>
      <c r="R15" s="53">
        <f t="shared" si="6"/>
        <v>1.740681886541281</v>
      </c>
      <c r="S15" s="53">
        <f t="shared" si="6"/>
        <v>1.7846362854738755</v>
      </c>
      <c r="T15" s="53">
        <f t="shared" si="6"/>
        <v>1.8297005880600117</v>
      </c>
    </row>
    <row r="16" spans="1:22" x14ac:dyDescent="0.2">
      <c r="B16" s="42" t="str">
        <f>_xlfn.TEXTJOIN(",",TRUE,IF(LEFT(Regions!$C$3,1)="*","",Regions!$C$3),IF(LEFT(Regions!$D$3,1)="*","",Regions!$D$3))</f>
        <v>IE,National</v>
      </c>
      <c r="E16" s="2" t="s">
        <v>4</v>
      </c>
      <c r="H16" s="36" t="str">
        <f>'BY-Demands'!I17</f>
        <v>RSDRCK</v>
      </c>
      <c r="I16" s="6">
        <f>'BY-Demands'!J17</f>
        <v>2.0517341103298801</v>
      </c>
      <c r="J16" s="53">
        <f t="shared" ref="J16:T16" si="7">I16*(1+$V$5)^(J$4-I$4)</f>
        <v>2.0723027447859366</v>
      </c>
      <c r="K16" s="53">
        <f t="shared" si="7"/>
        <v>2.1246309859526327</v>
      </c>
      <c r="L16" s="53">
        <f t="shared" si="7"/>
        <v>2.1782805807827788</v>
      </c>
      <c r="M16" s="53">
        <f t="shared" si="7"/>
        <v>2.233284895112202</v>
      </c>
      <c r="N16" s="53">
        <f t="shared" si="7"/>
        <v>2.2896781373058963</v>
      </c>
      <c r="O16" s="53">
        <f t="shared" si="7"/>
        <v>2.3474953795329392</v>
      </c>
      <c r="P16" s="53">
        <f t="shared" si="7"/>
        <v>2.4067725795786274</v>
      </c>
      <c r="Q16" s="53">
        <f t="shared" si="7"/>
        <v>2.4675466032073956</v>
      </c>
      <c r="R16" s="53">
        <f t="shared" si="7"/>
        <v>2.5298552470904285</v>
      </c>
      <c r="S16" s="53">
        <f t="shared" si="7"/>
        <v>2.5937372623122221</v>
      </c>
      <c r="T16" s="53">
        <f t="shared" si="7"/>
        <v>2.6592323784707159</v>
      </c>
    </row>
    <row r="17" spans="2:20" x14ac:dyDescent="0.2">
      <c r="B17" s="42" t="str">
        <f>_xlfn.TEXTJOIN(",",TRUE,IF(LEFT(Regions!$C$3,1)="*","",Regions!$C$3),IF(LEFT(Regions!$D$3,1)="*","",Regions!$D$3))</f>
        <v>IE,National</v>
      </c>
      <c r="E17" s="2" t="s">
        <v>4</v>
      </c>
      <c r="H17" s="36" t="str">
        <f>'BY-Demands'!I18</f>
        <v>RSDRCW</v>
      </c>
      <c r="I17" s="6">
        <f>'BY-Demands'!J18</f>
        <v>1.10232379053225</v>
      </c>
      <c r="J17" s="53">
        <f t="shared" ref="J17:T17" si="8">I17*(1+$V$5)^(J$4-I$4)</f>
        <v>1.1133745865323355</v>
      </c>
      <c r="K17" s="53">
        <f t="shared" si="8"/>
        <v>1.1414886900432841</v>
      </c>
      <c r="L17" s="53">
        <f t="shared" si="8"/>
        <v>1.170312709898458</v>
      </c>
      <c r="M17" s="53">
        <f t="shared" si="8"/>
        <v>1.1998645723751649</v>
      </c>
      <c r="N17" s="53">
        <f t="shared" si="8"/>
        <v>1.2301626564116785</v>
      </c>
      <c r="O17" s="53">
        <f t="shared" si="8"/>
        <v>1.2612258050374954</v>
      </c>
      <c r="P17" s="53">
        <f t="shared" si="8"/>
        <v>1.2930733370922194</v>
      </c>
      <c r="Q17" s="53">
        <f t="shared" si="8"/>
        <v>1.3257250592403633</v>
      </c>
      <c r="R17" s="53">
        <f t="shared" si="8"/>
        <v>1.3592012782895391</v>
      </c>
      <c r="S17" s="53">
        <f t="shared" si="8"/>
        <v>1.3935228138196982</v>
      </c>
      <c r="T17" s="53">
        <f t="shared" si="8"/>
        <v>1.4287110111312753</v>
      </c>
    </row>
    <row r="18" spans="2:20" x14ac:dyDescent="0.2">
      <c r="B18" s="42" t="str">
        <f>_xlfn.TEXTJOIN(",",TRUE,IF(LEFT(Regions!$C$3,1)="*","",Regions!$C$3),IF(LEFT(Regions!$D$3,1)="*","",Regions!$D$3))</f>
        <v>IE,National</v>
      </c>
      <c r="E18" s="2" t="s">
        <v>4</v>
      </c>
      <c r="H18" s="36" t="str">
        <f>'BY-Demands'!I19</f>
        <v>RSDRCD</v>
      </c>
      <c r="I18" s="6">
        <f>'BY-Demands'!J19</f>
        <v>1.7147299705762999</v>
      </c>
      <c r="J18" s="53">
        <f t="shared" ref="J18:T18" si="9">I18*(1+$V$5)^(J$4-I$4)</f>
        <v>1.731920138531327</v>
      </c>
      <c r="K18" s="53">
        <f t="shared" si="9"/>
        <v>1.7756532923470774</v>
      </c>
      <c r="L18" s="53">
        <f t="shared" si="9"/>
        <v>1.8204907630999205</v>
      </c>
      <c r="M18" s="53">
        <f t="shared" si="9"/>
        <v>1.8664604361763686</v>
      </c>
      <c r="N18" s="53">
        <f t="shared" si="9"/>
        <v>1.9135909011038872</v>
      </c>
      <c r="O18" s="53">
        <f t="shared" si="9"/>
        <v>1.9619114693313366</v>
      </c>
      <c r="P18" s="53">
        <f t="shared" si="9"/>
        <v>2.0114521924583921</v>
      </c>
      <c r="Q18" s="53">
        <f t="shared" si="9"/>
        <v>2.0622438809252794</v>
      </c>
      <c r="R18" s="53">
        <f t="shared" si="9"/>
        <v>2.1143181231744488</v>
      </c>
      <c r="S18" s="53">
        <f t="shared" si="9"/>
        <v>2.1677073052961071</v>
      </c>
      <c r="T18" s="53">
        <f t="shared" si="9"/>
        <v>2.2224446311698229</v>
      </c>
    </row>
    <row r="19" spans="2:20" x14ac:dyDescent="0.2">
      <c r="B19" s="42" t="str">
        <f>_xlfn.TEXTJOIN(",",TRUE,IF(LEFT(Regions!$C$3,1)="*","",Regions!$C$3),IF(LEFT(Regions!$D$3,1)="*","",Regions!$D$3))</f>
        <v>IE,National</v>
      </c>
      <c r="E19" s="2" t="s">
        <v>4</v>
      </c>
      <c r="H19" s="36" t="str">
        <f>'BY-Demands'!I20</f>
        <v>RSDRDW</v>
      </c>
      <c r="I19" s="6">
        <f>'BY-Demands'!J20</f>
        <v>1.1862012348846001</v>
      </c>
      <c r="J19" s="53">
        <f t="shared" ref="J19:T19" si="10">I19*(1+$V$5)^(J$4-I$4)</f>
        <v>1.1980929022643179</v>
      </c>
      <c r="K19" s="53">
        <f t="shared" si="10"/>
        <v>1.2283462494104032</v>
      </c>
      <c r="L19" s="53">
        <f t="shared" si="10"/>
        <v>1.2593635314832472</v>
      </c>
      <c r="M19" s="53">
        <f t="shared" si="10"/>
        <v>1.2911640387970591</v>
      </c>
      <c r="N19" s="53">
        <f t="shared" si="10"/>
        <v>1.3237675487706548</v>
      </c>
      <c r="O19" s="53">
        <f t="shared" si="10"/>
        <v>1.3571943382274592</v>
      </c>
      <c r="P19" s="53">
        <f t="shared" si="10"/>
        <v>1.3914651960060977</v>
      </c>
      <c r="Q19" s="53">
        <f t="shared" si="10"/>
        <v>1.4266014358894226</v>
      </c>
      <c r="R19" s="53">
        <f t="shared" si="10"/>
        <v>1.4626249098600117</v>
      </c>
      <c r="S19" s="53">
        <f t="shared" si="10"/>
        <v>1.4995580216903865</v>
      </c>
      <c r="T19" s="53">
        <f t="shared" si="10"/>
        <v>1.5374237408763995</v>
      </c>
    </row>
    <row r="20" spans="2:20" x14ac:dyDescent="0.2">
      <c r="B20" s="42" t="str">
        <f>_xlfn.TEXTJOIN(",",TRUE,IF(LEFT(Regions!$C$3,1)="*","",Regions!$C$3),IF(LEFT(Regions!$D$3,1)="*","",Regions!$D$3))</f>
        <v>IE,National</v>
      </c>
      <c r="E20" s="2" t="s">
        <v>4</v>
      </c>
      <c r="H20" s="36" t="str">
        <f>'BY-Demands'!I21</f>
        <v>RSDROE</v>
      </c>
      <c r="I20" s="6">
        <f>'BY-Demands'!J21</f>
        <v>10.352794328441099</v>
      </c>
      <c r="J20" s="53">
        <f t="shared" ref="J20:T20" si="11">I20*(1+$V$5)^(J$4-I$4)</f>
        <v>10.456581091583718</v>
      </c>
      <c r="K20" s="53">
        <f t="shared" si="11"/>
        <v>10.720622867582055</v>
      </c>
      <c r="L20" s="53">
        <f t="shared" si="11"/>
        <v>10.991332029302525</v>
      </c>
      <c r="M20" s="53">
        <f t="shared" si="11"/>
        <v>11.268876936589701</v>
      </c>
      <c r="N20" s="53">
        <f t="shared" si="11"/>
        <v>11.553430200585208</v>
      </c>
      <c r="O20" s="53">
        <f t="shared" si="11"/>
        <v>11.845168791078299</v>
      </c>
      <c r="P20" s="53">
        <f t="shared" si="11"/>
        <v>12.144274146567174</v>
      </c>
      <c r="Q20" s="53">
        <f t="shared" si="11"/>
        <v>12.450932287099475</v>
      </c>
      <c r="R20" s="53">
        <f t="shared" si="11"/>
        <v>12.765333929962157</v>
      </c>
      <c r="S20" s="53">
        <f t="shared" si="11"/>
        <v>13.087674608292664</v>
      </c>
      <c r="T20" s="53">
        <f t="shared" si="11"/>
        <v>13.418154792685185</v>
      </c>
    </row>
    <row r="21" spans="2:20" x14ac:dyDescent="0.2">
      <c r="B21" s="42" t="str">
        <f>_xlfn.TEXTJOIN(",",TRUE,IF(LEFT(Regions!$C$3,1)="*","",Regions!$C$3),IF(LEFT(Regions!$D$3,1)="*","",Regions!$D$3))</f>
        <v>IE,National</v>
      </c>
      <c r="E21" s="2" t="s">
        <v>4</v>
      </c>
      <c r="H21" s="36" t="str">
        <f>'BY-Demands'!I22</f>
        <v>RSDROA</v>
      </c>
      <c r="I21" s="6">
        <f>'BY-Demands'!J22</f>
        <v>0</v>
      </c>
      <c r="J21" s="39">
        <f t="shared" ref="J21:T21" si="12">I21*(1+$V$5)^(J$4-I$4)</f>
        <v>0</v>
      </c>
      <c r="K21" s="39">
        <f t="shared" si="12"/>
        <v>0</v>
      </c>
      <c r="L21" s="39">
        <f t="shared" si="12"/>
        <v>0</v>
      </c>
      <c r="M21" s="39">
        <f t="shared" si="12"/>
        <v>0</v>
      </c>
      <c r="N21" s="39">
        <f t="shared" si="12"/>
        <v>0</v>
      </c>
      <c r="O21" s="39">
        <f t="shared" si="12"/>
        <v>0</v>
      </c>
      <c r="P21" s="39">
        <f t="shared" si="12"/>
        <v>0</v>
      </c>
      <c r="Q21" s="39">
        <f t="shared" si="12"/>
        <v>0</v>
      </c>
      <c r="R21" s="39">
        <f t="shared" si="12"/>
        <v>0</v>
      </c>
      <c r="S21" s="39">
        <f t="shared" si="12"/>
        <v>0</v>
      </c>
      <c r="T21" s="39">
        <f t="shared" si="12"/>
        <v>0</v>
      </c>
    </row>
    <row r="22" spans="2:20" x14ac:dyDescent="0.2">
      <c r="B22" s="42" t="str">
        <f>_xlfn.TEXTJOIN(",",TRUE,IF(LEFT(Regions!$C$3,1)="*","",Regions!$C$3),IF(LEFT(Regions!$D$3,1)="*","",Regions!$D$3))</f>
        <v>IE,National</v>
      </c>
      <c r="E22" s="2" t="s">
        <v>4</v>
      </c>
      <c r="H22" s="36" t="str">
        <f>'BY-Demands'!I23</f>
        <v>RSD_Apt</v>
      </c>
      <c r="I22" s="68">
        <f>Macro_drivers!H$9*RSD!E18</f>
        <v>0.2134145569561548</v>
      </c>
      <c r="J22" s="68">
        <f>Macro_drivers!J$9*RSD!F18</f>
        <v>0.22267383114875372</v>
      </c>
      <c r="K22" s="68">
        <f>Macro_drivers!K$9*RSD!G18</f>
        <v>0.25139702343760217</v>
      </c>
      <c r="L22" s="68">
        <f>Macro_drivers!L$9*RSD!H18</f>
        <v>0.28807935187557943</v>
      </c>
      <c r="M22" s="68">
        <f>Macro_drivers!M$9*RSD!I18</f>
        <v>0.30791090975932128</v>
      </c>
      <c r="N22" s="68">
        <f>Macro_drivers!N$9*RSD!J18</f>
        <v>0.33584046712610921</v>
      </c>
      <c r="O22" s="68">
        <f>Macro_drivers!O$9*RSD!K18</f>
        <v>0.3637139922422416</v>
      </c>
      <c r="P22" s="68">
        <f>Macro_drivers!P$9*RSD!L18</f>
        <v>0.3917503872109524</v>
      </c>
      <c r="Q22" s="68">
        <f>Macro_drivers!Q$9*RSD!M18</f>
        <v>0.42011859010497321</v>
      </c>
      <c r="R22" s="68">
        <f>Macro_drivers!R$9*RSD!N18</f>
        <v>0.44895652150595161</v>
      </c>
      <c r="S22" s="68">
        <f>Macro_drivers!S$9*RSD!O18</f>
        <v>0.47838149510896311</v>
      </c>
      <c r="T22" s="68">
        <f>Macro_drivers!T$9*RSD!P18</f>
        <v>0.50849657839321405</v>
      </c>
    </row>
    <row r="23" spans="2:20" x14ac:dyDescent="0.2">
      <c r="B23" s="42" t="str">
        <f>_xlfn.TEXTJOIN(",",TRUE,IF(LEFT(Regions!$C$3,1)="*","",Regions!$C$3),IF(LEFT(Regions!$D$3,1)="*","",Regions!$D$3))</f>
        <v>IE,National</v>
      </c>
      <c r="E23" s="2" t="s">
        <v>4</v>
      </c>
      <c r="H23" s="36" t="str">
        <f>'BY-Demands'!I24</f>
        <v>RSD_Att</v>
      </c>
      <c r="I23" s="68">
        <f>Macro_drivers!H$9*RSD!E19</f>
        <v>0.76661795373000385</v>
      </c>
      <c r="J23" s="68">
        <f>Macro_drivers!J$9*RSD!F19</f>
        <v>0.78919387124167351</v>
      </c>
      <c r="K23" s="68">
        <f>Macro_drivers!K$9*RSD!G19</f>
        <v>0.87961025908364376</v>
      </c>
      <c r="L23" s="68">
        <f>Macro_drivers!L$9*RSD!H19</f>
        <v>0.9523976117072992</v>
      </c>
      <c r="M23" s="68">
        <f>Macro_drivers!M$9*RSD!I19</f>
        <v>0.97162782682100024</v>
      </c>
      <c r="N23" s="68">
        <f>Macro_drivers!N$9*RSD!J19</f>
        <v>1.0192317609824246</v>
      </c>
      <c r="O23" s="68">
        <f>Macro_drivers!O$9*RSD!K19</f>
        <v>1.0678398764334494</v>
      </c>
      <c r="P23" s="68">
        <f>Macro_drivers!P$9*RSD!L19</f>
        <v>1.1178009053222044</v>
      </c>
      <c r="Q23" s="68">
        <f>Macro_drivers!Q$9*RSD!M19</f>
        <v>1.1693474752673381</v>
      </c>
      <c r="R23" s="68">
        <f>Macro_drivers!R$9*RSD!N19</f>
        <v>1.2226545653416798</v>
      </c>
      <c r="S23" s="68">
        <f>Macro_drivers!S$9*RSD!O19</f>
        <v>1.2778665132056573</v>
      </c>
      <c r="T23" s="68">
        <f>Macro_drivers!T$9*RSD!P19</f>
        <v>1.3351108377083993</v>
      </c>
    </row>
    <row r="24" spans="2:20" x14ac:dyDescent="0.2">
      <c r="B24" s="42" t="str">
        <f>_xlfn.TEXTJOIN(",",TRUE,IF(LEFT(Regions!$C$3,1)="*","",Regions!$C$3),IF(LEFT(Regions!$D$3,1)="*","",Regions!$D$3))</f>
        <v>IE,National</v>
      </c>
      <c r="E24" s="2" t="s">
        <v>4</v>
      </c>
      <c r="H24" s="36" t="str">
        <f>'BY-Demands'!I25</f>
        <v>RSD_Det</v>
      </c>
      <c r="I24" s="68">
        <f>Macro_drivers!H$9*RSD!E20</f>
        <v>0.72110590866437618</v>
      </c>
      <c r="J24" s="68">
        <f>Macro_drivers!J$9*RSD!F20</f>
        <v>0.74141717768129189</v>
      </c>
      <c r="K24" s="68">
        <f>Macro_drivers!K$9*RSD!G20</f>
        <v>0.82536172999012403</v>
      </c>
      <c r="L24" s="68">
        <f>Macro_drivers!L$9*RSD!H20</f>
        <v>0.8887252451128963</v>
      </c>
      <c r="M24" s="68">
        <f>Macro_drivers!M$9*RSD!I20</f>
        <v>0.90231445851003844</v>
      </c>
      <c r="N24" s="68">
        <f>Macro_drivers!N$9*RSD!J20</f>
        <v>0.94253101583317622</v>
      </c>
      <c r="O24" s="68">
        <f>Macro_drivers!O$9*RSD!K20</f>
        <v>0.98379642679371926</v>
      </c>
      <c r="P24" s="68">
        <f>Macro_drivers!P$9*RSD!L20</f>
        <v>1.0264008622978527</v>
      </c>
      <c r="Q24" s="68">
        <f>Macro_drivers!Q$9*RSD!M20</f>
        <v>1.0705307642138084</v>
      </c>
      <c r="R24" s="68">
        <f>Macro_drivers!R$9*RSD!N20</f>
        <v>1.1163230002040487</v>
      </c>
      <c r="S24" s="68">
        <f>Macro_drivers!S$9*RSD!O20</f>
        <v>1.1638893687020193</v>
      </c>
      <c r="T24" s="68">
        <f>Macro_drivers!T$9*RSD!P20</f>
        <v>1.2133288200433263</v>
      </c>
    </row>
    <row r="25" spans="2:20" x14ac:dyDescent="0.2">
      <c r="B25" s="42" t="str">
        <f>_xlfn.TEXTJOIN(",",TRUE,IF(LEFT(Regions!$C$3,1)="*","",Regions!$C$3),IF(LEFT(Regions!$D$3,1)="*","",Regions!$D$3))</f>
        <v>IE,National</v>
      </c>
      <c r="E25" s="2" t="s">
        <v>4</v>
      </c>
      <c r="H25" s="37" t="s">
        <v>130</v>
      </c>
      <c r="I25" s="6">
        <f>'BY-Demands'!J26</f>
        <v>14.9399735840377</v>
      </c>
      <c r="J25" s="53">
        <f t="shared" ref="J25:T25" si="13">I25*(1+$V$5)^(J$4-I$4)</f>
        <v>15.089746819217675</v>
      </c>
      <c r="K25" s="53">
        <f t="shared" si="13"/>
        <v>15.470781835789047</v>
      </c>
      <c r="L25" s="53">
        <f t="shared" si="13"/>
        <v>15.861438464014542</v>
      </c>
      <c r="M25" s="53">
        <f t="shared" si="13"/>
        <v>16.261959661645538</v>
      </c>
      <c r="N25" s="53">
        <f t="shared" si="13"/>
        <v>16.672594521421093</v>
      </c>
      <c r="O25" s="53">
        <f t="shared" si="13"/>
        <v>17.093598425984073</v>
      </c>
      <c r="P25" s="53">
        <f t="shared" si="13"/>
        <v>17.5252332067091</v>
      </c>
      <c r="Q25" s="53">
        <f t="shared" si="13"/>
        <v>17.967767306541116</v>
      </c>
      <c r="R25" s="53">
        <f t="shared" si="13"/>
        <v>18.421475946945819</v>
      </c>
      <c r="S25" s="53">
        <f t="shared" si="13"/>
        <v>18.886641299075798</v>
      </c>
      <c r="T25" s="53">
        <f t="shared" si="13"/>
        <v>19.363552659258843</v>
      </c>
    </row>
    <row r="26" spans="2:20" x14ac:dyDescent="0.2">
      <c r="B26" s="42" t="str">
        <f>_xlfn.TEXTJOIN(",",TRUE,IF(LEFT(Regions!$C$3,1)="*","",Regions!$C$3),IF(LEFT(Regions!$D$3,1)="*","",Regions!$D$3))</f>
        <v>IE,National</v>
      </c>
      <c r="E26" s="2" t="s">
        <v>4</v>
      </c>
      <c r="H26" s="37" t="s">
        <v>132</v>
      </c>
      <c r="I26" s="6">
        <f>'BY-Demands'!J27</f>
        <v>12.334695394352201</v>
      </c>
      <c r="J26" s="53">
        <f t="shared" ref="J26:T26" si="14">I26*(1+$V$5)^(J$4-I$4)</f>
        <v>12.458350715680577</v>
      </c>
      <c r="K26" s="53">
        <f t="shared" si="14"/>
        <v>12.772939683161175</v>
      </c>
      <c r="L26" s="53">
        <f t="shared" si="14"/>
        <v>13.09547241629094</v>
      </c>
      <c r="M26" s="53">
        <f t="shared" si="14"/>
        <v>13.426149505107071</v>
      </c>
      <c r="N26" s="53">
        <f t="shared" si="14"/>
        <v>13.765176604796569</v>
      </c>
      <c r="O26" s="53">
        <f t="shared" si="14"/>
        <v>14.112764563597619</v>
      </c>
      <c r="P26" s="53">
        <f t="shared" si="14"/>
        <v>14.469129553930642</v>
      </c>
      <c r="Q26" s="53">
        <f t="shared" si="14"/>
        <v>14.834493206840568</v>
      </c>
      <c r="R26" s="53">
        <f t="shared" si="14"/>
        <v>15.209082749833938</v>
      </c>
      <c r="S26" s="53">
        <f t="shared" si="14"/>
        <v>15.593131148196582</v>
      </c>
      <c r="T26" s="53">
        <f t="shared" si="14"/>
        <v>15.986877249879731</v>
      </c>
    </row>
    <row r="27" spans="2:20" x14ac:dyDescent="0.2">
      <c r="B27" s="42" t="str">
        <f>_xlfn.TEXTJOIN(",",TRUE,IF(LEFT(Regions!$C$3,1)="*","",Regions!$C$3),IF(LEFT(Regions!$D$3,1)="*","",Regions!$D$3))</f>
        <v>IE,National</v>
      </c>
      <c r="E27" s="2" t="s">
        <v>4</v>
      </c>
      <c r="H27" s="37" t="s">
        <v>134</v>
      </c>
      <c r="I27" s="6">
        <f>'BY-Demands'!J28</f>
        <v>5.9239600161508799</v>
      </c>
      <c r="J27" s="53">
        <f t="shared" ref="J27:T27" si="15">I27*(1+$V$5)^(J$4-I$4)</f>
        <v>5.9833477153127905</v>
      </c>
      <c r="K27" s="53">
        <f t="shared" si="15"/>
        <v>6.1344347430257375</v>
      </c>
      <c r="L27" s="53">
        <f t="shared" si="15"/>
        <v>6.2893369075198393</v>
      </c>
      <c r="M27" s="53">
        <f t="shared" si="15"/>
        <v>6.4481505457796766</v>
      </c>
      <c r="N27" s="53">
        <f t="shared" si="15"/>
        <v>6.6109744274194115</v>
      </c>
      <c r="O27" s="53">
        <f t="shared" si="15"/>
        <v>6.7779098161097346</v>
      </c>
      <c r="P27" s="53">
        <f t="shared" si="15"/>
        <v>6.9490605325559187</v>
      </c>
      <c r="Q27" s="53">
        <f t="shared" si="15"/>
        <v>7.1245330190661456</v>
      </c>
      <c r="R27" s="53">
        <f t="shared" si="15"/>
        <v>7.3044364057502635</v>
      </c>
      <c r="S27" s="53">
        <f t="shared" si="15"/>
        <v>7.4888825783901485</v>
      </c>
      <c r="T27" s="53">
        <f t="shared" si="15"/>
        <v>7.6779862480238767</v>
      </c>
    </row>
    <row r="28" spans="2:20" x14ac:dyDescent="0.2">
      <c r="B28" s="42" t="str">
        <f>_xlfn.TEXTJOIN(",",TRUE,IF(LEFT(Regions!$C$3,1)="*","",Regions!$C$3),IF(LEFT(Regions!$D$3,1)="*","",Regions!$D$3))</f>
        <v>IE,National</v>
      </c>
      <c r="E28" s="2" t="s">
        <v>4</v>
      </c>
      <c r="H28" s="37" t="s">
        <v>136</v>
      </c>
      <c r="I28" s="6">
        <f>'BY-Demands'!J29</f>
        <v>2.3392558619616</v>
      </c>
      <c r="J28" s="53">
        <f t="shared" ref="J28:T28" si="16">I28*(1+$V$5)^(J$4-I$4)</f>
        <v>2.3627069019777642</v>
      </c>
      <c r="K28" s="53">
        <f t="shared" si="16"/>
        <v>2.4223682120271706</v>
      </c>
      <c r="L28" s="53">
        <f t="shared" si="16"/>
        <v>2.4835360449185901</v>
      </c>
      <c r="M28" s="53">
        <f t="shared" si="16"/>
        <v>2.5462484422416498</v>
      </c>
      <c r="N28" s="53">
        <f t="shared" si="16"/>
        <v>2.6105444061837857</v>
      </c>
      <c r="O28" s="53">
        <f t="shared" si="16"/>
        <v>2.6764639237865411</v>
      </c>
      <c r="P28" s="53">
        <f t="shared" si="16"/>
        <v>2.7440479918143672</v>
      </c>
      <c r="Q28" s="53">
        <f t="shared" si="16"/>
        <v>2.8133386422513924</v>
      </c>
      <c r="R28" s="53">
        <f t="shared" si="16"/>
        <v>2.8843789684420154</v>
      </c>
      <c r="S28" s="53">
        <f t="shared" si="16"/>
        <v>2.9572131518915823</v>
      </c>
      <c r="T28" s="53">
        <f t="shared" si="16"/>
        <v>3.0318864897438145</v>
      </c>
    </row>
    <row r="29" spans="2:20" x14ac:dyDescent="0.2">
      <c r="B29" s="42" t="str">
        <f>_xlfn.TEXTJOIN(",",TRUE,IF(LEFT(Regions!$C$3,1)="*","",Regions!$C$3),IF(LEFT(Regions!$D$3,1)="*","",Regions!$D$3))</f>
        <v>IE,National</v>
      </c>
      <c r="E29" s="2" t="s">
        <v>4</v>
      </c>
      <c r="H29" s="37" t="s">
        <v>138</v>
      </c>
      <c r="I29" s="6">
        <f>'BY-Demands'!J30</f>
        <v>1.52795684913554</v>
      </c>
      <c r="J29" s="53">
        <f t="shared" ref="J29:T29" si="17">I29*(1+$V$5)^(J$4-I$4)</f>
        <v>1.5432746165481233</v>
      </c>
      <c r="K29" s="53">
        <f t="shared" si="17"/>
        <v>1.5822442345367886</v>
      </c>
      <c r="L29" s="53">
        <f t="shared" si="17"/>
        <v>1.6221978842135922</v>
      </c>
      <c r="M29" s="53">
        <f t="shared" si="17"/>
        <v>1.663160413611777</v>
      </c>
      <c r="N29" s="53">
        <f t="shared" si="17"/>
        <v>1.7051572982085637</v>
      </c>
      <c r="O29" s="53">
        <f t="shared" si="17"/>
        <v>1.7482146567688963</v>
      </c>
      <c r="P29" s="53">
        <f t="shared" si="17"/>
        <v>1.7923592675892643</v>
      </c>
      <c r="Q29" s="53">
        <f t="shared" si="17"/>
        <v>1.8376185851517</v>
      </c>
      <c r="R29" s="53">
        <f t="shared" si="17"/>
        <v>1.884020757198311</v>
      </c>
      <c r="S29" s="53">
        <f t="shared" si="17"/>
        <v>1.9315946422369656</v>
      </c>
      <c r="T29" s="53">
        <f t="shared" si="17"/>
        <v>1.9803698274890196</v>
      </c>
    </row>
    <row r="30" spans="2:20" x14ac:dyDescent="0.2">
      <c r="B30" s="42" t="str">
        <f>_xlfn.TEXTJOIN(",",TRUE,IF(LEFT(Regions!$C$3,1)="*","",Regions!$C$3),IF(LEFT(Regions!$D$3,1)="*","",Regions!$D$3))</f>
        <v>IE,National</v>
      </c>
      <c r="E30" s="2" t="s">
        <v>4</v>
      </c>
      <c r="H30" s="37" t="s">
        <v>140</v>
      </c>
      <c r="I30" s="6">
        <f>'BY-Demands'!J31</f>
        <v>1.32924900232905</v>
      </c>
      <c r="J30" s="53">
        <f t="shared" ref="J30:T30" si="18">I30*(1+$V$5)^(J$4-I$4)</f>
        <v>1.3425747235773984</v>
      </c>
      <c r="K30" s="53">
        <f t="shared" si="18"/>
        <v>1.3764764177658726</v>
      </c>
      <c r="L30" s="53">
        <f t="shared" si="18"/>
        <v>1.4112341722157722</v>
      </c>
      <c r="M30" s="53">
        <f t="shared" si="18"/>
        <v>1.4468696035214514</v>
      </c>
      <c r="N30" s="53">
        <f t="shared" si="18"/>
        <v>1.4834048741233603</v>
      </c>
      <c r="O30" s="53">
        <f t="shared" si="18"/>
        <v>1.5208627060913424</v>
      </c>
      <c r="P30" s="53">
        <f t="shared" si="18"/>
        <v>1.5592663952559789</v>
      </c>
      <c r="Q30" s="53">
        <f t="shared" si="18"/>
        <v>1.5986398256967653</v>
      </c>
      <c r="R30" s="53">
        <f t="shared" si="18"/>
        <v>1.6390074845961347</v>
      </c>
      <c r="S30" s="53">
        <f t="shared" si="18"/>
        <v>1.6803944774685617</v>
      </c>
      <c r="T30" s="53">
        <f t="shared" si="18"/>
        <v>1.7228265437742223</v>
      </c>
    </row>
    <row r="31" spans="2:20" x14ac:dyDescent="0.2">
      <c r="B31" s="42" t="str">
        <f>_xlfn.TEXTJOIN(",",TRUE,IF(LEFT(Regions!$C$3,1)="*","",Regions!$C$3),IF(LEFT(Regions!$D$3,1)="*","",Regions!$D$3))</f>
        <v>IE,National</v>
      </c>
      <c r="E31" s="2" t="s">
        <v>4</v>
      </c>
      <c r="H31" s="37" t="s">
        <v>142</v>
      </c>
      <c r="I31" s="6">
        <f>'BY-Demands'!J32</f>
        <v>22.658222246043199</v>
      </c>
      <c r="J31" s="53">
        <f t="shared" ref="J31:T31" si="19">I31*(1+$V$5)^(J$4-I$4)</f>
        <v>22.885370924059774</v>
      </c>
      <c r="K31" s="53">
        <f t="shared" si="19"/>
        <v>23.46325521819422</v>
      </c>
      <c r="L31" s="53">
        <f t="shared" si="19"/>
        <v>24.055731814918623</v>
      </c>
      <c r="M31" s="53">
        <f t="shared" si="19"/>
        <v>24.663169188159401</v>
      </c>
      <c r="N31" s="53">
        <f t="shared" si="19"/>
        <v>25.285945116271368</v>
      </c>
      <c r="O31" s="53">
        <f t="shared" si="19"/>
        <v>25.924446916986192</v>
      </c>
      <c r="P31" s="53">
        <f t="shared" si="19"/>
        <v>26.579071688293627</v>
      </c>
      <c r="Q31" s="53">
        <f t="shared" si="19"/>
        <v>27.250226555405288</v>
      </c>
      <c r="R31" s="53">
        <f t="shared" si="19"/>
        <v>27.938328923954558</v>
      </c>
      <c r="S31" s="53">
        <f t="shared" si="19"/>
        <v>28.643806739590126</v>
      </c>
      <c r="T31" s="53">
        <f t="shared" si="19"/>
        <v>29.367098754124584</v>
      </c>
    </row>
    <row r="32" spans="2:20" x14ac:dyDescent="0.2">
      <c r="B32" s="42" t="str">
        <f>_xlfn.TEXTJOIN(",",TRUE,IF(LEFT(Regions!$C$3,1)="*","",Regions!$C$3),IF(LEFT(Regions!$D$3,1)="*","",Regions!$D$3))</f>
        <v>IE,National</v>
      </c>
      <c r="E32" s="2" t="s">
        <v>4</v>
      </c>
      <c r="H32" s="37" t="s">
        <v>144</v>
      </c>
      <c r="I32" s="6">
        <f>'BY-Demands'!J33</f>
        <v>1.0121675156415799</v>
      </c>
      <c r="J32" s="53">
        <f t="shared" ref="J32:T32" si="20">I32*(1+$V$5)^(J$4-I$4)</f>
        <v>1.0223144949858864</v>
      </c>
      <c r="K32" s="53">
        <f t="shared" si="20"/>
        <v>1.0481292170753256</v>
      </c>
      <c r="L32" s="53">
        <f t="shared" si="20"/>
        <v>1.0745957932466772</v>
      </c>
      <c r="M32" s="53">
        <f t="shared" si="20"/>
        <v>1.1017306836323664</v>
      </c>
      <c r="N32" s="53">
        <f t="shared" si="20"/>
        <v>1.1295507640037885</v>
      </c>
      <c r="O32" s="53">
        <f t="shared" si="20"/>
        <v>1.1580733362667142</v>
      </c>
      <c r="P32" s="53">
        <f t="shared" si="20"/>
        <v>1.1873161392217162</v>
      </c>
      <c r="Q32" s="53">
        <f t="shared" si="20"/>
        <v>1.2172973595963108</v>
      </c>
      <c r="R32" s="53">
        <f t="shared" si="20"/>
        <v>1.2480356433556745</v>
      </c>
      <c r="S32" s="53">
        <f t="shared" si="20"/>
        <v>1.2795501072989699</v>
      </c>
      <c r="T32" s="53">
        <f t="shared" si="20"/>
        <v>1.3118603509484945</v>
      </c>
    </row>
    <row r="33" spans="2:20" x14ac:dyDescent="0.2">
      <c r="B33" s="42" t="str">
        <f>_xlfn.TEXTJOIN(",",TRUE,IF(LEFT(Regions!$C$3,1)="*","",Regions!$C$3),IF(LEFT(Regions!$D$3,1)="*","",Regions!$D$3))</f>
        <v>IE,National</v>
      </c>
      <c r="E33" s="2" t="s">
        <v>4</v>
      </c>
      <c r="H33" s="37" t="s">
        <v>146</v>
      </c>
      <c r="I33" s="6">
        <f>'BY-Demands'!J34</f>
        <v>1.63362258706646</v>
      </c>
      <c r="J33" s="53">
        <f t="shared" ref="J33:T33" si="21">I33*(1+$V$5)^(J$4-I$4)</f>
        <v>1.6499996535018009</v>
      </c>
      <c r="K33" s="53">
        <f t="shared" si="21"/>
        <v>1.691664212413692</v>
      </c>
      <c r="L33" s="53">
        <f t="shared" si="21"/>
        <v>1.734380853649139</v>
      </c>
      <c r="M33" s="53">
        <f t="shared" si="21"/>
        <v>1.7781761436052055</v>
      </c>
      <c r="N33" s="53">
        <f t="shared" si="21"/>
        <v>1.8230773195137722</v>
      </c>
      <c r="O33" s="53">
        <f t="shared" si="21"/>
        <v>1.8691123063809565</v>
      </c>
      <c r="P33" s="53">
        <f t="shared" si="21"/>
        <v>1.9163097343542739</v>
      </c>
      <c r="Q33" s="53">
        <f t="shared" si="21"/>
        <v>1.9646989565283419</v>
      </c>
      <c r="R33" s="53">
        <f t="shared" si="21"/>
        <v>2.0143100672002006</v>
      </c>
      <c r="S33" s="53">
        <f t="shared" si="21"/>
        <v>2.0651739205856017</v>
      </c>
      <c r="T33" s="53">
        <f t="shared" si="21"/>
        <v>2.1173221500079094</v>
      </c>
    </row>
    <row r="34" spans="2:20" x14ac:dyDescent="0.2">
      <c r="B34" s="42" t="str">
        <f>_xlfn.TEXTJOIN(",",TRUE,IF(LEFT(Regions!$C$3,1)="*","",Regions!$C$3),IF(LEFT(Regions!$D$3,1)="*","",Regions!$D$3))</f>
        <v>IE,National</v>
      </c>
      <c r="E34" s="2" t="s">
        <v>4</v>
      </c>
      <c r="H34" s="37" t="s">
        <v>148</v>
      </c>
      <c r="I34" s="6">
        <f>'BY-Demands'!J35</f>
        <v>0.62101142059626402</v>
      </c>
      <c r="J34" s="53">
        <f t="shared" ref="J34:T34" si="22">I34*(1+$V$5)^(J$4-I$4)</f>
        <v>0.62723706008774138</v>
      </c>
      <c r="K34" s="53">
        <f t="shared" si="22"/>
        <v>0.64307558186335734</v>
      </c>
      <c r="L34" s="53">
        <f t="shared" si="22"/>
        <v>0.65931404616150469</v>
      </c>
      <c r="M34" s="53">
        <f t="shared" si="22"/>
        <v>0.67596255203205657</v>
      </c>
      <c r="N34" s="53">
        <f t="shared" si="22"/>
        <v>0.69303145353855078</v>
      </c>
      <c r="O34" s="53">
        <f t="shared" si="22"/>
        <v>0.71053136619760449</v>
      </c>
      <c r="P34" s="53">
        <f t="shared" si="22"/>
        <v>0.72847317358093211</v>
      </c>
      <c r="Q34" s="53">
        <f t="shared" si="22"/>
        <v>0.7468680340840721</v>
      </c>
      <c r="R34" s="53">
        <f t="shared" si="22"/>
        <v>0.76572738786603345</v>
      </c>
      <c r="S34" s="53">
        <f t="shared" si="22"/>
        <v>0.78506296396417596</v>
      </c>
      <c r="T34" s="53">
        <f t="shared" si="22"/>
        <v>0.80488678758875076</v>
      </c>
    </row>
    <row r="35" spans="2:20" x14ac:dyDescent="0.2">
      <c r="B35" s="42" t="str">
        <f>_xlfn.TEXTJOIN(",",TRUE,IF(LEFT(Regions!$C$3,1)="*","",Regions!$C$3),IF(LEFT(Regions!$D$3,1)="*","",Regions!$D$3))</f>
        <v>IE,National</v>
      </c>
      <c r="E35" s="2" t="s">
        <v>4</v>
      </c>
      <c r="H35" s="37" t="s">
        <v>150</v>
      </c>
      <c r="I35" s="6">
        <f>'BY-Demands'!J36</f>
        <v>10.1146748592937</v>
      </c>
      <c r="J35" s="53">
        <f t="shared" ref="J35:T35" si="23">I35*(1+$V$5)^(J$4-I$4)</f>
        <v>10.216074474758116</v>
      </c>
      <c r="K35" s="53">
        <f t="shared" si="23"/>
        <v>10.474043157296002</v>
      </c>
      <c r="L35" s="53">
        <f t="shared" si="23"/>
        <v>10.73852587233578</v>
      </c>
      <c r="M35" s="53">
        <f t="shared" si="23"/>
        <v>11.009687107361041</v>
      </c>
      <c r="N35" s="53">
        <f t="shared" si="23"/>
        <v>11.287695503370459</v>
      </c>
      <c r="O35" s="53">
        <f t="shared" si="23"/>
        <v>11.572723959759255</v>
      </c>
      <c r="P35" s="53">
        <f t="shared" si="23"/>
        <v>11.864949741849044</v>
      </c>
      <c r="Q35" s="53">
        <f t="shared" si="23"/>
        <v>12.164554591132946</v>
      </c>
      <c r="R35" s="53">
        <f t="shared" si="23"/>
        <v>12.471724838304528</v>
      </c>
      <c r="S35" s="53">
        <f t="shared" si="23"/>
        <v>12.786651519140868</v>
      </c>
      <c r="T35" s="53">
        <f t="shared" si="23"/>
        <v>13.109530493311807</v>
      </c>
    </row>
    <row r="36" spans="2:20" x14ac:dyDescent="0.2">
      <c r="B36" s="42" t="str">
        <f>_xlfn.TEXTJOIN(",",TRUE,IF(LEFT(Regions!$C$3,1)="*","",Regions!$C$3),IF(LEFT(Regions!$D$3,1)="*","",Regions!$D$3))</f>
        <v>IE,National</v>
      </c>
      <c r="E36" s="2" t="s">
        <v>4</v>
      </c>
      <c r="H36" s="37" t="s">
        <v>152</v>
      </c>
      <c r="I36" s="6">
        <f>'BY-Demands'!J37</f>
        <v>0</v>
      </c>
      <c r="J36" s="39">
        <f t="shared" ref="J36:T36" si="24">I36*(1+$V$5)^(J$4-I$4)</f>
        <v>0</v>
      </c>
      <c r="K36" s="39">
        <f t="shared" si="24"/>
        <v>0</v>
      </c>
      <c r="L36" s="39">
        <f t="shared" si="24"/>
        <v>0</v>
      </c>
      <c r="M36" s="39">
        <f t="shared" si="24"/>
        <v>0</v>
      </c>
      <c r="N36" s="39">
        <f t="shared" si="24"/>
        <v>0</v>
      </c>
      <c r="O36" s="39">
        <f t="shared" si="24"/>
        <v>0</v>
      </c>
      <c r="P36" s="39">
        <f t="shared" si="24"/>
        <v>0</v>
      </c>
      <c r="Q36" s="39">
        <f t="shared" si="24"/>
        <v>0</v>
      </c>
      <c r="R36" s="39">
        <f t="shared" si="24"/>
        <v>0</v>
      </c>
      <c r="S36" s="39">
        <f t="shared" si="24"/>
        <v>0</v>
      </c>
      <c r="T36" s="39">
        <f t="shared" si="24"/>
        <v>0</v>
      </c>
    </row>
    <row r="37" spans="2:20" x14ac:dyDescent="0.2">
      <c r="B37" s="42" t="str">
        <f>_xlfn.TEXTJOIN(",",TRUE,IF(LEFT(Regions!$C$3,1)="*","",Regions!$C$3),IF(LEFT(Regions!$D$3,1)="*","",Regions!$D$3))</f>
        <v>IE,National</v>
      </c>
      <c r="E37" s="2" t="s">
        <v>4</v>
      </c>
      <c r="H37" s="38" t="s">
        <v>95</v>
      </c>
      <c r="I37" s="6">
        <f>'BY-Demands'!J38</f>
        <v>0</v>
      </c>
      <c r="J37" s="39">
        <f t="shared" ref="J37:T37" si="25">I37*(1+$V$5)^(J$4-I$4)</f>
        <v>0</v>
      </c>
      <c r="K37" s="39">
        <f t="shared" si="25"/>
        <v>0</v>
      </c>
      <c r="L37" s="39">
        <f t="shared" si="25"/>
        <v>0</v>
      </c>
      <c r="M37" s="39">
        <f t="shared" si="25"/>
        <v>0</v>
      </c>
      <c r="N37" s="39">
        <f t="shared" si="25"/>
        <v>0</v>
      </c>
      <c r="O37" s="39">
        <f t="shared" si="25"/>
        <v>0</v>
      </c>
      <c r="P37" s="39">
        <f t="shared" si="25"/>
        <v>0</v>
      </c>
      <c r="Q37" s="39">
        <f t="shared" si="25"/>
        <v>0</v>
      </c>
      <c r="R37" s="39">
        <f t="shared" si="25"/>
        <v>0</v>
      </c>
      <c r="S37" s="39">
        <f t="shared" si="25"/>
        <v>0</v>
      </c>
      <c r="T37" s="39">
        <f t="shared" si="25"/>
        <v>0</v>
      </c>
    </row>
    <row r="38" spans="2:20" x14ac:dyDescent="0.2">
      <c r="B38" s="42" t="str">
        <f>_xlfn.TEXTJOIN(",",TRUE,IF(LEFT(Regions!$C$3,1)="*","",Regions!$C$3),IF(LEFT(Regions!$D$3,1)="*","",Regions!$D$3))</f>
        <v>IE,National</v>
      </c>
      <c r="E38" s="2" t="s">
        <v>4</v>
      </c>
      <c r="H38" s="38" t="s">
        <v>98</v>
      </c>
      <c r="I38" s="6">
        <f>'BY-Demands'!J39</f>
        <v>0</v>
      </c>
      <c r="J38" s="39">
        <f t="shared" ref="J38:T38" si="26">I38*(1+$V$5)^(J$4-I$4)</f>
        <v>0</v>
      </c>
      <c r="K38" s="39">
        <f t="shared" si="26"/>
        <v>0</v>
      </c>
      <c r="L38" s="39">
        <f t="shared" si="26"/>
        <v>0</v>
      </c>
      <c r="M38" s="39">
        <f t="shared" si="26"/>
        <v>0</v>
      </c>
      <c r="N38" s="39">
        <f t="shared" si="26"/>
        <v>0</v>
      </c>
      <c r="O38" s="39">
        <f t="shared" si="26"/>
        <v>0</v>
      </c>
      <c r="P38" s="39">
        <f t="shared" si="26"/>
        <v>0</v>
      </c>
      <c r="Q38" s="39">
        <f t="shared" si="26"/>
        <v>0</v>
      </c>
      <c r="R38" s="39">
        <f t="shared" si="26"/>
        <v>0</v>
      </c>
      <c r="S38" s="39">
        <f t="shared" si="26"/>
        <v>0</v>
      </c>
      <c r="T38" s="39">
        <f t="shared" si="26"/>
        <v>0</v>
      </c>
    </row>
    <row r="39" spans="2:20" x14ac:dyDescent="0.2">
      <c r="B39" s="42" t="str">
        <f>_xlfn.TEXTJOIN(",",TRUE,IF(LEFT(Regions!$C$3,1)="*","",Regions!$C$3),IF(LEFT(Regions!$D$3,1)="*","",Regions!$D$3))</f>
        <v>IE,National</v>
      </c>
      <c r="E39" s="2" t="s">
        <v>4</v>
      </c>
      <c r="H39" s="38" t="s">
        <v>100</v>
      </c>
      <c r="I39" s="6">
        <f>'BY-Demands'!J40</f>
        <v>0</v>
      </c>
      <c r="J39" s="39">
        <f t="shared" ref="J39:T39" si="27">I39*(1+$V$5)^(J$4-I$4)</f>
        <v>0</v>
      </c>
      <c r="K39" s="39">
        <f t="shared" si="27"/>
        <v>0</v>
      </c>
      <c r="L39" s="39">
        <f t="shared" si="27"/>
        <v>0</v>
      </c>
      <c r="M39" s="39">
        <f t="shared" si="27"/>
        <v>0</v>
      </c>
      <c r="N39" s="39">
        <f t="shared" si="27"/>
        <v>0</v>
      </c>
      <c r="O39" s="39">
        <f t="shared" si="27"/>
        <v>0</v>
      </c>
      <c r="P39" s="39">
        <f t="shared" si="27"/>
        <v>0</v>
      </c>
      <c r="Q39" s="39">
        <f t="shared" si="27"/>
        <v>0</v>
      </c>
      <c r="R39" s="39">
        <f t="shared" si="27"/>
        <v>0</v>
      </c>
      <c r="S39" s="39">
        <f t="shared" si="27"/>
        <v>0</v>
      </c>
      <c r="T39" s="39">
        <f t="shared" si="27"/>
        <v>0</v>
      </c>
    </row>
    <row r="40" spans="2:20" x14ac:dyDescent="0.2">
      <c r="B40" s="42" t="str">
        <f>_xlfn.TEXTJOIN(",",TRUE,IF(LEFT(Regions!$C$3,1)="*","",Regions!$C$3),IF(LEFT(Regions!$D$3,1)="*","",Regions!$D$3))</f>
        <v>IE,National</v>
      </c>
      <c r="E40" s="2" t="s">
        <v>4</v>
      </c>
      <c r="H40" s="38" t="s">
        <v>102</v>
      </c>
      <c r="I40" s="6">
        <f>'BY-Demands'!J41</f>
        <v>17.133327376888499</v>
      </c>
      <c r="J40" s="53">
        <f t="shared" ref="J40:T40" si="28">I40*(1+$V$5)^(J$4-I$4)</f>
        <v>17.305088983841802</v>
      </c>
      <c r="K40" s="53">
        <f t="shared" si="28"/>
        <v>17.742064166177503</v>
      </c>
      <c r="L40" s="53">
        <f t="shared" si="28"/>
        <v>18.190073519453072</v>
      </c>
      <c r="M40" s="53">
        <f t="shared" si="28"/>
        <v>18.649395670311971</v>
      </c>
      <c r="N40" s="53">
        <f t="shared" si="28"/>
        <v>19.120316281069563</v>
      </c>
      <c r="O40" s="53">
        <f t="shared" si="28"/>
        <v>19.603128227372643</v>
      </c>
      <c r="P40" s="53">
        <f t="shared" si="28"/>
        <v>20.098131780345106</v>
      </c>
      <c r="Q40" s="53">
        <f t="shared" si="28"/>
        <v>20.605634793332996</v>
      </c>
      <c r="R40" s="53">
        <f t="shared" si="28"/>
        <v>21.125952893365131</v>
      </c>
      <c r="S40" s="53">
        <f t="shared" si="28"/>
        <v>21.65940967744832</v>
      </c>
      <c r="T40" s="53">
        <f t="shared" si="28"/>
        <v>22.20633691381931</v>
      </c>
    </row>
    <row r="41" spans="2:20" x14ac:dyDescent="0.2">
      <c r="B41" s="42" t="str">
        <f>_xlfn.TEXTJOIN(",",TRUE,IF(LEFT(Regions!$C$3,1)="*","",Regions!$C$3),IF(LEFT(Regions!$D$3,1)="*","",Regions!$D$3))</f>
        <v>IE,National</v>
      </c>
      <c r="E41" s="2" t="s">
        <v>4</v>
      </c>
      <c r="H41" s="38" t="s">
        <v>104</v>
      </c>
      <c r="I41" s="6">
        <f>'BY-Demands'!J42</f>
        <v>0</v>
      </c>
      <c r="J41" s="39">
        <f t="shared" ref="J41:T41" si="29">I41*(1+$V$5)^(J$4-I$4)</f>
        <v>0</v>
      </c>
      <c r="K41" s="39">
        <f t="shared" si="29"/>
        <v>0</v>
      </c>
      <c r="L41" s="39">
        <f t="shared" si="29"/>
        <v>0</v>
      </c>
      <c r="M41" s="39">
        <f t="shared" si="29"/>
        <v>0</v>
      </c>
      <c r="N41" s="39">
        <f t="shared" si="29"/>
        <v>0</v>
      </c>
      <c r="O41" s="39">
        <f t="shared" si="29"/>
        <v>0</v>
      </c>
      <c r="P41" s="39">
        <f t="shared" si="29"/>
        <v>0</v>
      </c>
      <c r="Q41" s="39">
        <f t="shared" si="29"/>
        <v>0</v>
      </c>
      <c r="R41" s="39">
        <f t="shared" si="29"/>
        <v>0</v>
      </c>
      <c r="S41" s="39">
        <f t="shared" si="29"/>
        <v>0</v>
      </c>
      <c r="T41" s="39">
        <f t="shared" si="29"/>
        <v>0</v>
      </c>
    </row>
    <row r="42" spans="2:20" x14ac:dyDescent="0.2">
      <c r="B42" s="42" t="str">
        <f>_xlfn.TEXTJOIN(",",TRUE,IF(LEFT(Regions!$C$3,1)="*","",Regions!$C$3),IF(LEFT(Regions!$D$3,1)="*","",Regions!$D$3))</f>
        <v>IE,National</v>
      </c>
      <c r="E42" s="2" t="s">
        <v>4</v>
      </c>
      <c r="H42" s="38" t="s">
        <v>106</v>
      </c>
      <c r="I42" s="6">
        <f>'BY-Demands'!J43</f>
        <v>0</v>
      </c>
      <c r="J42" s="39">
        <f t="shared" ref="J42:T42" si="30">I42*(1+$V$5)^(J$4-I$4)</f>
        <v>0</v>
      </c>
      <c r="K42" s="39">
        <f t="shared" si="30"/>
        <v>0</v>
      </c>
      <c r="L42" s="39">
        <f t="shared" si="30"/>
        <v>0</v>
      </c>
      <c r="M42" s="39">
        <f t="shared" si="30"/>
        <v>0</v>
      </c>
      <c r="N42" s="39">
        <f t="shared" si="30"/>
        <v>0</v>
      </c>
      <c r="O42" s="39">
        <f t="shared" si="30"/>
        <v>0</v>
      </c>
      <c r="P42" s="39">
        <f t="shared" si="30"/>
        <v>0</v>
      </c>
      <c r="Q42" s="39">
        <f t="shared" si="30"/>
        <v>0</v>
      </c>
      <c r="R42" s="39">
        <f t="shared" si="30"/>
        <v>0</v>
      </c>
      <c r="S42" s="39">
        <f t="shared" si="30"/>
        <v>0</v>
      </c>
      <c r="T42" s="39">
        <f t="shared" si="30"/>
        <v>0</v>
      </c>
    </row>
    <row r="43" spans="2:20" x14ac:dyDescent="0.2">
      <c r="B43" s="42" t="str">
        <f>_xlfn.TEXTJOIN(",",TRUE,IF(LEFT(Regions!$C$3,1)="*","",Regions!$C$3),IF(LEFT(Regions!$D$3,1)="*","",Regions!$D$3))</f>
        <v>IE,National</v>
      </c>
      <c r="E43" s="2" t="s">
        <v>4</v>
      </c>
      <c r="H43" s="38" t="s">
        <v>108</v>
      </c>
      <c r="I43" s="6">
        <f>'BY-Demands'!J44</f>
        <v>9.6435880892013799</v>
      </c>
      <c r="J43" s="53">
        <f t="shared" ref="J43:T43" si="31">I43*(1+$V$5)^(J$4-I$4)</f>
        <v>9.7402650597956217</v>
      </c>
      <c r="K43" s="53">
        <f t="shared" si="31"/>
        <v>9.9862189583555452</v>
      </c>
      <c r="L43" s="53">
        <f t="shared" si="31"/>
        <v>10.238383501065853</v>
      </c>
      <c r="M43" s="53">
        <f t="shared" si="31"/>
        <v>10.496915514474077</v>
      </c>
      <c r="N43" s="53">
        <f t="shared" si="31"/>
        <v>10.761975785194595</v>
      </c>
      <c r="O43" s="53">
        <f t="shared" si="31"/>
        <v>11.033729159905286</v>
      </c>
      <c r="P43" s="53">
        <f t="shared" si="31"/>
        <v>11.312344647869219</v>
      </c>
      <c r="Q43" s="53">
        <f t="shared" si="31"/>
        <v>11.597995526045144</v>
      </c>
      <c r="R43" s="53">
        <f t="shared" si="31"/>
        <v>11.890859446852161</v>
      </c>
      <c r="S43" s="53">
        <f t="shared" si="31"/>
        <v>12.191118548655572</v>
      </c>
      <c r="T43" s="53">
        <f t="shared" si="31"/>
        <v>12.498959569042643</v>
      </c>
    </row>
    <row r="44" spans="2:20" x14ac:dyDescent="0.2">
      <c r="B44" s="42" t="str">
        <f>_xlfn.TEXTJOIN(",",TRUE,IF(LEFT(Regions!$C$3,1)="*","",Regions!$C$3),IF(LEFT(Regions!$D$3,1)="*","",Regions!$D$3))</f>
        <v>IE,National</v>
      </c>
      <c r="E44" s="2" t="s">
        <v>4</v>
      </c>
      <c r="H44" s="38" t="s">
        <v>110</v>
      </c>
      <c r="I44" s="6">
        <f>'BY-Demands'!J45</f>
        <v>4</v>
      </c>
      <c r="J44" s="53">
        <f t="shared" ref="J44:T44" si="32">I44*(1+$V$5)^(J$4-I$4)</f>
        <v>4.0400999999999989</v>
      </c>
      <c r="K44" s="53">
        <f t="shared" si="32"/>
        <v>4.1421175877629333</v>
      </c>
      <c r="L44" s="53">
        <f t="shared" si="32"/>
        <v>4.2467112474579904</v>
      </c>
      <c r="M44" s="53">
        <f t="shared" si="32"/>
        <v>4.3539460281296041</v>
      </c>
      <c r="N44" s="53">
        <f t="shared" si="32"/>
        <v>4.4638886213920959</v>
      </c>
      <c r="O44" s="53">
        <f t="shared" si="32"/>
        <v>4.576607402906621</v>
      </c>
      <c r="P44" s="53">
        <f t="shared" si="32"/>
        <v>4.6921724749054627</v>
      </c>
      <c r="Q44" s="53">
        <f t="shared" si="32"/>
        <v>4.810655709790117</v>
      </c>
      <c r="R44" s="53">
        <f t="shared" si="32"/>
        <v>4.9321307948302833</v>
      </c>
      <c r="S44" s="53">
        <f t="shared" si="32"/>
        <v>5.0566732779915586</v>
      </c>
      <c r="T44" s="53">
        <f t="shared" si="32"/>
        <v>5.1843606149203447</v>
      </c>
    </row>
    <row r="45" spans="2:20" x14ac:dyDescent="0.2">
      <c r="B45" s="42" t="str">
        <f>_xlfn.TEXTJOIN(",",TRUE,IF(LEFT(Regions!$C$3,1)="*","",Regions!$C$3),IF(LEFT(Regions!$D$3,1)="*","",Regions!$D$3))</f>
        <v>IE,National</v>
      </c>
      <c r="E45" s="2" t="s">
        <v>4</v>
      </c>
      <c r="H45" s="38" t="s">
        <v>112</v>
      </c>
      <c r="I45" s="6">
        <f>'BY-Demands'!J46</f>
        <v>0.3</v>
      </c>
      <c r="J45" s="53">
        <f t="shared" ref="J45:T45" si="33">I45*(1+$V$5)^(J$4-I$4)</f>
        <v>0.30300749999999993</v>
      </c>
      <c r="K45" s="53">
        <f t="shared" si="33"/>
        <v>0.31065881908221998</v>
      </c>
      <c r="L45" s="53">
        <f t="shared" si="33"/>
        <v>0.31850334355934923</v>
      </c>
      <c r="M45" s="53">
        <f t="shared" si="33"/>
        <v>0.32654595210972026</v>
      </c>
      <c r="N45" s="53">
        <f t="shared" si="33"/>
        <v>0.33479164660440713</v>
      </c>
      <c r="O45" s="53">
        <f t="shared" si="33"/>
        <v>0.34324555521799649</v>
      </c>
      <c r="P45" s="53">
        <f t="shared" si="33"/>
        <v>0.35191293561790965</v>
      </c>
      <c r="Q45" s="53">
        <f t="shared" si="33"/>
        <v>0.36079917823425872</v>
      </c>
      <c r="R45" s="53">
        <f t="shared" si="33"/>
        <v>0.36990980961227116</v>
      </c>
      <c r="S45" s="53">
        <f t="shared" si="33"/>
        <v>0.37925049584936682</v>
      </c>
      <c r="T45" s="53">
        <f t="shared" si="33"/>
        <v>0.3888270461190258</v>
      </c>
    </row>
    <row r="46" spans="2:20" x14ac:dyDescent="0.2">
      <c r="B46" s="42" t="str">
        <f>_xlfn.TEXTJOIN(",",TRUE,IF(LEFT(Regions!$C$3,1)="*","",Regions!$C$3),IF(LEFT(Regions!$D$3,1)="*","",Regions!$D$3))</f>
        <v>IE,National</v>
      </c>
      <c r="E46" s="2" t="s">
        <v>4</v>
      </c>
      <c r="H46" s="38" t="s">
        <v>114</v>
      </c>
      <c r="I46" s="6">
        <f>'BY-Demands'!J47</f>
        <v>0</v>
      </c>
      <c r="J46" s="39">
        <f t="shared" ref="J46:T46" si="34">I46*(1+$V$5)^(J$4-I$4)</f>
        <v>0</v>
      </c>
      <c r="K46" s="39">
        <f t="shared" si="34"/>
        <v>0</v>
      </c>
      <c r="L46" s="39">
        <f t="shared" si="34"/>
        <v>0</v>
      </c>
      <c r="M46" s="39">
        <f t="shared" si="34"/>
        <v>0</v>
      </c>
      <c r="N46" s="39">
        <f t="shared" si="34"/>
        <v>0</v>
      </c>
      <c r="O46" s="39">
        <f t="shared" si="34"/>
        <v>0</v>
      </c>
      <c r="P46" s="39">
        <f t="shared" si="34"/>
        <v>0</v>
      </c>
      <c r="Q46" s="39">
        <f t="shared" si="34"/>
        <v>0</v>
      </c>
      <c r="R46" s="39">
        <f t="shared" si="34"/>
        <v>0</v>
      </c>
      <c r="S46" s="39">
        <f t="shared" si="34"/>
        <v>0</v>
      </c>
      <c r="T46" s="39">
        <f t="shared" si="34"/>
        <v>0</v>
      </c>
    </row>
    <row r="47" spans="2:20" x14ac:dyDescent="0.2">
      <c r="B47" s="42" t="str">
        <f>_xlfn.TEXTJOIN(",",TRUE,IF(LEFT(Regions!$C$3,1)="*","",Regions!$C$3),IF(LEFT(Regions!$D$3,1)="*","",Regions!$D$3))</f>
        <v>IE,National</v>
      </c>
      <c r="E47" s="2" t="s">
        <v>4</v>
      </c>
      <c r="H47" s="38" t="s">
        <v>116</v>
      </c>
      <c r="I47" s="6">
        <f>'BY-Demands'!J48</f>
        <v>0</v>
      </c>
      <c r="J47" s="39">
        <f t="shared" ref="J47:T47" si="35">I47*(1+$V$5)^(J$4-I$4)</f>
        <v>0</v>
      </c>
      <c r="K47" s="39">
        <f t="shared" si="35"/>
        <v>0</v>
      </c>
      <c r="L47" s="39">
        <f t="shared" si="35"/>
        <v>0</v>
      </c>
      <c r="M47" s="39">
        <f t="shared" si="35"/>
        <v>0</v>
      </c>
      <c r="N47" s="39">
        <f t="shared" si="35"/>
        <v>0</v>
      </c>
      <c r="O47" s="39">
        <f t="shared" si="35"/>
        <v>0</v>
      </c>
      <c r="P47" s="39">
        <f t="shared" si="35"/>
        <v>0</v>
      </c>
      <c r="Q47" s="39">
        <f t="shared" si="35"/>
        <v>0</v>
      </c>
      <c r="R47" s="39">
        <f t="shared" si="35"/>
        <v>0</v>
      </c>
      <c r="S47" s="39">
        <f t="shared" si="35"/>
        <v>0</v>
      </c>
      <c r="T47" s="39">
        <f t="shared" si="35"/>
        <v>0</v>
      </c>
    </row>
    <row r="48" spans="2:20" x14ac:dyDescent="0.2">
      <c r="B48" s="42" t="str">
        <f>_xlfn.TEXTJOIN(",",TRUE,IF(LEFT(Regions!$C$3,1)="*","",Regions!$C$3),IF(LEFT(Regions!$D$3,1)="*","",Regions!$D$3))</f>
        <v>IE,National</v>
      </c>
      <c r="E48" s="2" t="s">
        <v>4</v>
      </c>
      <c r="H48" s="38" t="s">
        <v>118</v>
      </c>
      <c r="I48" s="6">
        <f>'BY-Demands'!J49</f>
        <v>3.00326037480112</v>
      </c>
      <c r="J48" s="53">
        <f t="shared" ref="J48:T48" si="36">I48*(1+$V$5)^(J$4-I$4)</f>
        <v>3.0333680600585002</v>
      </c>
      <c r="K48" s="53">
        <f t="shared" si="36"/>
        <v>3.1099644047738044</v>
      </c>
      <c r="L48" s="53">
        <f t="shared" si="36"/>
        <v>3.1884949031782037</v>
      </c>
      <c r="M48" s="53">
        <f t="shared" si="36"/>
        <v>3.2690083950760904</v>
      </c>
      <c r="N48" s="53">
        <f t="shared" si="36"/>
        <v>3.3515549535381197</v>
      </c>
      <c r="O48" s="53">
        <f t="shared" si="36"/>
        <v>3.4361859160427293</v>
      </c>
      <c r="P48" s="53">
        <f t="shared" si="36"/>
        <v>3.5229539164040196</v>
      </c>
      <c r="Q48" s="53">
        <f t="shared" si="36"/>
        <v>3.6119129175058537</v>
      </c>
      <c r="R48" s="53">
        <f t="shared" si="36"/>
        <v>3.7031182448625355</v>
      </c>
      <c r="S48" s="53">
        <f t="shared" si="36"/>
        <v>3.7966266210269342</v>
      </c>
      <c r="T48" s="53">
        <f t="shared" si="36"/>
        <v>3.89249620086746</v>
      </c>
    </row>
    <row r="49" spans="2:20" x14ac:dyDescent="0.2">
      <c r="B49" s="42" t="str">
        <f>_xlfn.TEXTJOIN(",",TRUE,IF(LEFT(Regions!$C$3,1)="*","",Regions!$C$3),IF(LEFT(Regions!$D$3,1)="*","",Regions!$D$3))</f>
        <v>IE,National</v>
      </c>
      <c r="E49" s="2" t="s">
        <v>4</v>
      </c>
      <c r="H49" s="38" t="s">
        <v>120</v>
      </c>
      <c r="I49" s="6">
        <f>'BY-Demands'!J50</f>
        <v>0.2</v>
      </c>
      <c r="J49" s="53">
        <f t="shared" ref="J49:T49" si="37">I49*(1+$V$5)^(J$4-I$4)</f>
        <v>0.20200499999999996</v>
      </c>
      <c r="K49" s="53">
        <f t="shared" si="37"/>
        <v>0.20710587938814667</v>
      </c>
      <c r="L49" s="53">
        <f t="shared" si="37"/>
        <v>0.21233556237289952</v>
      </c>
      <c r="M49" s="53">
        <f t="shared" si="37"/>
        <v>0.21769730140648019</v>
      </c>
      <c r="N49" s="53">
        <f t="shared" si="37"/>
        <v>0.22319443106960477</v>
      </c>
      <c r="O49" s="53">
        <f t="shared" si="37"/>
        <v>0.228830370145331</v>
      </c>
      <c r="P49" s="53">
        <f t="shared" si="37"/>
        <v>0.23460862374527311</v>
      </c>
      <c r="Q49" s="53">
        <f t="shared" si="37"/>
        <v>0.24053278548950585</v>
      </c>
      <c r="R49" s="53">
        <f t="shared" si="37"/>
        <v>0.24660653974151414</v>
      </c>
      <c r="S49" s="53">
        <f t="shared" si="37"/>
        <v>0.2528336638995779</v>
      </c>
      <c r="T49" s="53">
        <f t="shared" si="37"/>
        <v>0.25921803074601718</v>
      </c>
    </row>
    <row r="50" spans="2:20" x14ac:dyDescent="0.2">
      <c r="B50" s="42" t="str">
        <f>_xlfn.TEXTJOIN(",",TRUE,IF(LEFT(Regions!$C$3,1)="*","",Regions!$C$3),IF(LEFT(Regions!$D$3,1)="*","",Regions!$D$3))</f>
        <v>IE,National</v>
      </c>
      <c r="E50" s="2" t="s">
        <v>4</v>
      </c>
      <c r="H50" s="38" t="s">
        <v>122</v>
      </c>
      <c r="I50" s="6">
        <f>'BY-Demands'!J51</f>
        <v>0</v>
      </c>
      <c r="J50" s="39">
        <f t="shared" ref="J50:T50" si="38">I50*(1+$V$5)^(J$4-I$4)</f>
        <v>0</v>
      </c>
      <c r="K50" s="39">
        <f t="shared" si="38"/>
        <v>0</v>
      </c>
      <c r="L50" s="39">
        <f t="shared" si="38"/>
        <v>0</v>
      </c>
      <c r="M50" s="39">
        <f t="shared" si="38"/>
        <v>0</v>
      </c>
      <c r="N50" s="39">
        <f t="shared" si="38"/>
        <v>0</v>
      </c>
      <c r="O50" s="39">
        <f t="shared" si="38"/>
        <v>0</v>
      </c>
      <c r="P50" s="39">
        <f t="shared" si="38"/>
        <v>0</v>
      </c>
      <c r="Q50" s="39">
        <f t="shared" si="38"/>
        <v>0</v>
      </c>
      <c r="R50" s="39">
        <f t="shared" si="38"/>
        <v>0</v>
      </c>
      <c r="S50" s="39">
        <f t="shared" si="38"/>
        <v>0</v>
      </c>
      <c r="T50" s="39">
        <f t="shared" si="38"/>
        <v>0</v>
      </c>
    </row>
    <row r="51" spans="2:20" x14ac:dyDescent="0.2">
      <c r="B51" s="42" t="str">
        <f>_xlfn.TEXTJOIN(",",TRUE,IF(LEFT(Regions!$C$3,1)="*","",Regions!$C$3),IF(LEFT(Regions!$D$3,1)="*","",Regions!$D$3))</f>
        <v>IE,National</v>
      </c>
      <c r="E51" s="2" t="s">
        <v>4</v>
      </c>
      <c r="H51" s="38" t="s">
        <v>124</v>
      </c>
      <c r="I51" s="6">
        <f>'BY-Demands'!J52</f>
        <v>47.590844488534202</v>
      </c>
      <c r="J51" s="53">
        <f t="shared" ref="J51:T51" si="39">I51*(1+$V$5)^(J$4-I$4)</f>
        <v>48.067942704531745</v>
      </c>
      <c r="K51" s="53">
        <f t="shared" si="39"/>
        <v>49.281718493112045</v>
      </c>
      <c r="L51" s="53">
        <f t="shared" si="39"/>
        <v>50.526143641370574</v>
      </c>
      <c r="M51" s="53">
        <f t="shared" si="39"/>
        <v>51.80199208404678</v>
      </c>
      <c r="N51" s="53">
        <f t="shared" si="39"/>
        <v>53.110057298702131</v>
      </c>
      <c r="O51" s="53">
        <f t="shared" si="39"/>
        <v>54.451152799200834</v>
      </c>
      <c r="P51" s="53">
        <f t="shared" si="39"/>
        <v>55.826112641651619</v>
      </c>
      <c r="Q51" s="53">
        <f t="shared" si="39"/>
        <v>57.235791943125136</v>
      </c>
      <c r="R51" s="53">
        <f t="shared" si="39"/>
        <v>58.681067413469641</v>
      </c>
      <c r="S51" s="53">
        <f t="shared" si="39"/>
        <v>60.162837900555679</v>
      </c>
      <c r="T51" s="53">
        <f t="shared" si="39"/>
        <v>61.682024949288909</v>
      </c>
    </row>
    <row r="52" spans="2:20" x14ac:dyDescent="0.2">
      <c r="B52" s="42" t="str">
        <f>_xlfn.TEXTJOIN(",",TRUE,IF(LEFT(Regions!$C$3,1)="*","",Regions!$C$3),IF(LEFT(Regions!$D$3,1)="*","",Regions!$D$3))</f>
        <v>IE,National</v>
      </c>
      <c r="E52" s="2" t="s">
        <v>4</v>
      </c>
      <c r="H52" s="38" t="s">
        <v>126</v>
      </c>
      <c r="I52" s="6">
        <f>'BY-Demands'!J53</f>
        <v>0</v>
      </c>
      <c r="J52" s="39">
        <f t="shared" ref="J52:T52" si="40">I52*(1+$V$5)^(J$4-I$4)</f>
        <v>0</v>
      </c>
      <c r="K52" s="39">
        <f t="shared" si="40"/>
        <v>0</v>
      </c>
      <c r="L52" s="39">
        <f t="shared" si="40"/>
        <v>0</v>
      </c>
      <c r="M52" s="39">
        <f t="shared" si="40"/>
        <v>0</v>
      </c>
      <c r="N52" s="39">
        <f t="shared" si="40"/>
        <v>0</v>
      </c>
      <c r="O52" s="39">
        <f t="shared" si="40"/>
        <v>0</v>
      </c>
      <c r="P52" s="39">
        <f t="shared" si="40"/>
        <v>0</v>
      </c>
      <c r="Q52" s="39">
        <f t="shared" si="40"/>
        <v>0</v>
      </c>
      <c r="R52" s="39">
        <f t="shared" si="40"/>
        <v>0</v>
      </c>
      <c r="S52" s="39">
        <f t="shared" si="40"/>
        <v>0</v>
      </c>
      <c r="T52" s="39">
        <f t="shared" si="40"/>
        <v>0</v>
      </c>
    </row>
    <row r="53" spans="2:20" x14ac:dyDescent="0.2">
      <c r="B53" s="42" t="str">
        <f>_xlfn.TEXTJOIN(",",TRUE,IF(LEFT(Regions!$C$3,1)="*","",Regions!$C$3),IF(LEFT(Regions!$D$3,1)="*","",Regions!$D$3))</f>
        <v>IE,National</v>
      </c>
      <c r="E53" s="2" t="s">
        <v>4</v>
      </c>
      <c r="H53" s="38" t="s">
        <v>128</v>
      </c>
      <c r="I53" s="6">
        <f>'BY-Demands'!J54</f>
        <v>9.7255883662200109</v>
      </c>
      <c r="J53" s="53">
        <f t="shared" ref="J53:T53" si="41">I53*(1+$V$5)^(J$4-I$4)</f>
        <v>9.8230873895913646</v>
      </c>
      <c r="K53" s="53">
        <f t="shared" si="41"/>
        <v>10.07113265576562</v>
      </c>
      <c r="L53" s="53">
        <f t="shared" si="41"/>
        <v>10.325441375743274</v>
      </c>
      <c r="M53" s="53">
        <f t="shared" si="41"/>
        <v>10.586171709581775</v>
      </c>
      <c r="N53" s="53">
        <f t="shared" si="41"/>
        <v>10.853485811078212</v>
      </c>
      <c r="O53" s="53">
        <f t="shared" si="41"/>
        <v>11.127549928616251</v>
      </c>
      <c r="P53" s="53">
        <f t="shared" si="41"/>
        <v>11.40853450855958</v>
      </c>
      <c r="Q53" s="53">
        <f t="shared" si="41"/>
        <v>11.696614301256156</v>
      </c>
      <c r="R53" s="53">
        <f t="shared" si="41"/>
        <v>11.991968469719213</v>
      </c>
      <c r="S53" s="53">
        <f t="shared" si="41"/>
        <v>12.294780701052577</v>
      </c>
      <c r="T53" s="53">
        <f t="shared" si="41"/>
        <v>12.605239320689632</v>
      </c>
    </row>
    <row r="58" spans="2:20" x14ac:dyDescent="0.2">
      <c r="I58" s="25"/>
      <c r="J58" s="20"/>
    </row>
  </sheetData>
  <phoneticPr fontId="16" type="noConversion"/>
  <pageMargins left="0.7" right="0.7" top="0.75" bottom="0.75" header="0.3" footer="0.3"/>
  <pageSetup orientation="portrait" r:id="rId1"/>
  <ignoredErrors>
    <ignoredError sqref="J14:T14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D7C64-153E-41CE-9884-C520BAB2B293}">
  <dimension ref="B2:AF113"/>
  <sheetViews>
    <sheetView tabSelected="1" topLeftCell="A2" workbookViewId="0">
      <selection activeCell="D8" sqref="D8"/>
    </sheetView>
  </sheetViews>
  <sheetFormatPr defaultRowHeight="12.75" x14ac:dyDescent="0.2"/>
  <cols>
    <col min="4" max="4" width="11.140625" bestFit="1" customWidth="1"/>
  </cols>
  <sheetData>
    <row r="2" spans="2:32" x14ac:dyDescent="0.2">
      <c r="B2" t="s">
        <v>256</v>
      </c>
    </row>
    <row r="3" spans="2:32" ht="15.75" thickBot="1" x14ac:dyDescent="0.25">
      <c r="B3" s="50" t="s">
        <v>0</v>
      </c>
      <c r="C3" s="50" t="s">
        <v>1</v>
      </c>
      <c r="D3" s="50" t="s">
        <v>2</v>
      </c>
      <c r="E3" s="50" t="s">
        <v>3</v>
      </c>
      <c r="F3" s="50" t="s">
        <v>163</v>
      </c>
      <c r="G3" s="51" t="str">
        <f>Regions!E$3</f>
        <v>IE-CW</v>
      </c>
      <c r="H3" s="51" t="str">
        <f>Regions!F$3</f>
        <v>IE-D</v>
      </c>
      <c r="I3" s="51" t="str">
        <f>Regions!G$3</f>
        <v>IE-KE</v>
      </c>
      <c r="J3" s="51" t="str">
        <f>Regions!H$3</f>
        <v>IE-KK</v>
      </c>
      <c r="K3" s="51" t="str">
        <f>Regions!I$3</f>
        <v>IE-LS</v>
      </c>
      <c r="L3" s="51" t="str">
        <f>Regions!J$3</f>
        <v>IE-LD</v>
      </c>
      <c r="M3" s="51" t="str">
        <f>Regions!K$3</f>
        <v>IE-LH</v>
      </c>
      <c r="N3" s="51" t="str">
        <f>Regions!L$3</f>
        <v>IE-MH</v>
      </c>
      <c r="O3" s="51" t="str">
        <f>Regions!M$3</f>
        <v>IE-OY</v>
      </c>
      <c r="P3" s="51" t="str">
        <f>Regions!N$3</f>
        <v>IE-WH</v>
      </c>
      <c r="Q3" s="51" t="str">
        <f>Regions!O$3</f>
        <v>IE-WX</v>
      </c>
      <c r="R3" s="51" t="str">
        <f>Regions!P$3</f>
        <v>IE-WW</v>
      </c>
      <c r="S3" s="51" t="str">
        <f>Regions!Q$3</f>
        <v>IE-CE</v>
      </c>
      <c r="T3" s="51" t="str">
        <f>Regions!R$3</f>
        <v>IE-CO</v>
      </c>
      <c r="U3" s="51" t="str">
        <f>Regions!S$3</f>
        <v>IE-KY</v>
      </c>
      <c r="V3" s="51" t="str">
        <f>Regions!T$3</f>
        <v>IE-LK</v>
      </c>
      <c r="W3" s="51" t="str">
        <f>Regions!U$3</f>
        <v>IE-TA</v>
      </c>
      <c r="X3" s="51" t="str">
        <f>Regions!V$3</f>
        <v>IE-WD</v>
      </c>
      <c r="Y3" s="51" t="str">
        <f>Regions!W$3</f>
        <v>IE-G</v>
      </c>
      <c r="Z3" s="51" t="str">
        <f>Regions!X$3</f>
        <v>IE-LM</v>
      </c>
      <c r="AA3" s="51" t="str">
        <f>Regions!Y$3</f>
        <v>IE-MO</v>
      </c>
      <c r="AB3" s="51" t="str">
        <f>Regions!Z$3</f>
        <v>IE-RN</v>
      </c>
      <c r="AC3" s="51" t="str">
        <f>Regions!AA$3</f>
        <v>IE-SO</v>
      </c>
      <c r="AD3" s="51" t="str">
        <f>Regions!AB$3</f>
        <v>IE-CN</v>
      </c>
      <c r="AE3" s="51" t="str">
        <f>Regions!AC$3</f>
        <v>IE-DL</v>
      </c>
      <c r="AF3" s="51" t="str">
        <f>Regions!AD$3</f>
        <v>IE-MN</v>
      </c>
    </row>
    <row r="4" spans="2:32" x14ac:dyDescent="0.2">
      <c r="D4" t="s">
        <v>4</v>
      </c>
      <c r="E4" t="str">
        <f>DEMANDS!$H$5</f>
        <v>TRAPS</v>
      </c>
      <c r="F4">
        <v>2020</v>
      </c>
      <c r="G4" s="60">
        <f>HLOOKUP(REG_TRA_DEMANDS!G$3,'BY-Demands'!$J$5:$AK$15,MATCH($E4,'BY-Demands'!$I$5:$I$15,0),FALSE)*HLOOKUP(REG_TRA_DEMANDS!$F4,DEMANDS!$I$4:$T$14,MATCH($E4,DEMANDS!$H$4:$H$14,0),FALSE)/HLOOKUP(2018,DEMANDS!$I$4:$T$14,MATCH($E4,DEMANDS!$H$4:$H$14,0),FALSE)</f>
        <v>0.19733524871954475</v>
      </c>
      <c r="H4" s="60">
        <f>HLOOKUP(REG_TRA_DEMANDS!H$3,'BY-Demands'!$J$5:$AK$15,MATCH($E4,'BY-Demands'!$I$5:$I$15,0),FALSE)*HLOOKUP(REG_TRA_DEMANDS!$F4,DEMANDS!$I$4:$T$14,MATCH($E4,DEMANDS!$H$4:$H$14,0),FALSE)/HLOOKUP(2018,DEMANDS!$I$4:$T$14,MATCH($E4,DEMANDS!$H$4:$H$14,0),FALSE)</f>
        <v>3.9451995107486639</v>
      </c>
      <c r="I4" s="60">
        <f>HLOOKUP(REG_TRA_DEMANDS!I$3,'BY-Demands'!$J$5:$AK$15,MATCH($E4,'BY-Demands'!$I$5:$I$15,0),FALSE)*HLOOKUP(REG_TRA_DEMANDS!$F4,DEMANDS!$I$4:$T$14,MATCH($E4,DEMANDS!$H$4:$H$14,0),FALSE)/HLOOKUP(2018,DEMANDS!$I$4:$T$14,MATCH($E4,DEMANDS!$H$4:$H$14,0),FALSE)</f>
        <v>0.72759375551186101</v>
      </c>
      <c r="J4" s="60">
        <f>HLOOKUP(REG_TRA_DEMANDS!J$3,'BY-Demands'!$J$5:$AK$15,MATCH($E4,'BY-Demands'!$I$5:$I$15,0),FALSE)*HLOOKUP(REG_TRA_DEMANDS!$F4,DEMANDS!$I$4:$T$14,MATCH($E4,DEMANDS!$H$4:$H$14,0),FALSE)/HLOOKUP(2018,DEMANDS!$I$4:$T$14,MATCH($E4,DEMANDS!$H$4:$H$14,0),FALSE)</f>
        <v>0.3375565414767126</v>
      </c>
      <c r="K4" s="60">
        <f>HLOOKUP(REG_TRA_DEMANDS!K$3,'BY-Demands'!$J$5:$AK$15,MATCH($E4,'BY-Demands'!$I$5:$I$15,0),FALSE)*HLOOKUP(REG_TRA_DEMANDS!$F4,DEMANDS!$I$4:$T$14,MATCH($E4,DEMANDS!$H$4:$H$14,0),FALSE)/HLOOKUP(2018,DEMANDS!$I$4:$T$14,MATCH($E4,DEMANDS!$H$4:$H$14,0),FALSE)</f>
        <v>0.26612943708344322</v>
      </c>
      <c r="L4" s="60">
        <f>HLOOKUP(REG_TRA_DEMANDS!L$3,'BY-Demands'!$J$5:$AK$15,MATCH($E4,'BY-Demands'!$I$5:$I$15,0),FALSE)*HLOOKUP(REG_TRA_DEMANDS!$F4,DEMANDS!$I$4:$T$14,MATCH($E4,DEMANDS!$H$4:$H$14,0),FALSE)/HLOOKUP(2018,DEMANDS!$I$4:$T$14,MATCH($E4,DEMANDS!$H$4:$H$14,0),FALSE)</f>
        <v>0.13372096597598443</v>
      </c>
      <c r="M4" s="60">
        <f>HLOOKUP(REG_TRA_DEMANDS!M$3,'BY-Demands'!$J$5:$AK$15,MATCH($E4,'BY-Demands'!$I$5:$I$15,0),FALSE)*HLOOKUP(REG_TRA_DEMANDS!$F4,DEMANDS!$I$4:$T$14,MATCH($E4,DEMANDS!$H$4:$H$14,0),FALSE)/HLOOKUP(2018,DEMANDS!$I$4:$T$14,MATCH($E4,DEMANDS!$H$4:$H$14,0),FALSE)</f>
        <v>0.38344652442321625</v>
      </c>
      <c r="N4" s="60">
        <f>HLOOKUP(REG_TRA_DEMANDS!N$3,'BY-Demands'!$J$5:$AK$15,MATCH($E4,'BY-Demands'!$I$5:$I$15,0),FALSE)*HLOOKUP(REG_TRA_DEMANDS!$F4,DEMANDS!$I$4:$T$14,MATCH($E4,DEMANDS!$H$4:$H$14,0),FALSE)/HLOOKUP(2018,DEMANDS!$I$4:$T$14,MATCH($E4,DEMANDS!$H$4:$H$14,0),FALSE)</f>
        <v>0.63116279867827008</v>
      </c>
      <c r="O4" s="60">
        <f>HLOOKUP(REG_TRA_DEMANDS!O$3,'BY-Demands'!$J$5:$AK$15,MATCH($E4,'BY-Demands'!$I$5:$I$15,0),FALSE)*HLOOKUP(REG_TRA_DEMANDS!$F4,DEMANDS!$I$4:$T$14,MATCH($E4,DEMANDS!$H$4:$H$14,0),FALSE)/HLOOKUP(2018,DEMANDS!$I$4:$T$14,MATCH($E4,DEMANDS!$H$4:$H$14,0),FALSE)</f>
        <v>0.26127164513995316</v>
      </c>
      <c r="P4" s="60">
        <f>HLOOKUP(REG_TRA_DEMANDS!P$3,'BY-Demands'!$J$5:$AK$15,MATCH($E4,'BY-Demands'!$I$5:$I$15,0),FALSE)*HLOOKUP(REG_TRA_DEMANDS!$F4,DEMANDS!$I$4:$T$14,MATCH($E4,DEMANDS!$H$4:$H$14,0),FALSE)/HLOOKUP(2018,DEMANDS!$I$4:$T$14,MATCH($E4,DEMANDS!$H$4:$H$14,0),FALSE)</f>
        <v>0.29614858480804801</v>
      </c>
      <c r="Q4" s="60">
        <f>HLOOKUP(REG_TRA_DEMANDS!Q$3,'BY-Demands'!$J$5:$AK$15,MATCH($E4,'BY-Demands'!$I$5:$I$15,0),FALSE)*HLOOKUP(REG_TRA_DEMANDS!$F4,DEMANDS!$I$4:$T$14,MATCH($E4,DEMANDS!$H$4:$H$14,0),FALSE)/HLOOKUP(2018,DEMANDS!$I$4:$T$14,MATCH($E4,DEMANDS!$H$4:$H$14,0),FALSE)</f>
        <v>0.5154281807167993</v>
      </c>
      <c r="R4" s="60">
        <f>HLOOKUP(REG_TRA_DEMANDS!R$3,'BY-Demands'!$J$5:$AK$15,MATCH($E4,'BY-Demands'!$I$5:$I$15,0),FALSE)*HLOOKUP(REG_TRA_DEMANDS!$F4,DEMANDS!$I$4:$T$14,MATCH($E4,DEMANDS!$H$4:$H$14,0),FALSE)/HLOOKUP(2018,DEMANDS!$I$4:$T$14,MATCH($E4,DEMANDS!$H$4:$H$14,0),FALSE)</f>
        <v>0.45592337065420624</v>
      </c>
      <c r="S4" s="60">
        <f>HLOOKUP(REG_TRA_DEMANDS!S$3,'BY-Demands'!$J$5:$AK$15,MATCH($E4,'BY-Demands'!$I$5:$I$15,0),FALSE)*HLOOKUP(REG_TRA_DEMANDS!$F4,DEMANDS!$I$4:$T$14,MATCH($E4,DEMANDS!$H$4:$H$14,0),FALSE)/HLOOKUP(2018,DEMANDS!$I$4:$T$14,MATCH($E4,DEMANDS!$H$4:$H$14,0),FALSE)</f>
        <v>0.40126827167660611</v>
      </c>
      <c r="T4" s="60">
        <f>HLOOKUP(REG_TRA_DEMANDS!T$3,'BY-Demands'!$J$5:$AK$15,MATCH($E4,'BY-Demands'!$I$5:$I$15,0),FALSE)*HLOOKUP(REG_TRA_DEMANDS!$F4,DEMANDS!$I$4:$T$14,MATCH($E4,DEMANDS!$H$4:$H$14,0),FALSE)/HLOOKUP(2018,DEMANDS!$I$4:$T$14,MATCH($E4,DEMANDS!$H$4:$H$14,0),FALSE)</f>
        <v>1.6969101268697762</v>
      </c>
      <c r="U4" s="60">
        <f>HLOOKUP(REG_TRA_DEMANDS!U$3,'BY-Demands'!$J$5:$AK$15,MATCH($E4,'BY-Demands'!$I$5:$I$15,0),FALSE)*HLOOKUP(REG_TRA_DEMANDS!$F4,DEMANDS!$I$4:$T$14,MATCH($E4,DEMANDS!$H$4:$H$14,0),FALSE)/HLOOKUP(2018,DEMANDS!$I$4:$T$14,MATCH($E4,DEMANDS!$H$4:$H$14,0),FALSE)</f>
        <v>0.51955417054005859</v>
      </c>
      <c r="V4" s="60">
        <f>HLOOKUP(REG_TRA_DEMANDS!V$3,'BY-Demands'!$J$5:$AK$15,MATCH($E4,'BY-Demands'!$I$5:$I$15,0),FALSE)*HLOOKUP(REG_TRA_DEMANDS!$F4,DEMANDS!$I$4:$T$14,MATCH($E4,DEMANDS!$H$4:$H$14,0),FALSE)/HLOOKUP(2018,DEMANDS!$I$4:$T$14,MATCH($E4,DEMANDS!$H$4:$H$14,0),FALSE)</f>
        <v>0.61952625780949389</v>
      </c>
      <c r="W4" s="60">
        <f>HLOOKUP(REG_TRA_DEMANDS!W$3,'BY-Demands'!$J$5:$AK$15,MATCH($E4,'BY-Demands'!$I$5:$I$15,0),FALSE)*HLOOKUP(REG_TRA_DEMANDS!$F4,DEMANDS!$I$4:$T$14,MATCH($E4,DEMANDS!$H$4:$H$14,0),FALSE)/HLOOKUP(2018,DEMANDS!$I$4:$T$14,MATCH($E4,DEMANDS!$H$4:$H$14,0),FALSE)</f>
        <v>0.56480358192225766</v>
      </c>
      <c r="X4" s="60">
        <f>HLOOKUP(REG_TRA_DEMANDS!X$3,'BY-Demands'!$J$5:$AK$15,MATCH($E4,'BY-Demands'!$I$5:$I$15,0),FALSE)*HLOOKUP(REG_TRA_DEMANDS!$F4,DEMANDS!$I$4:$T$14,MATCH($E4,DEMANDS!$H$4:$H$14,0),FALSE)/HLOOKUP(2018,DEMANDS!$I$4:$T$14,MATCH($E4,DEMANDS!$H$4:$H$14,0),FALSE)</f>
        <v>0.37504771961204902</v>
      </c>
      <c r="Y4" s="60">
        <f>HLOOKUP(REG_TRA_DEMANDS!Y$3,'BY-Demands'!$J$5:$AK$15,MATCH($E4,'BY-Demands'!$I$5:$I$15,0),FALSE)*HLOOKUP(REG_TRA_DEMANDS!$F4,DEMANDS!$I$4:$T$14,MATCH($E4,DEMANDS!$H$4:$H$14,0),FALSE)/HLOOKUP(2018,DEMANDS!$I$4:$T$14,MATCH($E4,DEMANDS!$H$4:$H$14,0),FALSE)</f>
        <v>0.83825680932168045</v>
      </c>
      <c r="Z4" s="60">
        <f>HLOOKUP(REG_TRA_DEMANDS!Z$3,'BY-Demands'!$J$5:$AK$15,MATCH($E4,'BY-Demands'!$I$5:$I$15,0),FALSE)*HLOOKUP(REG_TRA_DEMANDS!$F4,DEMANDS!$I$4:$T$14,MATCH($E4,DEMANDS!$H$4:$H$14,0),FALSE)/HLOOKUP(2018,DEMANDS!$I$4:$T$14,MATCH($E4,DEMANDS!$H$4:$H$14,0),FALSE)</f>
        <v>0.10758394042950165</v>
      </c>
      <c r="AA4" s="60">
        <f>HLOOKUP(REG_TRA_DEMANDS!AA$3,'BY-Demands'!$J$5:$AK$15,MATCH($E4,'BY-Demands'!$I$5:$I$15,0),FALSE)*HLOOKUP(REG_TRA_DEMANDS!$F4,DEMANDS!$I$4:$T$14,MATCH($E4,DEMANDS!$H$4:$H$14,0),FALSE)/HLOOKUP(2018,DEMANDS!$I$4:$T$14,MATCH($E4,DEMANDS!$H$4:$H$14,0),FALSE)</f>
        <v>0.44892727789281173</v>
      </c>
      <c r="AB4" s="60">
        <f>HLOOKUP(REG_TRA_DEMANDS!AB$3,'BY-Demands'!$J$5:$AK$15,MATCH($E4,'BY-Demands'!$I$5:$I$15,0),FALSE)*HLOOKUP(REG_TRA_DEMANDS!$F4,DEMANDS!$I$4:$T$14,MATCH($E4,DEMANDS!$H$4:$H$14,0),FALSE)/HLOOKUP(2018,DEMANDS!$I$4:$T$14,MATCH($E4,DEMANDS!$H$4:$H$14,0),FALSE)</f>
        <v>0.23483836036374481</v>
      </c>
      <c r="AC4" s="60">
        <f>HLOOKUP(REG_TRA_DEMANDS!AC$3,'BY-Demands'!$J$5:$AK$15,MATCH($E4,'BY-Demands'!$I$5:$I$15,0),FALSE)*HLOOKUP(REG_TRA_DEMANDS!$F4,DEMANDS!$I$4:$T$14,MATCH($E4,DEMANDS!$H$4:$H$14,0),FALSE)/HLOOKUP(2018,DEMANDS!$I$4:$T$14,MATCH($E4,DEMANDS!$H$4:$H$14,0),FALSE)</f>
        <v>0.20704492983820971</v>
      </c>
      <c r="AD4" s="60">
        <f>HLOOKUP(REG_TRA_DEMANDS!AD$3,'BY-Demands'!$J$5:$AK$15,MATCH($E4,'BY-Demands'!$I$5:$I$15,0),FALSE)*HLOOKUP(REG_TRA_DEMANDS!$F4,DEMANDS!$I$4:$T$14,MATCH($E4,DEMANDS!$H$4:$H$14,0),FALSE)/HLOOKUP(2018,DEMANDS!$I$4:$T$14,MATCH($E4,DEMANDS!$H$4:$H$14,0),FALSE)</f>
        <v>0.23093779255372632</v>
      </c>
      <c r="AE4" s="60">
        <f>HLOOKUP(REG_TRA_DEMANDS!AE$3,'BY-Demands'!$J$5:$AK$15,MATCH($E4,'BY-Demands'!$I$5:$I$15,0),FALSE)*HLOOKUP(REG_TRA_DEMANDS!$F4,DEMANDS!$I$4:$T$14,MATCH($E4,DEMANDS!$H$4:$H$14,0),FALSE)/HLOOKUP(2018,DEMANDS!$I$4:$T$14,MATCH($E4,DEMANDS!$H$4:$H$14,0),FALSE)</f>
        <v>0.44797948116323705</v>
      </c>
      <c r="AF4" s="60">
        <f>HLOOKUP(REG_TRA_DEMANDS!AF$3,'BY-Demands'!$J$5:$AK$15,MATCH($E4,'BY-Demands'!$I$5:$I$15,0),FALSE)*HLOOKUP(REG_TRA_DEMANDS!$F4,DEMANDS!$I$4:$T$14,MATCH($E4,DEMANDS!$H$4:$H$14,0),FALSE)/HLOOKUP(2018,DEMANDS!$I$4:$T$14,MATCH($E4,DEMANDS!$H$4:$H$14,0),FALSE)</f>
        <v>0.2148572856604872</v>
      </c>
    </row>
    <row r="5" spans="2:32" x14ac:dyDescent="0.2">
      <c r="D5" s="42" t="s">
        <v>4</v>
      </c>
      <c r="E5" s="42" t="str">
        <f>DEMANDS!$H$5</f>
        <v>TRAPS</v>
      </c>
      <c r="F5">
        <v>2025</v>
      </c>
      <c r="G5" s="60">
        <f>HLOOKUP(REG_TRA_DEMANDS!G$3,'BY-Demands'!$J$5:$AK$15,MATCH($E5,'BY-Demands'!$I$5:$I$15,0),FALSE)*HLOOKUP(REG_TRA_DEMANDS!$F5,DEMANDS!$I$4:$T$14,MATCH($E5,DEMANDS!$H$4:$H$14,0),FALSE)/HLOOKUP(2018,DEMANDS!$I$4:$T$14,MATCH($E5,DEMANDS!$H$4:$H$14,0),FALSE)</f>
        <v>0.20909968693912942</v>
      </c>
      <c r="H5" s="60">
        <f>HLOOKUP(REG_TRA_DEMANDS!H$3,'BY-Demands'!$J$5:$AK$15,MATCH($E5,'BY-Demands'!$I$5:$I$15,0),FALSE)*HLOOKUP(REG_TRA_DEMANDS!$F5,DEMANDS!$I$4:$T$14,MATCH($E5,DEMANDS!$H$4:$H$14,0),FALSE)/HLOOKUP(2018,DEMANDS!$I$4:$T$14,MATCH($E5,DEMANDS!$H$4:$H$14,0),FALSE)</f>
        <v>4.1803985246567219</v>
      </c>
      <c r="I5" s="60">
        <f>HLOOKUP(REG_TRA_DEMANDS!I$3,'BY-Demands'!$J$5:$AK$15,MATCH($E5,'BY-Demands'!$I$5:$I$15,0),FALSE)*HLOOKUP(REG_TRA_DEMANDS!$F5,DEMANDS!$I$4:$T$14,MATCH($E5,DEMANDS!$H$4:$H$14,0),FALSE)/HLOOKUP(2018,DEMANDS!$I$4:$T$14,MATCH($E5,DEMANDS!$H$4:$H$14,0),FALSE)</f>
        <v>0.77097035366762212</v>
      </c>
      <c r="J5" s="60">
        <f>HLOOKUP(REG_TRA_DEMANDS!J$3,'BY-Demands'!$J$5:$AK$15,MATCH($E5,'BY-Demands'!$I$5:$I$15,0),FALSE)*HLOOKUP(REG_TRA_DEMANDS!$F5,DEMANDS!$I$4:$T$14,MATCH($E5,DEMANDS!$H$4:$H$14,0),FALSE)/HLOOKUP(2018,DEMANDS!$I$4:$T$14,MATCH($E5,DEMANDS!$H$4:$H$14,0),FALSE)</f>
        <v>0.35768048336538816</v>
      </c>
      <c r="K5" s="60">
        <f>HLOOKUP(REG_TRA_DEMANDS!K$3,'BY-Demands'!$J$5:$AK$15,MATCH($E5,'BY-Demands'!$I$5:$I$15,0),FALSE)*HLOOKUP(REG_TRA_DEMANDS!$F5,DEMANDS!$I$4:$T$14,MATCH($E5,DEMANDS!$H$4:$H$14,0),FALSE)/HLOOKUP(2018,DEMANDS!$I$4:$T$14,MATCH($E5,DEMANDS!$H$4:$H$14,0),FALSE)</f>
        <v>0.2819951445092394</v>
      </c>
      <c r="L5" s="60">
        <f>HLOOKUP(REG_TRA_DEMANDS!L$3,'BY-Demands'!$J$5:$AK$15,MATCH($E5,'BY-Demands'!$I$5:$I$15,0),FALSE)*HLOOKUP(REG_TRA_DEMANDS!$F5,DEMANDS!$I$4:$T$14,MATCH($E5,DEMANDS!$H$4:$H$14,0),FALSE)/HLOOKUP(2018,DEMANDS!$I$4:$T$14,MATCH($E5,DEMANDS!$H$4:$H$14,0),FALSE)</f>
        <v>0.14169294286858428</v>
      </c>
      <c r="M5" s="60">
        <f>HLOOKUP(REG_TRA_DEMANDS!M$3,'BY-Demands'!$J$5:$AK$15,MATCH($E5,'BY-Demands'!$I$5:$I$15,0),FALSE)*HLOOKUP(REG_TRA_DEMANDS!$F5,DEMANDS!$I$4:$T$14,MATCH($E5,DEMANDS!$H$4:$H$14,0),FALSE)/HLOOKUP(2018,DEMANDS!$I$4:$T$14,MATCH($E5,DEMANDS!$H$4:$H$14,0),FALSE)</f>
        <v>0.40630626679748677</v>
      </c>
      <c r="N5" s="60">
        <f>HLOOKUP(REG_TRA_DEMANDS!N$3,'BY-Demands'!$J$5:$AK$15,MATCH($E5,'BY-Demands'!$I$5:$I$15,0),FALSE)*HLOOKUP(REG_TRA_DEMANDS!$F5,DEMANDS!$I$4:$T$14,MATCH($E5,DEMANDS!$H$4:$H$14,0),FALSE)/HLOOKUP(2018,DEMANDS!$I$4:$T$14,MATCH($E5,DEMANDS!$H$4:$H$14,0),FALSE)</f>
        <v>0.66879052002927697</v>
      </c>
      <c r="O5" s="60">
        <f>HLOOKUP(REG_TRA_DEMANDS!O$3,'BY-Demands'!$J$5:$AK$15,MATCH($E5,'BY-Demands'!$I$5:$I$15,0),FALSE)*HLOOKUP(REG_TRA_DEMANDS!$F5,DEMANDS!$I$4:$T$14,MATCH($E5,DEMANDS!$H$4:$H$14,0),FALSE)/HLOOKUP(2018,DEMANDS!$I$4:$T$14,MATCH($E5,DEMANDS!$H$4:$H$14,0),FALSE)</f>
        <v>0.27684774797876543</v>
      </c>
      <c r="P5" s="60">
        <f>HLOOKUP(REG_TRA_DEMANDS!P$3,'BY-Demands'!$J$5:$AK$15,MATCH($E5,'BY-Demands'!$I$5:$I$15,0),FALSE)*HLOOKUP(REG_TRA_DEMANDS!$F5,DEMANDS!$I$4:$T$14,MATCH($E5,DEMANDS!$H$4:$H$14,0),FALSE)/HLOOKUP(2018,DEMANDS!$I$4:$T$14,MATCH($E5,DEMANDS!$H$4:$H$14,0),FALSE)</f>
        <v>0.31380392896170828</v>
      </c>
      <c r="Q5" s="60">
        <f>HLOOKUP(REG_TRA_DEMANDS!Q$3,'BY-Demands'!$J$5:$AK$15,MATCH($E5,'BY-Demands'!$I$5:$I$15,0),FALSE)*HLOOKUP(REG_TRA_DEMANDS!$F5,DEMANDS!$I$4:$T$14,MATCH($E5,DEMANDS!$H$4:$H$14,0),FALSE)/HLOOKUP(2018,DEMANDS!$I$4:$T$14,MATCH($E5,DEMANDS!$H$4:$H$14,0),FALSE)</f>
        <v>0.54615620841596391</v>
      </c>
      <c r="R5" s="60">
        <f>HLOOKUP(REG_TRA_DEMANDS!R$3,'BY-Demands'!$J$5:$AK$15,MATCH($E5,'BY-Demands'!$I$5:$I$15,0),FALSE)*HLOOKUP(REG_TRA_DEMANDS!$F5,DEMANDS!$I$4:$T$14,MATCH($E5,DEMANDS!$H$4:$H$14,0),FALSE)/HLOOKUP(2018,DEMANDS!$I$4:$T$14,MATCH($E5,DEMANDS!$H$4:$H$14,0),FALSE)</f>
        <v>0.48310392943288211</v>
      </c>
      <c r="S5" s="60">
        <f>HLOOKUP(REG_TRA_DEMANDS!S$3,'BY-Demands'!$J$5:$AK$15,MATCH($E5,'BY-Demands'!$I$5:$I$15,0),FALSE)*HLOOKUP(REG_TRA_DEMANDS!$F5,DEMANDS!$I$4:$T$14,MATCH($E5,DEMANDS!$H$4:$H$14,0),FALSE)/HLOOKUP(2018,DEMANDS!$I$4:$T$14,MATCH($E5,DEMANDS!$H$4:$H$14,0),FALSE)</f>
        <v>0.42519048436922063</v>
      </c>
      <c r="T5" s="60">
        <f>HLOOKUP(REG_TRA_DEMANDS!T$3,'BY-Demands'!$J$5:$AK$15,MATCH($E5,'BY-Demands'!$I$5:$I$15,0),FALSE)*HLOOKUP(REG_TRA_DEMANDS!$F5,DEMANDS!$I$4:$T$14,MATCH($E5,DEMANDS!$H$4:$H$14,0),FALSE)/HLOOKUP(2018,DEMANDS!$I$4:$T$14,MATCH($E5,DEMANDS!$H$4:$H$14,0),FALSE)</f>
        <v>1.7980739811800568</v>
      </c>
      <c r="U5" s="60">
        <f>HLOOKUP(REG_TRA_DEMANDS!U$3,'BY-Demands'!$J$5:$AK$15,MATCH($E5,'BY-Demands'!$I$5:$I$15,0),FALSE)*HLOOKUP(REG_TRA_DEMANDS!$F5,DEMANDS!$I$4:$T$14,MATCH($E5,DEMANDS!$H$4:$H$14,0),FALSE)/HLOOKUP(2018,DEMANDS!$I$4:$T$14,MATCH($E5,DEMANDS!$H$4:$H$14,0),FALSE)</f>
        <v>0.55052817534004694</v>
      </c>
      <c r="V5" s="60">
        <f>HLOOKUP(REG_TRA_DEMANDS!V$3,'BY-Demands'!$J$5:$AK$15,MATCH($E5,'BY-Demands'!$I$5:$I$15,0),FALSE)*HLOOKUP(REG_TRA_DEMANDS!$F5,DEMANDS!$I$4:$T$14,MATCH($E5,DEMANDS!$H$4:$H$14,0),FALSE)/HLOOKUP(2018,DEMANDS!$I$4:$T$14,MATCH($E5,DEMANDS!$H$4:$H$14,0),FALSE)</f>
        <v>0.65646024924134705</v>
      </c>
      <c r="W5" s="60">
        <f>HLOOKUP(REG_TRA_DEMANDS!W$3,'BY-Demands'!$J$5:$AK$15,MATCH($E5,'BY-Demands'!$I$5:$I$15,0),FALSE)*HLOOKUP(REG_TRA_DEMANDS!$F5,DEMANDS!$I$4:$T$14,MATCH($E5,DEMANDS!$H$4:$H$14,0),FALSE)/HLOOKUP(2018,DEMANDS!$I$4:$T$14,MATCH($E5,DEMANDS!$H$4:$H$14,0),FALSE)</f>
        <v>0.59847519856874887</v>
      </c>
      <c r="X5" s="60">
        <f>HLOOKUP(REG_TRA_DEMANDS!X$3,'BY-Demands'!$J$5:$AK$15,MATCH($E5,'BY-Demands'!$I$5:$I$15,0),FALSE)*HLOOKUP(REG_TRA_DEMANDS!$F5,DEMANDS!$I$4:$T$14,MATCH($E5,DEMANDS!$H$4:$H$14,0),FALSE)/HLOOKUP(2018,DEMANDS!$I$4:$T$14,MATCH($E5,DEMANDS!$H$4:$H$14,0),FALSE)</f>
        <v>0.39740675458122865</v>
      </c>
      <c r="Y5" s="60">
        <f>HLOOKUP(REG_TRA_DEMANDS!Y$3,'BY-Demands'!$J$5:$AK$15,MATCH($E5,'BY-Demands'!$I$5:$I$15,0),FALSE)*HLOOKUP(REG_TRA_DEMANDS!$F5,DEMANDS!$I$4:$T$14,MATCH($E5,DEMANDS!$H$4:$H$14,0),FALSE)/HLOOKUP(2018,DEMANDS!$I$4:$T$14,MATCH($E5,DEMANDS!$H$4:$H$14,0),FALSE)</f>
        <v>0.88823075218997427</v>
      </c>
      <c r="Z5" s="60">
        <f>HLOOKUP(REG_TRA_DEMANDS!Z$3,'BY-Demands'!$J$5:$AK$15,MATCH($E5,'BY-Demands'!$I$5:$I$15,0),FALSE)*HLOOKUP(REG_TRA_DEMANDS!$F5,DEMANDS!$I$4:$T$14,MATCH($E5,DEMANDS!$H$4:$H$14,0),FALSE)/HLOOKUP(2018,DEMANDS!$I$4:$T$14,MATCH($E5,DEMANDS!$H$4:$H$14,0),FALSE)</f>
        <v>0.11399771915790878</v>
      </c>
      <c r="AA5" s="60">
        <f>HLOOKUP(REG_TRA_DEMANDS!AA$3,'BY-Demands'!$J$5:$AK$15,MATCH($E5,'BY-Demands'!$I$5:$I$15,0),FALSE)*HLOOKUP(REG_TRA_DEMANDS!$F5,DEMANDS!$I$4:$T$14,MATCH($E5,DEMANDS!$H$4:$H$14,0),FALSE)/HLOOKUP(2018,DEMANDS!$I$4:$T$14,MATCH($E5,DEMANDS!$H$4:$H$14,0),FALSE)</f>
        <v>0.47569075405900973</v>
      </c>
      <c r="AB5" s="60">
        <f>HLOOKUP(REG_TRA_DEMANDS!AB$3,'BY-Demands'!$J$5:$AK$15,MATCH($E5,'BY-Demands'!$I$5:$I$15,0),FALSE)*HLOOKUP(REG_TRA_DEMANDS!$F5,DEMANDS!$I$4:$T$14,MATCH($E5,DEMANDS!$H$4:$H$14,0),FALSE)/HLOOKUP(2018,DEMANDS!$I$4:$T$14,MATCH($E5,DEMANDS!$H$4:$H$14,0),FALSE)</f>
        <v>0.24883860309794723</v>
      </c>
      <c r="AC5" s="60">
        <f>HLOOKUP(REG_TRA_DEMANDS!AC$3,'BY-Demands'!$J$5:$AK$15,MATCH($E5,'BY-Demands'!$I$5:$I$15,0),FALSE)*HLOOKUP(REG_TRA_DEMANDS!$F5,DEMANDS!$I$4:$T$14,MATCH($E5,DEMANDS!$H$4:$H$14,0),FALSE)/HLOOKUP(2018,DEMANDS!$I$4:$T$14,MATCH($E5,DEMANDS!$H$4:$H$14,0),FALSE)</f>
        <v>0.21938822532933408</v>
      </c>
      <c r="AD5" s="60">
        <f>HLOOKUP(REG_TRA_DEMANDS!AD$3,'BY-Demands'!$J$5:$AK$15,MATCH($E5,'BY-Demands'!$I$5:$I$15,0),FALSE)*HLOOKUP(REG_TRA_DEMANDS!$F5,DEMANDS!$I$4:$T$14,MATCH($E5,DEMANDS!$H$4:$H$14,0),FALSE)/HLOOKUP(2018,DEMANDS!$I$4:$T$14,MATCH($E5,DEMANDS!$H$4:$H$14,0),FALSE)</f>
        <v>0.24470549706011582</v>
      </c>
      <c r="AE5" s="60">
        <f>HLOOKUP(REG_TRA_DEMANDS!AE$3,'BY-Demands'!$J$5:$AK$15,MATCH($E5,'BY-Demands'!$I$5:$I$15,0),FALSE)*HLOOKUP(REG_TRA_DEMANDS!$F5,DEMANDS!$I$4:$T$14,MATCH($E5,DEMANDS!$H$4:$H$14,0),FALSE)/HLOOKUP(2018,DEMANDS!$I$4:$T$14,MATCH($E5,DEMANDS!$H$4:$H$14,0),FALSE)</f>
        <v>0.47468645299915369</v>
      </c>
      <c r="AF5" s="60">
        <f>HLOOKUP(REG_TRA_DEMANDS!AF$3,'BY-Demands'!$J$5:$AK$15,MATCH($E5,'BY-Demands'!$I$5:$I$15,0),FALSE)*HLOOKUP(REG_TRA_DEMANDS!$F5,DEMANDS!$I$4:$T$14,MATCH($E5,DEMANDS!$H$4:$H$14,0),FALSE)/HLOOKUP(2018,DEMANDS!$I$4:$T$14,MATCH($E5,DEMANDS!$H$4:$H$14,0),FALSE)</f>
        <v>0.22766632651650179</v>
      </c>
    </row>
    <row r="6" spans="2:32" x14ac:dyDescent="0.2">
      <c r="D6" s="42" t="s">
        <v>4</v>
      </c>
      <c r="E6" s="42" t="str">
        <f>DEMANDS!$H$5</f>
        <v>TRAPS</v>
      </c>
      <c r="F6">
        <v>2030</v>
      </c>
      <c r="G6" s="60">
        <f>HLOOKUP(REG_TRA_DEMANDS!G$3,'BY-Demands'!$J$5:$AK$15,MATCH($E6,'BY-Demands'!$I$5:$I$15,0),FALSE)*HLOOKUP(REG_TRA_DEMANDS!$F6,DEMANDS!$I$4:$T$14,MATCH($E6,DEMANDS!$H$4:$H$14,0),FALSE)/HLOOKUP(2018,DEMANDS!$I$4:$T$14,MATCH($E6,DEMANDS!$H$4:$H$14,0),FALSE)</f>
        <v>0.22118201064703297</v>
      </c>
      <c r="H6" s="60">
        <f>HLOOKUP(REG_TRA_DEMANDS!H$3,'BY-Demands'!$J$5:$AK$15,MATCH($E6,'BY-Demands'!$I$5:$I$15,0),FALSE)*HLOOKUP(REG_TRA_DEMANDS!$F6,DEMANDS!$I$4:$T$14,MATCH($E6,DEMANDS!$H$4:$H$14,0),FALSE)/HLOOKUP(2018,DEMANDS!$I$4:$T$14,MATCH($E6,DEMANDS!$H$4:$H$14,0),FALSE)</f>
        <v>4.4219528231939957</v>
      </c>
      <c r="I6" s="60">
        <f>HLOOKUP(REG_TRA_DEMANDS!I$3,'BY-Demands'!$J$5:$AK$15,MATCH($E6,'BY-Demands'!$I$5:$I$15,0),FALSE)*HLOOKUP(REG_TRA_DEMANDS!$F6,DEMANDS!$I$4:$T$14,MATCH($E6,DEMANDS!$H$4:$H$14,0),FALSE)/HLOOKUP(2018,DEMANDS!$I$4:$T$14,MATCH($E6,DEMANDS!$H$4:$H$14,0),FALSE)</f>
        <v>0.81551902573196999</v>
      </c>
      <c r="J6" s="60">
        <f>HLOOKUP(REG_TRA_DEMANDS!J$3,'BY-Demands'!$J$5:$AK$15,MATCH($E6,'BY-Demands'!$I$5:$I$15,0),FALSE)*HLOOKUP(REG_TRA_DEMANDS!$F6,DEMANDS!$I$4:$T$14,MATCH($E6,DEMANDS!$H$4:$H$14,0),FALSE)/HLOOKUP(2018,DEMANDS!$I$4:$T$14,MATCH($E6,DEMANDS!$H$4:$H$14,0),FALSE)</f>
        <v>0.3783481918984864</v>
      </c>
      <c r="K6" s="60">
        <f>HLOOKUP(REG_TRA_DEMANDS!K$3,'BY-Demands'!$J$5:$AK$15,MATCH($E6,'BY-Demands'!$I$5:$I$15,0),FALSE)*HLOOKUP(REG_TRA_DEMANDS!$F6,DEMANDS!$I$4:$T$14,MATCH($E6,DEMANDS!$H$4:$H$14,0),FALSE)/HLOOKUP(2018,DEMANDS!$I$4:$T$14,MATCH($E6,DEMANDS!$H$4:$H$14,0),FALSE)</f>
        <v>0.29828955733162454</v>
      </c>
      <c r="L6" s="60">
        <f>HLOOKUP(REG_TRA_DEMANDS!L$3,'BY-Demands'!$J$5:$AK$15,MATCH($E6,'BY-Demands'!$I$5:$I$15,0),FALSE)*HLOOKUP(REG_TRA_DEMANDS!$F6,DEMANDS!$I$4:$T$14,MATCH($E6,DEMANDS!$H$4:$H$14,0),FALSE)/HLOOKUP(2018,DEMANDS!$I$4:$T$14,MATCH($E6,DEMANDS!$H$4:$H$14,0),FALSE)</f>
        <v>0.14988032960227216</v>
      </c>
      <c r="M6" s="60">
        <f>HLOOKUP(REG_TRA_DEMANDS!M$3,'BY-Demands'!$J$5:$AK$15,MATCH($E6,'BY-Demands'!$I$5:$I$15,0),FALSE)*HLOOKUP(REG_TRA_DEMANDS!$F6,DEMANDS!$I$4:$T$14,MATCH($E6,DEMANDS!$H$4:$H$14,0),FALSE)/HLOOKUP(2018,DEMANDS!$I$4:$T$14,MATCH($E6,DEMANDS!$H$4:$H$14,0),FALSE)</f>
        <v>0.42978369955627493</v>
      </c>
      <c r="N6" s="60">
        <f>HLOOKUP(REG_TRA_DEMANDS!N$3,'BY-Demands'!$J$5:$AK$15,MATCH($E6,'BY-Demands'!$I$5:$I$15,0),FALSE)*HLOOKUP(REG_TRA_DEMANDS!$F6,DEMANDS!$I$4:$T$14,MATCH($E6,DEMANDS!$H$4:$H$14,0),FALSE)/HLOOKUP(2018,DEMANDS!$I$4:$T$14,MATCH($E6,DEMANDS!$H$4:$H$14,0),FALSE)</f>
        <v>0.70743497557130364</v>
      </c>
      <c r="O6" s="60">
        <f>HLOOKUP(REG_TRA_DEMANDS!O$3,'BY-Demands'!$J$5:$AK$15,MATCH($E6,'BY-Demands'!$I$5:$I$15,0),FALSE)*HLOOKUP(REG_TRA_DEMANDS!$F6,DEMANDS!$I$4:$T$14,MATCH($E6,DEMANDS!$H$4:$H$14,0),FALSE)/HLOOKUP(2018,DEMANDS!$I$4:$T$14,MATCH($E6,DEMANDS!$H$4:$H$14,0),FALSE)</f>
        <v>0.292844730843007</v>
      </c>
      <c r="P6" s="60">
        <f>HLOOKUP(REG_TRA_DEMANDS!P$3,'BY-Demands'!$J$5:$AK$15,MATCH($E6,'BY-Demands'!$I$5:$I$15,0),FALSE)*HLOOKUP(REG_TRA_DEMANDS!$F6,DEMANDS!$I$4:$T$14,MATCH($E6,DEMANDS!$H$4:$H$14,0),FALSE)/HLOOKUP(2018,DEMANDS!$I$4:$T$14,MATCH($E6,DEMANDS!$H$4:$H$14,0),FALSE)</f>
        <v>0.33193633607349443</v>
      </c>
      <c r="Q6" s="60">
        <f>HLOOKUP(REG_TRA_DEMANDS!Q$3,'BY-Demands'!$J$5:$AK$15,MATCH($E6,'BY-Demands'!$I$5:$I$15,0),FALSE)*HLOOKUP(REG_TRA_DEMANDS!$F6,DEMANDS!$I$4:$T$14,MATCH($E6,DEMANDS!$H$4:$H$14,0),FALSE)/HLOOKUP(2018,DEMANDS!$I$4:$T$14,MATCH($E6,DEMANDS!$H$4:$H$14,0),FALSE)</f>
        <v>0.57771453450319454</v>
      </c>
      <c r="R6" s="60">
        <f>HLOOKUP(REG_TRA_DEMANDS!R$3,'BY-Demands'!$J$5:$AK$15,MATCH($E6,'BY-Demands'!$I$5:$I$15,0),FALSE)*HLOOKUP(REG_TRA_DEMANDS!$F6,DEMANDS!$I$4:$T$14,MATCH($E6,DEMANDS!$H$4:$H$14,0),FALSE)/HLOOKUP(2018,DEMANDS!$I$4:$T$14,MATCH($E6,DEMANDS!$H$4:$H$14,0),FALSE)</f>
        <v>0.51101893086312078</v>
      </c>
      <c r="S6" s="60">
        <f>HLOOKUP(REG_TRA_DEMANDS!S$3,'BY-Demands'!$J$5:$AK$15,MATCH($E6,'BY-Demands'!$I$5:$I$15,0),FALSE)*HLOOKUP(REG_TRA_DEMANDS!$F6,DEMANDS!$I$4:$T$14,MATCH($E6,DEMANDS!$H$4:$H$14,0),FALSE)/HLOOKUP(2018,DEMANDS!$I$4:$T$14,MATCH($E6,DEMANDS!$H$4:$H$14,0),FALSE)</f>
        <v>0.44975909633067584</v>
      </c>
      <c r="T6" s="60">
        <f>HLOOKUP(REG_TRA_DEMANDS!T$3,'BY-Demands'!$J$5:$AK$15,MATCH($E6,'BY-Demands'!$I$5:$I$15,0),FALSE)*HLOOKUP(REG_TRA_DEMANDS!$F6,DEMANDS!$I$4:$T$14,MATCH($E6,DEMANDS!$H$4:$H$14,0),FALSE)/HLOOKUP(2018,DEMANDS!$I$4:$T$14,MATCH($E6,DEMANDS!$H$4:$H$14,0),FALSE)</f>
        <v>1.9019713719862927</v>
      </c>
      <c r="U6" s="60">
        <f>HLOOKUP(REG_TRA_DEMANDS!U$3,'BY-Demands'!$J$5:$AK$15,MATCH($E6,'BY-Demands'!$I$5:$I$15,0),FALSE)*HLOOKUP(REG_TRA_DEMANDS!$F6,DEMANDS!$I$4:$T$14,MATCH($E6,DEMANDS!$H$4:$H$14,0),FALSE)/HLOOKUP(2018,DEMANDS!$I$4:$T$14,MATCH($E6,DEMANDS!$H$4:$H$14,0),FALSE)</f>
        <v>0.58233912504613738</v>
      </c>
      <c r="V6" s="60">
        <f>HLOOKUP(REG_TRA_DEMANDS!V$3,'BY-Demands'!$J$5:$AK$15,MATCH($E6,'BY-Demands'!$I$5:$I$15,0),FALSE)*HLOOKUP(REG_TRA_DEMANDS!$F6,DEMANDS!$I$4:$T$14,MATCH($E6,DEMANDS!$H$4:$H$14,0),FALSE)/HLOOKUP(2018,DEMANDS!$I$4:$T$14,MATCH($E6,DEMANDS!$H$4:$H$14,0),FALSE)</f>
        <v>0.69439222967044223</v>
      </c>
      <c r="W6" s="60">
        <f>HLOOKUP(REG_TRA_DEMANDS!W$3,'BY-Demands'!$J$5:$AK$15,MATCH($E6,'BY-Demands'!$I$5:$I$15,0),FALSE)*HLOOKUP(REG_TRA_DEMANDS!$F6,DEMANDS!$I$4:$T$14,MATCH($E6,DEMANDS!$H$4:$H$14,0),FALSE)/HLOOKUP(2018,DEMANDS!$I$4:$T$14,MATCH($E6,DEMANDS!$H$4:$H$14,0),FALSE)</f>
        <v>0.63305665197075445</v>
      </c>
      <c r="X6" s="60">
        <f>HLOOKUP(REG_TRA_DEMANDS!X$3,'BY-Demands'!$J$5:$AK$15,MATCH($E6,'BY-Demands'!$I$5:$I$15,0),FALSE)*HLOOKUP(REG_TRA_DEMANDS!$F6,DEMANDS!$I$4:$T$14,MATCH($E6,DEMANDS!$H$4:$H$14,0),FALSE)/HLOOKUP(2018,DEMANDS!$I$4:$T$14,MATCH($E6,DEMANDS!$H$4:$H$14,0),FALSE)</f>
        <v>0.4203699503795828</v>
      </c>
      <c r="Y6" s="60">
        <f>HLOOKUP(REG_TRA_DEMANDS!Y$3,'BY-Demands'!$J$5:$AK$15,MATCH($E6,'BY-Demands'!$I$5:$I$15,0),FALSE)*HLOOKUP(REG_TRA_DEMANDS!$F6,DEMANDS!$I$4:$T$14,MATCH($E6,DEMANDS!$H$4:$H$14,0),FALSE)/HLOOKUP(2018,DEMANDS!$I$4:$T$14,MATCH($E6,DEMANDS!$H$4:$H$14,0),FALSE)</f>
        <v>0.93955503503501769</v>
      </c>
      <c r="Z6" s="60">
        <f>HLOOKUP(REG_TRA_DEMANDS!Z$3,'BY-Demands'!$J$5:$AK$15,MATCH($E6,'BY-Demands'!$I$5:$I$15,0),FALSE)*HLOOKUP(REG_TRA_DEMANDS!$F6,DEMANDS!$I$4:$T$14,MATCH($E6,DEMANDS!$H$4:$H$14,0),FALSE)/HLOOKUP(2018,DEMANDS!$I$4:$T$14,MATCH($E6,DEMANDS!$H$4:$H$14,0),FALSE)</f>
        <v>0.12058480383981696</v>
      </c>
      <c r="AA6" s="60">
        <f>HLOOKUP(REG_TRA_DEMANDS!AA$3,'BY-Demands'!$J$5:$AK$15,MATCH($E6,'BY-Demands'!$I$5:$I$15,0),FALSE)*HLOOKUP(REG_TRA_DEMANDS!$F6,DEMANDS!$I$4:$T$14,MATCH($E6,DEMANDS!$H$4:$H$14,0),FALSE)/HLOOKUP(2018,DEMANDS!$I$4:$T$14,MATCH($E6,DEMANDS!$H$4:$H$14,0),FALSE)</f>
        <v>0.50317740293701985</v>
      </c>
      <c r="AB6" s="60">
        <f>HLOOKUP(REG_TRA_DEMANDS!AB$3,'BY-Demands'!$J$5:$AK$15,MATCH($E6,'BY-Demands'!$I$5:$I$15,0),FALSE)*HLOOKUP(REG_TRA_DEMANDS!$F6,DEMANDS!$I$4:$T$14,MATCH($E6,DEMANDS!$H$4:$H$14,0),FALSE)/HLOOKUP(2018,DEMANDS!$I$4:$T$14,MATCH($E6,DEMANDS!$H$4:$H$14,0),FALSE)</f>
        <v>0.26321714472879698</v>
      </c>
      <c r="AC6" s="60">
        <f>HLOOKUP(REG_TRA_DEMANDS!AC$3,'BY-Demands'!$J$5:$AK$15,MATCH($E6,'BY-Demands'!$I$5:$I$15,0),FALSE)*HLOOKUP(REG_TRA_DEMANDS!$F6,DEMANDS!$I$4:$T$14,MATCH($E6,DEMANDS!$H$4:$H$14,0),FALSE)/HLOOKUP(2018,DEMANDS!$I$4:$T$14,MATCH($E6,DEMANDS!$H$4:$H$14,0),FALSE)</f>
        <v>0.23206504754238283</v>
      </c>
      <c r="AD6" s="60">
        <f>HLOOKUP(REG_TRA_DEMANDS!AD$3,'BY-Demands'!$J$5:$AK$15,MATCH($E6,'BY-Demands'!$I$5:$I$15,0),FALSE)*HLOOKUP(REG_TRA_DEMANDS!$F6,DEMANDS!$I$4:$T$14,MATCH($E6,DEMANDS!$H$4:$H$14,0),FALSE)/HLOOKUP(2018,DEMANDS!$I$4:$T$14,MATCH($E6,DEMANDS!$H$4:$H$14,0),FALSE)</f>
        <v>0.25884521707530861</v>
      </c>
      <c r="AE6" s="60">
        <f>HLOOKUP(REG_TRA_DEMANDS!AE$3,'BY-Demands'!$J$5:$AK$15,MATCH($E6,'BY-Demands'!$I$5:$I$15,0),FALSE)*HLOOKUP(REG_TRA_DEMANDS!$F6,DEMANDS!$I$4:$T$14,MATCH($E6,DEMANDS!$H$4:$H$14,0),FALSE)/HLOOKUP(2018,DEMANDS!$I$4:$T$14,MATCH($E6,DEMANDS!$H$4:$H$14,0),FALSE)</f>
        <v>0.50211507075008277</v>
      </c>
      <c r="AF6" s="60">
        <f>HLOOKUP(REG_TRA_DEMANDS!AF$3,'BY-Demands'!$J$5:$AK$15,MATCH($E6,'BY-Demands'!$I$5:$I$15,0),FALSE)*HLOOKUP(REG_TRA_DEMANDS!$F6,DEMANDS!$I$4:$T$14,MATCH($E6,DEMANDS!$H$4:$H$14,0),FALSE)/HLOOKUP(2018,DEMANDS!$I$4:$T$14,MATCH($E6,DEMANDS!$H$4:$H$14,0),FALSE)</f>
        <v>0.24082147894464673</v>
      </c>
    </row>
    <row r="7" spans="2:32" x14ac:dyDescent="0.2">
      <c r="D7" s="42" t="s">
        <v>4</v>
      </c>
      <c r="E7" s="42" t="str">
        <f>DEMANDS!$H$5</f>
        <v>TRAPS</v>
      </c>
      <c r="F7" s="42">
        <v>2035</v>
      </c>
      <c r="G7" s="60">
        <f>HLOOKUP(REG_TRA_DEMANDS!G$3,'BY-Demands'!$J$5:$AK$15,MATCH($E7,'BY-Demands'!$I$5:$I$15,0),FALSE)*HLOOKUP(REG_TRA_DEMANDS!$F7,DEMANDS!$I$4:$T$14,MATCH($E7,DEMANDS!$H$4:$H$14,0),FALSE)/HLOOKUP(2018,DEMANDS!$I$4:$T$14,MATCH($E7,DEMANDS!$H$4:$H$14,0),FALSE)</f>
        <v>0.23086511260120654</v>
      </c>
      <c r="H7" s="60">
        <f>HLOOKUP(REG_TRA_DEMANDS!H$3,'BY-Demands'!$J$5:$AK$15,MATCH($E7,'BY-Demands'!$I$5:$I$15,0),FALSE)*HLOOKUP(REG_TRA_DEMANDS!$F7,DEMANDS!$I$4:$T$14,MATCH($E7,DEMANDS!$H$4:$H$14,0),FALSE)/HLOOKUP(2018,DEMANDS!$I$4:$T$14,MATCH($E7,DEMANDS!$H$4:$H$14,0),FALSE)</f>
        <v>4.6155409902346838</v>
      </c>
      <c r="I7" s="60">
        <f>HLOOKUP(REG_TRA_DEMANDS!I$3,'BY-Demands'!$J$5:$AK$15,MATCH($E7,'BY-Demands'!$I$5:$I$15,0),FALSE)*HLOOKUP(REG_TRA_DEMANDS!$F7,DEMANDS!$I$4:$T$14,MATCH($E7,DEMANDS!$H$4:$H$14,0),FALSE)/HLOOKUP(2018,DEMANDS!$I$4:$T$14,MATCH($E7,DEMANDS!$H$4:$H$14,0),FALSE)</f>
        <v>0.85122153991307481</v>
      </c>
      <c r="J7" s="60">
        <f>HLOOKUP(REG_TRA_DEMANDS!J$3,'BY-Demands'!$J$5:$AK$15,MATCH($E7,'BY-Demands'!$I$5:$I$15,0),FALSE)*HLOOKUP(REG_TRA_DEMANDS!$F7,DEMANDS!$I$4:$T$14,MATCH($E7,DEMANDS!$H$4:$H$14,0),FALSE)/HLOOKUP(2018,DEMANDS!$I$4:$T$14,MATCH($E7,DEMANDS!$H$4:$H$14,0),FALSE)</f>
        <v>0.39491185413129204</v>
      </c>
      <c r="K7" s="60">
        <f>HLOOKUP(REG_TRA_DEMANDS!K$3,'BY-Demands'!$J$5:$AK$15,MATCH($E7,'BY-Demands'!$I$5:$I$15,0),FALSE)*HLOOKUP(REG_TRA_DEMANDS!$F7,DEMANDS!$I$4:$T$14,MATCH($E7,DEMANDS!$H$4:$H$14,0),FALSE)/HLOOKUP(2018,DEMANDS!$I$4:$T$14,MATCH($E7,DEMANDS!$H$4:$H$14,0),FALSE)</f>
        <v>0.31134834175562887</v>
      </c>
      <c r="L7" s="60">
        <f>HLOOKUP(REG_TRA_DEMANDS!L$3,'BY-Demands'!$J$5:$AK$15,MATCH($E7,'BY-Demands'!$I$5:$I$15,0),FALSE)*HLOOKUP(REG_TRA_DEMANDS!$F7,DEMANDS!$I$4:$T$14,MATCH($E7,DEMANDS!$H$4:$H$14,0),FALSE)/HLOOKUP(2018,DEMANDS!$I$4:$T$14,MATCH($E7,DEMANDS!$H$4:$H$14,0),FALSE)</f>
        <v>0.15644192341461871</v>
      </c>
      <c r="M7" s="60">
        <f>HLOOKUP(REG_TRA_DEMANDS!M$3,'BY-Demands'!$J$5:$AK$15,MATCH($E7,'BY-Demands'!$I$5:$I$15,0),FALSE)*HLOOKUP(REG_TRA_DEMANDS!$F7,DEMANDS!$I$4:$T$14,MATCH($E7,DEMANDS!$H$4:$H$14,0),FALSE)/HLOOKUP(2018,DEMANDS!$I$4:$T$14,MATCH($E7,DEMANDS!$H$4:$H$14,0),FALSE)</f>
        <v>0.44859915099769682</v>
      </c>
      <c r="N7" s="60">
        <f>HLOOKUP(REG_TRA_DEMANDS!N$3,'BY-Demands'!$J$5:$AK$15,MATCH($E7,'BY-Demands'!$I$5:$I$15,0),FALSE)*HLOOKUP(REG_TRA_DEMANDS!$F7,DEMANDS!$I$4:$T$14,MATCH($E7,DEMANDS!$H$4:$H$14,0),FALSE)/HLOOKUP(2018,DEMANDS!$I$4:$T$14,MATCH($E7,DEMANDS!$H$4:$H$14,0),FALSE)</f>
        <v>0.73840569047875093</v>
      </c>
      <c r="O7" s="60">
        <f>HLOOKUP(REG_TRA_DEMANDS!O$3,'BY-Demands'!$J$5:$AK$15,MATCH($E7,'BY-Demands'!$I$5:$I$15,0),FALSE)*HLOOKUP(REG_TRA_DEMANDS!$F7,DEMANDS!$I$4:$T$14,MATCH($E7,DEMANDS!$H$4:$H$14,0),FALSE)/HLOOKUP(2018,DEMANDS!$I$4:$T$14,MATCH($E7,DEMANDS!$H$4:$H$14,0),FALSE)</f>
        <v>0.30566514683072743</v>
      </c>
      <c r="P7" s="60">
        <f>HLOOKUP(REG_TRA_DEMANDS!P$3,'BY-Demands'!$J$5:$AK$15,MATCH($E7,'BY-Demands'!$I$5:$I$15,0),FALSE)*HLOOKUP(REG_TRA_DEMANDS!$F7,DEMANDS!$I$4:$T$14,MATCH($E7,DEMANDS!$H$4:$H$14,0),FALSE)/HLOOKUP(2018,DEMANDS!$I$4:$T$14,MATCH($E7,DEMANDS!$H$4:$H$14,0),FALSE)</f>
        <v>0.34646813897686762</v>
      </c>
      <c r="Q7" s="60">
        <f>HLOOKUP(REG_TRA_DEMANDS!Q$3,'BY-Demands'!$J$5:$AK$15,MATCH($E7,'BY-Demands'!$I$5:$I$15,0),FALSE)*HLOOKUP(REG_TRA_DEMANDS!$F7,DEMANDS!$I$4:$T$14,MATCH($E7,DEMANDS!$H$4:$H$14,0),FALSE)/HLOOKUP(2018,DEMANDS!$I$4:$T$14,MATCH($E7,DEMANDS!$H$4:$H$14,0),FALSE)</f>
        <v>0.60300623305335155</v>
      </c>
      <c r="R7" s="60">
        <f>HLOOKUP(REG_TRA_DEMANDS!R$3,'BY-Demands'!$J$5:$AK$15,MATCH($E7,'BY-Demands'!$I$5:$I$15,0),FALSE)*HLOOKUP(REG_TRA_DEMANDS!$F7,DEMANDS!$I$4:$T$14,MATCH($E7,DEMANDS!$H$4:$H$14,0),FALSE)/HLOOKUP(2018,DEMANDS!$I$4:$T$14,MATCH($E7,DEMANDS!$H$4:$H$14,0),FALSE)</f>
        <v>0.53339077020749182</v>
      </c>
      <c r="S7" s="60">
        <f>HLOOKUP(REG_TRA_DEMANDS!S$3,'BY-Demands'!$J$5:$AK$15,MATCH($E7,'BY-Demands'!$I$5:$I$15,0),FALSE)*HLOOKUP(REG_TRA_DEMANDS!$F7,DEMANDS!$I$4:$T$14,MATCH($E7,DEMANDS!$H$4:$H$14,0),FALSE)/HLOOKUP(2018,DEMANDS!$I$4:$T$14,MATCH($E7,DEMANDS!$H$4:$H$14,0),FALSE)</f>
        <v>0.4694490483834981</v>
      </c>
      <c r="T7" s="60">
        <f>HLOOKUP(REG_TRA_DEMANDS!T$3,'BY-Demands'!$J$5:$AK$15,MATCH($E7,'BY-Demands'!$I$5:$I$15,0),FALSE)*HLOOKUP(REG_TRA_DEMANDS!$F7,DEMANDS!$I$4:$T$14,MATCH($E7,DEMANDS!$H$4:$H$14,0),FALSE)/HLOOKUP(2018,DEMANDS!$I$4:$T$14,MATCH($E7,DEMANDS!$H$4:$H$14,0),FALSE)</f>
        <v>1.9852375592091449</v>
      </c>
      <c r="U7" s="60">
        <f>HLOOKUP(REG_TRA_DEMANDS!U$3,'BY-Demands'!$J$5:$AK$15,MATCH($E7,'BY-Demands'!$I$5:$I$15,0),FALSE)*HLOOKUP(REG_TRA_DEMANDS!$F7,DEMANDS!$I$4:$T$14,MATCH($E7,DEMANDS!$H$4:$H$14,0),FALSE)/HLOOKUP(2018,DEMANDS!$I$4:$T$14,MATCH($E7,DEMANDS!$H$4:$H$14,0),FALSE)</f>
        <v>0.60783328301689843</v>
      </c>
      <c r="V7" s="60">
        <f>HLOOKUP(REG_TRA_DEMANDS!V$3,'BY-Demands'!$J$5:$AK$15,MATCH($E7,'BY-Demands'!$I$5:$I$15,0),FALSE)*HLOOKUP(REG_TRA_DEMANDS!$F7,DEMANDS!$I$4:$T$14,MATCH($E7,DEMANDS!$H$4:$H$14,0),FALSE)/HLOOKUP(2018,DEMANDS!$I$4:$T$14,MATCH($E7,DEMANDS!$H$4:$H$14,0),FALSE)</f>
        <v>0.72479194769640287</v>
      </c>
      <c r="W7" s="60">
        <f>HLOOKUP(REG_TRA_DEMANDS!W$3,'BY-Demands'!$J$5:$AK$15,MATCH($E7,'BY-Demands'!$I$5:$I$15,0),FALSE)*HLOOKUP(REG_TRA_DEMANDS!$F7,DEMANDS!$I$4:$T$14,MATCH($E7,DEMANDS!$H$4:$H$14,0),FALSE)/HLOOKUP(2018,DEMANDS!$I$4:$T$14,MATCH($E7,DEMANDS!$H$4:$H$14,0),FALSE)</f>
        <v>0.66077116675370817</v>
      </c>
      <c r="X7" s="60">
        <f>HLOOKUP(REG_TRA_DEMANDS!X$3,'BY-Demands'!$J$5:$AK$15,MATCH($E7,'BY-Demands'!$I$5:$I$15,0),FALSE)*HLOOKUP(REG_TRA_DEMANDS!$F7,DEMANDS!$I$4:$T$14,MATCH($E7,DEMANDS!$H$4:$H$14,0),FALSE)/HLOOKUP(2018,DEMANDS!$I$4:$T$14,MATCH($E7,DEMANDS!$H$4:$H$14,0),FALSE)</f>
        <v>0.43877327837216606</v>
      </c>
      <c r="Y7" s="60">
        <f>HLOOKUP(REG_TRA_DEMANDS!Y$3,'BY-Demands'!$J$5:$AK$15,MATCH($E7,'BY-Demands'!$I$5:$I$15,0),FALSE)*HLOOKUP(REG_TRA_DEMANDS!$F7,DEMANDS!$I$4:$T$14,MATCH($E7,DEMANDS!$H$4:$H$14,0),FALSE)/HLOOKUP(2018,DEMANDS!$I$4:$T$14,MATCH($E7,DEMANDS!$H$4:$H$14,0),FALSE)</f>
        <v>0.98068770748512801</v>
      </c>
      <c r="Z7" s="60">
        <f>HLOOKUP(REG_TRA_DEMANDS!Z$3,'BY-Demands'!$J$5:$AK$15,MATCH($E7,'BY-Demands'!$I$5:$I$15,0),FALSE)*HLOOKUP(REG_TRA_DEMANDS!$F7,DEMANDS!$I$4:$T$14,MATCH($E7,DEMANDS!$H$4:$H$14,0),FALSE)/HLOOKUP(2018,DEMANDS!$I$4:$T$14,MATCH($E7,DEMANDS!$H$4:$H$14,0),FALSE)</f>
        <v>0.1258638721794583</v>
      </c>
      <c r="AA7" s="60">
        <f>HLOOKUP(REG_TRA_DEMANDS!AA$3,'BY-Demands'!$J$5:$AK$15,MATCH($E7,'BY-Demands'!$I$5:$I$15,0),FALSE)*HLOOKUP(REG_TRA_DEMANDS!$F7,DEMANDS!$I$4:$T$14,MATCH($E7,DEMANDS!$H$4:$H$14,0),FALSE)/HLOOKUP(2018,DEMANDS!$I$4:$T$14,MATCH($E7,DEMANDS!$H$4:$H$14,0),FALSE)</f>
        <v>0.52520594892691408</v>
      </c>
      <c r="AB7" s="60">
        <f>HLOOKUP(REG_TRA_DEMANDS!AB$3,'BY-Demands'!$J$5:$AK$15,MATCH($E7,'BY-Demands'!$I$5:$I$15,0),FALSE)*HLOOKUP(REG_TRA_DEMANDS!$F7,DEMANDS!$I$4:$T$14,MATCH($E7,DEMANDS!$H$4:$H$14,0),FALSE)/HLOOKUP(2018,DEMANDS!$I$4:$T$14,MATCH($E7,DEMANDS!$H$4:$H$14,0),FALSE)</f>
        <v>0.27474049801164047</v>
      </c>
      <c r="AC7" s="60">
        <f>HLOOKUP(REG_TRA_DEMANDS!AC$3,'BY-Demands'!$J$5:$AK$15,MATCH($E7,'BY-Demands'!$I$5:$I$15,0),FALSE)*HLOOKUP(REG_TRA_DEMANDS!$F7,DEMANDS!$I$4:$T$14,MATCH($E7,DEMANDS!$H$4:$H$14,0),FALSE)/HLOOKUP(2018,DEMANDS!$I$4:$T$14,MATCH($E7,DEMANDS!$H$4:$H$14,0),FALSE)</f>
        <v>0.24222459672443192</v>
      </c>
      <c r="AD7" s="60">
        <f>HLOOKUP(REG_TRA_DEMANDS!AD$3,'BY-Demands'!$J$5:$AK$15,MATCH($E7,'BY-Demands'!$I$5:$I$15,0),FALSE)*HLOOKUP(REG_TRA_DEMANDS!$F7,DEMANDS!$I$4:$T$14,MATCH($E7,DEMANDS!$H$4:$H$14,0),FALSE)/HLOOKUP(2018,DEMANDS!$I$4:$T$14,MATCH($E7,DEMANDS!$H$4:$H$14,0),FALSE)</f>
        <v>0.27017717223729604</v>
      </c>
      <c r="AE7" s="60">
        <f>HLOOKUP(REG_TRA_DEMANDS!AE$3,'BY-Demands'!$J$5:$AK$15,MATCH($E7,'BY-Demands'!$I$5:$I$15,0),FALSE)*HLOOKUP(REG_TRA_DEMANDS!$F7,DEMANDS!$I$4:$T$14,MATCH($E7,DEMANDS!$H$4:$H$14,0),FALSE)/HLOOKUP(2018,DEMANDS!$I$4:$T$14,MATCH($E7,DEMANDS!$H$4:$H$14,0),FALSE)</f>
        <v>0.52409710902063211</v>
      </c>
      <c r="AF7" s="60">
        <f>HLOOKUP(REG_TRA_DEMANDS!AF$3,'BY-Demands'!$J$5:$AK$15,MATCH($E7,'BY-Demands'!$I$5:$I$15,0),FALSE)*HLOOKUP(REG_TRA_DEMANDS!$F7,DEMANDS!$I$4:$T$14,MATCH($E7,DEMANDS!$H$4:$H$14,0),FALSE)/HLOOKUP(2018,DEMANDS!$I$4:$T$14,MATCH($E7,DEMANDS!$H$4:$H$14,0),FALSE)</f>
        <v>0.25136437493584551</v>
      </c>
    </row>
    <row r="8" spans="2:32" x14ac:dyDescent="0.2">
      <c r="D8" s="42" t="s">
        <v>4</v>
      </c>
      <c r="E8" s="42" t="str">
        <f>DEMANDS!$H$5</f>
        <v>TRAPS</v>
      </c>
      <c r="F8" s="42">
        <v>2040</v>
      </c>
      <c r="G8" s="60">
        <f>HLOOKUP(REG_TRA_DEMANDS!G$3,'BY-Demands'!$J$5:$AK$15,MATCH($E8,'BY-Demands'!$I$5:$I$15,0),FALSE)*HLOOKUP(REG_TRA_DEMANDS!$F8,DEMANDS!$I$4:$T$14,MATCH($E8,DEMANDS!$H$4:$H$14,0),FALSE)/HLOOKUP(2018,DEMANDS!$I$4:$T$14,MATCH($E8,DEMANDS!$H$4:$H$14,0),FALSE)</f>
        <v>0.24072120286974633</v>
      </c>
      <c r="H8" s="60">
        <f>HLOOKUP(REG_TRA_DEMANDS!H$3,'BY-Demands'!$J$5:$AK$15,MATCH($E8,'BY-Demands'!$I$5:$I$15,0),FALSE)*HLOOKUP(REG_TRA_DEMANDS!$F8,DEMANDS!$I$4:$T$14,MATCH($E8,DEMANDS!$H$4:$H$14,0),FALSE)/HLOOKUP(2018,DEMANDS!$I$4:$T$14,MATCH($E8,DEMANDS!$H$4:$H$14,0),FALSE)</f>
        <v>4.8125876038409556</v>
      </c>
      <c r="I8" s="60">
        <f>HLOOKUP(REG_TRA_DEMANDS!I$3,'BY-Demands'!$J$5:$AK$15,MATCH($E8,'BY-Demands'!$I$5:$I$15,0),FALSE)*HLOOKUP(REG_TRA_DEMANDS!$F8,DEMANDS!$I$4:$T$14,MATCH($E8,DEMANDS!$H$4:$H$14,0),FALSE)/HLOOKUP(2018,DEMANDS!$I$4:$T$14,MATCH($E8,DEMANDS!$H$4:$H$14,0),FALSE)</f>
        <v>0.88756187839635614</v>
      </c>
      <c r="J8" s="60">
        <f>HLOOKUP(REG_TRA_DEMANDS!J$3,'BY-Demands'!$J$5:$AK$15,MATCH($E8,'BY-Demands'!$I$5:$I$15,0),FALSE)*HLOOKUP(REG_TRA_DEMANDS!$F8,DEMANDS!$I$4:$T$14,MATCH($E8,DEMANDS!$H$4:$H$14,0),FALSE)/HLOOKUP(2018,DEMANDS!$I$4:$T$14,MATCH($E8,DEMANDS!$H$4:$H$14,0),FALSE)</f>
        <v>0.41177142567321628</v>
      </c>
      <c r="K8" s="60">
        <f>HLOOKUP(REG_TRA_DEMANDS!K$3,'BY-Demands'!$J$5:$AK$15,MATCH($E8,'BY-Demands'!$I$5:$I$15,0),FALSE)*HLOOKUP(REG_TRA_DEMANDS!$F8,DEMANDS!$I$4:$T$14,MATCH($E8,DEMANDS!$H$4:$H$14,0),FALSE)/HLOOKUP(2018,DEMANDS!$I$4:$T$14,MATCH($E8,DEMANDS!$H$4:$H$14,0),FALSE)</f>
        <v>0.32464042095602513</v>
      </c>
      <c r="L8" s="60">
        <f>HLOOKUP(REG_TRA_DEMANDS!L$3,'BY-Demands'!$J$5:$AK$15,MATCH($E8,'BY-Demands'!$I$5:$I$15,0),FALSE)*HLOOKUP(REG_TRA_DEMANDS!$F8,DEMANDS!$I$4:$T$14,MATCH($E8,DEMANDS!$H$4:$H$14,0),FALSE)/HLOOKUP(2018,DEMANDS!$I$4:$T$14,MATCH($E8,DEMANDS!$H$4:$H$14,0),FALSE)</f>
        <v>0.16312073989574696</v>
      </c>
      <c r="M8" s="60">
        <f>HLOOKUP(REG_TRA_DEMANDS!M$3,'BY-Demands'!$J$5:$AK$15,MATCH($E8,'BY-Demands'!$I$5:$I$15,0),FALSE)*HLOOKUP(REG_TRA_DEMANDS!$F8,DEMANDS!$I$4:$T$14,MATCH($E8,DEMANDS!$H$4:$H$14,0),FALSE)/HLOOKUP(2018,DEMANDS!$I$4:$T$14,MATCH($E8,DEMANDS!$H$4:$H$14,0),FALSE)</f>
        <v>0.46775073989220917</v>
      </c>
      <c r="N8" s="60">
        <f>HLOOKUP(REG_TRA_DEMANDS!N$3,'BY-Demands'!$J$5:$AK$15,MATCH($E8,'BY-Demands'!$I$5:$I$15,0),FALSE)*HLOOKUP(REG_TRA_DEMANDS!$F8,DEMANDS!$I$4:$T$14,MATCH($E8,DEMANDS!$H$4:$H$14,0),FALSE)/HLOOKUP(2018,DEMANDS!$I$4:$T$14,MATCH($E8,DEMANDS!$H$4:$H$14,0),FALSE)</f>
        <v>0.76992969624194985</v>
      </c>
      <c r="O8" s="60">
        <f>HLOOKUP(REG_TRA_DEMANDS!O$3,'BY-Demands'!$J$5:$AK$15,MATCH($E8,'BY-Demands'!$I$5:$I$15,0),FALSE)*HLOOKUP(REG_TRA_DEMANDS!$F8,DEMANDS!$I$4:$T$14,MATCH($E8,DEMANDS!$H$4:$H$14,0),FALSE)/HLOOKUP(2018,DEMANDS!$I$4:$T$14,MATCH($E8,DEMANDS!$H$4:$H$14,0),FALSE)</f>
        <v>0.31871459915016098</v>
      </c>
      <c r="P8" s="60">
        <f>HLOOKUP(REG_TRA_DEMANDS!P$3,'BY-Demands'!$J$5:$AK$15,MATCH($E8,'BY-Demands'!$I$5:$I$15,0),FALSE)*HLOOKUP(REG_TRA_DEMANDS!$F8,DEMANDS!$I$4:$T$14,MATCH($E8,DEMANDS!$H$4:$H$14,0),FALSE)/HLOOKUP(2018,DEMANDS!$I$4:$T$14,MATCH($E8,DEMANDS!$H$4:$H$14,0),FALSE)</f>
        <v>0.36125955208581884</v>
      </c>
      <c r="Q8" s="60">
        <f>HLOOKUP(REG_TRA_DEMANDS!Q$3,'BY-Demands'!$J$5:$AK$15,MATCH($E8,'BY-Demands'!$I$5:$I$15,0),FALSE)*HLOOKUP(REG_TRA_DEMANDS!$F8,DEMANDS!$I$4:$T$14,MATCH($E8,DEMANDS!$H$4:$H$14,0),FALSE)/HLOOKUP(2018,DEMANDS!$I$4:$T$14,MATCH($E8,DEMANDS!$H$4:$H$14,0),FALSE)</f>
        <v>0.62874976700918284</v>
      </c>
      <c r="R8" s="60">
        <f>HLOOKUP(REG_TRA_DEMANDS!R$3,'BY-Demands'!$J$5:$AK$15,MATCH($E8,'BY-Demands'!$I$5:$I$15,0),FALSE)*HLOOKUP(REG_TRA_DEMANDS!$F8,DEMANDS!$I$4:$T$14,MATCH($E8,DEMANDS!$H$4:$H$14,0),FALSE)/HLOOKUP(2018,DEMANDS!$I$4:$T$14,MATCH($E8,DEMANDS!$H$4:$H$14,0),FALSE)</f>
        <v>0.55616228176390492</v>
      </c>
      <c r="S8" s="60">
        <f>HLOOKUP(REG_TRA_DEMANDS!S$3,'BY-Demands'!$J$5:$AK$15,MATCH($E8,'BY-Demands'!$I$5:$I$15,0),FALSE)*HLOOKUP(REG_TRA_DEMANDS!$F8,DEMANDS!$I$4:$T$14,MATCH($E8,DEMANDS!$H$4:$H$14,0),FALSE)/HLOOKUP(2018,DEMANDS!$I$4:$T$14,MATCH($E8,DEMANDS!$H$4:$H$14,0),FALSE)</f>
        <v>0.4894907608155552</v>
      </c>
      <c r="T8" s="60">
        <f>HLOOKUP(REG_TRA_DEMANDS!T$3,'BY-Demands'!$J$5:$AK$15,MATCH($E8,'BY-Demands'!$I$5:$I$15,0),FALSE)*HLOOKUP(REG_TRA_DEMANDS!$F8,DEMANDS!$I$4:$T$14,MATCH($E8,DEMANDS!$H$4:$H$14,0),FALSE)/HLOOKUP(2018,DEMANDS!$I$4:$T$14,MATCH($E8,DEMANDS!$H$4:$H$14,0),FALSE)</f>
        <v>2.0699912942694096</v>
      </c>
      <c r="U8" s="60">
        <f>HLOOKUP(REG_TRA_DEMANDS!U$3,'BY-Demands'!$J$5:$AK$15,MATCH($E8,'BY-Demands'!$I$5:$I$15,0),FALSE)*HLOOKUP(REG_TRA_DEMANDS!$F8,DEMANDS!$I$4:$T$14,MATCH($E8,DEMANDS!$H$4:$H$14,0),FALSE)/HLOOKUP(2018,DEMANDS!$I$4:$T$14,MATCH($E8,DEMANDS!$H$4:$H$14,0),FALSE)</f>
        <v>0.6337828933245675</v>
      </c>
      <c r="V8" s="60">
        <f>HLOOKUP(REG_TRA_DEMANDS!V$3,'BY-Demands'!$J$5:$AK$15,MATCH($E8,'BY-Demands'!$I$5:$I$15,0),FALSE)*HLOOKUP(REG_TRA_DEMANDS!$F8,DEMANDS!$I$4:$T$14,MATCH($E8,DEMANDS!$H$4:$H$14,0),FALSE)/HLOOKUP(2018,DEMANDS!$I$4:$T$14,MATCH($E8,DEMANDS!$H$4:$H$14,0),FALSE)</f>
        <v>0.75573475573663851</v>
      </c>
      <c r="W8" s="60">
        <f>HLOOKUP(REG_TRA_DEMANDS!W$3,'BY-Demands'!$J$5:$AK$15,MATCH($E8,'BY-Demands'!$I$5:$I$15,0),FALSE)*HLOOKUP(REG_TRA_DEMANDS!$F8,DEMANDS!$I$4:$T$14,MATCH($E8,DEMANDS!$H$4:$H$14,0),FALSE)/HLOOKUP(2018,DEMANDS!$I$4:$T$14,MATCH($E8,DEMANDS!$H$4:$H$14,0),FALSE)</f>
        <v>0.68898080047876009</v>
      </c>
      <c r="X8" s="60">
        <f>HLOOKUP(REG_TRA_DEMANDS!X$3,'BY-Demands'!$J$5:$AK$15,MATCH($E8,'BY-Demands'!$I$5:$I$15,0),FALSE)*HLOOKUP(REG_TRA_DEMANDS!$F8,DEMANDS!$I$4:$T$14,MATCH($E8,DEMANDS!$H$4:$H$14,0),FALSE)/HLOOKUP(2018,DEMANDS!$I$4:$T$14,MATCH($E8,DEMANDS!$H$4:$H$14,0),FALSE)</f>
        <v>0.45750538124528167</v>
      </c>
      <c r="Y8" s="60">
        <f>HLOOKUP(REG_TRA_DEMANDS!Y$3,'BY-Demands'!$J$5:$AK$15,MATCH($E8,'BY-Demands'!$I$5:$I$15,0),FALSE)*HLOOKUP(REG_TRA_DEMANDS!$F8,DEMANDS!$I$4:$T$14,MATCH($E8,DEMANDS!$H$4:$H$14,0),FALSE)/HLOOKUP(2018,DEMANDS!$I$4:$T$14,MATCH($E8,DEMANDS!$H$4:$H$14,0),FALSE)</f>
        <v>1.0225552138455076</v>
      </c>
      <c r="Z8" s="60">
        <f>HLOOKUP(REG_TRA_DEMANDS!Z$3,'BY-Demands'!$J$5:$AK$15,MATCH($E8,'BY-Demands'!$I$5:$I$15,0),FALSE)*HLOOKUP(REG_TRA_DEMANDS!$F8,DEMANDS!$I$4:$T$14,MATCH($E8,DEMANDS!$H$4:$H$14,0),FALSE)/HLOOKUP(2018,DEMANDS!$I$4:$T$14,MATCH($E8,DEMANDS!$H$4:$H$14,0),FALSE)</f>
        <v>0.13123725091031732</v>
      </c>
      <c r="AA8" s="60">
        <f>HLOOKUP(REG_TRA_DEMANDS!AA$3,'BY-Demands'!$J$5:$AK$15,MATCH($E8,'BY-Demands'!$I$5:$I$15,0),FALSE)*HLOOKUP(REG_TRA_DEMANDS!$F8,DEMANDS!$I$4:$T$14,MATCH($E8,DEMANDS!$H$4:$H$14,0),FALSE)/HLOOKUP(2018,DEMANDS!$I$4:$T$14,MATCH($E8,DEMANDS!$H$4:$H$14,0),FALSE)</f>
        <v>0.54762803420378114</v>
      </c>
      <c r="AB8" s="60">
        <f>HLOOKUP(REG_TRA_DEMANDS!AB$3,'BY-Demands'!$J$5:$AK$15,MATCH($E8,'BY-Demands'!$I$5:$I$15,0),FALSE)*HLOOKUP(REG_TRA_DEMANDS!$F8,DEMANDS!$I$4:$T$14,MATCH($E8,DEMANDS!$H$4:$H$14,0),FALSE)/HLOOKUP(2018,DEMANDS!$I$4:$T$14,MATCH($E8,DEMANDS!$H$4:$H$14,0),FALSE)</f>
        <v>0.28646971564143386</v>
      </c>
      <c r="AC8" s="60">
        <f>HLOOKUP(REG_TRA_DEMANDS!AC$3,'BY-Demands'!$J$5:$AK$15,MATCH($E8,'BY-Demands'!$I$5:$I$15,0),FALSE)*HLOOKUP(REG_TRA_DEMANDS!$F8,DEMANDS!$I$4:$T$14,MATCH($E8,DEMANDS!$H$4:$H$14,0),FALSE)/HLOOKUP(2018,DEMANDS!$I$4:$T$14,MATCH($E8,DEMANDS!$H$4:$H$14,0),FALSE)</f>
        <v>0.25256564593571135</v>
      </c>
      <c r="AD8" s="60">
        <f>HLOOKUP(REG_TRA_DEMANDS!AD$3,'BY-Demands'!$J$5:$AK$15,MATCH($E8,'BY-Demands'!$I$5:$I$15,0),FALSE)*HLOOKUP(REG_TRA_DEMANDS!$F8,DEMANDS!$I$4:$T$14,MATCH($E8,DEMANDS!$H$4:$H$14,0),FALSE)/HLOOKUP(2018,DEMANDS!$I$4:$T$14,MATCH($E8,DEMANDS!$H$4:$H$14,0),FALSE)</f>
        <v>0.28171157242477463</v>
      </c>
      <c r="AE8" s="60">
        <f>HLOOKUP(REG_TRA_DEMANDS!AE$3,'BY-Demands'!$J$5:$AK$15,MATCH($E8,'BY-Demands'!$I$5:$I$15,0),FALSE)*HLOOKUP(REG_TRA_DEMANDS!$F8,DEMANDS!$I$4:$T$14,MATCH($E8,DEMANDS!$H$4:$H$14,0),FALSE)/HLOOKUP(2018,DEMANDS!$I$4:$T$14,MATCH($E8,DEMANDS!$H$4:$H$14,0),FALSE)</f>
        <v>0.54647185571919887</v>
      </c>
      <c r="AF8" s="60">
        <f>HLOOKUP(REG_TRA_DEMANDS!AF$3,'BY-Demands'!$J$5:$AK$15,MATCH($E8,'BY-Demands'!$I$5:$I$15,0),FALSE)*HLOOKUP(REG_TRA_DEMANDS!$F8,DEMANDS!$I$4:$T$14,MATCH($E8,DEMANDS!$H$4:$H$14,0),FALSE)/HLOOKUP(2018,DEMANDS!$I$4:$T$14,MATCH($E8,DEMANDS!$H$4:$H$14,0),FALSE)</f>
        <v>0.26209561943506232</v>
      </c>
    </row>
    <row r="9" spans="2:32" x14ac:dyDescent="0.2">
      <c r="D9" s="42" t="s">
        <v>4</v>
      </c>
      <c r="E9" s="42" t="str">
        <f>DEMANDS!$H$5</f>
        <v>TRAPS</v>
      </c>
      <c r="F9" s="42">
        <v>2045</v>
      </c>
      <c r="G9" s="60">
        <f>HLOOKUP(REG_TRA_DEMANDS!G$3,'BY-Demands'!$J$5:$AK$15,MATCH($E9,'BY-Demands'!$I$5:$I$15,0),FALSE)*HLOOKUP(REG_TRA_DEMANDS!$F9,DEMANDS!$I$4:$T$14,MATCH($E9,DEMANDS!$H$4:$H$14,0),FALSE)/HLOOKUP(2018,DEMANDS!$I$4:$T$14,MATCH($E9,DEMANDS!$H$4:$H$14,0),FALSE)</f>
        <v>0.25202852069978721</v>
      </c>
      <c r="H9" s="60">
        <f>HLOOKUP(REG_TRA_DEMANDS!H$3,'BY-Demands'!$J$5:$AK$15,MATCH($E9,'BY-Demands'!$I$5:$I$15,0),FALSE)*HLOOKUP(REG_TRA_DEMANDS!$F9,DEMANDS!$I$4:$T$14,MATCH($E9,DEMANDS!$H$4:$H$14,0),FALSE)/HLOOKUP(2018,DEMANDS!$I$4:$T$14,MATCH($E9,DEMANDS!$H$4:$H$14,0),FALSE)</f>
        <v>5.0386476973134453</v>
      </c>
      <c r="I9" s="60">
        <f>HLOOKUP(REG_TRA_DEMANDS!I$3,'BY-Demands'!$J$5:$AK$15,MATCH($E9,'BY-Demands'!$I$5:$I$15,0),FALSE)*HLOOKUP(REG_TRA_DEMANDS!$F9,DEMANDS!$I$4:$T$14,MATCH($E9,DEMANDS!$H$4:$H$14,0),FALSE)/HLOOKUP(2018,DEMANDS!$I$4:$T$14,MATCH($E9,DEMANDS!$H$4:$H$14,0),FALSE)</f>
        <v>0.92925303037305251</v>
      </c>
      <c r="J9" s="60">
        <f>HLOOKUP(REG_TRA_DEMANDS!J$3,'BY-Demands'!$J$5:$AK$15,MATCH($E9,'BY-Demands'!$I$5:$I$15,0),FALSE)*HLOOKUP(REG_TRA_DEMANDS!$F9,DEMANDS!$I$4:$T$14,MATCH($E9,DEMANDS!$H$4:$H$14,0),FALSE)/HLOOKUP(2018,DEMANDS!$I$4:$T$14,MATCH($E9,DEMANDS!$H$4:$H$14,0),FALSE)</f>
        <v>0.43111342931855157</v>
      </c>
      <c r="K9" s="60">
        <f>HLOOKUP(REG_TRA_DEMANDS!K$3,'BY-Demands'!$J$5:$AK$15,MATCH($E9,'BY-Demands'!$I$5:$I$15,0),FALSE)*HLOOKUP(REG_TRA_DEMANDS!$F9,DEMANDS!$I$4:$T$14,MATCH($E9,DEMANDS!$H$4:$H$14,0),FALSE)/HLOOKUP(2018,DEMANDS!$I$4:$T$14,MATCH($E9,DEMANDS!$H$4:$H$14,0),FALSE)</f>
        <v>0.33988964859557924</v>
      </c>
      <c r="L9" s="60">
        <f>HLOOKUP(REG_TRA_DEMANDS!L$3,'BY-Demands'!$J$5:$AK$15,MATCH($E9,'BY-Demands'!$I$5:$I$15,0),FALSE)*HLOOKUP(REG_TRA_DEMANDS!$F9,DEMANDS!$I$4:$T$14,MATCH($E9,DEMANDS!$H$4:$H$14,0),FALSE)/HLOOKUP(2018,DEMANDS!$I$4:$T$14,MATCH($E9,DEMANDS!$H$4:$H$14,0),FALSE)</f>
        <v>0.17078295672037241</v>
      </c>
      <c r="M9" s="60">
        <f>HLOOKUP(REG_TRA_DEMANDS!M$3,'BY-Demands'!$J$5:$AK$15,MATCH($E9,'BY-Demands'!$I$5:$I$15,0),FALSE)*HLOOKUP(REG_TRA_DEMANDS!$F9,DEMANDS!$I$4:$T$14,MATCH($E9,DEMANDS!$H$4:$H$14,0),FALSE)/HLOOKUP(2018,DEMANDS!$I$4:$T$14,MATCH($E9,DEMANDS!$H$4:$H$14,0),FALSE)</f>
        <v>0.48972224143900012</v>
      </c>
      <c r="N9" s="60">
        <f>HLOOKUP(REG_TRA_DEMANDS!N$3,'BY-Demands'!$J$5:$AK$15,MATCH($E9,'BY-Demands'!$I$5:$I$15,0),FALSE)*HLOOKUP(REG_TRA_DEMANDS!$F9,DEMANDS!$I$4:$T$14,MATCH($E9,DEMANDS!$H$4:$H$14,0),FALSE)/HLOOKUP(2018,DEMANDS!$I$4:$T$14,MATCH($E9,DEMANDS!$H$4:$H$14,0),FALSE)</f>
        <v>0.80609535044443947</v>
      </c>
      <c r="O9" s="60">
        <f>HLOOKUP(REG_TRA_DEMANDS!O$3,'BY-Demands'!$J$5:$AK$15,MATCH($E9,'BY-Demands'!$I$5:$I$15,0),FALSE)*HLOOKUP(REG_TRA_DEMANDS!$F9,DEMANDS!$I$4:$T$14,MATCH($E9,DEMANDS!$H$4:$H$14,0),FALSE)/HLOOKUP(2018,DEMANDS!$I$4:$T$14,MATCH($E9,DEMANDS!$H$4:$H$14,0),FALSE)</f>
        <v>0.33368547511248731</v>
      </c>
      <c r="P9" s="60">
        <f>HLOOKUP(REG_TRA_DEMANDS!P$3,'BY-Demands'!$J$5:$AK$15,MATCH($E9,'BY-Demands'!$I$5:$I$15,0),FALSE)*HLOOKUP(REG_TRA_DEMANDS!$F9,DEMANDS!$I$4:$T$14,MATCH($E9,DEMANDS!$H$4:$H$14,0),FALSE)/HLOOKUP(2018,DEMANDS!$I$4:$T$14,MATCH($E9,DEMANDS!$H$4:$H$14,0),FALSE)</f>
        <v>0.3782288781189016</v>
      </c>
      <c r="Q9" s="60">
        <f>HLOOKUP(REG_TRA_DEMANDS!Q$3,'BY-Demands'!$J$5:$AK$15,MATCH($E9,'BY-Demands'!$I$5:$I$15,0),FALSE)*HLOOKUP(REG_TRA_DEMANDS!$F9,DEMANDS!$I$4:$T$14,MATCH($E9,DEMANDS!$H$4:$H$14,0),FALSE)/HLOOKUP(2018,DEMANDS!$I$4:$T$14,MATCH($E9,DEMANDS!$H$4:$H$14,0),FALSE)</f>
        <v>0.65828382286459464</v>
      </c>
      <c r="R9" s="60">
        <f>HLOOKUP(REG_TRA_DEMANDS!R$3,'BY-Demands'!$J$5:$AK$15,MATCH($E9,'BY-Demands'!$I$5:$I$15,0),FALSE)*HLOOKUP(REG_TRA_DEMANDS!$F9,DEMANDS!$I$4:$T$14,MATCH($E9,DEMANDS!$H$4:$H$14,0),FALSE)/HLOOKUP(2018,DEMANDS!$I$4:$T$14,MATCH($E9,DEMANDS!$H$4:$H$14,0),FALSE)</f>
        <v>0.58228670956675233</v>
      </c>
      <c r="S9" s="60">
        <f>HLOOKUP(REG_TRA_DEMANDS!S$3,'BY-Demands'!$J$5:$AK$15,MATCH($E9,'BY-Demands'!$I$5:$I$15,0),FALSE)*HLOOKUP(REG_TRA_DEMANDS!$F9,DEMANDS!$I$4:$T$14,MATCH($E9,DEMANDS!$H$4:$H$14,0),FALSE)/HLOOKUP(2018,DEMANDS!$I$4:$T$14,MATCH($E9,DEMANDS!$H$4:$H$14,0),FALSE)</f>
        <v>0.51248344920954314</v>
      </c>
      <c r="T9" s="60">
        <f>HLOOKUP(REG_TRA_DEMANDS!T$3,'BY-Demands'!$J$5:$AK$15,MATCH($E9,'BY-Demands'!$I$5:$I$15,0),FALSE)*HLOOKUP(REG_TRA_DEMANDS!$F9,DEMANDS!$I$4:$T$14,MATCH($E9,DEMANDS!$H$4:$H$14,0),FALSE)/HLOOKUP(2018,DEMANDS!$I$4:$T$14,MATCH($E9,DEMANDS!$H$4:$H$14,0),FALSE)</f>
        <v>2.1672243140063001</v>
      </c>
      <c r="U9" s="60">
        <f>HLOOKUP(REG_TRA_DEMANDS!U$3,'BY-Demands'!$J$5:$AK$15,MATCH($E9,'BY-Demands'!$I$5:$I$15,0),FALSE)*HLOOKUP(REG_TRA_DEMANDS!$F9,DEMANDS!$I$4:$T$14,MATCH($E9,DEMANDS!$H$4:$H$14,0),FALSE)/HLOOKUP(2018,DEMANDS!$I$4:$T$14,MATCH($E9,DEMANDS!$H$4:$H$14,0),FALSE)</f>
        <v>0.66355336856575975</v>
      </c>
      <c r="V9" s="60">
        <f>HLOOKUP(REG_TRA_DEMANDS!V$3,'BY-Demands'!$J$5:$AK$15,MATCH($E9,'BY-Demands'!$I$5:$I$15,0),FALSE)*HLOOKUP(REG_TRA_DEMANDS!$F9,DEMANDS!$I$4:$T$14,MATCH($E9,DEMANDS!$H$4:$H$14,0),FALSE)/HLOOKUP(2018,DEMANDS!$I$4:$T$14,MATCH($E9,DEMANDS!$H$4:$H$14,0),FALSE)</f>
        <v>0.79123363567097627</v>
      </c>
      <c r="W9" s="60">
        <f>HLOOKUP(REG_TRA_DEMANDS!W$3,'BY-Demands'!$J$5:$AK$15,MATCH($E9,'BY-Demands'!$I$5:$I$15,0),FALSE)*HLOOKUP(REG_TRA_DEMANDS!$F9,DEMANDS!$I$4:$T$14,MATCH($E9,DEMANDS!$H$4:$H$14,0),FALSE)/HLOOKUP(2018,DEMANDS!$I$4:$T$14,MATCH($E9,DEMANDS!$H$4:$H$14,0),FALSE)</f>
        <v>0.72134406884454993</v>
      </c>
      <c r="X9" s="60">
        <f>HLOOKUP(REG_TRA_DEMANDS!X$3,'BY-Demands'!$J$5:$AK$15,MATCH($E9,'BY-Demands'!$I$5:$I$15,0),FALSE)*HLOOKUP(REG_TRA_DEMANDS!$F9,DEMANDS!$I$4:$T$14,MATCH($E9,DEMANDS!$H$4:$H$14,0),FALSE)/HLOOKUP(2018,DEMANDS!$I$4:$T$14,MATCH($E9,DEMANDS!$H$4:$H$14,0),FALSE)</f>
        <v>0.4789956309325667</v>
      </c>
      <c r="Y9" s="60">
        <f>HLOOKUP(REG_TRA_DEMANDS!Y$3,'BY-Demands'!$J$5:$AK$15,MATCH($E9,'BY-Demands'!$I$5:$I$15,0),FALSE)*HLOOKUP(REG_TRA_DEMANDS!$F9,DEMANDS!$I$4:$T$14,MATCH($E9,DEMANDS!$H$4:$H$14,0),FALSE)/HLOOKUP(2018,DEMANDS!$I$4:$T$14,MATCH($E9,DEMANDS!$H$4:$H$14,0),FALSE)</f>
        <v>1.0705873633357748</v>
      </c>
      <c r="Z9" s="60">
        <f>HLOOKUP(REG_TRA_DEMANDS!Z$3,'BY-Demands'!$J$5:$AK$15,MATCH($E9,'BY-Demands'!$I$5:$I$15,0),FALSE)*HLOOKUP(REG_TRA_DEMANDS!$F9,DEMANDS!$I$4:$T$14,MATCH($E9,DEMANDS!$H$4:$H$14,0),FALSE)/HLOOKUP(2018,DEMANDS!$I$4:$T$14,MATCH($E9,DEMANDS!$H$4:$H$14,0),FALSE)</f>
        <v>0.13740181510114491</v>
      </c>
      <c r="AA9" s="60">
        <f>HLOOKUP(REG_TRA_DEMANDS!AA$3,'BY-Demands'!$J$5:$AK$15,MATCH($E9,'BY-Demands'!$I$5:$I$15,0),FALSE)*HLOOKUP(REG_TRA_DEMANDS!$F9,DEMANDS!$I$4:$T$14,MATCH($E9,DEMANDS!$H$4:$H$14,0),FALSE)/HLOOKUP(2018,DEMANDS!$I$4:$T$14,MATCH($E9,DEMANDS!$H$4:$H$14,0),FALSE)</f>
        <v>0.57335158560499799</v>
      </c>
      <c r="AB9" s="60">
        <f>HLOOKUP(REG_TRA_DEMANDS!AB$3,'BY-Demands'!$J$5:$AK$15,MATCH($E9,'BY-Demands'!$I$5:$I$15,0),FALSE)*HLOOKUP(REG_TRA_DEMANDS!$F9,DEMANDS!$I$4:$T$14,MATCH($E9,DEMANDS!$H$4:$H$14,0),FALSE)/HLOOKUP(2018,DEMANDS!$I$4:$T$14,MATCH($E9,DEMANDS!$H$4:$H$14,0),FALSE)</f>
        <v>0.29992596330397092</v>
      </c>
      <c r="AC9" s="60">
        <f>HLOOKUP(REG_TRA_DEMANDS!AC$3,'BY-Demands'!$J$5:$AK$15,MATCH($E9,'BY-Demands'!$I$5:$I$15,0),FALSE)*HLOOKUP(REG_TRA_DEMANDS!$F9,DEMANDS!$I$4:$T$14,MATCH($E9,DEMANDS!$H$4:$H$14,0),FALSE)/HLOOKUP(2018,DEMANDS!$I$4:$T$14,MATCH($E9,DEMANDS!$H$4:$H$14,0),FALSE)</f>
        <v>0.2644293288913418</v>
      </c>
      <c r="AD9" s="60">
        <f>HLOOKUP(REG_TRA_DEMANDS!AD$3,'BY-Demands'!$J$5:$AK$15,MATCH($E9,'BY-Demands'!$I$5:$I$15,0),FALSE)*HLOOKUP(REG_TRA_DEMANDS!$F9,DEMANDS!$I$4:$T$14,MATCH($E9,DEMANDS!$H$4:$H$14,0),FALSE)/HLOOKUP(2018,DEMANDS!$I$4:$T$14,MATCH($E9,DEMANDS!$H$4:$H$14,0),FALSE)</f>
        <v>0.29494431739211813</v>
      </c>
      <c r="AE9" s="60">
        <f>HLOOKUP(REG_TRA_DEMANDS!AE$3,'BY-Demands'!$J$5:$AK$15,MATCH($E9,'BY-Demands'!$I$5:$I$15,0),FALSE)*HLOOKUP(REG_TRA_DEMANDS!$F9,DEMANDS!$I$4:$T$14,MATCH($E9,DEMANDS!$H$4:$H$14,0),FALSE)/HLOOKUP(2018,DEMANDS!$I$4:$T$14,MATCH($E9,DEMANDS!$H$4:$H$14,0),FALSE)</f>
        <v>0.57214109832901072</v>
      </c>
      <c r="AF9" s="60">
        <f>HLOOKUP(REG_TRA_DEMANDS!AF$3,'BY-Demands'!$J$5:$AK$15,MATCH($E9,'BY-Demands'!$I$5:$I$15,0),FALSE)*HLOOKUP(REG_TRA_DEMANDS!$F9,DEMANDS!$I$4:$T$14,MATCH($E9,DEMANDS!$H$4:$H$14,0),FALSE)/HLOOKUP(2018,DEMANDS!$I$4:$T$14,MATCH($E9,DEMANDS!$H$4:$H$14,0),FALSE)</f>
        <v>0.27440695069912757</v>
      </c>
    </row>
    <row r="10" spans="2:32" x14ac:dyDescent="0.2">
      <c r="D10" s="42" t="s">
        <v>4</v>
      </c>
      <c r="E10" s="42" t="str">
        <f>DEMANDS!$H$5</f>
        <v>TRAPS</v>
      </c>
      <c r="F10" s="42">
        <v>2050</v>
      </c>
      <c r="G10" s="60">
        <f>HLOOKUP(REG_TRA_DEMANDS!G$3,'BY-Demands'!$J$5:$AK$15,MATCH($E10,'BY-Demands'!$I$5:$I$15,0),FALSE)*HLOOKUP(REG_TRA_DEMANDS!$F10,DEMANDS!$I$4:$T$14,MATCH($E10,DEMANDS!$H$4:$H$14,0),FALSE)/HLOOKUP(2018,DEMANDS!$I$4:$T$14,MATCH($E10,DEMANDS!$H$4:$H$14,0),FALSE)</f>
        <v>0.26340981553936299</v>
      </c>
      <c r="H10" s="60">
        <f>HLOOKUP(REG_TRA_DEMANDS!H$3,'BY-Demands'!$J$5:$AK$15,MATCH($E10,'BY-Demands'!$I$5:$I$15,0),FALSE)*HLOOKUP(REG_TRA_DEMANDS!$F10,DEMANDS!$I$4:$T$14,MATCH($E10,DEMANDS!$H$4:$H$14,0),FALSE)/HLOOKUP(2018,DEMANDS!$I$4:$T$14,MATCH($E10,DEMANDS!$H$4:$H$14,0),FALSE)</f>
        <v>5.2661867666086382</v>
      </c>
      <c r="I10" s="60">
        <f>HLOOKUP(REG_TRA_DEMANDS!I$3,'BY-Demands'!$J$5:$AK$15,MATCH($E10,'BY-Demands'!$I$5:$I$15,0),FALSE)*HLOOKUP(REG_TRA_DEMANDS!$F10,DEMANDS!$I$4:$T$14,MATCH($E10,DEMANDS!$H$4:$H$14,0),FALSE)/HLOOKUP(2018,DEMANDS!$I$4:$T$14,MATCH($E10,DEMANDS!$H$4:$H$14,0),FALSE)</f>
        <v>0.97121694259171387</v>
      </c>
      <c r="J10" s="60">
        <f>HLOOKUP(REG_TRA_DEMANDS!J$3,'BY-Demands'!$J$5:$AK$15,MATCH($E10,'BY-Demands'!$I$5:$I$15,0),FALSE)*HLOOKUP(REG_TRA_DEMANDS!$F10,DEMANDS!$I$4:$T$14,MATCH($E10,DEMANDS!$H$4:$H$14,0),FALSE)/HLOOKUP(2018,DEMANDS!$I$4:$T$14,MATCH($E10,DEMANDS!$H$4:$H$14,0),FALSE)</f>
        <v>0.4505819761113955</v>
      </c>
      <c r="K10" s="60">
        <f>HLOOKUP(REG_TRA_DEMANDS!K$3,'BY-Demands'!$J$5:$AK$15,MATCH($E10,'BY-Demands'!$I$5:$I$15,0),FALSE)*HLOOKUP(REG_TRA_DEMANDS!$F10,DEMANDS!$I$4:$T$14,MATCH($E10,DEMANDS!$H$4:$H$14,0),FALSE)/HLOOKUP(2018,DEMANDS!$I$4:$T$14,MATCH($E10,DEMANDS!$H$4:$H$14,0),FALSE)</f>
        <v>0.35523864280006479</v>
      </c>
      <c r="L10" s="60">
        <f>HLOOKUP(REG_TRA_DEMANDS!L$3,'BY-Demands'!$J$5:$AK$15,MATCH($E10,'BY-Demands'!$I$5:$I$15,0),FALSE)*HLOOKUP(REG_TRA_DEMANDS!$F10,DEMANDS!$I$4:$T$14,MATCH($E10,DEMANDS!$H$4:$H$14,0),FALSE)/HLOOKUP(2018,DEMANDS!$I$4:$T$14,MATCH($E10,DEMANDS!$H$4:$H$14,0),FALSE)</f>
        <v>0.17849530284140691</v>
      </c>
      <c r="M10" s="60">
        <f>HLOOKUP(REG_TRA_DEMANDS!M$3,'BY-Demands'!$J$5:$AK$15,MATCH($E10,'BY-Demands'!$I$5:$I$15,0),FALSE)*HLOOKUP(REG_TRA_DEMANDS!$F10,DEMANDS!$I$4:$T$14,MATCH($E10,DEMANDS!$H$4:$H$14,0),FALSE)/HLOOKUP(2018,DEMANDS!$I$4:$T$14,MATCH($E10,DEMANDS!$H$4:$H$14,0),FALSE)</f>
        <v>0.51183748936347795</v>
      </c>
      <c r="N10" s="60">
        <f>HLOOKUP(REG_TRA_DEMANDS!N$3,'BY-Demands'!$J$5:$AK$15,MATCH($E10,'BY-Demands'!$I$5:$I$15,0),FALSE)*HLOOKUP(REG_TRA_DEMANDS!$F10,DEMANDS!$I$4:$T$14,MATCH($E10,DEMANDS!$H$4:$H$14,0),FALSE)/HLOOKUP(2018,DEMANDS!$I$4:$T$14,MATCH($E10,DEMANDS!$H$4:$H$14,0),FALSE)</f>
        <v>0.84249761486572594</v>
      </c>
      <c r="O10" s="60">
        <f>HLOOKUP(REG_TRA_DEMANDS!O$3,'BY-Demands'!$J$5:$AK$15,MATCH($E10,'BY-Demands'!$I$5:$I$15,0),FALSE)*HLOOKUP(REG_TRA_DEMANDS!$F10,DEMANDS!$I$4:$T$14,MATCH($E10,DEMANDS!$H$4:$H$14,0),FALSE)/HLOOKUP(2018,DEMANDS!$I$4:$T$14,MATCH($E10,DEMANDS!$H$4:$H$14,0),FALSE)</f>
        <v>0.34875429655140294</v>
      </c>
      <c r="P10" s="60">
        <f>HLOOKUP(REG_TRA_DEMANDS!P$3,'BY-Demands'!$J$5:$AK$15,MATCH($E10,'BY-Demands'!$I$5:$I$15,0),FALSE)*HLOOKUP(REG_TRA_DEMANDS!$F10,DEMANDS!$I$4:$T$14,MATCH($E10,DEMANDS!$H$4:$H$14,0),FALSE)/HLOOKUP(2018,DEMANDS!$I$4:$T$14,MATCH($E10,DEMANDS!$H$4:$H$14,0),FALSE)</f>
        <v>0.39530922429067838</v>
      </c>
      <c r="Q10" s="60">
        <f>HLOOKUP(REG_TRA_DEMANDS!Q$3,'BY-Demands'!$J$5:$AK$15,MATCH($E10,'BY-Demands'!$I$5:$I$15,0),FALSE)*HLOOKUP(REG_TRA_DEMANDS!$F10,DEMANDS!$I$4:$T$14,MATCH($E10,DEMANDS!$H$4:$H$14,0),FALSE)/HLOOKUP(2018,DEMANDS!$I$4:$T$14,MATCH($E10,DEMANDS!$H$4:$H$14,0),FALSE)</f>
        <v>0.68801110236193985</v>
      </c>
      <c r="R10" s="60">
        <f>HLOOKUP(REG_TRA_DEMANDS!R$3,'BY-Demands'!$J$5:$AK$15,MATCH($E10,'BY-Demands'!$I$5:$I$15,0),FALSE)*HLOOKUP(REG_TRA_DEMANDS!$F10,DEMANDS!$I$4:$T$14,MATCH($E10,DEMANDS!$H$4:$H$14,0),FALSE)/HLOOKUP(2018,DEMANDS!$I$4:$T$14,MATCH($E10,DEMANDS!$H$4:$H$14,0),FALSE)</f>
        <v>0.60858205385693209</v>
      </c>
      <c r="S10" s="60">
        <f>HLOOKUP(REG_TRA_DEMANDS!S$3,'BY-Demands'!$J$5:$AK$15,MATCH($E10,'BY-Demands'!$I$5:$I$15,0),FALSE)*HLOOKUP(REG_TRA_DEMANDS!$F10,DEMANDS!$I$4:$T$14,MATCH($E10,DEMANDS!$H$4:$H$14,0),FALSE)/HLOOKUP(2018,DEMANDS!$I$4:$T$14,MATCH($E10,DEMANDS!$H$4:$H$14,0),FALSE)</f>
        <v>0.53562656499525374</v>
      </c>
      <c r="T10" s="60">
        <f>HLOOKUP(REG_TRA_DEMANDS!T$3,'BY-Demands'!$J$5:$AK$15,MATCH($E10,'BY-Demands'!$I$5:$I$15,0),FALSE)*HLOOKUP(REG_TRA_DEMANDS!$F10,DEMANDS!$I$4:$T$14,MATCH($E10,DEMANDS!$H$4:$H$14,0),FALSE)/HLOOKUP(2018,DEMANDS!$I$4:$T$14,MATCH($E10,DEMANDS!$H$4:$H$14,0),FALSE)</f>
        <v>2.2650934711664319</v>
      </c>
      <c r="U10" s="60">
        <f>HLOOKUP(REG_TRA_DEMANDS!U$3,'BY-Demands'!$J$5:$AK$15,MATCH($E10,'BY-Demands'!$I$5:$I$15,0),FALSE)*HLOOKUP(REG_TRA_DEMANDS!$F10,DEMANDS!$I$4:$T$14,MATCH($E10,DEMANDS!$H$4:$H$14,0),FALSE)/HLOOKUP(2018,DEMANDS!$I$4:$T$14,MATCH($E10,DEMANDS!$H$4:$H$14,0),FALSE)</f>
        <v>0.69351861419935434</v>
      </c>
      <c r="V10" s="60">
        <f>HLOOKUP(REG_TRA_DEMANDS!V$3,'BY-Demands'!$J$5:$AK$15,MATCH($E10,'BY-Demands'!$I$5:$I$15,0),FALSE)*HLOOKUP(REG_TRA_DEMANDS!$F10,DEMANDS!$I$4:$T$14,MATCH($E10,DEMANDS!$H$4:$H$14,0),FALSE)/HLOOKUP(2018,DEMANDS!$I$4:$T$14,MATCH($E10,DEMANDS!$H$4:$H$14,0),FALSE)</f>
        <v>0.82696476351935111</v>
      </c>
      <c r="W10" s="60">
        <f>HLOOKUP(REG_TRA_DEMANDS!W$3,'BY-Demands'!$J$5:$AK$15,MATCH($E10,'BY-Demands'!$I$5:$I$15,0),FALSE)*HLOOKUP(REG_TRA_DEMANDS!$F10,DEMANDS!$I$4:$T$14,MATCH($E10,DEMANDS!$H$4:$H$14,0),FALSE)/HLOOKUP(2018,DEMANDS!$I$4:$T$14,MATCH($E10,DEMANDS!$H$4:$H$14,0),FALSE)</f>
        <v>0.75391907069554476</v>
      </c>
      <c r="X10" s="60">
        <f>HLOOKUP(REG_TRA_DEMANDS!X$3,'BY-Demands'!$J$5:$AK$15,MATCH($E10,'BY-Demands'!$I$5:$I$15,0),FALSE)*HLOOKUP(REG_TRA_DEMANDS!$F10,DEMANDS!$I$4:$T$14,MATCH($E10,DEMANDS!$H$4:$H$14,0),FALSE)/HLOOKUP(2018,DEMANDS!$I$4:$T$14,MATCH($E10,DEMANDS!$H$4:$H$14,0),FALSE)</f>
        <v>0.50062647845480412</v>
      </c>
      <c r="Y10" s="60">
        <f>HLOOKUP(REG_TRA_DEMANDS!Y$3,'BY-Demands'!$J$5:$AK$15,MATCH($E10,'BY-Demands'!$I$5:$I$15,0),FALSE)*HLOOKUP(REG_TRA_DEMANDS!$F10,DEMANDS!$I$4:$T$14,MATCH($E10,DEMANDS!$H$4:$H$14,0),FALSE)/HLOOKUP(2018,DEMANDS!$I$4:$T$14,MATCH($E10,DEMANDS!$H$4:$H$14,0),FALSE)</f>
        <v>1.1189337584176342</v>
      </c>
      <c r="Z10" s="60">
        <f>HLOOKUP(REG_TRA_DEMANDS!Z$3,'BY-Demands'!$J$5:$AK$15,MATCH($E10,'BY-Demands'!$I$5:$I$15,0),FALSE)*HLOOKUP(REG_TRA_DEMANDS!$F10,DEMANDS!$I$4:$T$14,MATCH($E10,DEMANDS!$H$4:$H$14,0),FALSE)/HLOOKUP(2018,DEMANDS!$I$4:$T$14,MATCH($E10,DEMANDS!$H$4:$H$14,0),FALSE)</f>
        <v>0.1436067103440202</v>
      </c>
      <c r="AA10" s="60">
        <f>HLOOKUP(REG_TRA_DEMANDS!AA$3,'BY-Demands'!$J$5:$AK$15,MATCH($E10,'BY-Demands'!$I$5:$I$15,0),FALSE)*HLOOKUP(REG_TRA_DEMANDS!$F10,DEMANDS!$I$4:$T$14,MATCH($E10,DEMANDS!$H$4:$H$14,0),FALSE)/HLOOKUP(2018,DEMANDS!$I$4:$T$14,MATCH($E10,DEMANDS!$H$4:$H$14,0),FALSE)</f>
        <v>0.59924343079930364</v>
      </c>
      <c r="AB10" s="60">
        <f>HLOOKUP(REG_TRA_DEMANDS!AB$3,'BY-Demands'!$J$5:$AK$15,MATCH($E10,'BY-Demands'!$I$5:$I$15,0),FALSE)*HLOOKUP(REG_TRA_DEMANDS!$F10,DEMANDS!$I$4:$T$14,MATCH($E10,DEMANDS!$H$4:$H$14,0),FALSE)/HLOOKUP(2018,DEMANDS!$I$4:$T$14,MATCH($E10,DEMANDS!$H$4:$H$14,0),FALSE)</f>
        <v>0.31347024713711868</v>
      </c>
      <c r="AC10" s="60">
        <f>HLOOKUP(REG_TRA_DEMANDS!AC$3,'BY-Demands'!$J$5:$AK$15,MATCH($E10,'BY-Demands'!$I$5:$I$15,0),FALSE)*HLOOKUP(REG_TRA_DEMANDS!$F10,DEMANDS!$I$4:$T$14,MATCH($E10,DEMANDS!$H$4:$H$14,0),FALSE)/HLOOKUP(2018,DEMANDS!$I$4:$T$14,MATCH($E10,DEMANDS!$H$4:$H$14,0),FALSE)</f>
        <v>0.27637062882036229</v>
      </c>
      <c r="AD10" s="60">
        <f>HLOOKUP(REG_TRA_DEMANDS!AD$3,'BY-Demands'!$J$5:$AK$15,MATCH($E10,'BY-Demands'!$I$5:$I$15,0),FALSE)*HLOOKUP(REG_TRA_DEMANDS!$F10,DEMANDS!$I$4:$T$14,MATCH($E10,DEMANDS!$H$4:$H$14,0),FALSE)/HLOOKUP(2018,DEMANDS!$I$4:$T$14,MATCH($E10,DEMANDS!$H$4:$H$14,0),FALSE)</f>
        <v>0.30826363628577513</v>
      </c>
      <c r="AE10" s="60">
        <f>HLOOKUP(REG_TRA_DEMANDS!AE$3,'BY-Demands'!$J$5:$AK$15,MATCH($E10,'BY-Demands'!$I$5:$I$15,0),FALSE)*HLOOKUP(REG_TRA_DEMANDS!$F10,DEMANDS!$I$4:$T$14,MATCH($E10,DEMANDS!$H$4:$H$14,0),FALSE)/HLOOKUP(2018,DEMANDS!$I$4:$T$14,MATCH($E10,DEMANDS!$H$4:$H$14,0),FALSE)</f>
        <v>0.59797827942201021</v>
      </c>
      <c r="AF10" s="60">
        <f>HLOOKUP(REG_TRA_DEMANDS!AF$3,'BY-Demands'!$J$5:$AK$15,MATCH($E10,'BY-Demands'!$I$5:$I$15,0),FALSE)*HLOOKUP(REG_TRA_DEMANDS!$F10,DEMANDS!$I$4:$T$14,MATCH($E10,DEMANDS!$H$4:$H$14,0),FALSE)/HLOOKUP(2018,DEMANDS!$I$4:$T$14,MATCH($E10,DEMANDS!$H$4:$H$14,0),FALSE)</f>
        <v>0.28679882763140502</v>
      </c>
    </row>
    <row r="11" spans="2:32" x14ac:dyDescent="0.2">
      <c r="D11" s="42" t="s">
        <v>4</v>
      </c>
      <c r="E11" s="42" t="str">
        <f>DEMANDS!$H$5</f>
        <v>TRAPS</v>
      </c>
      <c r="F11" s="42">
        <v>2055</v>
      </c>
      <c r="G11" s="60">
        <f>HLOOKUP(REG_TRA_DEMANDS!G$3,'BY-Demands'!$J$5:$AK$15,MATCH($E11,'BY-Demands'!$I$5:$I$15,0),FALSE)*HLOOKUP(REG_TRA_DEMANDS!$F11,DEMANDS!$I$4:$T$14,MATCH($E11,DEMANDS!$H$4:$H$14,0),FALSE)/HLOOKUP(2018,DEMANDS!$I$4:$T$14,MATCH($E11,DEMANDS!$H$4:$H$14,0),FALSE)</f>
        <v>0.27493326880834784</v>
      </c>
      <c r="H11" s="60">
        <f>HLOOKUP(REG_TRA_DEMANDS!H$3,'BY-Demands'!$J$5:$AK$15,MATCH($E11,'BY-Demands'!$I$5:$I$15,0),FALSE)*HLOOKUP(REG_TRA_DEMANDS!$F11,DEMANDS!$I$4:$T$14,MATCH($E11,DEMANDS!$H$4:$H$14,0),FALSE)/HLOOKUP(2018,DEMANDS!$I$4:$T$14,MATCH($E11,DEMANDS!$H$4:$H$14,0),FALSE)</f>
        <v>5.4965679199703752</v>
      </c>
      <c r="I11" s="60">
        <f>HLOOKUP(REG_TRA_DEMANDS!I$3,'BY-Demands'!$J$5:$AK$15,MATCH($E11,'BY-Demands'!$I$5:$I$15,0),FALSE)*HLOOKUP(REG_TRA_DEMANDS!$F11,DEMANDS!$I$4:$T$14,MATCH($E11,DEMANDS!$H$4:$H$14,0),FALSE)/HLOOKUP(2018,DEMANDS!$I$4:$T$14,MATCH($E11,DEMANDS!$H$4:$H$14,0),FALSE)</f>
        <v>1.0137050064062132</v>
      </c>
      <c r="J11" s="60">
        <f>HLOOKUP(REG_TRA_DEMANDS!J$3,'BY-Demands'!$J$5:$AK$15,MATCH($E11,'BY-Demands'!$I$5:$I$15,0),FALSE)*HLOOKUP(REG_TRA_DEMANDS!$F11,DEMANDS!$I$4:$T$14,MATCH($E11,DEMANDS!$H$4:$H$14,0),FALSE)/HLOOKUP(2018,DEMANDS!$I$4:$T$14,MATCH($E11,DEMANDS!$H$4:$H$14,0),FALSE)</f>
        <v>0.47029369541439386</v>
      </c>
      <c r="K11" s="60">
        <f>HLOOKUP(REG_TRA_DEMANDS!K$3,'BY-Demands'!$J$5:$AK$15,MATCH($E11,'BY-Demands'!$I$5:$I$15,0),FALSE)*HLOOKUP(REG_TRA_DEMANDS!$F11,DEMANDS!$I$4:$T$14,MATCH($E11,DEMANDS!$H$4:$H$14,0),FALSE)/HLOOKUP(2018,DEMANDS!$I$4:$T$14,MATCH($E11,DEMANDS!$H$4:$H$14,0),FALSE)</f>
        <v>0.37077935411054525</v>
      </c>
      <c r="L11" s="60">
        <f>HLOOKUP(REG_TRA_DEMANDS!L$3,'BY-Demands'!$J$5:$AK$15,MATCH($E11,'BY-Demands'!$I$5:$I$15,0),FALSE)*HLOOKUP(REG_TRA_DEMANDS!$F11,DEMANDS!$I$4:$T$14,MATCH($E11,DEMANDS!$H$4:$H$14,0),FALSE)/HLOOKUP(2018,DEMANDS!$I$4:$T$14,MATCH($E11,DEMANDS!$H$4:$H$14,0),FALSE)</f>
        <v>0.18630398026982598</v>
      </c>
      <c r="M11" s="60">
        <f>HLOOKUP(REG_TRA_DEMANDS!M$3,'BY-Demands'!$J$5:$AK$15,MATCH($E11,'BY-Demands'!$I$5:$I$15,0),FALSE)*HLOOKUP(REG_TRA_DEMANDS!$F11,DEMANDS!$I$4:$T$14,MATCH($E11,DEMANDS!$H$4:$H$14,0),FALSE)/HLOOKUP(2018,DEMANDS!$I$4:$T$14,MATCH($E11,DEMANDS!$H$4:$H$14,0),FALSE)</f>
        <v>0.53422896850375756</v>
      </c>
      <c r="N11" s="60">
        <f>HLOOKUP(REG_TRA_DEMANDS!N$3,'BY-Demands'!$J$5:$AK$15,MATCH($E11,'BY-Demands'!$I$5:$I$15,0),FALSE)*HLOOKUP(REG_TRA_DEMANDS!$F11,DEMANDS!$I$4:$T$14,MATCH($E11,DEMANDS!$H$4:$H$14,0),FALSE)/HLOOKUP(2018,DEMANDS!$I$4:$T$14,MATCH($E11,DEMANDS!$H$4:$H$14,0),FALSE)</f>
        <v>0.87935456294208025</v>
      </c>
      <c r="O11" s="60">
        <f>HLOOKUP(REG_TRA_DEMANDS!O$3,'BY-Demands'!$J$5:$AK$15,MATCH($E11,'BY-Demands'!$I$5:$I$15,0),FALSE)*HLOOKUP(REG_TRA_DEMANDS!$F11,DEMANDS!$I$4:$T$14,MATCH($E11,DEMANDS!$H$4:$H$14,0),FALSE)/HLOOKUP(2018,DEMANDS!$I$4:$T$14,MATCH($E11,DEMANDS!$H$4:$H$14,0),FALSE)</f>
        <v>0.36401133558936999</v>
      </c>
      <c r="P11" s="60">
        <f>HLOOKUP(REG_TRA_DEMANDS!P$3,'BY-Demands'!$J$5:$AK$15,MATCH($E11,'BY-Demands'!$I$5:$I$15,0),FALSE)*HLOOKUP(REG_TRA_DEMANDS!$F11,DEMANDS!$I$4:$T$14,MATCH($E11,DEMANDS!$H$4:$H$14,0),FALSE)/HLOOKUP(2018,DEMANDS!$I$4:$T$14,MATCH($E11,DEMANDS!$H$4:$H$14,0),FALSE)</f>
        <v>0.41260291307590724</v>
      </c>
      <c r="Q11" s="60">
        <f>HLOOKUP(REG_TRA_DEMANDS!Q$3,'BY-Demands'!$J$5:$AK$15,MATCH($E11,'BY-Demands'!$I$5:$I$15,0),FALSE)*HLOOKUP(REG_TRA_DEMANDS!$F11,DEMANDS!$I$4:$T$14,MATCH($E11,DEMANDS!$H$4:$H$14,0),FALSE)/HLOOKUP(2018,DEMANDS!$I$4:$T$14,MATCH($E11,DEMANDS!$H$4:$H$14,0),FALSE)</f>
        <v>0.71810969140037972</v>
      </c>
      <c r="R11" s="60">
        <f>HLOOKUP(REG_TRA_DEMANDS!R$3,'BY-Demands'!$J$5:$AK$15,MATCH($E11,'BY-Demands'!$I$5:$I$15,0),FALSE)*HLOOKUP(REG_TRA_DEMANDS!$F11,DEMANDS!$I$4:$T$14,MATCH($E11,DEMANDS!$H$4:$H$14,0),FALSE)/HLOOKUP(2018,DEMANDS!$I$4:$T$14,MATCH($E11,DEMANDS!$H$4:$H$14,0),FALSE)</f>
        <v>0.63520584099107247</v>
      </c>
      <c r="S11" s="60">
        <f>HLOOKUP(REG_TRA_DEMANDS!S$3,'BY-Demands'!$J$5:$AK$15,MATCH($E11,'BY-Demands'!$I$5:$I$15,0),FALSE)*HLOOKUP(REG_TRA_DEMANDS!$F11,DEMANDS!$I$4:$T$14,MATCH($E11,DEMANDS!$H$4:$H$14,0),FALSE)/HLOOKUP(2018,DEMANDS!$I$4:$T$14,MATCH($E11,DEMANDS!$H$4:$H$14,0),FALSE)</f>
        <v>0.55905875061336086</v>
      </c>
      <c r="T11" s="60">
        <f>HLOOKUP(REG_TRA_DEMANDS!T$3,'BY-Demands'!$J$5:$AK$15,MATCH($E11,'BY-Demands'!$I$5:$I$15,0),FALSE)*HLOOKUP(REG_TRA_DEMANDS!$F11,DEMANDS!$I$4:$T$14,MATCH($E11,DEMANDS!$H$4:$H$14,0),FALSE)/HLOOKUP(2018,DEMANDS!$I$4:$T$14,MATCH($E11,DEMANDS!$H$4:$H$14,0),FALSE)</f>
        <v>2.3641850661832033</v>
      </c>
      <c r="U11" s="60">
        <f>HLOOKUP(REG_TRA_DEMANDS!U$3,'BY-Demands'!$J$5:$AK$15,MATCH($E11,'BY-Demands'!$I$5:$I$15,0),FALSE)*HLOOKUP(REG_TRA_DEMANDS!$F11,DEMANDS!$I$4:$T$14,MATCH($E11,DEMANDS!$H$4:$H$14,0),FALSE)/HLOOKUP(2018,DEMANDS!$I$4:$T$14,MATCH($E11,DEMANDS!$H$4:$H$14,0),FALSE)</f>
        <v>0.72385814169772544</v>
      </c>
      <c r="V11" s="60">
        <f>HLOOKUP(REG_TRA_DEMANDS!V$3,'BY-Demands'!$J$5:$AK$15,MATCH($E11,'BY-Demands'!$I$5:$I$15,0),FALSE)*HLOOKUP(REG_TRA_DEMANDS!$F11,DEMANDS!$I$4:$T$14,MATCH($E11,DEMANDS!$H$4:$H$14,0),FALSE)/HLOOKUP(2018,DEMANDS!$I$4:$T$14,MATCH($E11,DEMANDS!$H$4:$H$14,0),FALSE)</f>
        <v>0.86314219216983457</v>
      </c>
      <c r="W11" s="60">
        <f>HLOOKUP(REG_TRA_DEMANDS!W$3,'BY-Demands'!$J$5:$AK$15,MATCH($E11,'BY-Demands'!$I$5:$I$15,0),FALSE)*HLOOKUP(REG_TRA_DEMANDS!$F11,DEMANDS!$I$4:$T$14,MATCH($E11,DEMANDS!$H$4:$H$14,0),FALSE)/HLOOKUP(2018,DEMANDS!$I$4:$T$14,MATCH($E11,DEMANDS!$H$4:$H$14,0),FALSE)</f>
        <v>0.7869009516553237</v>
      </c>
      <c r="X11" s="60">
        <f>HLOOKUP(REG_TRA_DEMANDS!X$3,'BY-Demands'!$J$5:$AK$15,MATCH($E11,'BY-Demands'!$I$5:$I$15,0),FALSE)*HLOOKUP(REG_TRA_DEMANDS!$F11,DEMANDS!$I$4:$T$14,MATCH($E11,DEMANDS!$H$4:$H$14,0),FALSE)/HLOOKUP(2018,DEMANDS!$I$4:$T$14,MATCH($E11,DEMANDS!$H$4:$H$14,0),FALSE)</f>
        <v>0.5225275067740327</v>
      </c>
      <c r="Y11" s="60">
        <f>HLOOKUP(REG_TRA_DEMANDS!Y$3,'BY-Demands'!$J$5:$AK$15,MATCH($E11,'BY-Demands'!$I$5:$I$15,0),FALSE)*HLOOKUP(REG_TRA_DEMANDS!$F11,DEMANDS!$I$4:$T$14,MATCH($E11,DEMANDS!$H$4:$H$14,0),FALSE)/HLOOKUP(2018,DEMANDS!$I$4:$T$14,MATCH($E11,DEMANDS!$H$4:$H$14,0),FALSE)</f>
        <v>1.1678840257029028</v>
      </c>
      <c r="Z11" s="60">
        <f>HLOOKUP(REG_TRA_DEMANDS!Z$3,'BY-Demands'!$J$5:$AK$15,MATCH($E11,'BY-Demands'!$I$5:$I$15,0),FALSE)*HLOOKUP(REG_TRA_DEMANDS!$F11,DEMANDS!$I$4:$T$14,MATCH($E11,DEMANDS!$H$4:$H$14,0),FALSE)/HLOOKUP(2018,DEMANDS!$I$4:$T$14,MATCH($E11,DEMANDS!$H$4:$H$14,0),FALSE)</f>
        <v>0.14988910803058123</v>
      </c>
      <c r="AA11" s="60">
        <f>HLOOKUP(REG_TRA_DEMANDS!AA$3,'BY-Demands'!$J$5:$AK$15,MATCH($E11,'BY-Demands'!$I$5:$I$15,0),FALSE)*HLOOKUP(REG_TRA_DEMANDS!$F11,DEMANDS!$I$4:$T$14,MATCH($E11,DEMANDS!$H$4:$H$14,0),FALSE)/HLOOKUP(2018,DEMANDS!$I$4:$T$14,MATCH($E11,DEMANDS!$H$4:$H$14,0),FALSE)</f>
        <v>0.62545867891912932</v>
      </c>
      <c r="AB11" s="60">
        <f>HLOOKUP(REG_TRA_DEMANDS!AB$3,'BY-Demands'!$J$5:$AK$15,MATCH($E11,'BY-Demands'!$I$5:$I$15,0),FALSE)*HLOOKUP(REG_TRA_DEMANDS!$F11,DEMANDS!$I$4:$T$14,MATCH($E11,DEMANDS!$H$4:$H$14,0),FALSE)/HLOOKUP(2018,DEMANDS!$I$4:$T$14,MATCH($E11,DEMANDS!$H$4:$H$14,0),FALSE)</f>
        <v>0.32718370628329813</v>
      </c>
      <c r="AC11" s="60">
        <f>HLOOKUP(REG_TRA_DEMANDS!AC$3,'BY-Demands'!$J$5:$AK$15,MATCH($E11,'BY-Demands'!$I$5:$I$15,0),FALSE)*HLOOKUP(REG_TRA_DEMANDS!$F11,DEMANDS!$I$4:$T$14,MATCH($E11,DEMANDS!$H$4:$H$14,0),FALSE)/HLOOKUP(2018,DEMANDS!$I$4:$T$14,MATCH($E11,DEMANDS!$H$4:$H$14,0),FALSE)</f>
        <v>0.28846108194038084</v>
      </c>
      <c r="AD11" s="60">
        <f>HLOOKUP(REG_TRA_DEMANDS!AD$3,'BY-Demands'!$J$5:$AK$15,MATCH($E11,'BY-Demands'!$I$5:$I$15,0),FALSE)*HLOOKUP(REG_TRA_DEMANDS!$F11,DEMANDS!$I$4:$T$14,MATCH($E11,DEMANDS!$H$4:$H$14,0),FALSE)/HLOOKUP(2018,DEMANDS!$I$4:$T$14,MATCH($E11,DEMANDS!$H$4:$H$14,0),FALSE)</f>
        <v>0.32174932056064848</v>
      </c>
      <c r="AE11" s="60">
        <f>HLOOKUP(REG_TRA_DEMANDS!AE$3,'BY-Demands'!$J$5:$AK$15,MATCH($E11,'BY-Demands'!$I$5:$I$15,0),FALSE)*HLOOKUP(REG_TRA_DEMANDS!$F11,DEMANDS!$I$4:$T$14,MATCH($E11,DEMANDS!$H$4:$H$14,0),FALSE)/HLOOKUP(2018,DEMANDS!$I$4:$T$14,MATCH($E11,DEMANDS!$H$4:$H$14,0),FALSE)</f>
        <v>0.62413818065681348</v>
      </c>
      <c r="AF11" s="60">
        <f>HLOOKUP(REG_TRA_DEMANDS!AF$3,'BY-Demands'!$J$5:$AK$15,MATCH($E11,'BY-Demands'!$I$5:$I$15,0),FALSE)*HLOOKUP(REG_TRA_DEMANDS!$F11,DEMANDS!$I$4:$T$14,MATCH($E11,DEMANDS!$H$4:$H$14,0),FALSE)/HLOOKUP(2018,DEMANDS!$I$4:$T$14,MATCH($E11,DEMANDS!$H$4:$H$14,0),FALSE)</f>
        <v>0.29934548570123787</v>
      </c>
    </row>
    <row r="12" spans="2:32" x14ac:dyDescent="0.2">
      <c r="D12" s="42" t="s">
        <v>4</v>
      </c>
      <c r="E12" s="42" t="str">
        <f>DEMANDS!$H$5</f>
        <v>TRAPS</v>
      </c>
      <c r="F12" s="42">
        <v>2060</v>
      </c>
      <c r="G12" s="60">
        <f>HLOOKUP(REG_TRA_DEMANDS!G$3,'BY-Demands'!$J$5:$AK$15,MATCH($E12,'BY-Demands'!$I$5:$I$15,0),FALSE)*HLOOKUP(REG_TRA_DEMANDS!$F12,DEMANDS!$I$4:$T$14,MATCH($E12,DEMANDS!$H$4:$H$14,0),FALSE)/HLOOKUP(2018,DEMANDS!$I$4:$T$14,MATCH($E12,DEMANDS!$H$4:$H$14,0),FALSE)</f>
        <v>0.28641359792572707</v>
      </c>
      <c r="H12" s="60">
        <f>HLOOKUP(REG_TRA_DEMANDS!H$3,'BY-Demands'!$J$5:$AK$15,MATCH($E12,'BY-Demands'!$I$5:$I$15,0),FALSE)*HLOOKUP(REG_TRA_DEMANDS!$F12,DEMANDS!$I$4:$T$14,MATCH($E12,DEMANDS!$H$4:$H$14,0),FALSE)/HLOOKUP(2018,DEMANDS!$I$4:$T$14,MATCH($E12,DEMANDS!$H$4:$H$14,0),FALSE)</f>
        <v>5.72608691929263</v>
      </c>
      <c r="I12" s="60">
        <f>HLOOKUP(REG_TRA_DEMANDS!I$3,'BY-Demands'!$J$5:$AK$15,MATCH($E12,'BY-Demands'!$I$5:$I$15,0),FALSE)*HLOOKUP(REG_TRA_DEMANDS!$F12,DEMANDS!$I$4:$T$14,MATCH($E12,DEMANDS!$H$4:$H$14,0),FALSE)/HLOOKUP(2018,DEMANDS!$I$4:$T$14,MATCH($E12,DEMANDS!$H$4:$H$14,0),FALSE)</f>
        <v>1.0560340673886104</v>
      </c>
      <c r="J12" s="60">
        <f>HLOOKUP(REG_TRA_DEMANDS!J$3,'BY-Demands'!$J$5:$AK$15,MATCH($E12,'BY-Demands'!$I$5:$I$15,0),FALSE)*HLOOKUP(REG_TRA_DEMANDS!$F12,DEMANDS!$I$4:$T$14,MATCH($E12,DEMANDS!$H$4:$H$14,0),FALSE)/HLOOKUP(2018,DEMANDS!$I$4:$T$14,MATCH($E12,DEMANDS!$H$4:$H$14,0),FALSE)</f>
        <v>0.48993164766581598</v>
      </c>
      <c r="K12" s="60">
        <f>HLOOKUP(REG_TRA_DEMANDS!K$3,'BY-Demands'!$J$5:$AK$15,MATCH($E12,'BY-Demands'!$I$5:$I$15,0),FALSE)*HLOOKUP(REG_TRA_DEMANDS!$F12,DEMANDS!$I$4:$T$14,MATCH($E12,DEMANDS!$H$4:$H$14,0),FALSE)/HLOOKUP(2018,DEMANDS!$I$4:$T$14,MATCH($E12,DEMANDS!$H$4:$H$14,0),FALSE)</f>
        <v>0.38626190750820483</v>
      </c>
      <c r="L12" s="60">
        <f>HLOOKUP(REG_TRA_DEMANDS!L$3,'BY-Demands'!$J$5:$AK$15,MATCH($E12,'BY-Demands'!$I$5:$I$15,0),FALSE)*HLOOKUP(REG_TRA_DEMANDS!$F12,DEMANDS!$I$4:$T$14,MATCH($E12,DEMANDS!$H$4:$H$14,0),FALSE)/HLOOKUP(2018,DEMANDS!$I$4:$T$14,MATCH($E12,DEMANDS!$H$4:$H$14,0),FALSE)</f>
        <v>0.19408343533048752</v>
      </c>
      <c r="M12" s="60">
        <f>HLOOKUP(REG_TRA_DEMANDS!M$3,'BY-Demands'!$J$5:$AK$15,MATCH($E12,'BY-Demands'!$I$5:$I$15,0),FALSE)*HLOOKUP(REG_TRA_DEMANDS!$F12,DEMANDS!$I$4:$T$14,MATCH($E12,DEMANDS!$H$4:$H$14,0),FALSE)/HLOOKUP(2018,DEMANDS!$I$4:$T$14,MATCH($E12,DEMANDS!$H$4:$H$14,0),FALSE)</f>
        <v>0.55653665214293357</v>
      </c>
      <c r="N12" s="60">
        <f>HLOOKUP(REG_TRA_DEMANDS!N$3,'BY-Demands'!$J$5:$AK$15,MATCH($E12,'BY-Demands'!$I$5:$I$15,0),FALSE)*HLOOKUP(REG_TRA_DEMANDS!$F12,DEMANDS!$I$4:$T$14,MATCH($E12,DEMANDS!$H$4:$H$14,0),FALSE)/HLOOKUP(2018,DEMANDS!$I$4:$T$14,MATCH($E12,DEMANDS!$H$4:$H$14,0),FALSE)</f>
        <v>0.91607358147774365</v>
      </c>
      <c r="O12" s="60">
        <f>HLOOKUP(REG_TRA_DEMANDS!O$3,'BY-Demands'!$J$5:$AK$15,MATCH($E12,'BY-Demands'!$I$5:$I$15,0),FALSE)*HLOOKUP(REG_TRA_DEMANDS!$F12,DEMANDS!$I$4:$T$14,MATCH($E12,DEMANDS!$H$4:$H$14,0),FALSE)/HLOOKUP(2018,DEMANDS!$I$4:$T$14,MATCH($E12,DEMANDS!$H$4:$H$14,0),FALSE)</f>
        <v>0.37921127829959855</v>
      </c>
      <c r="P12" s="60">
        <f>HLOOKUP(REG_TRA_DEMANDS!P$3,'BY-Demands'!$J$5:$AK$15,MATCH($E12,'BY-Demands'!$I$5:$I$15,0),FALSE)*HLOOKUP(REG_TRA_DEMANDS!$F12,DEMANDS!$I$4:$T$14,MATCH($E12,DEMANDS!$H$4:$H$14,0),FALSE)/HLOOKUP(2018,DEMANDS!$I$4:$T$14,MATCH($E12,DEMANDS!$H$4:$H$14,0),FALSE)</f>
        <v>0.42983188379098941</v>
      </c>
      <c r="Q12" s="60">
        <f>HLOOKUP(REG_TRA_DEMANDS!Q$3,'BY-Demands'!$J$5:$AK$15,MATCH($E12,'BY-Demands'!$I$5:$I$15,0),FALSE)*HLOOKUP(REG_TRA_DEMANDS!$F12,DEMANDS!$I$4:$T$14,MATCH($E12,DEMANDS!$H$4:$H$14,0),FALSE)/HLOOKUP(2018,DEMANDS!$I$4:$T$14,MATCH($E12,DEMANDS!$H$4:$H$14,0),FALSE)</f>
        <v>0.74809564266553163</v>
      </c>
      <c r="R12" s="60">
        <f>HLOOKUP(REG_TRA_DEMANDS!R$3,'BY-Demands'!$J$5:$AK$15,MATCH($E12,'BY-Demands'!$I$5:$I$15,0),FALSE)*HLOOKUP(REG_TRA_DEMANDS!$F12,DEMANDS!$I$4:$T$14,MATCH($E12,DEMANDS!$H$4:$H$14,0),FALSE)/HLOOKUP(2018,DEMANDS!$I$4:$T$14,MATCH($E12,DEMANDS!$H$4:$H$14,0),FALSE)</f>
        <v>0.66172999408271815</v>
      </c>
      <c r="S12" s="60">
        <f>HLOOKUP(REG_TRA_DEMANDS!S$3,'BY-Demands'!$J$5:$AK$15,MATCH($E12,'BY-Demands'!$I$5:$I$15,0),FALSE)*HLOOKUP(REG_TRA_DEMANDS!$F12,DEMANDS!$I$4:$T$14,MATCH($E12,DEMANDS!$H$4:$H$14,0),FALSE)/HLOOKUP(2018,DEMANDS!$I$4:$T$14,MATCH($E12,DEMANDS!$H$4:$H$14,0),FALSE)</f>
        <v>0.58240324610061389</v>
      </c>
      <c r="T12" s="60">
        <f>HLOOKUP(REG_TRA_DEMANDS!T$3,'BY-Demands'!$J$5:$AK$15,MATCH($E12,'BY-Demands'!$I$5:$I$15,0),FALSE)*HLOOKUP(REG_TRA_DEMANDS!$F12,DEMANDS!$I$4:$T$14,MATCH($E12,DEMANDS!$H$4:$H$14,0),FALSE)/HLOOKUP(2018,DEMANDS!$I$4:$T$14,MATCH($E12,DEMANDS!$H$4:$H$14,0),FALSE)</f>
        <v>2.4629058313049255</v>
      </c>
      <c r="U12" s="60">
        <f>HLOOKUP(REG_TRA_DEMANDS!U$3,'BY-Demands'!$J$5:$AK$15,MATCH($E12,'BY-Demands'!$I$5:$I$15,0),FALSE)*HLOOKUP(REG_TRA_DEMANDS!$F12,DEMANDS!$I$4:$T$14,MATCH($E12,DEMANDS!$H$4:$H$14,0),FALSE)/HLOOKUP(2018,DEMANDS!$I$4:$T$14,MATCH($E12,DEMANDS!$H$4:$H$14,0),FALSE)</f>
        <v>0.75408412976022243</v>
      </c>
      <c r="V12" s="60">
        <f>HLOOKUP(REG_TRA_DEMANDS!V$3,'BY-Demands'!$J$5:$AK$15,MATCH($E12,'BY-Demands'!$I$5:$I$15,0),FALSE)*HLOOKUP(REG_TRA_DEMANDS!$F12,DEMANDS!$I$4:$T$14,MATCH($E12,DEMANDS!$H$4:$H$14,0),FALSE)/HLOOKUP(2018,DEMANDS!$I$4:$T$14,MATCH($E12,DEMANDS!$H$4:$H$14,0),FALSE)</f>
        <v>0.89918423424119043</v>
      </c>
      <c r="W12" s="60">
        <f>HLOOKUP(REG_TRA_DEMANDS!W$3,'BY-Demands'!$J$5:$AK$15,MATCH($E12,'BY-Demands'!$I$5:$I$15,0),FALSE)*HLOOKUP(REG_TRA_DEMANDS!$F12,DEMANDS!$I$4:$T$14,MATCH($E12,DEMANDS!$H$4:$H$14,0),FALSE)/HLOOKUP(2018,DEMANDS!$I$4:$T$14,MATCH($E12,DEMANDS!$H$4:$H$14,0),FALSE)</f>
        <v>0.81975940471536213</v>
      </c>
      <c r="X12" s="60">
        <f>HLOOKUP(REG_TRA_DEMANDS!X$3,'BY-Demands'!$J$5:$AK$15,MATCH($E12,'BY-Demands'!$I$5:$I$15,0),FALSE)*HLOOKUP(REG_TRA_DEMANDS!$F12,DEMANDS!$I$4:$T$14,MATCH($E12,DEMANDS!$H$4:$H$14,0),FALSE)/HLOOKUP(2018,DEMANDS!$I$4:$T$14,MATCH($E12,DEMANDS!$H$4:$H$14,0),FALSE)</f>
        <v>0.54434657500338979</v>
      </c>
      <c r="Y12" s="60">
        <f>HLOOKUP(REG_TRA_DEMANDS!Y$3,'BY-Demands'!$J$5:$AK$15,MATCH($E12,'BY-Demands'!$I$5:$I$15,0),FALSE)*HLOOKUP(REG_TRA_DEMANDS!$F12,DEMANDS!$I$4:$T$14,MATCH($E12,DEMANDS!$H$4:$H$14,0),FALSE)/HLOOKUP(2018,DEMANDS!$I$4:$T$14,MATCH($E12,DEMANDS!$H$4:$H$14,0),FALSE)</f>
        <v>1.2166511066899095</v>
      </c>
      <c r="Z12" s="60">
        <f>HLOOKUP(REG_TRA_DEMANDS!Z$3,'BY-Demands'!$J$5:$AK$15,MATCH($E12,'BY-Demands'!$I$5:$I$15,0),FALSE)*HLOOKUP(REG_TRA_DEMANDS!$F12,DEMANDS!$I$4:$T$14,MATCH($E12,DEMANDS!$H$4:$H$14,0),FALSE)/HLOOKUP(2018,DEMANDS!$I$4:$T$14,MATCH($E12,DEMANDS!$H$4:$H$14,0),FALSE)</f>
        <v>0.156147995137114</v>
      </c>
      <c r="AA12" s="60">
        <f>HLOOKUP(REG_TRA_DEMANDS!AA$3,'BY-Demands'!$J$5:$AK$15,MATCH($E12,'BY-Demands'!$I$5:$I$15,0),FALSE)*HLOOKUP(REG_TRA_DEMANDS!$F12,DEMANDS!$I$4:$T$14,MATCH($E12,DEMANDS!$H$4:$H$14,0),FALSE)/HLOOKUP(2018,DEMANDS!$I$4:$T$14,MATCH($E12,DEMANDS!$H$4:$H$14,0),FALSE)</f>
        <v>0.65157582186961827</v>
      </c>
      <c r="AB12" s="60">
        <f>HLOOKUP(REG_TRA_DEMANDS!AB$3,'BY-Demands'!$J$5:$AK$15,MATCH($E12,'BY-Demands'!$I$5:$I$15,0),FALSE)*HLOOKUP(REG_TRA_DEMANDS!$F12,DEMANDS!$I$4:$T$14,MATCH($E12,DEMANDS!$H$4:$H$14,0),FALSE)/HLOOKUP(2018,DEMANDS!$I$4:$T$14,MATCH($E12,DEMANDS!$H$4:$H$14,0),FALSE)</f>
        <v>0.34084584563171788</v>
      </c>
      <c r="AC12" s="60">
        <f>HLOOKUP(REG_TRA_DEMANDS!AC$3,'BY-Demands'!$J$5:$AK$15,MATCH($E12,'BY-Demands'!$I$5:$I$15,0),FALSE)*HLOOKUP(REG_TRA_DEMANDS!$F12,DEMANDS!$I$4:$T$14,MATCH($E12,DEMANDS!$H$4:$H$14,0),FALSE)/HLOOKUP(2018,DEMANDS!$I$4:$T$14,MATCH($E12,DEMANDS!$H$4:$H$14,0),FALSE)</f>
        <v>0.30050628902857562</v>
      </c>
      <c r="AD12" s="60">
        <f>HLOOKUP(REG_TRA_DEMANDS!AD$3,'BY-Demands'!$J$5:$AK$15,MATCH($E12,'BY-Demands'!$I$5:$I$15,0),FALSE)*HLOOKUP(REG_TRA_DEMANDS!$F12,DEMANDS!$I$4:$T$14,MATCH($E12,DEMANDS!$H$4:$H$14,0),FALSE)/HLOOKUP(2018,DEMANDS!$I$4:$T$14,MATCH($E12,DEMANDS!$H$4:$H$14,0),FALSE)</f>
        <v>0.3351845374383276</v>
      </c>
      <c r="AE12" s="60">
        <f>HLOOKUP(REG_TRA_DEMANDS!AE$3,'BY-Demands'!$J$5:$AK$15,MATCH($E12,'BY-Demands'!$I$5:$I$15,0),FALSE)*HLOOKUP(REG_TRA_DEMANDS!$F12,DEMANDS!$I$4:$T$14,MATCH($E12,DEMANDS!$H$4:$H$14,0),FALSE)/HLOOKUP(2018,DEMANDS!$I$4:$T$14,MATCH($E12,DEMANDS!$H$4:$H$14,0),FALSE)</f>
        <v>0.65020018384660339</v>
      </c>
      <c r="AF12" s="60">
        <f>HLOOKUP(REG_TRA_DEMANDS!AF$3,'BY-Demands'!$J$5:$AK$15,MATCH($E12,'BY-Demands'!$I$5:$I$15,0),FALSE)*HLOOKUP(REG_TRA_DEMANDS!$F12,DEMANDS!$I$4:$T$14,MATCH($E12,DEMANDS!$H$4:$H$14,0),FALSE)/HLOOKUP(2018,DEMANDS!$I$4:$T$14,MATCH($E12,DEMANDS!$H$4:$H$14,0),FALSE)</f>
        <v>0.31184519048613801</v>
      </c>
    </row>
    <row r="13" spans="2:32" x14ac:dyDescent="0.2">
      <c r="D13" s="42" t="s">
        <v>4</v>
      </c>
      <c r="E13" s="42" t="str">
        <f>DEMANDS!$H$5</f>
        <v>TRAPS</v>
      </c>
      <c r="F13" s="42">
        <v>2065</v>
      </c>
      <c r="G13" s="60">
        <f>HLOOKUP(REG_TRA_DEMANDS!G$3,'BY-Demands'!$J$5:$AK$15,MATCH($E13,'BY-Demands'!$I$5:$I$15,0),FALSE)*HLOOKUP(REG_TRA_DEMANDS!$F13,DEMANDS!$I$4:$T$14,MATCH($E13,DEMANDS!$H$4:$H$14,0),FALSE)/HLOOKUP(2018,DEMANDS!$I$4:$T$14,MATCH($E13,DEMANDS!$H$4:$H$14,0),FALSE)</f>
        <v>0.29797327207773017</v>
      </c>
      <c r="H13" s="60">
        <f>HLOOKUP(REG_TRA_DEMANDS!H$3,'BY-Demands'!$J$5:$AK$15,MATCH($E13,'BY-Demands'!$I$5:$I$15,0),FALSE)*HLOOKUP(REG_TRA_DEMANDS!$F13,DEMANDS!$I$4:$T$14,MATCH($E13,DEMANDS!$H$4:$H$14,0),FALSE)/HLOOKUP(2018,DEMANDS!$I$4:$T$14,MATCH($E13,DEMANDS!$H$4:$H$14,0),FALSE)</f>
        <v>5.9571922139868958</v>
      </c>
      <c r="I13" s="60">
        <f>HLOOKUP(REG_TRA_DEMANDS!I$3,'BY-Demands'!$J$5:$AK$15,MATCH($E13,'BY-Demands'!$I$5:$I$15,0),FALSE)*HLOOKUP(REG_TRA_DEMANDS!$F13,DEMANDS!$I$4:$T$14,MATCH($E13,DEMANDS!$H$4:$H$14,0),FALSE)/HLOOKUP(2018,DEMANDS!$I$4:$T$14,MATCH($E13,DEMANDS!$H$4:$H$14,0),FALSE)</f>
        <v>1.0986556810299866</v>
      </c>
      <c r="J13" s="60">
        <f>HLOOKUP(REG_TRA_DEMANDS!J$3,'BY-Demands'!$J$5:$AK$15,MATCH($E13,'BY-Demands'!$I$5:$I$15,0),FALSE)*HLOOKUP(REG_TRA_DEMANDS!$F13,DEMANDS!$I$4:$T$14,MATCH($E13,DEMANDS!$H$4:$H$14,0),FALSE)/HLOOKUP(2018,DEMANDS!$I$4:$T$14,MATCH($E13,DEMANDS!$H$4:$H$14,0),FALSE)</f>
        <v>0.50970532546877945</v>
      </c>
      <c r="K13" s="60">
        <f>HLOOKUP(REG_TRA_DEMANDS!K$3,'BY-Demands'!$J$5:$AK$15,MATCH($E13,'BY-Demands'!$I$5:$I$15,0),FALSE)*HLOOKUP(REG_TRA_DEMANDS!$F13,DEMANDS!$I$4:$T$14,MATCH($E13,DEMANDS!$H$4:$H$14,0),FALSE)/HLOOKUP(2018,DEMANDS!$I$4:$T$14,MATCH($E13,DEMANDS!$H$4:$H$14,0),FALSE)</f>
        <v>0.40185146687432088</v>
      </c>
      <c r="L13" s="60">
        <f>HLOOKUP(REG_TRA_DEMANDS!L$3,'BY-Demands'!$J$5:$AK$15,MATCH($E13,'BY-Demands'!$I$5:$I$15,0),FALSE)*HLOOKUP(REG_TRA_DEMANDS!$F13,DEMANDS!$I$4:$T$14,MATCH($E13,DEMANDS!$H$4:$H$14,0),FALSE)/HLOOKUP(2018,DEMANDS!$I$4:$T$14,MATCH($E13,DEMANDS!$H$4:$H$14,0),FALSE)</f>
        <v>0.20191665724093466</v>
      </c>
      <c r="M13" s="60">
        <f>HLOOKUP(REG_TRA_DEMANDS!M$3,'BY-Demands'!$J$5:$AK$15,MATCH($E13,'BY-Demands'!$I$5:$I$15,0),FALSE)*HLOOKUP(REG_TRA_DEMANDS!$F13,DEMANDS!$I$4:$T$14,MATCH($E13,DEMANDS!$H$4:$H$14,0),FALSE)/HLOOKUP(2018,DEMANDS!$I$4:$T$14,MATCH($E13,DEMANDS!$H$4:$H$14,0),FALSE)</f>
        <v>0.57899851288910986</v>
      </c>
      <c r="N13" s="60">
        <f>HLOOKUP(REG_TRA_DEMANDS!N$3,'BY-Demands'!$J$5:$AK$15,MATCH($E13,'BY-Demands'!$I$5:$I$15,0),FALSE)*HLOOKUP(REG_TRA_DEMANDS!$F13,DEMANDS!$I$4:$T$14,MATCH($E13,DEMANDS!$H$4:$H$14,0),FALSE)/HLOOKUP(2018,DEMANDS!$I$4:$T$14,MATCH($E13,DEMANDS!$H$4:$H$14,0),FALSE)</f>
        <v>0.95304637947976889</v>
      </c>
      <c r="O13" s="60">
        <f>HLOOKUP(REG_TRA_DEMANDS!O$3,'BY-Demands'!$J$5:$AK$15,MATCH($E13,'BY-Demands'!$I$5:$I$15,0),FALSE)*HLOOKUP(REG_TRA_DEMANDS!$F13,DEMANDS!$I$4:$T$14,MATCH($E13,DEMANDS!$H$4:$H$14,0),FALSE)/HLOOKUP(2018,DEMANDS!$I$4:$T$14,MATCH($E13,DEMANDS!$H$4:$H$14,0),FALSE)</f>
        <v>0.39451627374553638</v>
      </c>
      <c r="P13" s="60">
        <f>HLOOKUP(REG_TRA_DEMANDS!P$3,'BY-Demands'!$J$5:$AK$15,MATCH($E13,'BY-Demands'!$I$5:$I$15,0),FALSE)*HLOOKUP(REG_TRA_DEMANDS!$F13,DEMANDS!$I$4:$T$14,MATCH($E13,DEMANDS!$H$4:$H$14,0),FALSE)/HLOOKUP(2018,DEMANDS!$I$4:$T$14,MATCH($E13,DEMANDS!$H$4:$H$14,0),FALSE)</f>
        <v>0.44717993064613204</v>
      </c>
      <c r="Q13" s="60">
        <f>HLOOKUP(REG_TRA_DEMANDS!Q$3,'BY-Demands'!$J$5:$AK$15,MATCH($E13,'BY-Demands'!$I$5:$I$15,0),FALSE)*HLOOKUP(REG_TRA_DEMANDS!$F13,DEMANDS!$I$4:$T$14,MATCH($E13,DEMANDS!$H$4:$H$14,0),FALSE)/HLOOKUP(2018,DEMANDS!$I$4:$T$14,MATCH($E13,DEMANDS!$H$4:$H$14,0),FALSE)</f>
        <v>0.77828883854162068</v>
      </c>
      <c r="R13" s="60">
        <f>HLOOKUP(REG_TRA_DEMANDS!R$3,'BY-Demands'!$J$5:$AK$15,MATCH($E13,'BY-Demands'!$I$5:$I$15,0),FALSE)*HLOOKUP(REG_TRA_DEMANDS!$F13,DEMANDS!$I$4:$T$14,MATCH($E13,DEMANDS!$H$4:$H$14,0),FALSE)/HLOOKUP(2018,DEMANDS!$I$4:$T$14,MATCH($E13,DEMANDS!$H$4:$H$14,0),FALSE)</f>
        <v>0.68843746594718869</v>
      </c>
      <c r="S13" s="60">
        <f>HLOOKUP(REG_TRA_DEMANDS!S$3,'BY-Demands'!$J$5:$AK$15,MATCH($E13,'BY-Demands'!$I$5:$I$15,0),FALSE)*HLOOKUP(REG_TRA_DEMANDS!$F13,DEMANDS!$I$4:$T$14,MATCH($E13,DEMANDS!$H$4:$H$14,0),FALSE)/HLOOKUP(2018,DEMANDS!$I$4:$T$14,MATCH($E13,DEMANDS!$H$4:$H$14,0),FALSE)</f>
        <v>0.60590908450615566</v>
      </c>
      <c r="T13" s="60">
        <f>HLOOKUP(REG_TRA_DEMANDS!T$3,'BY-Demands'!$J$5:$AK$15,MATCH($E13,'BY-Demands'!$I$5:$I$15,0),FALSE)*HLOOKUP(REG_TRA_DEMANDS!$F13,DEMANDS!$I$4:$T$14,MATCH($E13,DEMANDS!$H$4:$H$14,0),FALSE)/HLOOKUP(2018,DEMANDS!$I$4:$T$14,MATCH($E13,DEMANDS!$H$4:$H$14,0),FALSE)</f>
        <v>2.5623088941592815</v>
      </c>
      <c r="U13" s="60">
        <f>HLOOKUP(REG_TRA_DEMANDS!U$3,'BY-Demands'!$J$5:$AK$15,MATCH($E13,'BY-Demands'!$I$5:$I$15,0),FALSE)*HLOOKUP(REG_TRA_DEMANDS!$F13,DEMANDS!$I$4:$T$14,MATCH($E13,DEMANDS!$H$4:$H$14,0),FALSE)/HLOOKUP(2018,DEMANDS!$I$4:$T$14,MATCH($E13,DEMANDS!$H$4:$H$14,0),FALSE)</f>
        <v>0.78451902142163543</v>
      </c>
      <c r="V13" s="60">
        <f>HLOOKUP(REG_TRA_DEMANDS!V$3,'BY-Demands'!$J$5:$AK$15,MATCH($E13,'BY-Demands'!$I$5:$I$15,0),FALSE)*HLOOKUP(REG_TRA_DEMANDS!$F13,DEMANDS!$I$4:$T$14,MATCH($E13,DEMANDS!$H$4:$H$14,0),FALSE)/HLOOKUP(2018,DEMANDS!$I$4:$T$14,MATCH($E13,DEMANDS!$H$4:$H$14,0),FALSE)</f>
        <v>0.93547537693037963</v>
      </c>
      <c r="W13" s="60">
        <f>HLOOKUP(REG_TRA_DEMANDS!W$3,'BY-Demands'!$J$5:$AK$15,MATCH($E13,'BY-Demands'!$I$5:$I$15,0),FALSE)*HLOOKUP(REG_TRA_DEMANDS!$F13,DEMANDS!$I$4:$T$14,MATCH($E13,DEMANDS!$H$4:$H$14,0),FALSE)/HLOOKUP(2018,DEMANDS!$I$4:$T$14,MATCH($E13,DEMANDS!$H$4:$H$14,0),FALSE)</f>
        <v>0.85284495536720994</v>
      </c>
      <c r="X13" s="60">
        <f>HLOOKUP(REG_TRA_DEMANDS!X$3,'BY-Demands'!$J$5:$AK$15,MATCH($E13,'BY-Demands'!$I$5:$I$15,0),FALSE)*HLOOKUP(REG_TRA_DEMANDS!$F13,DEMANDS!$I$4:$T$14,MATCH($E13,DEMANDS!$H$4:$H$14,0),FALSE)/HLOOKUP(2018,DEMANDS!$I$4:$T$14,MATCH($E13,DEMANDS!$H$4:$H$14,0),FALSE)</f>
        <v>0.56631644332797215</v>
      </c>
      <c r="Y13" s="60">
        <f>HLOOKUP(REG_TRA_DEMANDS!Y$3,'BY-Demands'!$J$5:$AK$15,MATCH($E13,'BY-Demands'!$I$5:$I$15,0),FALSE)*HLOOKUP(REG_TRA_DEMANDS!$F13,DEMANDS!$I$4:$T$14,MATCH($E13,DEMANDS!$H$4:$H$14,0),FALSE)/HLOOKUP(2018,DEMANDS!$I$4:$T$14,MATCH($E13,DEMANDS!$H$4:$H$14,0),FALSE)</f>
        <v>1.2657552360045252</v>
      </c>
      <c r="Z13" s="60">
        <f>HLOOKUP(REG_TRA_DEMANDS!Z$3,'BY-Demands'!$J$5:$AK$15,MATCH($E13,'BY-Demands'!$I$5:$I$15,0),FALSE)*HLOOKUP(REG_TRA_DEMANDS!$F13,DEMANDS!$I$4:$T$14,MATCH($E13,DEMANDS!$H$4:$H$14,0),FALSE)/HLOOKUP(2018,DEMANDS!$I$4:$T$14,MATCH($E13,DEMANDS!$H$4:$H$14,0),FALSE)</f>
        <v>0.16245013985491363</v>
      </c>
      <c r="AA13" s="60">
        <f>HLOOKUP(REG_TRA_DEMANDS!AA$3,'BY-Demands'!$J$5:$AK$15,MATCH($E13,'BY-Demands'!$I$5:$I$15,0),FALSE)*HLOOKUP(REG_TRA_DEMANDS!$F13,DEMANDS!$I$4:$T$14,MATCH($E13,DEMANDS!$H$4:$H$14,0),FALSE)/HLOOKUP(2018,DEMANDS!$I$4:$T$14,MATCH($E13,DEMANDS!$H$4:$H$14,0),FALSE)</f>
        <v>0.67787347058701486</v>
      </c>
      <c r="AB13" s="60">
        <f>HLOOKUP(REG_TRA_DEMANDS!AB$3,'BY-Demands'!$J$5:$AK$15,MATCH($E13,'BY-Demands'!$I$5:$I$15,0),FALSE)*HLOOKUP(REG_TRA_DEMANDS!$F13,DEMANDS!$I$4:$T$14,MATCH($E13,DEMANDS!$H$4:$H$14,0),FALSE)/HLOOKUP(2018,DEMANDS!$I$4:$T$14,MATCH($E13,DEMANDS!$H$4:$H$14,0),FALSE)</f>
        <v>0.35460240935669984</v>
      </c>
      <c r="AC13" s="60">
        <f>HLOOKUP(REG_TRA_DEMANDS!AC$3,'BY-Demands'!$J$5:$AK$15,MATCH($E13,'BY-Demands'!$I$5:$I$15,0),FALSE)*HLOOKUP(REG_TRA_DEMANDS!$F13,DEMANDS!$I$4:$T$14,MATCH($E13,DEMANDS!$H$4:$H$14,0),FALSE)/HLOOKUP(2018,DEMANDS!$I$4:$T$14,MATCH($E13,DEMANDS!$H$4:$H$14,0),FALSE)</f>
        <v>0.31263474524348905</v>
      </c>
      <c r="AD13" s="60">
        <f>HLOOKUP(REG_TRA_DEMANDS!AD$3,'BY-Demands'!$J$5:$AK$15,MATCH($E13,'BY-Demands'!$I$5:$I$15,0),FALSE)*HLOOKUP(REG_TRA_DEMANDS!$F13,DEMANDS!$I$4:$T$14,MATCH($E13,DEMANDS!$H$4:$H$14,0),FALSE)/HLOOKUP(2018,DEMANDS!$I$4:$T$14,MATCH($E13,DEMANDS!$H$4:$H$14,0),FALSE)</f>
        <v>0.34871261034281908</v>
      </c>
      <c r="AE13" s="60">
        <f>HLOOKUP(REG_TRA_DEMANDS!AE$3,'BY-Demands'!$J$5:$AK$15,MATCH($E13,'BY-Demands'!$I$5:$I$15,0),FALSE)*HLOOKUP(REG_TRA_DEMANDS!$F13,DEMANDS!$I$4:$T$14,MATCH($E13,DEMANDS!$H$4:$H$14,0),FALSE)/HLOOKUP(2018,DEMANDS!$I$4:$T$14,MATCH($E13,DEMANDS!$H$4:$H$14,0),FALSE)</f>
        <v>0.67644231171089675</v>
      </c>
      <c r="AF13" s="60">
        <f>HLOOKUP(REG_TRA_DEMANDS!AF$3,'BY-Demands'!$J$5:$AK$15,MATCH($E13,'BY-Demands'!$I$5:$I$15,0),FALSE)*HLOOKUP(REG_TRA_DEMANDS!$F13,DEMANDS!$I$4:$T$14,MATCH($E13,DEMANDS!$H$4:$H$14,0),FALSE)/HLOOKUP(2018,DEMANDS!$I$4:$T$14,MATCH($E13,DEMANDS!$H$4:$H$14,0),FALSE)</f>
        <v>0.32443128560870238</v>
      </c>
    </row>
    <row r="14" spans="2:32" x14ac:dyDescent="0.2">
      <c r="D14" s="42" t="s">
        <v>4</v>
      </c>
      <c r="E14" s="42" t="str">
        <f>DEMANDS!$H$5</f>
        <v>TRAPS</v>
      </c>
      <c r="F14" s="42">
        <v>2070</v>
      </c>
      <c r="G14" s="60">
        <f>HLOOKUP(REG_TRA_DEMANDS!G$3,'BY-Demands'!$J$5:$AK$15,MATCH($E14,'BY-Demands'!$I$5:$I$15,0),FALSE)*HLOOKUP(REG_TRA_DEMANDS!$F14,DEMANDS!$I$4:$T$14,MATCH($E14,DEMANDS!$H$4:$H$14,0),FALSE)/HLOOKUP(2018,DEMANDS!$I$4:$T$14,MATCH($E14,DEMANDS!$H$4:$H$14,0),FALSE)</f>
        <v>0.30938791207960381</v>
      </c>
      <c r="H14" s="60">
        <f>HLOOKUP(REG_TRA_DEMANDS!H$3,'BY-Demands'!$J$5:$AK$15,MATCH($E14,'BY-Demands'!$I$5:$I$15,0),FALSE)*HLOOKUP(REG_TRA_DEMANDS!$F14,DEMANDS!$I$4:$T$14,MATCH($E14,DEMANDS!$H$4:$H$14,0),FALSE)/HLOOKUP(2018,DEMANDS!$I$4:$T$14,MATCH($E14,DEMANDS!$H$4:$H$14,0),FALSE)</f>
        <v>6.1853979321389811</v>
      </c>
      <c r="I14" s="60">
        <f>HLOOKUP(REG_TRA_DEMANDS!I$3,'BY-Demands'!$J$5:$AK$15,MATCH($E14,'BY-Demands'!$I$5:$I$15,0),FALSE)*HLOOKUP(REG_TRA_DEMANDS!$F14,DEMANDS!$I$4:$T$14,MATCH($E14,DEMANDS!$H$4:$H$14,0),FALSE)/HLOOKUP(2018,DEMANDS!$I$4:$T$14,MATCH($E14,DEMANDS!$H$4:$H$14,0),FALSE)</f>
        <v>1.1407425400208131</v>
      </c>
      <c r="J14" s="60">
        <f>HLOOKUP(REG_TRA_DEMANDS!J$3,'BY-Demands'!$J$5:$AK$15,MATCH($E14,'BY-Demands'!$I$5:$I$15,0),FALSE)*HLOOKUP(REG_TRA_DEMANDS!$F14,DEMANDS!$I$4:$T$14,MATCH($E14,DEMANDS!$H$4:$H$14,0),FALSE)/HLOOKUP(2018,DEMANDS!$I$4:$T$14,MATCH($E14,DEMANDS!$H$4:$H$14,0),FALSE)</f>
        <v>0.52923091162855485</v>
      </c>
      <c r="K14" s="60">
        <f>HLOOKUP(REG_TRA_DEMANDS!K$3,'BY-Demands'!$J$5:$AK$15,MATCH($E14,'BY-Demands'!$I$5:$I$15,0),FALSE)*HLOOKUP(REG_TRA_DEMANDS!$F14,DEMANDS!$I$4:$T$14,MATCH($E14,DEMANDS!$H$4:$H$14,0),FALSE)/HLOOKUP(2018,DEMANDS!$I$4:$T$14,MATCH($E14,DEMANDS!$H$4:$H$14,0),FALSE)</f>
        <v>0.41724543089200178</v>
      </c>
      <c r="L14" s="60">
        <f>HLOOKUP(REG_TRA_DEMANDS!L$3,'BY-Demands'!$J$5:$AK$15,MATCH($E14,'BY-Demands'!$I$5:$I$15,0),FALSE)*HLOOKUP(REG_TRA_DEMANDS!$F14,DEMANDS!$I$4:$T$14,MATCH($E14,DEMANDS!$H$4:$H$14,0),FALSE)/HLOOKUP(2018,DEMANDS!$I$4:$T$14,MATCH($E14,DEMANDS!$H$4:$H$14,0),FALSE)</f>
        <v>0.20965159915943579</v>
      </c>
      <c r="M14" s="60">
        <f>HLOOKUP(REG_TRA_DEMANDS!M$3,'BY-Demands'!$J$5:$AK$15,MATCH($E14,'BY-Demands'!$I$5:$I$15,0),FALSE)*HLOOKUP(REG_TRA_DEMANDS!$F14,DEMANDS!$I$4:$T$14,MATCH($E14,DEMANDS!$H$4:$H$14,0),FALSE)/HLOOKUP(2018,DEMANDS!$I$4:$T$14,MATCH($E14,DEMANDS!$H$4:$H$14,0),FALSE)</f>
        <v>0.60117855454239388</v>
      </c>
      <c r="N14" s="60">
        <f>HLOOKUP(REG_TRA_DEMANDS!N$3,'BY-Demands'!$J$5:$AK$15,MATCH($E14,'BY-Demands'!$I$5:$I$15,0),FALSE)*HLOOKUP(REG_TRA_DEMANDS!$F14,DEMANDS!$I$4:$T$14,MATCH($E14,DEMANDS!$H$4:$H$14,0),FALSE)/HLOOKUP(2018,DEMANDS!$I$4:$T$14,MATCH($E14,DEMANDS!$H$4:$H$14,0),FALSE)</f>
        <v>0.98955529603793846</v>
      </c>
      <c r="O14" s="60">
        <f>HLOOKUP(REG_TRA_DEMANDS!O$3,'BY-Demands'!$J$5:$AK$15,MATCH($E14,'BY-Demands'!$I$5:$I$15,0),FALSE)*HLOOKUP(REG_TRA_DEMANDS!$F14,DEMANDS!$I$4:$T$14,MATCH($E14,DEMANDS!$H$4:$H$14,0),FALSE)/HLOOKUP(2018,DEMANDS!$I$4:$T$14,MATCH($E14,DEMANDS!$H$4:$H$14,0),FALSE)</f>
        <v>0.40962924414145563</v>
      </c>
      <c r="P14" s="60">
        <f>HLOOKUP(REG_TRA_DEMANDS!P$3,'BY-Demands'!$J$5:$AK$15,MATCH($E14,'BY-Demands'!$I$5:$I$15,0),FALSE)*HLOOKUP(REG_TRA_DEMANDS!$F14,DEMANDS!$I$4:$T$14,MATCH($E14,DEMANDS!$H$4:$H$14,0),FALSE)/HLOOKUP(2018,DEMANDS!$I$4:$T$14,MATCH($E14,DEMANDS!$H$4:$H$14,0),FALSE)</f>
        <v>0.46431031918331889</v>
      </c>
      <c r="Q14" s="60">
        <f>HLOOKUP(REG_TRA_DEMANDS!Q$3,'BY-Demands'!$J$5:$AK$15,MATCH($E14,'BY-Demands'!$I$5:$I$15,0),FALSE)*HLOOKUP(REG_TRA_DEMANDS!$F14,DEMANDS!$I$4:$T$14,MATCH($E14,DEMANDS!$H$4:$H$14,0),FALSE)/HLOOKUP(2018,DEMANDS!$I$4:$T$14,MATCH($E14,DEMANDS!$H$4:$H$14,0),FALSE)</f>
        <v>0.80810321366151883</v>
      </c>
      <c r="R14" s="60">
        <f>HLOOKUP(REG_TRA_DEMANDS!R$3,'BY-Demands'!$J$5:$AK$15,MATCH($E14,'BY-Demands'!$I$5:$I$15,0),FALSE)*HLOOKUP(REG_TRA_DEMANDS!$F14,DEMANDS!$I$4:$T$14,MATCH($E14,DEMANDS!$H$4:$H$14,0),FALSE)/HLOOKUP(2018,DEMANDS!$I$4:$T$14,MATCH($E14,DEMANDS!$H$4:$H$14,0),FALSE)</f>
        <v>0.71480985090237148</v>
      </c>
      <c r="S14" s="60">
        <f>HLOOKUP(REG_TRA_DEMANDS!S$3,'BY-Demands'!$J$5:$AK$15,MATCH($E14,'BY-Demands'!$I$5:$I$15,0),FALSE)*HLOOKUP(REG_TRA_DEMANDS!$F14,DEMANDS!$I$4:$T$14,MATCH($E14,DEMANDS!$H$4:$H$14,0),FALSE)/HLOOKUP(2018,DEMANDS!$I$4:$T$14,MATCH($E14,DEMANDS!$H$4:$H$14,0),FALSE)</f>
        <v>0.62912000549002978</v>
      </c>
      <c r="T14" s="60">
        <f>HLOOKUP(REG_TRA_DEMANDS!T$3,'BY-Demands'!$J$5:$AK$15,MATCH($E14,'BY-Demands'!$I$5:$I$15,0),FALSE)*HLOOKUP(REG_TRA_DEMANDS!$F14,DEMANDS!$I$4:$T$14,MATCH($E14,DEMANDS!$H$4:$H$14,0),FALSE)/HLOOKUP(2018,DEMANDS!$I$4:$T$14,MATCH($E14,DEMANDS!$H$4:$H$14,0),FALSE)</f>
        <v>2.6604647904800678</v>
      </c>
      <c r="U14" s="60">
        <f>HLOOKUP(REG_TRA_DEMANDS!U$3,'BY-Demands'!$J$5:$AK$15,MATCH($E14,'BY-Demands'!$I$5:$I$15,0),FALSE)*HLOOKUP(REG_TRA_DEMANDS!$F14,DEMANDS!$I$4:$T$14,MATCH($E14,DEMANDS!$H$4:$H$14,0),FALSE)/HLOOKUP(2018,DEMANDS!$I$4:$T$14,MATCH($E14,DEMANDS!$H$4:$H$14,0),FALSE)</f>
        <v>0.81457205987608494</v>
      </c>
      <c r="V14" s="60">
        <f>HLOOKUP(REG_TRA_DEMANDS!V$3,'BY-Demands'!$J$5:$AK$15,MATCH($E14,'BY-Demands'!$I$5:$I$15,0),FALSE)*HLOOKUP(REG_TRA_DEMANDS!$F14,DEMANDS!$I$4:$T$14,MATCH($E14,DEMANDS!$H$4:$H$14,0),FALSE)/HLOOKUP(2018,DEMANDS!$I$4:$T$14,MATCH($E14,DEMANDS!$H$4:$H$14,0),FALSE)</f>
        <v>0.97131119060527793</v>
      </c>
      <c r="W14" s="60">
        <f>HLOOKUP(REG_TRA_DEMANDS!W$3,'BY-Demands'!$J$5:$AK$15,MATCH($E14,'BY-Demands'!$I$5:$I$15,0),FALSE)*HLOOKUP(REG_TRA_DEMANDS!$F14,DEMANDS!$I$4:$T$14,MATCH($E14,DEMANDS!$H$4:$H$14,0),FALSE)/HLOOKUP(2018,DEMANDS!$I$4:$T$14,MATCH($E14,DEMANDS!$H$4:$H$14,0),FALSE)</f>
        <v>0.88551539615893038</v>
      </c>
      <c r="X14" s="60">
        <f>HLOOKUP(REG_TRA_DEMANDS!X$3,'BY-Demands'!$J$5:$AK$15,MATCH($E14,'BY-Demands'!$I$5:$I$15,0),FALSE)*HLOOKUP(REG_TRA_DEMANDS!$F14,DEMANDS!$I$4:$T$14,MATCH($E14,DEMANDS!$H$4:$H$14,0),FALSE)/HLOOKUP(2018,DEMANDS!$I$4:$T$14,MATCH($E14,DEMANDS!$H$4:$H$14,0),FALSE)</f>
        <v>0.58801066537230362</v>
      </c>
      <c r="Y14" s="60">
        <f>HLOOKUP(REG_TRA_DEMANDS!Y$3,'BY-Demands'!$J$5:$AK$15,MATCH($E14,'BY-Demands'!$I$5:$I$15,0),FALSE)*HLOOKUP(REG_TRA_DEMANDS!$F14,DEMANDS!$I$4:$T$14,MATCH($E14,DEMANDS!$H$4:$H$14,0),FALSE)/HLOOKUP(2018,DEMANDS!$I$4:$T$14,MATCH($E14,DEMANDS!$H$4:$H$14,0),FALSE)</f>
        <v>1.314243277394054</v>
      </c>
      <c r="Z14" s="60">
        <f>HLOOKUP(REG_TRA_DEMANDS!Z$3,'BY-Demands'!$J$5:$AK$15,MATCH($E14,'BY-Demands'!$I$5:$I$15,0),FALSE)*HLOOKUP(REG_TRA_DEMANDS!$F14,DEMANDS!$I$4:$T$14,MATCH($E14,DEMANDS!$H$4:$H$14,0),FALSE)/HLOOKUP(2018,DEMANDS!$I$4:$T$14,MATCH($E14,DEMANDS!$H$4:$H$14,0),FALSE)</f>
        <v>0.16867321433326532</v>
      </c>
      <c r="AA14" s="60">
        <f>HLOOKUP(REG_TRA_DEMANDS!AA$3,'BY-Demands'!$J$5:$AK$15,MATCH($E14,'BY-Demands'!$I$5:$I$15,0),FALSE)*HLOOKUP(REG_TRA_DEMANDS!$F14,DEMANDS!$I$4:$T$14,MATCH($E14,DEMANDS!$H$4:$H$14,0),FALSE)/HLOOKUP(2018,DEMANDS!$I$4:$T$14,MATCH($E14,DEMANDS!$H$4:$H$14,0),FALSE)</f>
        <v>0.70384117426599768</v>
      </c>
      <c r="AB14" s="60">
        <f>HLOOKUP(REG_TRA_DEMANDS!AB$3,'BY-Demands'!$J$5:$AK$15,MATCH($E14,'BY-Demands'!$I$5:$I$15,0),FALSE)*HLOOKUP(REG_TRA_DEMANDS!$F14,DEMANDS!$I$4:$T$14,MATCH($E14,DEMANDS!$H$4:$H$14,0),FALSE)/HLOOKUP(2018,DEMANDS!$I$4:$T$14,MATCH($E14,DEMANDS!$H$4:$H$14,0),FALSE)</f>
        <v>0.36818637552379907</v>
      </c>
      <c r="AC14" s="60">
        <f>HLOOKUP(REG_TRA_DEMANDS!AC$3,'BY-Demands'!$J$5:$AK$15,MATCH($E14,'BY-Demands'!$I$5:$I$15,0),FALSE)*HLOOKUP(REG_TRA_DEMANDS!$F14,DEMANDS!$I$4:$T$14,MATCH($E14,DEMANDS!$H$4:$H$14,0),FALSE)/HLOOKUP(2018,DEMANDS!$I$4:$T$14,MATCH($E14,DEMANDS!$H$4:$H$14,0),FALSE)</f>
        <v>0.32461103104975753</v>
      </c>
      <c r="AD14" s="60">
        <f>HLOOKUP(REG_TRA_DEMANDS!AD$3,'BY-Demands'!$J$5:$AK$15,MATCH($E14,'BY-Demands'!$I$5:$I$15,0),FALSE)*HLOOKUP(REG_TRA_DEMANDS!$F14,DEMANDS!$I$4:$T$14,MATCH($E14,DEMANDS!$H$4:$H$14,0),FALSE)/HLOOKUP(2018,DEMANDS!$I$4:$T$14,MATCH($E14,DEMANDS!$H$4:$H$14,0),FALSE)</f>
        <v>0.36207095246331156</v>
      </c>
      <c r="AE14" s="60">
        <f>HLOOKUP(REG_TRA_DEMANDS!AE$3,'BY-Demands'!$J$5:$AK$15,MATCH($E14,'BY-Demands'!$I$5:$I$15,0),FALSE)*HLOOKUP(REG_TRA_DEMANDS!$F14,DEMANDS!$I$4:$T$14,MATCH($E14,DEMANDS!$H$4:$H$14,0),FALSE)/HLOOKUP(2018,DEMANDS!$I$4:$T$14,MATCH($E14,DEMANDS!$H$4:$H$14,0),FALSE)</f>
        <v>0.70235519113251432</v>
      </c>
      <c r="AF14" s="60">
        <f>HLOOKUP(REG_TRA_DEMANDS!AF$3,'BY-Demands'!$J$5:$AK$15,MATCH($E14,'BY-Demands'!$I$5:$I$15,0),FALSE)*HLOOKUP(REG_TRA_DEMANDS!$F14,DEMANDS!$I$4:$T$14,MATCH($E14,DEMANDS!$H$4:$H$14,0),FALSE)/HLOOKUP(2018,DEMANDS!$I$4:$T$14,MATCH($E14,DEMANDS!$H$4:$H$14,0),FALSE)</f>
        <v>0.33685946852841853</v>
      </c>
    </row>
    <row r="15" spans="2:32" x14ac:dyDescent="0.2">
      <c r="D15" s="74" t="s">
        <v>4</v>
      </c>
      <c r="E15" s="74" t="str">
        <f>DEMANDS!$H$6</f>
        <v>TRAPM</v>
      </c>
      <c r="F15" s="74">
        <v>2020</v>
      </c>
      <c r="G15" s="76">
        <f>HLOOKUP(REG_TRA_DEMANDS!G$3,'BY-Demands'!$J$5:$AK$15,MATCH($E15,'BY-Demands'!$I$5:$I$15,0),FALSE)*HLOOKUP(REG_TRA_DEMANDS!$F15,DEMANDS!$I$4:$T$14,MATCH($E15,DEMANDS!$H$4:$H$14,0),FALSE)/HLOOKUP(2018,DEMANDS!$I$4:$T$14,MATCH($E15,DEMANDS!$H$4:$H$14,0),FALSE)</f>
        <v>0.45049124270372853</v>
      </c>
      <c r="H15" s="76">
        <f>HLOOKUP(REG_TRA_DEMANDS!H$3,'BY-Demands'!$J$5:$AK$15,MATCH($E15,'BY-Demands'!$I$5:$I$15,0),FALSE)*HLOOKUP(REG_TRA_DEMANDS!$F15,DEMANDS!$I$4:$T$14,MATCH($E15,DEMANDS!$H$4:$H$14,0),FALSE)/HLOOKUP(2018,DEMANDS!$I$4:$T$14,MATCH($E15,DEMANDS!$H$4:$H$14,0),FALSE)</f>
        <v>7.8890856665314795</v>
      </c>
      <c r="I15" s="76">
        <f>HLOOKUP(REG_TRA_DEMANDS!I$3,'BY-Demands'!$J$5:$AK$15,MATCH($E15,'BY-Demands'!$I$5:$I$15,0),FALSE)*HLOOKUP(REG_TRA_DEMANDS!$F15,DEMANDS!$I$4:$T$14,MATCH($E15,DEMANDS!$H$4:$H$14,0),FALSE)/HLOOKUP(2018,DEMANDS!$I$4:$T$14,MATCH($E15,DEMANDS!$H$4:$H$14,0),FALSE)</f>
        <v>1.6064688677916952</v>
      </c>
      <c r="J15" s="76">
        <f>HLOOKUP(REG_TRA_DEMANDS!J$3,'BY-Demands'!$J$5:$AK$15,MATCH($E15,'BY-Demands'!$I$5:$I$15,0),FALSE)*HLOOKUP(REG_TRA_DEMANDS!$F15,DEMANDS!$I$4:$T$14,MATCH($E15,DEMANDS!$H$4:$H$14,0),FALSE)/HLOOKUP(2018,DEMANDS!$I$4:$T$14,MATCH($E15,DEMANDS!$H$4:$H$14,0),FALSE)</f>
        <v>0.7629432754868567</v>
      </c>
      <c r="K15" s="76">
        <f>HLOOKUP(REG_TRA_DEMANDS!K$3,'BY-Demands'!$J$5:$AK$15,MATCH($E15,'BY-Demands'!$I$5:$I$15,0),FALSE)*HLOOKUP(REG_TRA_DEMANDS!$F15,DEMANDS!$I$4:$T$14,MATCH($E15,DEMANDS!$H$4:$H$14,0),FALSE)/HLOOKUP(2018,DEMANDS!$I$4:$T$14,MATCH($E15,DEMANDS!$H$4:$H$14,0),FALSE)</f>
        <v>0.57401194008611356</v>
      </c>
      <c r="L15" s="76">
        <f>HLOOKUP(REG_TRA_DEMANDS!L$3,'BY-Demands'!$J$5:$AK$15,MATCH($E15,'BY-Demands'!$I$5:$I$15,0),FALSE)*HLOOKUP(REG_TRA_DEMANDS!$F15,DEMANDS!$I$4:$T$14,MATCH($E15,DEMANDS!$H$4:$H$14,0),FALSE)/HLOOKUP(2018,DEMANDS!$I$4:$T$14,MATCH($E15,DEMANDS!$H$4:$H$14,0),FALSE)</f>
        <v>0.29572799525086407</v>
      </c>
      <c r="M15" s="76">
        <f>HLOOKUP(REG_TRA_DEMANDS!M$3,'BY-Demands'!$J$5:$AK$15,MATCH($E15,'BY-Demands'!$I$5:$I$15,0),FALSE)*HLOOKUP(REG_TRA_DEMANDS!$F15,DEMANDS!$I$4:$T$14,MATCH($E15,DEMANDS!$H$4:$H$14,0),FALSE)/HLOOKUP(2018,DEMANDS!$I$4:$T$14,MATCH($E15,DEMANDS!$H$4:$H$14,0),FALSE)</f>
        <v>0.79655879369579108</v>
      </c>
      <c r="N15" s="76">
        <f>HLOOKUP(REG_TRA_DEMANDS!N$3,'BY-Demands'!$J$5:$AK$15,MATCH($E15,'BY-Demands'!$I$5:$I$15,0),FALSE)*HLOOKUP(REG_TRA_DEMANDS!$F15,DEMANDS!$I$4:$T$14,MATCH($E15,DEMANDS!$H$4:$H$14,0),FALSE)/HLOOKUP(2018,DEMANDS!$I$4:$T$14,MATCH($E15,DEMANDS!$H$4:$H$14,0),FALSE)</f>
        <v>1.382917118323272</v>
      </c>
      <c r="O15" s="76">
        <f>HLOOKUP(REG_TRA_DEMANDS!O$3,'BY-Demands'!$J$5:$AK$15,MATCH($E15,'BY-Demands'!$I$5:$I$15,0),FALSE)*HLOOKUP(REG_TRA_DEMANDS!$F15,DEMANDS!$I$4:$T$14,MATCH($E15,DEMANDS!$H$4:$H$14,0),FALSE)/HLOOKUP(2018,DEMANDS!$I$4:$T$14,MATCH($E15,DEMANDS!$H$4:$H$14,0),FALSE)</f>
        <v>0.5860674408745391</v>
      </c>
      <c r="P15" s="76">
        <f>HLOOKUP(REG_TRA_DEMANDS!P$3,'BY-Demands'!$J$5:$AK$15,MATCH($E15,'BY-Demands'!$I$5:$I$15,0),FALSE)*HLOOKUP(REG_TRA_DEMANDS!$F15,DEMANDS!$I$4:$T$14,MATCH($E15,DEMANDS!$H$4:$H$14,0),FALSE)/HLOOKUP(2018,DEMANDS!$I$4:$T$14,MATCH($E15,DEMANDS!$H$4:$H$14,0),FALSE)</f>
        <v>0.66158070508256084</v>
      </c>
      <c r="Q15" s="76">
        <f>HLOOKUP(REG_TRA_DEMANDS!Q$3,'BY-Demands'!$J$5:$AK$15,MATCH($E15,'BY-Demands'!$I$5:$I$15,0),FALSE)*HLOOKUP(REG_TRA_DEMANDS!$F15,DEMANDS!$I$4:$T$14,MATCH($E15,DEMANDS!$H$4:$H$14,0),FALSE)/HLOOKUP(2018,DEMANDS!$I$4:$T$14,MATCH($E15,DEMANDS!$H$4:$H$14,0),FALSE)</f>
        <v>1.1733306882462118</v>
      </c>
      <c r="R15" s="76">
        <f>HLOOKUP(REG_TRA_DEMANDS!R$3,'BY-Demands'!$J$5:$AK$15,MATCH($E15,'BY-Demands'!$I$5:$I$15,0),FALSE)*HLOOKUP(REG_TRA_DEMANDS!$F15,DEMANDS!$I$4:$T$14,MATCH($E15,DEMANDS!$H$4:$H$14,0),FALSE)/HLOOKUP(2018,DEMANDS!$I$4:$T$14,MATCH($E15,DEMANDS!$H$4:$H$14,0),FALSE)</f>
        <v>0.99567485904746411</v>
      </c>
      <c r="S15" s="76">
        <f>HLOOKUP(REG_TRA_DEMANDS!S$3,'BY-Demands'!$J$5:$AK$15,MATCH($E15,'BY-Demands'!$I$5:$I$15,0),FALSE)*HLOOKUP(REG_TRA_DEMANDS!$F15,DEMANDS!$I$4:$T$14,MATCH($E15,DEMANDS!$H$4:$H$14,0),FALSE)/HLOOKUP(2018,DEMANDS!$I$4:$T$14,MATCH($E15,DEMANDS!$H$4:$H$14,0),FALSE)</f>
        <v>0.90302756430822595</v>
      </c>
      <c r="T15" s="76">
        <f>HLOOKUP(REG_TRA_DEMANDS!T$3,'BY-Demands'!$J$5:$AK$15,MATCH($E15,'BY-Demands'!$I$5:$I$15,0),FALSE)*HLOOKUP(REG_TRA_DEMANDS!$F15,DEMANDS!$I$4:$T$14,MATCH($E15,DEMANDS!$H$4:$H$14,0),FALSE)/HLOOKUP(2018,DEMANDS!$I$4:$T$14,MATCH($E15,DEMANDS!$H$4:$H$14,0),FALSE)</f>
        <v>3.6494177699149031</v>
      </c>
      <c r="U15" s="76">
        <f>HLOOKUP(REG_TRA_DEMANDS!U$3,'BY-Demands'!$J$5:$AK$15,MATCH($E15,'BY-Demands'!$I$5:$I$15,0),FALSE)*HLOOKUP(REG_TRA_DEMANDS!$F15,DEMANDS!$I$4:$T$14,MATCH($E15,DEMANDS!$H$4:$H$14,0),FALSE)/HLOOKUP(2018,DEMANDS!$I$4:$T$14,MATCH($E15,DEMANDS!$H$4:$H$14,0),FALSE)</f>
        <v>1.1944534548204522</v>
      </c>
      <c r="V15" s="76">
        <f>HLOOKUP(REG_TRA_DEMANDS!V$3,'BY-Demands'!$J$5:$AK$15,MATCH($E15,'BY-Demands'!$I$5:$I$15,0),FALSE)*HLOOKUP(REG_TRA_DEMANDS!$F15,DEMANDS!$I$4:$T$14,MATCH($E15,DEMANDS!$H$4:$H$14,0),FALSE)/HLOOKUP(2018,DEMANDS!$I$4:$T$14,MATCH($E15,DEMANDS!$H$4:$H$14,0),FALSE)</f>
        <v>1.3452619468830387</v>
      </c>
      <c r="W15" s="76">
        <f>HLOOKUP(REG_TRA_DEMANDS!W$3,'BY-Demands'!$J$5:$AK$15,MATCH($E15,'BY-Demands'!$I$5:$I$15,0),FALSE)*HLOOKUP(REG_TRA_DEMANDS!$F15,DEMANDS!$I$4:$T$14,MATCH($E15,DEMANDS!$H$4:$H$14,0),FALSE)/HLOOKUP(2018,DEMANDS!$I$4:$T$14,MATCH($E15,DEMANDS!$H$4:$H$14,0),FALSE)</f>
        <v>1.3047446964708718</v>
      </c>
      <c r="X15" s="76">
        <f>HLOOKUP(REG_TRA_DEMANDS!X$3,'BY-Demands'!$J$5:$AK$15,MATCH($E15,'BY-Demands'!$I$5:$I$15,0),FALSE)*HLOOKUP(REG_TRA_DEMANDS!$F15,DEMANDS!$I$4:$T$14,MATCH($E15,DEMANDS!$H$4:$H$14,0),FALSE)/HLOOKUP(2018,DEMANDS!$I$4:$T$14,MATCH($E15,DEMANDS!$H$4:$H$14,0),FALSE)</f>
        <v>0.82313344041151848</v>
      </c>
      <c r="Y15" s="76">
        <f>HLOOKUP(REG_TRA_DEMANDS!Y$3,'BY-Demands'!$J$5:$AK$15,MATCH($E15,'BY-Demands'!$I$5:$I$15,0),FALSE)*HLOOKUP(REG_TRA_DEMANDS!$F15,DEMANDS!$I$4:$T$14,MATCH($E15,DEMANDS!$H$4:$H$14,0),FALSE)/HLOOKUP(2018,DEMANDS!$I$4:$T$14,MATCH($E15,DEMANDS!$H$4:$H$14,0),FALSE)</f>
        <v>1.8429462349039243</v>
      </c>
      <c r="Z15" s="76">
        <f>HLOOKUP(REG_TRA_DEMANDS!Z$3,'BY-Demands'!$J$5:$AK$15,MATCH($E15,'BY-Demands'!$I$5:$I$15,0),FALSE)*HLOOKUP(REG_TRA_DEMANDS!$F15,DEMANDS!$I$4:$T$14,MATCH($E15,DEMANDS!$H$4:$H$14,0),FALSE)/HLOOKUP(2018,DEMANDS!$I$4:$T$14,MATCH($E15,DEMANDS!$H$4:$H$14,0),FALSE)</f>
        <v>0.24154060081043646</v>
      </c>
      <c r="AA15" s="76">
        <f>HLOOKUP(REG_TRA_DEMANDS!AA$3,'BY-Demands'!$J$5:$AK$15,MATCH($E15,'BY-Demands'!$I$5:$I$15,0),FALSE)*HLOOKUP(REG_TRA_DEMANDS!$F15,DEMANDS!$I$4:$T$14,MATCH($E15,DEMANDS!$H$4:$H$14,0),FALSE)/HLOOKUP(2018,DEMANDS!$I$4:$T$14,MATCH($E15,DEMANDS!$H$4:$H$14,0),FALSE)</f>
        <v>1.0206807117518544</v>
      </c>
      <c r="AB15" s="76">
        <f>HLOOKUP(REG_TRA_DEMANDS!AB$3,'BY-Demands'!$J$5:$AK$15,MATCH($E15,'BY-Demands'!$I$5:$I$15,0),FALSE)*HLOOKUP(REG_TRA_DEMANDS!$F15,DEMANDS!$I$4:$T$14,MATCH($E15,DEMANDS!$H$4:$H$14,0),FALSE)/HLOOKUP(2018,DEMANDS!$I$4:$T$14,MATCH($E15,DEMANDS!$H$4:$H$14,0),FALSE)</f>
        <v>0.54956596358165188</v>
      </c>
      <c r="AC15" s="76">
        <f>HLOOKUP(REG_TRA_DEMANDS!AC$3,'BY-Demands'!$J$5:$AK$15,MATCH($E15,'BY-Demands'!$I$5:$I$15,0),FALSE)*HLOOKUP(REG_TRA_DEMANDS!$F15,DEMANDS!$I$4:$T$14,MATCH($E15,DEMANDS!$H$4:$H$14,0),FALSE)/HLOOKUP(2018,DEMANDS!$I$4:$T$14,MATCH($E15,DEMANDS!$H$4:$H$14,0),FALSE)</f>
        <v>0.44833328608672962</v>
      </c>
      <c r="AD15" s="76">
        <f>HLOOKUP(REG_TRA_DEMANDS!AD$3,'BY-Demands'!$J$5:$AK$15,MATCH($E15,'BY-Demands'!$I$5:$I$15,0),FALSE)*HLOOKUP(REG_TRA_DEMANDS!$F15,DEMANDS!$I$4:$T$14,MATCH($E15,DEMANDS!$H$4:$H$14,0),FALSE)/HLOOKUP(2018,DEMANDS!$I$4:$T$14,MATCH($E15,DEMANDS!$H$4:$H$14,0),FALSE)</f>
        <v>0.48714641805430331</v>
      </c>
      <c r="AE15" s="76">
        <f>HLOOKUP(REG_TRA_DEMANDS!AE$3,'BY-Demands'!$J$5:$AK$15,MATCH($E15,'BY-Demands'!$I$5:$I$15,0),FALSE)*HLOOKUP(REG_TRA_DEMANDS!$F15,DEMANDS!$I$4:$T$14,MATCH($E15,DEMANDS!$H$4:$H$14,0),FALSE)/HLOOKUP(2018,DEMANDS!$I$4:$T$14,MATCH($E15,DEMANDS!$H$4:$H$14,0),FALSE)</f>
        <v>0.89715894205398239</v>
      </c>
      <c r="AF15" s="76">
        <f>HLOOKUP(REG_TRA_DEMANDS!AF$3,'BY-Demands'!$J$5:$AK$15,MATCH($E15,'BY-Demands'!$I$5:$I$15,0),FALSE)*HLOOKUP(REG_TRA_DEMANDS!$F15,DEMANDS!$I$4:$T$14,MATCH($E15,DEMANDS!$H$4:$H$14,0),FALSE)/HLOOKUP(2018,DEMANDS!$I$4:$T$14,MATCH($E15,DEMANDS!$H$4:$H$14,0),FALSE)</f>
        <v>0.4934034014467506</v>
      </c>
    </row>
    <row r="16" spans="2:32" x14ac:dyDescent="0.2">
      <c r="D16" s="75" t="s">
        <v>4</v>
      </c>
      <c r="E16" s="75" t="str">
        <f>DEMANDS!$H$6</f>
        <v>TRAPM</v>
      </c>
      <c r="F16" s="75">
        <v>2025</v>
      </c>
      <c r="G16" s="77">
        <f>HLOOKUP(REG_TRA_DEMANDS!G$3,'BY-Demands'!$J$5:$AK$15,MATCH($E16,'BY-Demands'!$I$5:$I$15,0),FALSE)*HLOOKUP(REG_TRA_DEMANDS!$F16,DEMANDS!$I$4:$T$14,MATCH($E16,DEMANDS!$H$4:$H$14,0),FALSE)/HLOOKUP(2018,DEMANDS!$I$4:$T$14,MATCH($E16,DEMANDS!$H$4:$H$14,0),FALSE)</f>
        <v>0.47734795698888927</v>
      </c>
      <c r="H16" s="77">
        <f>HLOOKUP(REG_TRA_DEMANDS!H$3,'BY-Demands'!$J$5:$AK$15,MATCH($E16,'BY-Demands'!$I$5:$I$15,0),FALSE)*HLOOKUP(REG_TRA_DEMANDS!$F16,DEMANDS!$I$4:$T$14,MATCH($E16,DEMANDS!$H$4:$H$14,0),FALSE)/HLOOKUP(2018,DEMANDS!$I$4:$T$14,MATCH($E16,DEMANDS!$H$4:$H$14,0),FALSE)</f>
        <v>8.3594053967121962</v>
      </c>
      <c r="I16" s="77">
        <f>HLOOKUP(REG_TRA_DEMANDS!I$3,'BY-Demands'!$J$5:$AK$15,MATCH($E16,'BY-Demands'!$I$5:$I$15,0),FALSE)*HLOOKUP(REG_TRA_DEMANDS!$F16,DEMANDS!$I$4:$T$14,MATCH($E16,DEMANDS!$H$4:$H$14,0),FALSE)/HLOOKUP(2018,DEMANDS!$I$4:$T$14,MATCH($E16,DEMANDS!$H$4:$H$14,0),FALSE)</f>
        <v>1.7022409301548738</v>
      </c>
      <c r="J16" s="77">
        <f>HLOOKUP(REG_TRA_DEMANDS!J$3,'BY-Demands'!$J$5:$AK$15,MATCH($E16,'BY-Demands'!$I$5:$I$15,0),FALSE)*HLOOKUP(REG_TRA_DEMANDS!$F16,DEMANDS!$I$4:$T$14,MATCH($E16,DEMANDS!$H$4:$H$14,0),FALSE)/HLOOKUP(2018,DEMANDS!$I$4:$T$14,MATCH($E16,DEMANDS!$H$4:$H$14,0),FALSE)</f>
        <v>0.80842728854459955</v>
      </c>
      <c r="K16" s="77">
        <f>HLOOKUP(REG_TRA_DEMANDS!K$3,'BY-Demands'!$J$5:$AK$15,MATCH($E16,'BY-Demands'!$I$5:$I$15,0),FALSE)*HLOOKUP(REG_TRA_DEMANDS!$F16,DEMANDS!$I$4:$T$14,MATCH($E16,DEMANDS!$H$4:$H$14,0),FALSE)/HLOOKUP(2018,DEMANDS!$I$4:$T$14,MATCH($E16,DEMANDS!$H$4:$H$14,0),FALSE)</f>
        <v>0.60823252688074336</v>
      </c>
      <c r="L16" s="77">
        <f>HLOOKUP(REG_TRA_DEMANDS!L$3,'BY-Demands'!$J$5:$AK$15,MATCH($E16,'BY-Demands'!$I$5:$I$15,0),FALSE)*HLOOKUP(REG_TRA_DEMANDS!$F16,DEMANDS!$I$4:$T$14,MATCH($E16,DEMANDS!$H$4:$H$14,0),FALSE)/HLOOKUP(2018,DEMANDS!$I$4:$T$14,MATCH($E16,DEMANDS!$H$4:$H$14,0),FALSE)</f>
        <v>0.31335826532428074</v>
      </c>
      <c r="M16" s="77">
        <f>HLOOKUP(REG_TRA_DEMANDS!M$3,'BY-Demands'!$J$5:$AK$15,MATCH($E16,'BY-Demands'!$I$5:$I$15,0),FALSE)*HLOOKUP(REG_TRA_DEMANDS!$F16,DEMANDS!$I$4:$T$14,MATCH($E16,DEMANDS!$H$4:$H$14,0),FALSE)/HLOOKUP(2018,DEMANDS!$I$4:$T$14,MATCH($E16,DEMANDS!$H$4:$H$14,0),FALSE)</f>
        <v>0.84404684652724105</v>
      </c>
      <c r="N16" s="77">
        <f>HLOOKUP(REG_TRA_DEMANDS!N$3,'BY-Demands'!$J$5:$AK$15,MATCH($E16,'BY-Demands'!$I$5:$I$15,0),FALSE)*HLOOKUP(REG_TRA_DEMANDS!$F16,DEMANDS!$I$4:$T$14,MATCH($E16,DEMANDS!$H$4:$H$14,0),FALSE)/HLOOKUP(2018,DEMANDS!$I$4:$T$14,MATCH($E16,DEMANDS!$H$4:$H$14,0),FALSE)</f>
        <v>1.4653618062687199</v>
      </c>
      <c r="O16" s="77">
        <f>HLOOKUP(REG_TRA_DEMANDS!O$3,'BY-Demands'!$J$5:$AK$15,MATCH($E16,'BY-Demands'!$I$5:$I$15,0),FALSE)*HLOOKUP(REG_TRA_DEMANDS!$F16,DEMANDS!$I$4:$T$14,MATCH($E16,DEMANDS!$H$4:$H$14,0),FALSE)/HLOOKUP(2018,DEMANDS!$I$4:$T$14,MATCH($E16,DEMANDS!$H$4:$H$14,0),FALSE)</f>
        <v>0.62100673451526889</v>
      </c>
      <c r="P16" s="77">
        <f>HLOOKUP(REG_TRA_DEMANDS!P$3,'BY-Demands'!$J$5:$AK$15,MATCH($E16,'BY-Demands'!$I$5:$I$15,0),FALSE)*HLOOKUP(REG_TRA_DEMANDS!$F16,DEMANDS!$I$4:$T$14,MATCH($E16,DEMANDS!$H$4:$H$14,0),FALSE)/HLOOKUP(2018,DEMANDS!$I$4:$T$14,MATCH($E16,DEMANDS!$H$4:$H$14,0),FALSE)</f>
        <v>0.70102183576101629</v>
      </c>
      <c r="Q16" s="77">
        <f>HLOOKUP(REG_TRA_DEMANDS!Q$3,'BY-Demands'!$J$5:$AK$15,MATCH($E16,'BY-Demands'!$I$5:$I$15,0),FALSE)*HLOOKUP(REG_TRA_DEMANDS!$F16,DEMANDS!$I$4:$T$14,MATCH($E16,DEMANDS!$H$4:$H$14,0),FALSE)/HLOOKUP(2018,DEMANDS!$I$4:$T$14,MATCH($E16,DEMANDS!$H$4:$H$14,0),FALSE)</f>
        <v>1.2432805653339749</v>
      </c>
      <c r="R16" s="77">
        <f>HLOOKUP(REG_TRA_DEMANDS!R$3,'BY-Demands'!$J$5:$AK$15,MATCH($E16,'BY-Demands'!$I$5:$I$15,0),FALSE)*HLOOKUP(REG_TRA_DEMANDS!$F16,DEMANDS!$I$4:$T$14,MATCH($E16,DEMANDS!$H$4:$H$14,0),FALSE)/HLOOKUP(2018,DEMANDS!$I$4:$T$14,MATCH($E16,DEMANDS!$H$4:$H$14,0),FALSE)</f>
        <v>1.05503351616556</v>
      </c>
      <c r="S16" s="77">
        <f>HLOOKUP(REG_TRA_DEMANDS!S$3,'BY-Demands'!$J$5:$AK$15,MATCH($E16,'BY-Demands'!$I$5:$I$15,0),FALSE)*HLOOKUP(REG_TRA_DEMANDS!$F16,DEMANDS!$I$4:$T$14,MATCH($E16,DEMANDS!$H$4:$H$14,0),FALSE)/HLOOKUP(2018,DEMANDS!$I$4:$T$14,MATCH($E16,DEMANDS!$H$4:$H$14,0),FALSE)</f>
        <v>0.956862913338974</v>
      </c>
      <c r="T16" s="77">
        <f>HLOOKUP(REG_TRA_DEMANDS!T$3,'BY-Demands'!$J$5:$AK$15,MATCH($E16,'BY-Demands'!$I$5:$I$15,0),FALSE)*HLOOKUP(REG_TRA_DEMANDS!$F16,DEMANDS!$I$4:$T$14,MATCH($E16,DEMANDS!$H$4:$H$14,0),FALSE)/HLOOKUP(2018,DEMANDS!$I$4:$T$14,MATCH($E16,DEMANDS!$H$4:$H$14,0),FALSE)</f>
        <v>3.8669833096256303</v>
      </c>
      <c r="U16" s="77">
        <f>HLOOKUP(REG_TRA_DEMANDS!U$3,'BY-Demands'!$J$5:$AK$15,MATCH($E16,'BY-Demands'!$I$5:$I$15,0),FALSE)*HLOOKUP(REG_TRA_DEMANDS!$F16,DEMANDS!$I$4:$T$14,MATCH($E16,DEMANDS!$H$4:$H$14,0),FALSE)/HLOOKUP(2018,DEMANDS!$I$4:$T$14,MATCH($E16,DEMANDS!$H$4:$H$14,0),FALSE)</f>
        <v>1.2656625974677229</v>
      </c>
      <c r="V16" s="77">
        <f>HLOOKUP(REG_TRA_DEMANDS!V$3,'BY-Demands'!$J$5:$AK$15,MATCH($E16,'BY-Demands'!$I$5:$I$15,0),FALSE)*HLOOKUP(REG_TRA_DEMANDS!$F16,DEMANDS!$I$4:$T$14,MATCH($E16,DEMANDS!$H$4:$H$14,0),FALSE)/HLOOKUP(2018,DEMANDS!$I$4:$T$14,MATCH($E16,DEMANDS!$H$4:$H$14,0),FALSE)</f>
        <v>1.4254617650399874</v>
      </c>
      <c r="W16" s="77">
        <f>HLOOKUP(REG_TRA_DEMANDS!W$3,'BY-Demands'!$J$5:$AK$15,MATCH($E16,'BY-Demands'!$I$5:$I$15,0),FALSE)*HLOOKUP(REG_TRA_DEMANDS!$F16,DEMANDS!$I$4:$T$14,MATCH($E16,DEMANDS!$H$4:$H$14,0),FALSE)/HLOOKUP(2018,DEMANDS!$I$4:$T$14,MATCH($E16,DEMANDS!$H$4:$H$14,0),FALSE)</f>
        <v>1.3825290176885034</v>
      </c>
      <c r="X16" s="77">
        <f>HLOOKUP(REG_TRA_DEMANDS!X$3,'BY-Demands'!$J$5:$AK$15,MATCH($E16,'BY-Demands'!$I$5:$I$15,0),FALSE)*HLOOKUP(REG_TRA_DEMANDS!$F16,DEMANDS!$I$4:$T$14,MATCH($E16,DEMANDS!$H$4:$H$14,0),FALSE)/HLOOKUP(2018,DEMANDS!$I$4:$T$14,MATCH($E16,DEMANDS!$H$4:$H$14,0),FALSE)</f>
        <v>0.8722057808526229</v>
      </c>
      <c r="Y16" s="77">
        <f>HLOOKUP(REG_TRA_DEMANDS!Y$3,'BY-Demands'!$J$5:$AK$15,MATCH($E16,'BY-Demands'!$I$5:$I$15,0),FALSE)*HLOOKUP(REG_TRA_DEMANDS!$F16,DEMANDS!$I$4:$T$14,MATCH($E16,DEMANDS!$H$4:$H$14,0),FALSE)/HLOOKUP(2018,DEMANDS!$I$4:$T$14,MATCH($E16,DEMANDS!$H$4:$H$14,0),FALSE)</f>
        <v>1.9528162518584575</v>
      </c>
      <c r="Z16" s="77">
        <f>HLOOKUP(REG_TRA_DEMANDS!Z$3,'BY-Demands'!$J$5:$AK$15,MATCH($E16,'BY-Demands'!$I$5:$I$15,0),FALSE)*HLOOKUP(REG_TRA_DEMANDS!$F16,DEMANDS!$I$4:$T$14,MATCH($E16,DEMANDS!$H$4:$H$14,0),FALSE)/HLOOKUP(2018,DEMANDS!$I$4:$T$14,MATCH($E16,DEMANDS!$H$4:$H$14,0),FALSE)</f>
        <v>0.25594040770856569</v>
      </c>
      <c r="AA16" s="77">
        <f>HLOOKUP(REG_TRA_DEMANDS!AA$3,'BY-Demands'!$J$5:$AK$15,MATCH($E16,'BY-Demands'!$I$5:$I$15,0),FALSE)*HLOOKUP(REG_TRA_DEMANDS!$F16,DEMANDS!$I$4:$T$14,MATCH($E16,DEMANDS!$H$4:$H$14,0),FALSE)/HLOOKUP(2018,DEMANDS!$I$4:$T$14,MATCH($E16,DEMANDS!$H$4:$H$14,0),FALSE)</f>
        <v>1.0815301304605816</v>
      </c>
      <c r="AB16" s="77">
        <f>HLOOKUP(REG_TRA_DEMANDS!AB$3,'BY-Demands'!$J$5:$AK$15,MATCH($E16,'BY-Demands'!$I$5:$I$15,0),FALSE)*HLOOKUP(REG_TRA_DEMANDS!$F16,DEMANDS!$I$4:$T$14,MATCH($E16,DEMANDS!$H$4:$H$14,0),FALSE)/HLOOKUP(2018,DEMANDS!$I$4:$T$14,MATCH($E16,DEMANDS!$H$4:$H$14,0),FALSE)</f>
        <v>0.58232916664899392</v>
      </c>
      <c r="AC16" s="77">
        <f>HLOOKUP(REG_TRA_DEMANDS!AC$3,'BY-Demands'!$J$5:$AK$15,MATCH($E16,'BY-Demands'!$I$5:$I$15,0),FALSE)*HLOOKUP(REG_TRA_DEMANDS!$F16,DEMANDS!$I$4:$T$14,MATCH($E16,DEMANDS!$H$4:$H$14,0),FALSE)/HLOOKUP(2018,DEMANDS!$I$4:$T$14,MATCH($E16,DEMANDS!$H$4:$H$14,0),FALSE)</f>
        <v>0.47506135053631388</v>
      </c>
      <c r="AD16" s="77">
        <f>HLOOKUP(REG_TRA_DEMANDS!AD$3,'BY-Demands'!$J$5:$AK$15,MATCH($E16,'BY-Demands'!$I$5:$I$15,0),FALSE)*HLOOKUP(REG_TRA_DEMANDS!$F16,DEMANDS!$I$4:$T$14,MATCH($E16,DEMANDS!$H$4:$H$14,0),FALSE)/HLOOKUP(2018,DEMANDS!$I$4:$T$14,MATCH($E16,DEMANDS!$H$4:$H$14,0),FALSE)</f>
        <v>0.51618838585417071</v>
      </c>
      <c r="AE16" s="77">
        <f>HLOOKUP(REG_TRA_DEMANDS!AE$3,'BY-Demands'!$J$5:$AK$15,MATCH($E16,'BY-Demands'!$I$5:$I$15,0),FALSE)*HLOOKUP(REG_TRA_DEMANDS!$F16,DEMANDS!$I$4:$T$14,MATCH($E16,DEMANDS!$H$4:$H$14,0),FALSE)/HLOOKUP(2018,DEMANDS!$I$4:$T$14,MATCH($E16,DEMANDS!$H$4:$H$14,0),FALSE)</f>
        <v>0.95064442432553709</v>
      </c>
      <c r="AF16" s="77">
        <f>HLOOKUP(REG_TRA_DEMANDS!AF$3,'BY-Demands'!$J$5:$AK$15,MATCH($E16,'BY-Demands'!$I$5:$I$15,0),FALSE)*HLOOKUP(REG_TRA_DEMANDS!$F16,DEMANDS!$I$4:$T$14,MATCH($E16,DEMANDS!$H$4:$H$14,0),FALSE)/HLOOKUP(2018,DEMANDS!$I$4:$T$14,MATCH($E16,DEMANDS!$H$4:$H$14,0),FALSE)</f>
        <v>0.52281838874029207</v>
      </c>
    </row>
    <row r="17" spans="4:32" x14ac:dyDescent="0.2">
      <c r="D17" s="75" t="s">
        <v>4</v>
      </c>
      <c r="E17" s="75" t="str">
        <f>DEMANDS!$H$6</f>
        <v>TRAPM</v>
      </c>
      <c r="F17" s="75">
        <v>2030</v>
      </c>
      <c r="G17" s="77">
        <f>HLOOKUP(REG_TRA_DEMANDS!G$3,'BY-Demands'!$J$5:$AK$15,MATCH($E17,'BY-Demands'!$I$5:$I$15,0),FALSE)*HLOOKUP(REG_TRA_DEMANDS!$F17,DEMANDS!$I$4:$T$14,MATCH($E17,DEMANDS!$H$4:$H$14,0),FALSE)/HLOOKUP(2018,DEMANDS!$I$4:$T$14,MATCH($E17,DEMANDS!$H$4:$H$14,0),FALSE)</f>
        <v>0.50493036336200414</v>
      </c>
      <c r="H17" s="77">
        <f>HLOOKUP(REG_TRA_DEMANDS!H$3,'BY-Demands'!$J$5:$AK$15,MATCH($E17,'BY-Demands'!$I$5:$I$15,0),FALSE)*HLOOKUP(REG_TRA_DEMANDS!$F17,DEMANDS!$I$4:$T$14,MATCH($E17,DEMANDS!$H$4:$H$14,0),FALSE)/HLOOKUP(2018,DEMANDS!$I$4:$T$14,MATCH($E17,DEMANDS!$H$4:$H$14,0),FALSE)</f>
        <v>8.8424335804802308</v>
      </c>
      <c r="I17" s="77">
        <f>HLOOKUP(REG_TRA_DEMANDS!I$3,'BY-Demands'!$J$5:$AK$15,MATCH($E17,'BY-Demands'!$I$5:$I$15,0),FALSE)*HLOOKUP(REG_TRA_DEMANDS!$F17,DEMANDS!$I$4:$T$14,MATCH($E17,DEMANDS!$H$4:$H$14,0),FALSE)/HLOOKUP(2018,DEMANDS!$I$4:$T$14,MATCH($E17,DEMANDS!$H$4:$H$14,0),FALSE)</f>
        <v>1.8006008380439813</v>
      </c>
      <c r="J17" s="77">
        <f>HLOOKUP(REG_TRA_DEMANDS!J$3,'BY-Demands'!$J$5:$AK$15,MATCH($E17,'BY-Demands'!$I$5:$I$15,0),FALSE)*HLOOKUP(REG_TRA_DEMANDS!$F17,DEMANDS!$I$4:$T$14,MATCH($E17,DEMANDS!$H$4:$H$14,0),FALSE)/HLOOKUP(2018,DEMANDS!$I$4:$T$14,MATCH($E17,DEMANDS!$H$4:$H$14,0),FALSE)</f>
        <v>0.85514031971877846</v>
      </c>
      <c r="K17" s="77">
        <f>HLOOKUP(REG_TRA_DEMANDS!K$3,'BY-Demands'!$J$5:$AK$15,MATCH($E17,'BY-Demands'!$I$5:$I$15,0),FALSE)*HLOOKUP(REG_TRA_DEMANDS!$F17,DEMANDS!$I$4:$T$14,MATCH($E17,DEMANDS!$H$4:$H$14,0),FALSE)/HLOOKUP(2018,DEMANDS!$I$4:$T$14,MATCH($E17,DEMANDS!$H$4:$H$14,0),FALSE)</f>
        <v>0.64337778408808</v>
      </c>
      <c r="L17" s="77">
        <f>HLOOKUP(REG_TRA_DEMANDS!L$3,'BY-Demands'!$J$5:$AK$15,MATCH($E17,'BY-Demands'!$I$5:$I$15,0),FALSE)*HLOOKUP(REG_TRA_DEMANDS!$F17,DEMANDS!$I$4:$T$14,MATCH($E17,DEMANDS!$H$4:$H$14,0),FALSE)/HLOOKUP(2018,DEMANDS!$I$4:$T$14,MATCH($E17,DEMANDS!$H$4:$H$14,0),FALSE)</f>
        <v>0.33146492083207807</v>
      </c>
      <c r="M17" s="77">
        <f>HLOOKUP(REG_TRA_DEMANDS!M$3,'BY-Demands'!$J$5:$AK$15,MATCH($E17,'BY-Demands'!$I$5:$I$15,0),FALSE)*HLOOKUP(REG_TRA_DEMANDS!$F17,DEMANDS!$I$4:$T$14,MATCH($E17,DEMANDS!$H$4:$H$14,0),FALSE)/HLOOKUP(2018,DEMANDS!$I$4:$T$14,MATCH($E17,DEMANDS!$H$4:$H$14,0),FALSE)</f>
        <v>0.89281806839590905</v>
      </c>
      <c r="N17" s="77">
        <f>HLOOKUP(REG_TRA_DEMANDS!N$3,'BY-Demands'!$J$5:$AK$15,MATCH($E17,'BY-Demands'!$I$5:$I$15,0),FALSE)*HLOOKUP(REG_TRA_DEMANDS!$F17,DEMANDS!$I$4:$T$14,MATCH($E17,DEMANDS!$H$4:$H$14,0),FALSE)/HLOOKUP(2018,DEMANDS!$I$4:$T$14,MATCH($E17,DEMANDS!$H$4:$H$14,0),FALSE)</f>
        <v>1.5500342223383381</v>
      </c>
      <c r="O17" s="77">
        <f>HLOOKUP(REG_TRA_DEMANDS!O$3,'BY-Demands'!$J$5:$AK$15,MATCH($E17,'BY-Demands'!$I$5:$I$15,0),FALSE)*HLOOKUP(REG_TRA_DEMANDS!$F17,DEMANDS!$I$4:$T$14,MATCH($E17,DEMANDS!$H$4:$H$14,0),FALSE)/HLOOKUP(2018,DEMANDS!$I$4:$T$14,MATCH($E17,DEMANDS!$H$4:$H$14,0),FALSE)</f>
        <v>0.65689011866106073</v>
      </c>
      <c r="P17" s="77">
        <f>HLOOKUP(REG_TRA_DEMANDS!P$3,'BY-Demands'!$J$5:$AK$15,MATCH($E17,'BY-Demands'!$I$5:$I$15,0),FALSE)*HLOOKUP(REG_TRA_DEMANDS!$F17,DEMANDS!$I$4:$T$14,MATCH($E17,DEMANDS!$H$4:$H$14,0),FALSE)/HLOOKUP(2018,DEMANDS!$I$4:$T$14,MATCH($E17,DEMANDS!$H$4:$H$14,0),FALSE)</f>
        <v>0.74152870054861897</v>
      </c>
      <c r="Q17" s="77">
        <f>HLOOKUP(REG_TRA_DEMANDS!Q$3,'BY-Demands'!$J$5:$AK$15,MATCH($E17,'BY-Demands'!$I$5:$I$15,0),FALSE)*HLOOKUP(REG_TRA_DEMANDS!$F17,DEMANDS!$I$4:$T$14,MATCH($E17,DEMANDS!$H$4:$H$14,0),FALSE)/HLOOKUP(2018,DEMANDS!$I$4:$T$14,MATCH($E17,DEMANDS!$H$4:$H$14,0),FALSE)</f>
        <v>1.3151205497452541</v>
      </c>
      <c r="R17" s="77">
        <f>HLOOKUP(REG_TRA_DEMANDS!R$3,'BY-Demands'!$J$5:$AK$15,MATCH($E17,'BY-Demands'!$I$5:$I$15,0),FALSE)*HLOOKUP(REG_TRA_DEMANDS!$F17,DEMANDS!$I$4:$T$14,MATCH($E17,DEMANDS!$H$4:$H$14,0),FALSE)/HLOOKUP(2018,DEMANDS!$I$4:$T$14,MATCH($E17,DEMANDS!$H$4:$H$14,0),FALSE)</f>
        <v>1.1159960965098852</v>
      </c>
      <c r="S17" s="77">
        <f>HLOOKUP(REG_TRA_DEMANDS!S$3,'BY-Demands'!$J$5:$AK$15,MATCH($E17,'BY-Demands'!$I$5:$I$15,0),FALSE)*HLOOKUP(REG_TRA_DEMANDS!$F17,DEMANDS!$I$4:$T$14,MATCH($E17,DEMANDS!$H$4:$H$14,0),FALSE)/HLOOKUP(2018,DEMANDS!$I$4:$T$14,MATCH($E17,DEMANDS!$H$4:$H$14,0),FALSE)</f>
        <v>1.0121529409439156</v>
      </c>
      <c r="T17" s="77">
        <f>HLOOKUP(REG_TRA_DEMANDS!T$3,'BY-Demands'!$J$5:$AK$15,MATCH($E17,'BY-Demands'!$I$5:$I$15,0),FALSE)*HLOOKUP(REG_TRA_DEMANDS!$F17,DEMANDS!$I$4:$T$14,MATCH($E17,DEMANDS!$H$4:$H$14,0),FALSE)/HLOOKUP(2018,DEMANDS!$I$4:$T$14,MATCH($E17,DEMANDS!$H$4:$H$14,0),FALSE)</f>
        <v>4.0904276619529405</v>
      </c>
      <c r="U17" s="77">
        <f>HLOOKUP(REG_TRA_DEMANDS!U$3,'BY-Demands'!$J$5:$AK$15,MATCH($E17,'BY-Demands'!$I$5:$I$15,0),FALSE)*HLOOKUP(REG_TRA_DEMANDS!$F17,DEMANDS!$I$4:$T$14,MATCH($E17,DEMANDS!$H$4:$H$14,0),FALSE)/HLOOKUP(2018,DEMANDS!$I$4:$T$14,MATCH($E17,DEMANDS!$H$4:$H$14,0),FALSE)</f>
        <v>1.338795873903678</v>
      </c>
      <c r="V17" s="77">
        <f>HLOOKUP(REG_TRA_DEMANDS!V$3,'BY-Demands'!$J$5:$AK$15,MATCH($E17,'BY-Demands'!$I$5:$I$15,0),FALSE)*HLOOKUP(REG_TRA_DEMANDS!$F17,DEMANDS!$I$4:$T$14,MATCH($E17,DEMANDS!$H$4:$H$14,0),FALSE)/HLOOKUP(2018,DEMANDS!$I$4:$T$14,MATCH($E17,DEMANDS!$H$4:$H$14,0),FALSE)</f>
        <v>1.5078286529610889</v>
      </c>
      <c r="W17" s="77">
        <f>HLOOKUP(REG_TRA_DEMANDS!W$3,'BY-Demands'!$J$5:$AK$15,MATCH($E17,'BY-Demands'!$I$5:$I$15,0),FALSE)*HLOOKUP(REG_TRA_DEMANDS!$F17,DEMANDS!$I$4:$T$14,MATCH($E17,DEMANDS!$H$4:$H$14,0),FALSE)/HLOOKUP(2018,DEMANDS!$I$4:$T$14,MATCH($E17,DEMANDS!$H$4:$H$14,0),FALSE)</f>
        <v>1.4624151398142871</v>
      </c>
      <c r="X17" s="77">
        <f>HLOOKUP(REG_TRA_DEMANDS!X$3,'BY-Demands'!$J$5:$AK$15,MATCH($E17,'BY-Demands'!$I$5:$I$15,0),FALSE)*HLOOKUP(REG_TRA_DEMANDS!$F17,DEMANDS!$I$4:$T$14,MATCH($E17,DEMANDS!$H$4:$H$14,0),FALSE)/HLOOKUP(2018,DEMANDS!$I$4:$T$14,MATCH($E17,DEMANDS!$H$4:$H$14,0),FALSE)</f>
        <v>0.92260409917834052</v>
      </c>
      <c r="Y17" s="77">
        <f>HLOOKUP(REG_TRA_DEMANDS!Y$3,'BY-Demands'!$J$5:$AK$15,MATCH($E17,'BY-Demands'!$I$5:$I$15,0),FALSE)*HLOOKUP(REG_TRA_DEMANDS!$F17,DEMANDS!$I$4:$T$14,MATCH($E17,DEMANDS!$H$4:$H$14,0),FALSE)/HLOOKUP(2018,DEMANDS!$I$4:$T$14,MATCH($E17,DEMANDS!$H$4:$H$14,0),FALSE)</f>
        <v>2.0656550534960583</v>
      </c>
      <c r="Z17" s="77">
        <f>HLOOKUP(REG_TRA_DEMANDS!Z$3,'BY-Demands'!$J$5:$AK$15,MATCH($E17,'BY-Demands'!$I$5:$I$15,0),FALSE)*HLOOKUP(REG_TRA_DEMANDS!$F17,DEMANDS!$I$4:$T$14,MATCH($E17,DEMANDS!$H$4:$H$14,0),FALSE)/HLOOKUP(2018,DEMANDS!$I$4:$T$14,MATCH($E17,DEMANDS!$H$4:$H$14,0),FALSE)</f>
        <v>0.27072931007917472</v>
      </c>
      <c r="AA17" s="77">
        <f>HLOOKUP(REG_TRA_DEMANDS!AA$3,'BY-Demands'!$J$5:$AK$15,MATCH($E17,'BY-Demands'!$I$5:$I$15,0),FALSE)*HLOOKUP(REG_TRA_DEMANDS!$F17,DEMANDS!$I$4:$T$14,MATCH($E17,DEMANDS!$H$4:$H$14,0),FALSE)/HLOOKUP(2018,DEMANDS!$I$4:$T$14,MATCH($E17,DEMANDS!$H$4:$H$14,0),FALSE)</f>
        <v>1.1440237540874783</v>
      </c>
      <c r="AB17" s="77">
        <f>HLOOKUP(REG_TRA_DEMANDS!AB$3,'BY-Demands'!$J$5:$AK$15,MATCH($E17,'BY-Demands'!$I$5:$I$15,0),FALSE)*HLOOKUP(REG_TRA_DEMANDS!$F17,DEMANDS!$I$4:$T$14,MATCH($E17,DEMANDS!$H$4:$H$14,0),FALSE)/HLOOKUP(2018,DEMANDS!$I$4:$T$14,MATCH($E17,DEMANDS!$H$4:$H$14,0),FALSE)</f>
        <v>0.61597766033638535</v>
      </c>
      <c r="AC17" s="77">
        <f>HLOOKUP(REG_TRA_DEMANDS!AC$3,'BY-Demands'!$J$5:$AK$15,MATCH($E17,'BY-Demands'!$I$5:$I$15,0),FALSE)*HLOOKUP(REG_TRA_DEMANDS!$F17,DEMANDS!$I$4:$T$14,MATCH($E17,DEMANDS!$H$4:$H$14,0),FALSE)/HLOOKUP(2018,DEMANDS!$I$4:$T$14,MATCH($E17,DEMANDS!$H$4:$H$14,0),FALSE)</f>
        <v>0.50251163084191985</v>
      </c>
      <c r="AD17" s="77">
        <f>HLOOKUP(REG_TRA_DEMANDS!AD$3,'BY-Demands'!$J$5:$AK$15,MATCH($E17,'BY-Demands'!$I$5:$I$15,0),FALSE)*HLOOKUP(REG_TRA_DEMANDS!$F17,DEMANDS!$I$4:$T$14,MATCH($E17,DEMANDS!$H$4:$H$14,0),FALSE)/HLOOKUP(2018,DEMANDS!$I$4:$T$14,MATCH($E17,DEMANDS!$H$4:$H$14,0),FALSE)</f>
        <v>0.54601509321775388</v>
      </c>
      <c r="AE17" s="77">
        <f>HLOOKUP(REG_TRA_DEMANDS!AE$3,'BY-Demands'!$J$5:$AK$15,MATCH($E17,'BY-Demands'!$I$5:$I$15,0),FALSE)*HLOOKUP(REG_TRA_DEMANDS!$F17,DEMANDS!$I$4:$T$14,MATCH($E17,DEMANDS!$H$4:$H$14,0),FALSE)/HLOOKUP(2018,DEMANDS!$I$4:$T$14,MATCH($E17,DEMANDS!$H$4:$H$14,0),FALSE)</f>
        <v>1.0055751314631256</v>
      </c>
      <c r="AF17" s="77">
        <f>HLOOKUP(REG_TRA_DEMANDS!AF$3,'BY-Demands'!$J$5:$AK$15,MATCH($E17,'BY-Demands'!$I$5:$I$15,0),FALSE)*HLOOKUP(REG_TRA_DEMANDS!$F17,DEMANDS!$I$4:$T$14,MATCH($E17,DEMANDS!$H$4:$H$14,0),FALSE)/HLOOKUP(2018,DEMANDS!$I$4:$T$14,MATCH($E17,DEMANDS!$H$4:$H$14,0),FALSE)</f>
        <v>0.55302819491299871</v>
      </c>
    </row>
    <row r="18" spans="4:32" x14ac:dyDescent="0.2">
      <c r="D18" s="75" t="s">
        <v>4</v>
      </c>
      <c r="E18" s="75" t="str">
        <f>DEMANDS!$H$6</f>
        <v>TRAPM</v>
      </c>
      <c r="F18" s="75">
        <v>2035</v>
      </c>
      <c r="G18" s="77">
        <f>HLOOKUP(REG_TRA_DEMANDS!G$3,'BY-Demands'!$J$5:$AK$15,MATCH($E18,'BY-Demands'!$I$5:$I$15,0),FALSE)*HLOOKUP(REG_TRA_DEMANDS!$F18,DEMANDS!$I$4:$T$14,MATCH($E18,DEMANDS!$H$4:$H$14,0),FALSE)/HLOOKUP(2018,DEMANDS!$I$4:$T$14,MATCH($E18,DEMANDS!$H$4:$H$14,0),FALSE)</f>
        <v>0.5270356520059104</v>
      </c>
      <c r="H18" s="77">
        <f>HLOOKUP(REG_TRA_DEMANDS!H$3,'BY-Demands'!$J$5:$AK$15,MATCH($E18,'BY-Demands'!$I$5:$I$15,0),FALSE)*HLOOKUP(REG_TRA_DEMANDS!$F18,DEMANDS!$I$4:$T$14,MATCH($E18,DEMANDS!$H$4:$H$14,0),FALSE)/HLOOKUP(2018,DEMANDS!$I$4:$T$14,MATCH($E18,DEMANDS!$H$4:$H$14,0),FALSE)</f>
        <v>9.2295454691565464</v>
      </c>
      <c r="I18" s="77">
        <f>HLOOKUP(REG_TRA_DEMANDS!I$3,'BY-Demands'!$J$5:$AK$15,MATCH($E18,'BY-Demands'!$I$5:$I$15,0),FALSE)*HLOOKUP(REG_TRA_DEMANDS!$F18,DEMANDS!$I$4:$T$14,MATCH($E18,DEMANDS!$H$4:$H$14,0),FALSE)/HLOOKUP(2018,DEMANDS!$I$4:$T$14,MATCH($E18,DEMANDS!$H$4:$H$14,0),FALSE)</f>
        <v>1.8794291362520756</v>
      </c>
      <c r="J18" s="77">
        <f>HLOOKUP(REG_TRA_DEMANDS!J$3,'BY-Demands'!$J$5:$AK$15,MATCH($E18,'BY-Demands'!$I$5:$I$15,0),FALSE)*HLOOKUP(REG_TRA_DEMANDS!$F18,DEMANDS!$I$4:$T$14,MATCH($E18,DEMANDS!$H$4:$H$14,0),FALSE)/HLOOKUP(2018,DEMANDS!$I$4:$T$14,MATCH($E18,DEMANDS!$H$4:$H$14,0),FALSE)</f>
        <v>0.89257740999903445</v>
      </c>
      <c r="K18" s="77">
        <f>HLOOKUP(REG_TRA_DEMANDS!K$3,'BY-Demands'!$J$5:$AK$15,MATCH($E18,'BY-Demands'!$I$5:$I$15,0),FALSE)*HLOOKUP(REG_TRA_DEMANDS!$F18,DEMANDS!$I$4:$T$14,MATCH($E18,DEMANDS!$H$4:$H$14,0),FALSE)/HLOOKUP(2018,DEMANDS!$I$4:$T$14,MATCH($E18,DEMANDS!$H$4:$H$14,0),FALSE)</f>
        <v>0.67154414653388006</v>
      </c>
      <c r="L18" s="77">
        <f>HLOOKUP(REG_TRA_DEMANDS!L$3,'BY-Demands'!$J$5:$AK$15,MATCH($E18,'BY-Demands'!$I$5:$I$15,0),FALSE)*HLOOKUP(REG_TRA_DEMANDS!$F18,DEMANDS!$I$4:$T$14,MATCH($E18,DEMANDS!$H$4:$H$14,0),FALSE)/HLOOKUP(2018,DEMANDS!$I$4:$T$14,MATCH($E18,DEMANDS!$H$4:$H$14,0),FALSE)</f>
        <v>0.3459760857014989</v>
      </c>
      <c r="M18" s="77">
        <f>HLOOKUP(REG_TRA_DEMANDS!M$3,'BY-Demands'!$J$5:$AK$15,MATCH($E18,'BY-Demands'!$I$5:$I$15,0),FALSE)*HLOOKUP(REG_TRA_DEMANDS!$F18,DEMANDS!$I$4:$T$14,MATCH($E18,DEMANDS!$H$4:$H$14,0),FALSE)/HLOOKUP(2018,DEMANDS!$I$4:$T$14,MATCH($E18,DEMANDS!$H$4:$H$14,0),FALSE)</f>
        <v>0.93190464852742871</v>
      </c>
      <c r="N18" s="77">
        <f>HLOOKUP(REG_TRA_DEMANDS!N$3,'BY-Demands'!$J$5:$AK$15,MATCH($E18,'BY-Demands'!$I$5:$I$15,0),FALSE)*HLOOKUP(REG_TRA_DEMANDS!$F18,DEMANDS!$I$4:$T$14,MATCH($E18,DEMANDS!$H$4:$H$14,0),FALSE)/HLOOKUP(2018,DEMANDS!$I$4:$T$14,MATCH($E18,DEMANDS!$H$4:$H$14,0),FALSE)</f>
        <v>1.6178929933272328</v>
      </c>
      <c r="O18" s="77">
        <f>HLOOKUP(REG_TRA_DEMANDS!O$3,'BY-Demands'!$J$5:$AK$15,MATCH($E18,'BY-Demands'!$I$5:$I$15,0),FALSE)*HLOOKUP(REG_TRA_DEMANDS!$F18,DEMANDS!$I$4:$T$14,MATCH($E18,DEMANDS!$H$4:$H$14,0),FALSE)/HLOOKUP(2018,DEMANDS!$I$4:$T$14,MATCH($E18,DEMANDS!$H$4:$H$14,0),FALSE)</f>
        <v>0.68564803605713154</v>
      </c>
      <c r="P18" s="77">
        <f>HLOOKUP(REG_TRA_DEMANDS!P$3,'BY-Demands'!$J$5:$AK$15,MATCH($E18,'BY-Demands'!$I$5:$I$15,0),FALSE)*HLOOKUP(REG_TRA_DEMANDS!$F18,DEMANDS!$I$4:$T$14,MATCH($E18,DEMANDS!$H$4:$H$14,0),FALSE)/HLOOKUP(2018,DEMANDS!$I$4:$T$14,MATCH($E18,DEMANDS!$H$4:$H$14,0),FALSE)</f>
        <v>0.77399200074357288</v>
      </c>
      <c r="Q18" s="77">
        <f>HLOOKUP(REG_TRA_DEMANDS!Q$3,'BY-Demands'!$J$5:$AK$15,MATCH($E18,'BY-Demands'!$I$5:$I$15,0),FALSE)*HLOOKUP(REG_TRA_DEMANDS!$F18,DEMANDS!$I$4:$T$14,MATCH($E18,DEMANDS!$H$4:$H$14,0),FALSE)/HLOOKUP(2018,DEMANDS!$I$4:$T$14,MATCH($E18,DEMANDS!$H$4:$H$14,0),FALSE)</f>
        <v>1.3726950619217166</v>
      </c>
      <c r="R18" s="77">
        <f>HLOOKUP(REG_TRA_DEMANDS!R$3,'BY-Demands'!$J$5:$AK$15,MATCH($E18,'BY-Demands'!$I$5:$I$15,0),FALSE)*HLOOKUP(REG_TRA_DEMANDS!$F18,DEMANDS!$I$4:$T$14,MATCH($E18,DEMANDS!$H$4:$H$14,0),FALSE)/HLOOKUP(2018,DEMANDS!$I$4:$T$14,MATCH($E18,DEMANDS!$H$4:$H$14,0),FALSE)</f>
        <v>1.1648531620160392</v>
      </c>
      <c r="S18" s="77">
        <f>HLOOKUP(REG_TRA_DEMANDS!S$3,'BY-Demands'!$J$5:$AK$15,MATCH($E18,'BY-Demands'!$I$5:$I$15,0),FALSE)*HLOOKUP(REG_TRA_DEMANDS!$F18,DEMANDS!$I$4:$T$14,MATCH($E18,DEMANDS!$H$4:$H$14,0),FALSE)/HLOOKUP(2018,DEMANDS!$I$4:$T$14,MATCH($E18,DEMANDS!$H$4:$H$14,0),FALSE)</f>
        <v>1.0564638688159698</v>
      </c>
      <c r="T18" s="77">
        <f>HLOOKUP(REG_TRA_DEMANDS!T$3,'BY-Demands'!$J$5:$AK$15,MATCH($E18,'BY-Demands'!$I$5:$I$15,0),FALSE)*HLOOKUP(REG_TRA_DEMANDS!$F18,DEMANDS!$I$4:$T$14,MATCH($E18,DEMANDS!$H$4:$H$14,0),FALSE)/HLOOKUP(2018,DEMANDS!$I$4:$T$14,MATCH($E18,DEMANDS!$H$4:$H$14,0),FALSE)</f>
        <v>4.2695020268662311</v>
      </c>
      <c r="U18" s="77">
        <f>HLOOKUP(REG_TRA_DEMANDS!U$3,'BY-Demands'!$J$5:$AK$15,MATCH($E18,'BY-Demands'!$I$5:$I$15,0),FALSE)*HLOOKUP(REG_TRA_DEMANDS!$F18,DEMANDS!$I$4:$T$14,MATCH($E18,DEMANDS!$H$4:$H$14,0),FALSE)/HLOOKUP(2018,DEMANDS!$I$4:$T$14,MATCH($E18,DEMANDS!$H$4:$H$14,0),FALSE)</f>
        <v>1.3974068653894369</v>
      </c>
      <c r="V18" s="77">
        <f>HLOOKUP(REG_TRA_DEMANDS!V$3,'BY-Demands'!$J$5:$AK$15,MATCH($E18,'BY-Demands'!$I$5:$I$15,0),FALSE)*HLOOKUP(REG_TRA_DEMANDS!$F18,DEMANDS!$I$4:$T$14,MATCH($E18,DEMANDS!$H$4:$H$14,0),FALSE)/HLOOKUP(2018,DEMANDS!$I$4:$T$14,MATCH($E18,DEMANDS!$H$4:$H$14,0),FALSE)</f>
        <v>1.5738397111540001</v>
      </c>
      <c r="W18" s="77">
        <f>HLOOKUP(REG_TRA_DEMANDS!W$3,'BY-Demands'!$J$5:$AK$15,MATCH($E18,'BY-Demands'!$I$5:$I$15,0),FALSE)*HLOOKUP(REG_TRA_DEMANDS!$F18,DEMANDS!$I$4:$T$14,MATCH($E18,DEMANDS!$H$4:$H$14,0),FALSE)/HLOOKUP(2018,DEMANDS!$I$4:$T$14,MATCH($E18,DEMANDS!$H$4:$H$14,0),FALSE)</f>
        <v>1.5264380450077242</v>
      </c>
      <c r="X18" s="77">
        <f>HLOOKUP(REG_TRA_DEMANDS!X$3,'BY-Demands'!$J$5:$AK$15,MATCH($E18,'BY-Demands'!$I$5:$I$15,0),FALSE)*HLOOKUP(REG_TRA_DEMANDS!$F18,DEMANDS!$I$4:$T$14,MATCH($E18,DEMANDS!$H$4:$H$14,0),FALSE)/HLOOKUP(2018,DEMANDS!$I$4:$T$14,MATCH($E18,DEMANDS!$H$4:$H$14,0),FALSE)</f>
        <v>0.96299467854575072</v>
      </c>
      <c r="Y18" s="77">
        <f>HLOOKUP(REG_TRA_DEMANDS!Y$3,'BY-Demands'!$J$5:$AK$15,MATCH($E18,'BY-Demands'!$I$5:$I$15,0),FALSE)*HLOOKUP(REG_TRA_DEMANDS!$F18,DEMANDS!$I$4:$T$14,MATCH($E18,DEMANDS!$H$4:$H$14,0),FALSE)/HLOOKUP(2018,DEMANDS!$I$4:$T$14,MATCH($E18,DEMANDS!$H$4:$H$14,0),FALSE)</f>
        <v>2.1560871298961395</v>
      </c>
      <c r="Z18" s="77">
        <f>HLOOKUP(REG_TRA_DEMANDS!Z$3,'BY-Demands'!$J$5:$AK$15,MATCH($E18,'BY-Demands'!$I$5:$I$15,0),FALSE)*HLOOKUP(REG_TRA_DEMANDS!$F18,DEMANDS!$I$4:$T$14,MATCH($E18,DEMANDS!$H$4:$H$14,0),FALSE)/HLOOKUP(2018,DEMANDS!$I$4:$T$14,MATCH($E18,DEMANDS!$H$4:$H$14,0),FALSE)</f>
        <v>0.28258153758995164</v>
      </c>
      <c r="AA18" s="77">
        <f>HLOOKUP(REG_TRA_DEMANDS!AA$3,'BY-Demands'!$J$5:$AK$15,MATCH($E18,'BY-Demands'!$I$5:$I$15,0),FALSE)*HLOOKUP(REG_TRA_DEMANDS!$F18,DEMANDS!$I$4:$T$14,MATCH($E18,DEMANDS!$H$4:$H$14,0),FALSE)/HLOOKUP(2018,DEMANDS!$I$4:$T$14,MATCH($E18,DEMANDS!$H$4:$H$14,0),FALSE)</f>
        <v>1.1941078392100406</v>
      </c>
      <c r="AB18" s="77">
        <f>HLOOKUP(REG_TRA_DEMANDS!AB$3,'BY-Demands'!$J$5:$AK$15,MATCH($E18,'BY-Demands'!$I$5:$I$15,0),FALSE)*HLOOKUP(REG_TRA_DEMANDS!$F18,DEMANDS!$I$4:$T$14,MATCH($E18,DEMANDS!$H$4:$H$14,0),FALSE)/HLOOKUP(2018,DEMANDS!$I$4:$T$14,MATCH($E18,DEMANDS!$H$4:$H$14,0),FALSE)</f>
        <v>0.64294447589738923</v>
      </c>
      <c r="AC18" s="77">
        <f>HLOOKUP(REG_TRA_DEMANDS!AC$3,'BY-Demands'!$J$5:$AK$15,MATCH($E18,'BY-Demands'!$I$5:$I$15,0),FALSE)*HLOOKUP(REG_TRA_DEMANDS!$F18,DEMANDS!$I$4:$T$14,MATCH($E18,DEMANDS!$H$4:$H$14,0),FALSE)/HLOOKUP(2018,DEMANDS!$I$4:$T$14,MATCH($E18,DEMANDS!$H$4:$H$14,0),FALSE)</f>
        <v>0.52451103007138711</v>
      </c>
      <c r="AD18" s="77">
        <f>HLOOKUP(REG_TRA_DEMANDS!AD$3,'BY-Demands'!$J$5:$AK$15,MATCH($E18,'BY-Demands'!$I$5:$I$15,0),FALSE)*HLOOKUP(REG_TRA_DEMANDS!$F18,DEMANDS!$I$4:$T$14,MATCH($E18,DEMANDS!$H$4:$H$14,0),FALSE)/HLOOKUP(2018,DEMANDS!$I$4:$T$14,MATCH($E18,DEMANDS!$H$4:$H$14,0),FALSE)</f>
        <v>0.56991902555238849</v>
      </c>
      <c r="AE18" s="77">
        <f>HLOOKUP(REG_TRA_DEMANDS!AE$3,'BY-Demands'!$J$5:$AK$15,MATCH($E18,'BY-Demands'!$I$5:$I$15,0),FALSE)*HLOOKUP(REG_TRA_DEMANDS!$F18,DEMANDS!$I$4:$T$14,MATCH($E18,DEMANDS!$H$4:$H$14,0),FALSE)/HLOOKUP(2018,DEMANDS!$I$4:$T$14,MATCH($E18,DEMANDS!$H$4:$H$14,0),FALSE)</f>
        <v>1.0495980901660265</v>
      </c>
      <c r="AF18" s="77">
        <f>HLOOKUP(REG_TRA_DEMANDS!AF$3,'BY-Demands'!$J$5:$AK$15,MATCH($E18,'BY-Demands'!$I$5:$I$15,0),FALSE)*HLOOKUP(REG_TRA_DEMANDS!$F18,DEMANDS!$I$4:$T$14,MATCH($E18,DEMANDS!$H$4:$H$14,0),FALSE)/HLOOKUP(2018,DEMANDS!$I$4:$T$14,MATCH($E18,DEMANDS!$H$4:$H$14,0),FALSE)</f>
        <v>0.57723915302487172</v>
      </c>
    </row>
    <row r="19" spans="4:32" x14ac:dyDescent="0.2">
      <c r="D19" s="75" t="s">
        <v>4</v>
      </c>
      <c r="E19" s="75" t="str">
        <f>DEMANDS!$H$6</f>
        <v>TRAPM</v>
      </c>
      <c r="F19" s="75">
        <v>2040</v>
      </c>
      <c r="G19" s="77">
        <f>HLOOKUP(REG_TRA_DEMANDS!G$3,'BY-Demands'!$J$5:$AK$15,MATCH($E19,'BY-Demands'!$I$5:$I$15,0),FALSE)*HLOOKUP(REG_TRA_DEMANDS!$F19,DEMANDS!$I$4:$T$14,MATCH($E19,DEMANDS!$H$4:$H$14,0),FALSE)/HLOOKUP(2018,DEMANDS!$I$4:$T$14,MATCH($E19,DEMANDS!$H$4:$H$14,0),FALSE)</f>
        <v>0.54953585094190949</v>
      </c>
      <c r="H19" s="77">
        <f>HLOOKUP(REG_TRA_DEMANDS!H$3,'BY-Demands'!$J$5:$AK$15,MATCH($E19,'BY-Demands'!$I$5:$I$15,0),FALSE)*HLOOKUP(REG_TRA_DEMANDS!$F19,DEMANDS!$I$4:$T$14,MATCH($E19,DEMANDS!$H$4:$H$14,0),FALSE)/HLOOKUP(2018,DEMANDS!$I$4:$T$14,MATCH($E19,DEMANDS!$H$4:$H$14,0),FALSE)</f>
        <v>9.6235730996488815</v>
      </c>
      <c r="I19" s="77">
        <f>HLOOKUP(REG_TRA_DEMANDS!I$3,'BY-Demands'!$J$5:$AK$15,MATCH($E19,'BY-Demands'!$I$5:$I$15,0),FALSE)*HLOOKUP(REG_TRA_DEMANDS!$F19,DEMANDS!$I$4:$T$14,MATCH($E19,DEMANDS!$H$4:$H$14,0),FALSE)/HLOOKUP(2018,DEMANDS!$I$4:$T$14,MATCH($E19,DEMANDS!$H$4:$H$14,0),FALSE)</f>
        <v>1.9596656995487658</v>
      </c>
      <c r="J19" s="77">
        <f>HLOOKUP(REG_TRA_DEMANDS!J$3,'BY-Demands'!$J$5:$AK$15,MATCH($E19,'BY-Demands'!$I$5:$I$15,0),FALSE)*HLOOKUP(REG_TRA_DEMANDS!$F19,DEMANDS!$I$4:$T$14,MATCH($E19,DEMANDS!$H$4:$H$14,0),FALSE)/HLOOKUP(2018,DEMANDS!$I$4:$T$14,MATCH($E19,DEMANDS!$H$4:$H$14,0),FALSE)</f>
        <v>0.93068331272937166</v>
      </c>
      <c r="K19" s="77">
        <f>HLOOKUP(REG_TRA_DEMANDS!K$3,'BY-Demands'!$J$5:$AK$15,MATCH($E19,'BY-Demands'!$I$5:$I$15,0),FALSE)*HLOOKUP(REG_TRA_DEMANDS!$F19,DEMANDS!$I$4:$T$14,MATCH($E19,DEMANDS!$H$4:$H$14,0),FALSE)/HLOOKUP(2018,DEMANDS!$I$4:$T$14,MATCH($E19,DEMANDS!$H$4:$H$14,0),FALSE)</f>
        <v>0.70021370016618079</v>
      </c>
      <c r="L19" s="77">
        <f>HLOOKUP(REG_TRA_DEMANDS!L$3,'BY-Demands'!$J$5:$AK$15,MATCH($E19,'BY-Demands'!$I$5:$I$15,0),FALSE)*HLOOKUP(REG_TRA_DEMANDS!$F19,DEMANDS!$I$4:$T$14,MATCH($E19,DEMANDS!$H$4:$H$14,0),FALSE)/HLOOKUP(2018,DEMANDS!$I$4:$T$14,MATCH($E19,DEMANDS!$H$4:$H$14,0),FALSE)</f>
        <v>0.36074649207866494</v>
      </c>
      <c r="M19" s="77">
        <f>HLOOKUP(REG_TRA_DEMANDS!M$3,'BY-Demands'!$J$5:$AK$15,MATCH($E19,'BY-Demands'!$I$5:$I$15,0),FALSE)*HLOOKUP(REG_TRA_DEMANDS!$F19,DEMANDS!$I$4:$T$14,MATCH($E19,DEMANDS!$H$4:$H$14,0),FALSE)/HLOOKUP(2018,DEMANDS!$I$4:$T$14,MATCH($E19,DEMANDS!$H$4:$H$14,0),FALSE)</f>
        <v>0.97168950919376995</v>
      </c>
      <c r="N19" s="77">
        <f>HLOOKUP(REG_TRA_DEMANDS!N$3,'BY-Demands'!$J$5:$AK$15,MATCH($E19,'BY-Demands'!$I$5:$I$15,0),FALSE)*HLOOKUP(REG_TRA_DEMANDS!$F19,DEMANDS!$I$4:$T$14,MATCH($E19,DEMANDS!$H$4:$H$14,0),FALSE)/HLOOKUP(2018,DEMANDS!$I$4:$T$14,MATCH($E19,DEMANDS!$H$4:$H$14,0),FALSE)</f>
        <v>1.6869640591431248</v>
      </c>
      <c r="O19" s="77">
        <f>HLOOKUP(REG_TRA_DEMANDS!O$3,'BY-Demands'!$J$5:$AK$15,MATCH($E19,'BY-Demands'!$I$5:$I$15,0),FALSE)*HLOOKUP(REG_TRA_DEMANDS!$F19,DEMANDS!$I$4:$T$14,MATCH($E19,DEMANDS!$H$4:$H$14,0),FALSE)/HLOOKUP(2018,DEMANDS!$I$4:$T$14,MATCH($E19,DEMANDS!$H$4:$H$14,0),FALSE)</f>
        <v>0.71491971275043709</v>
      </c>
      <c r="P19" s="77">
        <f>HLOOKUP(REG_TRA_DEMANDS!P$3,'BY-Demands'!$J$5:$AK$15,MATCH($E19,'BY-Demands'!$I$5:$I$15,0),FALSE)*HLOOKUP(REG_TRA_DEMANDS!$F19,DEMANDS!$I$4:$T$14,MATCH($E19,DEMANDS!$H$4:$H$14,0),FALSE)/HLOOKUP(2018,DEMANDS!$I$4:$T$14,MATCH($E19,DEMANDS!$H$4:$H$14,0),FALSE)</f>
        <v>0.80703525678388166</v>
      </c>
      <c r="Q19" s="77">
        <f>HLOOKUP(REG_TRA_DEMANDS!Q$3,'BY-Demands'!$J$5:$AK$15,MATCH($E19,'BY-Demands'!$I$5:$I$15,0),FALSE)*HLOOKUP(REG_TRA_DEMANDS!$F19,DEMANDS!$I$4:$T$14,MATCH($E19,DEMANDS!$H$4:$H$14,0),FALSE)/HLOOKUP(2018,DEMANDS!$I$4:$T$14,MATCH($E19,DEMANDS!$H$4:$H$14,0),FALSE)</f>
        <v>1.4312981409622896</v>
      </c>
      <c r="R19" s="77">
        <f>HLOOKUP(REG_TRA_DEMANDS!R$3,'BY-Demands'!$J$5:$AK$15,MATCH($E19,'BY-Demands'!$I$5:$I$15,0),FALSE)*HLOOKUP(REG_TRA_DEMANDS!$F19,DEMANDS!$I$4:$T$14,MATCH($E19,DEMANDS!$H$4:$H$14,0),FALSE)/HLOOKUP(2018,DEMANDS!$I$4:$T$14,MATCH($E19,DEMANDS!$H$4:$H$14,0),FALSE)</f>
        <v>1.2145830574734617</v>
      </c>
      <c r="S19" s="77">
        <f>HLOOKUP(REG_TRA_DEMANDS!S$3,'BY-Demands'!$J$5:$AK$15,MATCH($E19,'BY-Demands'!$I$5:$I$15,0),FALSE)*HLOOKUP(REG_TRA_DEMANDS!$F19,DEMANDS!$I$4:$T$14,MATCH($E19,DEMANDS!$H$4:$H$14,0),FALSE)/HLOOKUP(2018,DEMANDS!$I$4:$T$14,MATCH($E19,DEMANDS!$H$4:$H$14,0),FALSE)</f>
        <v>1.1015664100322666</v>
      </c>
      <c r="T19" s="77">
        <f>HLOOKUP(REG_TRA_DEMANDS!T$3,'BY-Demands'!$J$5:$AK$15,MATCH($E19,'BY-Demands'!$I$5:$I$15,0),FALSE)*HLOOKUP(REG_TRA_DEMANDS!$F19,DEMANDS!$I$4:$T$14,MATCH($E19,DEMANDS!$H$4:$H$14,0),FALSE)/HLOOKUP(2018,DEMANDS!$I$4:$T$14,MATCH($E19,DEMANDS!$H$4:$H$14,0),FALSE)</f>
        <v>4.4517755497228286</v>
      </c>
      <c r="U19" s="77">
        <f>HLOOKUP(REG_TRA_DEMANDS!U$3,'BY-Demands'!$J$5:$AK$15,MATCH($E19,'BY-Demands'!$I$5:$I$15,0),FALSE)*HLOOKUP(REG_TRA_DEMANDS!$F19,DEMANDS!$I$4:$T$14,MATCH($E19,DEMANDS!$H$4:$H$14,0),FALSE)/HLOOKUP(2018,DEMANDS!$I$4:$T$14,MATCH($E19,DEMANDS!$H$4:$H$14,0),FALSE)</f>
        <v>1.4570649404098353</v>
      </c>
      <c r="V19" s="77">
        <f>HLOOKUP(REG_TRA_DEMANDS!V$3,'BY-Demands'!$J$5:$AK$15,MATCH($E19,'BY-Demands'!$I$5:$I$15,0),FALSE)*HLOOKUP(REG_TRA_DEMANDS!$F19,DEMANDS!$I$4:$T$14,MATCH($E19,DEMANDS!$H$4:$H$14,0),FALSE)/HLOOKUP(2018,DEMANDS!$I$4:$T$14,MATCH($E19,DEMANDS!$H$4:$H$14,0),FALSE)</f>
        <v>1.6410300548424441</v>
      </c>
      <c r="W19" s="77">
        <f>HLOOKUP(REG_TRA_DEMANDS!W$3,'BY-Demands'!$J$5:$AK$15,MATCH($E19,'BY-Demands'!$I$5:$I$15,0),FALSE)*HLOOKUP(REG_TRA_DEMANDS!$F19,DEMANDS!$I$4:$T$14,MATCH($E19,DEMANDS!$H$4:$H$14,0),FALSE)/HLOOKUP(2018,DEMANDS!$I$4:$T$14,MATCH($E19,DEMANDS!$H$4:$H$14,0),FALSE)</f>
        <v>1.5916047174053745</v>
      </c>
      <c r="X19" s="77">
        <f>HLOOKUP(REG_TRA_DEMANDS!X$3,'BY-Demands'!$J$5:$AK$15,MATCH($E19,'BY-Demands'!$I$5:$I$15,0),FALSE)*HLOOKUP(REG_TRA_DEMANDS!$F19,DEMANDS!$I$4:$T$14,MATCH($E19,DEMANDS!$H$4:$H$14,0),FALSE)/HLOOKUP(2018,DEMANDS!$I$4:$T$14,MATCH($E19,DEMANDS!$H$4:$H$14,0),FALSE)</f>
        <v>1.0041068343536559</v>
      </c>
      <c r="Y19" s="77">
        <f>HLOOKUP(REG_TRA_DEMANDS!Y$3,'BY-Demands'!$J$5:$AK$15,MATCH($E19,'BY-Demands'!$I$5:$I$15,0),FALSE)*HLOOKUP(REG_TRA_DEMANDS!$F19,DEMANDS!$I$4:$T$14,MATCH($E19,DEMANDS!$H$4:$H$14,0),FALSE)/HLOOKUP(2018,DEMANDS!$I$4:$T$14,MATCH($E19,DEMANDS!$H$4:$H$14,0),FALSE)</f>
        <v>2.2481347725202605</v>
      </c>
      <c r="Z19" s="77">
        <f>HLOOKUP(REG_TRA_DEMANDS!Z$3,'BY-Demands'!$J$5:$AK$15,MATCH($E19,'BY-Demands'!$I$5:$I$15,0),FALSE)*HLOOKUP(REG_TRA_DEMANDS!$F19,DEMANDS!$I$4:$T$14,MATCH($E19,DEMANDS!$H$4:$H$14,0),FALSE)/HLOOKUP(2018,DEMANDS!$I$4:$T$14,MATCH($E19,DEMANDS!$H$4:$H$14,0),FALSE)</f>
        <v>0.29464550477550194</v>
      </c>
      <c r="AA19" s="77">
        <f>HLOOKUP(REG_TRA_DEMANDS!AA$3,'BY-Demands'!$J$5:$AK$15,MATCH($E19,'BY-Demands'!$I$5:$I$15,0),FALSE)*HLOOKUP(REG_TRA_DEMANDS!$F19,DEMANDS!$I$4:$T$14,MATCH($E19,DEMANDS!$H$4:$H$14,0),FALSE)/HLOOKUP(2018,DEMANDS!$I$4:$T$14,MATCH($E19,DEMANDS!$H$4:$H$14,0),FALSE)</f>
        <v>1.2450866749510439</v>
      </c>
      <c r="AB19" s="77">
        <f>HLOOKUP(REG_TRA_DEMANDS!AB$3,'BY-Demands'!$J$5:$AK$15,MATCH($E19,'BY-Demands'!$I$5:$I$15,0),FALSE)*HLOOKUP(REG_TRA_DEMANDS!$F19,DEMANDS!$I$4:$T$14,MATCH($E19,DEMANDS!$H$4:$H$14,0),FALSE)/HLOOKUP(2018,DEMANDS!$I$4:$T$14,MATCH($E19,DEMANDS!$H$4:$H$14,0),FALSE)</f>
        <v>0.67039305277721417</v>
      </c>
      <c r="AC19" s="77">
        <f>HLOOKUP(REG_TRA_DEMANDS!AC$3,'BY-Demands'!$J$5:$AK$15,MATCH($E19,'BY-Demands'!$I$5:$I$15,0),FALSE)*HLOOKUP(REG_TRA_DEMANDS!$F19,DEMANDS!$I$4:$T$14,MATCH($E19,DEMANDS!$H$4:$H$14,0),FALSE)/HLOOKUP(2018,DEMANDS!$I$4:$T$14,MATCH($E19,DEMANDS!$H$4:$H$14,0),FALSE)</f>
        <v>0.54690344788186118</v>
      </c>
      <c r="AD19" s="77">
        <f>HLOOKUP(REG_TRA_DEMANDS!AD$3,'BY-Demands'!$J$5:$AK$15,MATCH($E19,'BY-Demands'!$I$5:$I$15,0),FALSE)*HLOOKUP(REG_TRA_DEMANDS!$F19,DEMANDS!$I$4:$T$14,MATCH($E19,DEMANDS!$H$4:$H$14,0),FALSE)/HLOOKUP(2018,DEMANDS!$I$4:$T$14,MATCH($E19,DEMANDS!$H$4:$H$14,0),FALSE)</f>
        <v>0.59425000089254576</v>
      </c>
      <c r="AE19" s="77">
        <f>HLOOKUP(REG_TRA_DEMANDS!AE$3,'BY-Demands'!$J$5:$AK$15,MATCH($E19,'BY-Demands'!$I$5:$I$15,0),FALSE)*HLOOKUP(REG_TRA_DEMANDS!$F19,DEMANDS!$I$4:$T$14,MATCH($E19,DEMANDS!$H$4:$H$14,0),FALSE)/HLOOKUP(2018,DEMANDS!$I$4:$T$14,MATCH($E19,DEMANDS!$H$4:$H$14,0),FALSE)</f>
        <v>1.094407517652946</v>
      </c>
      <c r="AF19" s="77">
        <f>HLOOKUP(REG_TRA_DEMANDS!AF$3,'BY-Demands'!$J$5:$AK$15,MATCH($E19,'BY-Demands'!$I$5:$I$15,0),FALSE)*HLOOKUP(REG_TRA_DEMANDS!$F19,DEMANDS!$I$4:$T$14,MATCH($E19,DEMANDS!$H$4:$H$14,0),FALSE)/HLOOKUP(2018,DEMANDS!$I$4:$T$14,MATCH($E19,DEMANDS!$H$4:$H$14,0),FALSE)</f>
        <v>0.6018826391482005</v>
      </c>
    </row>
    <row r="20" spans="4:32" x14ac:dyDescent="0.2">
      <c r="D20" s="75" t="s">
        <v>4</v>
      </c>
      <c r="E20" s="75" t="str">
        <f>DEMANDS!$H$6</f>
        <v>TRAPM</v>
      </c>
      <c r="F20" s="75">
        <v>2045</v>
      </c>
      <c r="G20" s="77">
        <f>HLOOKUP(REG_TRA_DEMANDS!G$3,'BY-Demands'!$J$5:$AK$15,MATCH($E20,'BY-Demands'!$I$5:$I$15,0),FALSE)*HLOOKUP(REG_TRA_DEMANDS!$F20,DEMANDS!$I$4:$T$14,MATCH($E20,DEMANDS!$H$4:$H$14,0),FALSE)/HLOOKUP(2018,DEMANDS!$I$4:$T$14,MATCH($E20,DEMANDS!$H$4:$H$14,0),FALSE)</f>
        <v>0.57534901759081669</v>
      </c>
      <c r="H20" s="77">
        <f>HLOOKUP(REG_TRA_DEMANDS!H$3,'BY-Demands'!$J$5:$AK$15,MATCH($E20,'BY-Demands'!$I$5:$I$15,0),FALSE)*HLOOKUP(REG_TRA_DEMANDS!$F20,DEMANDS!$I$4:$T$14,MATCH($E20,DEMANDS!$H$4:$H$14,0),FALSE)/HLOOKUP(2018,DEMANDS!$I$4:$T$14,MATCH($E20,DEMANDS!$H$4:$H$14,0),FALSE)</f>
        <v>10.07561803130055</v>
      </c>
      <c r="I20" s="77">
        <f>HLOOKUP(REG_TRA_DEMANDS!I$3,'BY-Demands'!$J$5:$AK$15,MATCH($E20,'BY-Demands'!$I$5:$I$15,0),FALSE)*HLOOKUP(REG_TRA_DEMANDS!$F20,DEMANDS!$I$4:$T$14,MATCH($E20,DEMANDS!$H$4:$H$14,0),FALSE)/HLOOKUP(2018,DEMANDS!$I$4:$T$14,MATCH($E20,DEMANDS!$H$4:$H$14,0),FALSE)</f>
        <v>2.0517164314380434</v>
      </c>
      <c r="J20" s="77">
        <f>HLOOKUP(REG_TRA_DEMANDS!J$3,'BY-Demands'!$J$5:$AK$15,MATCH($E20,'BY-Demands'!$I$5:$I$15,0),FALSE)*HLOOKUP(REG_TRA_DEMANDS!$F20,DEMANDS!$I$4:$T$14,MATCH($E20,DEMANDS!$H$4:$H$14,0),FALSE)/HLOOKUP(2018,DEMANDS!$I$4:$T$14,MATCH($E20,DEMANDS!$H$4:$H$14,0),FALSE)</f>
        <v>0.97439999364775609</v>
      </c>
      <c r="K20" s="77">
        <f>HLOOKUP(REG_TRA_DEMANDS!K$3,'BY-Demands'!$J$5:$AK$15,MATCH($E20,'BY-Demands'!$I$5:$I$15,0),FALSE)*HLOOKUP(REG_TRA_DEMANDS!$F20,DEMANDS!$I$4:$T$14,MATCH($E20,DEMANDS!$H$4:$H$14,0),FALSE)/HLOOKUP(2018,DEMANDS!$I$4:$T$14,MATCH($E20,DEMANDS!$H$4:$H$14,0),FALSE)</f>
        <v>0.73310460783172682</v>
      </c>
      <c r="L20" s="77">
        <f>HLOOKUP(REG_TRA_DEMANDS!L$3,'BY-Demands'!$J$5:$AK$15,MATCH($E20,'BY-Demands'!$I$5:$I$15,0),FALSE)*HLOOKUP(REG_TRA_DEMANDS!$F20,DEMANDS!$I$4:$T$14,MATCH($E20,DEMANDS!$H$4:$H$14,0),FALSE)/HLOOKUP(2018,DEMANDS!$I$4:$T$14,MATCH($E20,DEMANDS!$H$4:$H$14,0),FALSE)</f>
        <v>0.37769171831290316</v>
      </c>
      <c r="M20" s="77">
        <f>HLOOKUP(REG_TRA_DEMANDS!M$3,'BY-Demands'!$J$5:$AK$15,MATCH($E20,'BY-Demands'!$I$5:$I$15,0),FALSE)*HLOOKUP(REG_TRA_DEMANDS!$F20,DEMANDS!$I$4:$T$14,MATCH($E20,DEMANDS!$H$4:$H$14,0),FALSE)/HLOOKUP(2018,DEMANDS!$I$4:$T$14,MATCH($E20,DEMANDS!$H$4:$H$14,0),FALSE)</f>
        <v>1.0173323606816616</v>
      </c>
      <c r="N20" s="77">
        <f>HLOOKUP(REG_TRA_DEMANDS!N$3,'BY-Demands'!$J$5:$AK$15,MATCH($E20,'BY-Demands'!$I$5:$I$15,0),FALSE)*HLOOKUP(REG_TRA_DEMANDS!$F20,DEMANDS!$I$4:$T$14,MATCH($E20,DEMANDS!$H$4:$H$14,0),FALSE)/HLOOKUP(2018,DEMANDS!$I$4:$T$14,MATCH($E20,DEMANDS!$H$4:$H$14,0),FALSE)</f>
        <v>1.7662052666362129</v>
      </c>
      <c r="O20" s="77">
        <f>HLOOKUP(REG_TRA_DEMANDS!O$3,'BY-Demands'!$J$5:$AK$15,MATCH($E20,'BY-Demands'!$I$5:$I$15,0),FALSE)*HLOOKUP(REG_TRA_DEMANDS!$F20,DEMANDS!$I$4:$T$14,MATCH($E20,DEMANDS!$H$4:$H$14,0),FALSE)/HLOOKUP(2018,DEMANDS!$I$4:$T$14,MATCH($E20,DEMANDS!$H$4:$H$14,0),FALSE)</f>
        <v>0.74850140110468188</v>
      </c>
      <c r="P20" s="77">
        <f>HLOOKUP(REG_TRA_DEMANDS!P$3,'BY-Demands'!$J$5:$AK$15,MATCH($E20,'BY-Demands'!$I$5:$I$15,0),FALSE)*HLOOKUP(REG_TRA_DEMANDS!$F20,DEMANDS!$I$4:$T$14,MATCH($E20,DEMANDS!$H$4:$H$14,0),FALSE)/HLOOKUP(2018,DEMANDS!$I$4:$T$14,MATCH($E20,DEMANDS!$H$4:$H$14,0),FALSE)</f>
        <v>0.8449438582685701</v>
      </c>
      <c r="Q20" s="77">
        <f>HLOOKUP(REG_TRA_DEMANDS!Q$3,'BY-Demands'!$J$5:$AK$15,MATCH($E20,'BY-Demands'!$I$5:$I$15,0),FALSE)*HLOOKUP(REG_TRA_DEMANDS!$F20,DEMANDS!$I$4:$T$14,MATCH($E20,DEMANDS!$H$4:$H$14,0),FALSE)/HLOOKUP(2018,DEMANDS!$I$4:$T$14,MATCH($E20,DEMANDS!$H$4:$H$14,0),FALSE)</f>
        <v>1.4985300374320183</v>
      </c>
      <c r="R20" s="77">
        <f>HLOOKUP(REG_TRA_DEMANDS!R$3,'BY-Demands'!$J$5:$AK$15,MATCH($E20,'BY-Demands'!$I$5:$I$15,0),FALSE)*HLOOKUP(REG_TRA_DEMANDS!$F20,DEMANDS!$I$4:$T$14,MATCH($E20,DEMANDS!$H$4:$H$14,0),FALSE)/HLOOKUP(2018,DEMANDS!$I$4:$T$14,MATCH($E20,DEMANDS!$H$4:$H$14,0),FALSE)</f>
        <v>1.2716352676573173</v>
      </c>
      <c r="S20" s="77">
        <f>HLOOKUP(REG_TRA_DEMANDS!S$3,'BY-Demands'!$J$5:$AK$15,MATCH($E20,'BY-Demands'!$I$5:$I$15,0),FALSE)*HLOOKUP(REG_TRA_DEMANDS!$F20,DEMANDS!$I$4:$T$14,MATCH($E20,DEMANDS!$H$4:$H$14,0),FALSE)/HLOOKUP(2018,DEMANDS!$I$4:$T$14,MATCH($E20,DEMANDS!$H$4:$H$14,0),FALSE)</f>
        <v>1.1533099264348157</v>
      </c>
      <c r="T20" s="77">
        <f>HLOOKUP(REG_TRA_DEMANDS!T$3,'BY-Demands'!$J$5:$AK$15,MATCH($E20,'BY-Demands'!$I$5:$I$15,0),FALSE)*HLOOKUP(REG_TRA_DEMANDS!$F20,DEMANDS!$I$4:$T$14,MATCH($E20,DEMANDS!$H$4:$H$14,0),FALSE)/HLOOKUP(2018,DEMANDS!$I$4:$T$14,MATCH($E20,DEMANDS!$H$4:$H$14,0),FALSE)</f>
        <v>4.6608873373369795</v>
      </c>
      <c r="U20" s="77">
        <f>HLOOKUP(REG_TRA_DEMANDS!U$3,'BY-Demands'!$J$5:$AK$15,MATCH($E20,'BY-Demands'!$I$5:$I$15,0),FALSE)*HLOOKUP(REG_TRA_DEMANDS!$F20,DEMANDS!$I$4:$T$14,MATCH($E20,DEMANDS!$H$4:$H$14,0),FALSE)/HLOOKUP(2018,DEMANDS!$I$4:$T$14,MATCH($E20,DEMANDS!$H$4:$H$14,0),FALSE)</f>
        <v>1.525507172268981</v>
      </c>
      <c r="V20" s="77">
        <f>HLOOKUP(REG_TRA_DEMANDS!V$3,'BY-Demands'!$J$5:$AK$15,MATCH($E20,'BY-Demands'!$I$5:$I$15,0),FALSE)*HLOOKUP(REG_TRA_DEMANDS!$F20,DEMANDS!$I$4:$T$14,MATCH($E20,DEMANDS!$H$4:$H$14,0),FALSE)/HLOOKUP(2018,DEMANDS!$I$4:$T$14,MATCH($E20,DEMANDS!$H$4:$H$14,0),FALSE)</f>
        <v>1.7181136194704982</v>
      </c>
      <c r="W20" s="77">
        <f>HLOOKUP(REG_TRA_DEMANDS!W$3,'BY-Demands'!$J$5:$AK$15,MATCH($E20,'BY-Demands'!$I$5:$I$15,0),FALSE)*HLOOKUP(REG_TRA_DEMANDS!$F20,DEMANDS!$I$4:$T$14,MATCH($E20,DEMANDS!$H$4:$H$14,0),FALSE)/HLOOKUP(2018,DEMANDS!$I$4:$T$14,MATCH($E20,DEMANDS!$H$4:$H$14,0),FALSE)</f>
        <v>1.6663666419261367</v>
      </c>
      <c r="X20" s="77">
        <f>HLOOKUP(REG_TRA_DEMANDS!X$3,'BY-Demands'!$J$5:$AK$15,MATCH($E20,'BY-Demands'!$I$5:$I$15,0),FALSE)*HLOOKUP(REG_TRA_DEMANDS!$F20,DEMANDS!$I$4:$T$14,MATCH($E20,DEMANDS!$H$4:$H$14,0),FALSE)/HLOOKUP(2018,DEMANDS!$I$4:$T$14,MATCH($E20,DEMANDS!$H$4:$H$14,0),FALSE)</f>
        <v>1.0512724141862579</v>
      </c>
      <c r="Y20" s="77">
        <f>HLOOKUP(REG_TRA_DEMANDS!Y$3,'BY-Demands'!$J$5:$AK$15,MATCH($E20,'BY-Demands'!$I$5:$I$15,0),FALSE)*HLOOKUP(REG_TRA_DEMANDS!$F20,DEMANDS!$I$4:$T$14,MATCH($E20,DEMANDS!$H$4:$H$14,0),FALSE)/HLOOKUP(2018,DEMANDS!$I$4:$T$14,MATCH($E20,DEMANDS!$H$4:$H$14,0),FALSE)</f>
        <v>2.3537356672258603</v>
      </c>
      <c r="Z20" s="77">
        <f>HLOOKUP(REG_TRA_DEMANDS!Z$3,'BY-Demands'!$J$5:$AK$15,MATCH($E20,'BY-Demands'!$I$5:$I$15,0),FALSE)*HLOOKUP(REG_TRA_DEMANDS!$F20,DEMANDS!$I$4:$T$14,MATCH($E20,DEMANDS!$H$4:$H$14,0),FALSE)/HLOOKUP(2018,DEMANDS!$I$4:$T$14,MATCH($E20,DEMANDS!$H$4:$H$14,0),FALSE)</f>
        <v>0.3084857910900074</v>
      </c>
      <c r="AA20" s="77">
        <f>HLOOKUP(REG_TRA_DEMANDS!AA$3,'BY-Demands'!$J$5:$AK$15,MATCH($E20,'BY-Demands'!$I$5:$I$15,0),FALSE)*HLOOKUP(REG_TRA_DEMANDS!$F20,DEMANDS!$I$4:$T$14,MATCH($E20,DEMANDS!$H$4:$H$14,0),FALSE)/HLOOKUP(2018,DEMANDS!$I$4:$T$14,MATCH($E20,DEMANDS!$H$4:$H$14,0),FALSE)</f>
        <v>1.3035717215185381</v>
      </c>
      <c r="AB20" s="77">
        <f>HLOOKUP(REG_TRA_DEMANDS!AB$3,'BY-Demands'!$J$5:$AK$15,MATCH($E20,'BY-Demands'!$I$5:$I$15,0),FALSE)*HLOOKUP(REG_TRA_DEMANDS!$F20,DEMANDS!$I$4:$T$14,MATCH($E20,DEMANDS!$H$4:$H$14,0),FALSE)/HLOOKUP(2018,DEMANDS!$I$4:$T$14,MATCH($E20,DEMANDS!$H$4:$H$14,0),FALSE)</f>
        <v>0.70188320498829748</v>
      </c>
      <c r="AC20" s="77">
        <f>HLOOKUP(REG_TRA_DEMANDS!AC$3,'BY-Demands'!$J$5:$AK$15,MATCH($E20,'BY-Demands'!$I$5:$I$15,0),FALSE)*HLOOKUP(REG_TRA_DEMANDS!$F20,DEMANDS!$I$4:$T$14,MATCH($E20,DEMANDS!$H$4:$H$14,0),FALSE)/HLOOKUP(2018,DEMANDS!$I$4:$T$14,MATCH($E20,DEMANDS!$H$4:$H$14,0),FALSE)</f>
        <v>0.57259296352827316</v>
      </c>
      <c r="AD20" s="77">
        <f>HLOOKUP(REG_TRA_DEMANDS!AD$3,'BY-Demands'!$J$5:$AK$15,MATCH($E20,'BY-Demands'!$I$5:$I$15,0),FALSE)*HLOOKUP(REG_TRA_DEMANDS!$F20,DEMANDS!$I$4:$T$14,MATCH($E20,DEMANDS!$H$4:$H$14,0),FALSE)/HLOOKUP(2018,DEMANDS!$I$4:$T$14,MATCH($E20,DEMANDS!$H$4:$H$14,0),FALSE)</f>
        <v>0.62216351058961206</v>
      </c>
      <c r="AE20" s="77">
        <f>HLOOKUP(REG_TRA_DEMANDS!AE$3,'BY-Demands'!$J$5:$AK$15,MATCH($E20,'BY-Demands'!$I$5:$I$15,0),FALSE)*HLOOKUP(REG_TRA_DEMANDS!$F20,DEMANDS!$I$4:$T$14,MATCH($E20,DEMANDS!$H$4:$H$14,0),FALSE)/HLOOKUP(2018,DEMANDS!$I$4:$T$14,MATCH($E20,DEMANDS!$H$4:$H$14,0),FALSE)</f>
        <v>1.1458147617600802</v>
      </c>
      <c r="AF20" s="77">
        <f>HLOOKUP(REG_TRA_DEMANDS!AF$3,'BY-Demands'!$J$5:$AK$15,MATCH($E20,'BY-Demands'!$I$5:$I$15,0),FALSE)*HLOOKUP(REG_TRA_DEMANDS!$F20,DEMANDS!$I$4:$T$14,MATCH($E20,DEMANDS!$H$4:$H$14,0),FALSE)/HLOOKUP(2018,DEMANDS!$I$4:$T$14,MATCH($E20,DEMANDS!$H$4:$H$14,0),FALSE)</f>
        <v>0.63015467424979921</v>
      </c>
    </row>
    <row r="21" spans="4:32" x14ac:dyDescent="0.2">
      <c r="D21" s="75" t="s">
        <v>4</v>
      </c>
      <c r="E21" s="75" t="str">
        <f>DEMANDS!$H$6</f>
        <v>TRAPM</v>
      </c>
      <c r="F21" s="75">
        <v>2050</v>
      </c>
      <c r="G21" s="77">
        <f>HLOOKUP(REG_TRA_DEMANDS!G$3,'BY-Demands'!$J$5:$AK$15,MATCH($E21,'BY-Demands'!$I$5:$I$15,0),FALSE)*HLOOKUP(REG_TRA_DEMANDS!$F21,DEMANDS!$I$4:$T$14,MATCH($E21,DEMANDS!$H$4:$H$14,0),FALSE)/HLOOKUP(2018,DEMANDS!$I$4:$T$14,MATCH($E21,DEMANDS!$H$4:$H$14,0),FALSE)</f>
        <v>0.60133106433171502</v>
      </c>
      <c r="H21" s="77">
        <f>HLOOKUP(REG_TRA_DEMANDS!H$3,'BY-Demands'!$J$5:$AK$15,MATCH($E21,'BY-Demands'!$I$5:$I$15,0),FALSE)*HLOOKUP(REG_TRA_DEMANDS!$F21,DEMANDS!$I$4:$T$14,MATCH($E21,DEMANDS!$H$4:$H$14,0),FALSE)/HLOOKUP(2018,DEMANDS!$I$4:$T$14,MATCH($E21,DEMANDS!$H$4:$H$14,0),FALSE)</f>
        <v>10.530620422247306</v>
      </c>
      <c r="I21" s="77">
        <f>HLOOKUP(REG_TRA_DEMANDS!I$3,'BY-Demands'!$J$5:$AK$15,MATCH($E21,'BY-Demands'!$I$5:$I$15,0),FALSE)*HLOOKUP(REG_TRA_DEMANDS!$F21,DEMANDS!$I$4:$T$14,MATCH($E21,DEMANDS!$H$4:$H$14,0),FALSE)/HLOOKUP(2018,DEMANDS!$I$4:$T$14,MATCH($E21,DEMANDS!$H$4:$H$14,0),FALSE)</f>
        <v>2.1443693961444237</v>
      </c>
      <c r="J21" s="77">
        <f>HLOOKUP(REG_TRA_DEMANDS!J$3,'BY-Demands'!$J$5:$AK$15,MATCH($E21,'BY-Demands'!$I$5:$I$15,0),FALSE)*HLOOKUP(REG_TRA_DEMANDS!$F21,DEMANDS!$I$4:$T$14,MATCH($E21,DEMANDS!$H$4:$H$14,0),FALSE)/HLOOKUP(2018,DEMANDS!$I$4:$T$14,MATCH($E21,DEMANDS!$H$4:$H$14,0),FALSE)</f>
        <v>1.0184026866310476</v>
      </c>
      <c r="K21" s="77">
        <f>HLOOKUP(REG_TRA_DEMANDS!K$3,'BY-Demands'!$J$5:$AK$15,MATCH($E21,'BY-Demands'!$I$5:$I$15,0),FALSE)*HLOOKUP(REG_TRA_DEMANDS!$F21,DEMANDS!$I$4:$T$14,MATCH($E21,DEMANDS!$H$4:$H$14,0),FALSE)/HLOOKUP(2018,DEMANDS!$I$4:$T$14,MATCH($E21,DEMANDS!$H$4:$H$14,0),FALSE)</f>
        <v>0.76621070101045596</v>
      </c>
      <c r="L21" s="77">
        <f>HLOOKUP(REG_TRA_DEMANDS!L$3,'BY-Demands'!$J$5:$AK$15,MATCH($E21,'BY-Demands'!$I$5:$I$15,0),FALSE)*HLOOKUP(REG_TRA_DEMANDS!$F21,DEMANDS!$I$4:$T$14,MATCH($E21,DEMANDS!$H$4:$H$14,0),FALSE)/HLOOKUP(2018,DEMANDS!$I$4:$T$14,MATCH($E21,DEMANDS!$H$4:$H$14,0),FALSE)</f>
        <v>0.394747807015283</v>
      </c>
      <c r="M21" s="77">
        <f>HLOOKUP(REG_TRA_DEMANDS!M$3,'BY-Demands'!$J$5:$AK$15,MATCH($E21,'BY-Demands'!$I$5:$I$15,0),FALSE)*HLOOKUP(REG_TRA_DEMANDS!$F21,DEMANDS!$I$4:$T$14,MATCH($E21,DEMANDS!$H$4:$H$14,0),FALSE)/HLOOKUP(2018,DEMANDS!$I$4:$T$14,MATCH($E21,DEMANDS!$H$4:$H$14,0),FALSE)</f>
        <v>1.0632738260150705</v>
      </c>
      <c r="N21" s="77">
        <f>HLOOKUP(REG_TRA_DEMANDS!N$3,'BY-Demands'!$J$5:$AK$15,MATCH($E21,'BY-Demands'!$I$5:$I$15,0),FALSE)*HLOOKUP(REG_TRA_DEMANDS!$F21,DEMANDS!$I$4:$T$14,MATCH($E21,DEMANDS!$H$4:$H$14,0),FALSE)/HLOOKUP(2018,DEMANDS!$I$4:$T$14,MATCH($E21,DEMANDS!$H$4:$H$14,0),FALSE)</f>
        <v>1.8459649018988549</v>
      </c>
      <c r="O21" s="77">
        <f>HLOOKUP(REG_TRA_DEMANDS!O$3,'BY-Demands'!$J$5:$AK$15,MATCH($E21,'BY-Demands'!$I$5:$I$15,0),FALSE)*HLOOKUP(REG_TRA_DEMANDS!$F21,DEMANDS!$I$4:$T$14,MATCH($E21,DEMANDS!$H$4:$H$14,0),FALSE)/HLOOKUP(2018,DEMANDS!$I$4:$T$14,MATCH($E21,DEMANDS!$H$4:$H$14,0),FALSE)</f>
        <v>0.78230279433650407</v>
      </c>
      <c r="P21" s="77">
        <f>HLOOKUP(REG_TRA_DEMANDS!P$3,'BY-Demands'!$J$5:$AK$15,MATCH($E21,'BY-Demands'!$I$5:$I$15,0),FALSE)*HLOOKUP(REG_TRA_DEMANDS!$F21,DEMANDS!$I$4:$T$14,MATCH($E21,DEMANDS!$H$4:$H$14,0),FALSE)/HLOOKUP(2018,DEMANDS!$I$4:$T$14,MATCH($E21,DEMANDS!$H$4:$H$14,0),FALSE)</f>
        <v>0.88310047303241423</v>
      </c>
      <c r="Q21" s="77">
        <f>HLOOKUP(REG_TRA_DEMANDS!Q$3,'BY-Demands'!$J$5:$AK$15,MATCH($E21,'BY-Demands'!$I$5:$I$15,0),FALSE)*HLOOKUP(REG_TRA_DEMANDS!$F21,DEMANDS!$I$4:$T$14,MATCH($E21,DEMANDS!$H$4:$H$14,0),FALSE)/HLOOKUP(2018,DEMANDS!$I$4:$T$14,MATCH($E21,DEMANDS!$H$4:$H$14,0),FALSE)</f>
        <v>1.5662017919406686</v>
      </c>
      <c r="R21" s="77">
        <f>HLOOKUP(REG_TRA_DEMANDS!R$3,'BY-Demands'!$J$5:$AK$15,MATCH($E21,'BY-Demands'!$I$5:$I$15,0),FALSE)*HLOOKUP(REG_TRA_DEMANDS!$F21,DEMANDS!$I$4:$T$14,MATCH($E21,DEMANDS!$H$4:$H$14,0),FALSE)/HLOOKUP(2018,DEMANDS!$I$4:$T$14,MATCH($E21,DEMANDS!$H$4:$H$14,0),FALSE)</f>
        <v>1.329060736288507</v>
      </c>
      <c r="S21" s="77">
        <f>HLOOKUP(REG_TRA_DEMANDS!S$3,'BY-Demands'!$J$5:$AK$15,MATCH($E21,'BY-Demands'!$I$5:$I$15,0),FALSE)*HLOOKUP(REG_TRA_DEMANDS!$F21,DEMANDS!$I$4:$T$14,MATCH($E21,DEMANDS!$H$4:$H$14,0),FALSE)/HLOOKUP(2018,DEMANDS!$I$4:$T$14,MATCH($E21,DEMANDS!$H$4:$H$14,0),FALSE)</f>
        <v>1.2053919696802298</v>
      </c>
      <c r="T21" s="77">
        <f>HLOOKUP(REG_TRA_DEMANDS!T$3,'BY-Demands'!$J$5:$AK$15,MATCH($E21,'BY-Demands'!$I$5:$I$15,0),FALSE)*HLOOKUP(REG_TRA_DEMANDS!$F21,DEMANDS!$I$4:$T$14,MATCH($E21,DEMANDS!$H$4:$H$14,0),FALSE)/HLOOKUP(2018,DEMANDS!$I$4:$T$14,MATCH($E21,DEMANDS!$H$4:$H$14,0),FALSE)</f>
        <v>4.8713672181575554</v>
      </c>
      <c r="U21" s="77">
        <f>HLOOKUP(REG_TRA_DEMANDS!U$3,'BY-Demands'!$J$5:$AK$15,MATCH($E21,'BY-Demands'!$I$5:$I$15,0),FALSE)*HLOOKUP(REG_TRA_DEMANDS!$F21,DEMANDS!$I$4:$T$14,MATCH($E21,DEMANDS!$H$4:$H$14,0),FALSE)/HLOOKUP(2018,DEMANDS!$I$4:$T$14,MATCH($E21,DEMANDS!$H$4:$H$14,0),FALSE)</f>
        <v>1.5943971806667308</v>
      </c>
      <c r="V21" s="77">
        <f>HLOOKUP(REG_TRA_DEMANDS!V$3,'BY-Demands'!$J$5:$AK$15,MATCH($E21,'BY-Demands'!$I$5:$I$15,0),FALSE)*HLOOKUP(REG_TRA_DEMANDS!$F21,DEMANDS!$I$4:$T$14,MATCH($E21,DEMANDS!$H$4:$H$14,0),FALSE)/HLOOKUP(2018,DEMANDS!$I$4:$T$14,MATCH($E21,DEMANDS!$H$4:$H$14,0),FALSE)</f>
        <v>1.7957014957028763</v>
      </c>
      <c r="W21" s="77">
        <f>HLOOKUP(REG_TRA_DEMANDS!W$3,'BY-Demands'!$J$5:$AK$15,MATCH($E21,'BY-Demands'!$I$5:$I$15,0),FALSE)*HLOOKUP(REG_TRA_DEMANDS!$F21,DEMANDS!$I$4:$T$14,MATCH($E21,DEMANDS!$H$4:$H$14,0),FALSE)/HLOOKUP(2018,DEMANDS!$I$4:$T$14,MATCH($E21,DEMANDS!$H$4:$H$14,0),FALSE)</f>
        <v>1.7416176889502408</v>
      </c>
      <c r="X21" s="77">
        <f>HLOOKUP(REG_TRA_DEMANDS!X$3,'BY-Demands'!$J$5:$AK$15,MATCH($E21,'BY-Demands'!$I$5:$I$15,0),FALSE)*HLOOKUP(REG_TRA_DEMANDS!$F21,DEMANDS!$I$4:$T$14,MATCH($E21,DEMANDS!$H$4:$H$14,0),FALSE)/HLOOKUP(2018,DEMANDS!$I$4:$T$14,MATCH($E21,DEMANDS!$H$4:$H$14,0),FALSE)</f>
        <v>1.0987465701640997</v>
      </c>
      <c r="Y21" s="77">
        <f>HLOOKUP(REG_TRA_DEMANDS!Y$3,'BY-Demands'!$J$5:$AK$15,MATCH($E21,'BY-Demands'!$I$5:$I$15,0),FALSE)*HLOOKUP(REG_TRA_DEMANDS!$F21,DEMANDS!$I$4:$T$14,MATCH($E21,DEMANDS!$H$4:$H$14,0),FALSE)/HLOOKUP(2018,DEMANDS!$I$4:$T$14,MATCH($E21,DEMANDS!$H$4:$H$14,0),FALSE)</f>
        <v>2.4600274453497857</v>
      </c>
      <c r="Z21" s="77">
        <f>HLOOKUP(REG_TRA_DEMANDS!Z$3,'BY-Demands'!$J$5:$AK$15,MATCH($E21,'BY-Demands'!$I$5:$I$15,0),FALSE)*HLOOKUP(REG_TRA_DEMANDS!$F21,DEMANDS!$I$4:$T$14,MATCH($E21,DEMANDS!$H$4:$H$14,0),FALSE)/HLOOKUP(2018,DEMANDS!$I$4:$T$14,MATCH($E21,DEMANDS!$H$4:$H$14,0),FALSE)</f>
        <v>0.32241662611005406</v>
      </c>
      <c r="AA21" s="77">
        <f>HLOOKUP(REG_TRA_DEMANDS!AA$3,'BY-Demands'!$J$5:$AK$15,MATCH($E21,'BY-Demands'!$I$5:$I$15,0),FALSE)*HLOOKUP(REG_TRA_DEMANDS!$F21,DEMANDS!$I$4:$T$14,MATCH($E21,DEMANDS!$H$4:$H$14,0),FALSE)/HLOOKUP(2018,DEMANDS!$I$4:$T$14,MATCH($E21,DEMANDS!$H$4:$H$14,0),FALSE)</f>
        <v>1.3624394007238159</v>
      </c>
      <c r="AB21" s="77">
        <f>HLOOKUP(REG_TRA_DEMANDS!AB$3,'BY-Demands'!$J$5:$AK$15,MATCH($E21,'BY-Demands'!$I$5:$I$15,0),FALSE)*HLOOKUP(REG_TRA_DEMANDS!$F21,DEMANDS!$I$4:$T$14,MATCH($E21,DEMANDS!$H$4:$H$14,0),FALSE)/HLOOKUP(2018,DEMANDS!$I$4:$T$14,MATCH($E21,DEMANDS!$H$4:$H$14,0),FALSE)</f>
        <v>0.73357937840842324</v>
      </c>
      <c r="AC21" s="77">
        <f>HLOOKUP(REG_TRA_DEMANDS!AC$3,'BY-Demands'!$J$5:$AK$15,MATCH($E21,'BY-Demands'!$I$5:$I$15,0),FALSE)*HLOOKUP(REG_TRA_DEMANDS!$F21,DEMANDS!$I$4:$T$14,MATCH($E21,DEMANDS!$H$4:$H$14,0),FALSE)/HLOOKUP(2018,DEMANDS!$I$4:$T$14,MATCH($E21,DEMANDS!$H$4:$H$14,0),FALSE)</f>
        <v>0.59845055029221117</v>
      </c>
      <c r="AD21" s="77">
        <f>HLOOKUP(REG_TRA_DEMANDS!AD$3,'BY-Demands'!$J$5:$AK$15,MATCH($E21,'BY-Demands'!$I$5:$I$15,0),FALSE)*HLOOKUP(REG_TRA_DEMANDS!$F21,DEMANDS!$I$4:$T$14,MATCH($E21,DEMANDS!$H$4:$H$14,0),FALSE)/HLOOKUP(2018,DEMANDS!$I$4:$T$14,MATCH($E21,DEMANDS!$H$4:$H$14,0),FALSE)</f>
        <v>0.65025964166550998</v>
      </c>
      <c r="AE21" s="77">
        <f>HLOOKUP(REG_TRA_DEMANDS!AE$3,'BY-Demands'!$J$5:$AK$15,MATCH($E21,'BY-Demands'!$I$5:$I$15,0),FALSE)*HLOOKUP(REG_TRA_DEMANDS!$F21,DEMANDS!$I$4:$T$14,MATCH($E21,DEMANDS!$H$4:$H$14,0),FALSE)/HLOOKUP(2018,DEMANDS!$I$4:$T$14,MATCH($E21,DEMANDS!$H$4:$H$14,0),FALSE)</f>
        <v>1.1975583326818164</v>
      </c>
      <c r="AF21" s="77">
        <f>HLOOKUP(REG_TRA_DEMANDS!AF$3,'BY-Demands'!$J$5:$AK$15,MATCH($E21,'BY-Demands'!$I$5:$I$15,0),FALSE)*HLOOKUP(REG_TRA_DEMANDS!$F21,DEMANDS!$I$4:$T$14,MATCH($E21,DEMANDS!$H$4:$H$14,0),FALSE)/HLOOKUP(2018,DEMANDS!$I$4:$T$14,MATCH($E21,DEMANDS!$H$4:$H$14,0),FALSE)</f>
        <v>0.65861167634726003</v>
      </c>
    </row>
    <row r="22" spans="4:32" x14ac:dyDescent="0.2">
      <c r="D22" s="75" t="s">
        <v>4</v>
      </c>
      <c r="E22" s="75" t="str">
        <f>DEMANDS!$H$6</f>
        <v>TRAPM</v>
      </c>
      <c r="F22" s="75">
        <v>2055</v>
      </c>
      <c r="G22" s="77">
        <f>HLOOKUP(REG_TRA_DEMANDS!G$3,'BY-Demands'!$J$5:$AK$15,MATCH($E22,'BY-Demands'!$I$5:$I$15,0),FALSE)*HLOOKUP(REG_TRA_DEMANDS!$F22,DEMANDS!$I$4:$T$14,MATCH($E22,DEMANDS!$H$4:$H$14,0),FALSE)/HLOOKUP(2018,DEMANDS!$I$4:$T$14,MATCH($E22,DEMANDS!$H$4:$H$14,0),FALSE)</f>
        <v>0.62763764066345373</v>
      </c>
      <c r="H22" s="77">
        <f>HLOOKUP(REG_TRA_DEMANDS!H$3,'BY-Demands'!$J$5:$AK$15,MATCH($E22,'BY-Demands'!$I$5:$I$15,0),FALSE)*HLOOKUP(REG_TRA_DEMANDS!$F22,DEMANDS!$I$4:$T$14,MATCH($E22,DEMANDS!$H$4:$H$14,0),FALSE)/HLOOKUP(2018,DEMANDS!$I$4:$T$14,MATCH($E22,DEMANDS!$H$4:$H$14,0),FALSE)</f>
        <v>10.991306035198775</v>
      </c>
      <c r="I22" s="77">
        <f>HLOOKUP(REG_TRA_DEMANDS!I$3,'BY-Demands'!$J$5:$AK$15,MATCH($E22,'BY-Demands'!$I$5:$I$15,0),FALSE)*HLOOKUP(REG_TRA_DEMANDS!$F22,DEMANDS!$I$4:$T$14,MATCH($E22,DEMANDS!$H$4:$H$14,0),FALSE)/HLOOKUP(2018,DEMANDS!$I$4:$T$14,MATCH($E22,DEMANDS!$H$4:$H$14,0),FALSE)</f>
        <v>2.2381796456877585</v>
      </c>
      <c r="J22" s="77">
        <f>HLOOKUP(REG_TRA_DEMANDS!J$3,'BY-Demands'!$J$5:$AK$15,MATCH($E22,'BY-Demands'!$I$5:$I$15,0),FALSE)*HLOOKUP(REG_TRA_DEMANDS!$F22,DEMANDS!$I$4:$T$14,MATCH($E22,DEMANDS!$H$4:$H$14,0),FALSE)/HLOOKUP(2018,DEMANDS!$I$4:$T$14,MATCH($E22,DEMANDS!$H$4:$H$14,0),FALSE)</f>
        <v>1.0629549966669192</v>
      </c>
      <c r="K22" s="77">
        <f>HLOOKUP(REG_TRA_DEMANDS!K$3,'BY-Demands'!$J$5:$AK$15,MATCH($E22,'BY-Demands'!$I$5:$I$15,0),FALSE)*HLOOKUP(REG_TRA_DEMANDS!$F22,DEMANDS!$I$4:$T$14,MATCH($E22,DEMANDS!$H$4:$H$14,0),FALSE)/HLOOKUP(2018,DEMANDS!$I$4:$T$14,MATCH($E22,DEMANDS!$H$4:$H$14,0),FALSE)</f>
        <v>0.79973030691128733</v>
      </c>
      <c r="L22" s="77">
        <f>HLOOKUP(REG_TRA_DEMANDS!L$3,'BY-Demands'!$J$5:$AK$15,MATCH($E22,'BY-Demands'!$I$5:$I$15,0),FALSE)*HLOOKUP(REG_TRA_DEMANDS!$F22,DEMANDS!$I$4:$T$14,MATCH($E22,DEMANDS!$H$4:$H$14,0),FALSE)/HLOOKUP(2018,DEMANDS!$I$4:$T$14,MATCH($E22,DEMANDS!$H$4:$H$14,0),FALSE)</f>
        <v>0.4120169353424129</v>
      </c>
      <c r="M22" s="77">
        <f>HLOOKUP(REG_TRA_DEMANDS!M$3,'BY-Demands'!$J$5:$AK$15,MATCH($E22,'BY-Demands'!$I$5:$I$15,0),FALSE)*HLOOKUP(REG_TRA_DEMANDS!$F22,DEMANDS!$I$4:$T$14,MATCH($E22,DEMANDS!$H$4:$H$14,0),FALSE)/HLOOKUP(2018,DEMANDS!$I$4:$T$14,MATCH($E22,DEMANDS!$H$4:$H$14,0),FALSE)</f>
        <v>1.1097891246994827</v>
      </c>
      <c r="N22" s="77">
        <f>HLOOKUP(REG_TRA_DEMANDS!N$3,'BY-Demands'!$J$5:$AK$15,MATCH($E22,'BY-Demands'!$I$5:$I$15,0),FALSE)*HLOOKUP(REG_TRA_DEMANDS!$F22,DEMANDS!$I$4:$T$14,MATCH($E22,DEMANDS!$H$4:$H$14,0),FALSE)/HLOOKUP(2018,DEMANDS!$I$4:$T$14,MATCH($E22,DEMANDS!$H$4:$H$14,0),FALSE)</f>
        <v>1.9267207774521669</v>
      </c>
      <c r="O22" s="77">
        <f>HLOOKUP(REG_TRA_DEMANDS!O$3,'BY-Demands'!$J$5:$AK$15,MATCH($E22,'BY-Demands'!$I$5:$I$15,0),FALSE)*HLOOKUP(REG_TRA_DEMANDS!$F22,DEMANDS!$I$4:$T$14,MATCH($E22,DEMANDS!$H$4:$H$14,0),FALSE)/HLOOKUP(2018,DEMANDS!$I$4:$T$14,MATCH($E22,DEMANDS!$H$4:$H$14,0),FALSE)</f>
        <v>0.81652638495811414</v>
      </c>
      <c r="P22" s="77">
        <f>HLOOKUP(REG_TRA_DEMANDS!P$3,'BY-Demands'!$J$5:$AK$15,MATCH($E22,'BY-Demands'!$I$5:$I$15,0),FALSE)*HLOOKUP(REG_TRA_DEMANDS!$F22,DEMANDS!$I$4:$T$14,MATCH($E22,DEMANDS!$H$4:$H$14,0),FALSE)/HLOOKUP(2018,DEMANDS!$I$4:$T$14,MATCH($E22,DEMANDS!$H$4:$H$14,0),FALSE)</f>
        <v>0.92173368422072977</v>
      </c>
      <c r="Q22" s="77">
        <f>HLOOKUP(REG_TRA_DEMANDS!Q$3,'BY-Demands'!$J$5:$AK$15,MATCH($E22,'BY-Demands'!$I$5:$I$15,0),FALSE)*HLOOKUP(REG_TRA_DEMANDS!$F22,DEMANDS!$I$4:$T$14,MATCH($E22,DEMANDS!$H$4:$H$14,0),FALSE)/HLOOKUP(2018,DEMANDS!$I$4:$T$14,MATCH($E22,DEMANDS!$H$4:$H$14,0),FALSE)</f>
        <v>1.6347188026764798</v>
      </c>
      <c r="R22" s="77">
        <f>HLOOKUP(REG_TRA_DEMANDS!R$3,'BY-Demands'!$J$5:$AK$15,MATCH($E22,'BY-Demands'!$I$5:$I$15,0),FALSE)*HLOOKUP(REG_TRA_DEMANDS!$F22,DEMANDS!$I$4:$T$14,MATCH($E22,DEMANDS!$H$4:$H$14,0),FALSE)/HLOOKUP(2018,DEMANDS!$I$4:$T$14,MATCH($E22,DEMANDS!$H$4:$H$14,0),FALSE)</f>
        <v>1.3872034795834112</v>
      </c>
      <c r="S22" s="77">
        <f>HLOOKUP(REG_TRA_DEMANDS!S$3,'BY-Demands'!$J$5:$AK$15,MATCH($E22,'BY-Demands'!$I$5:$I$15,0),FALSE)*HLOOKUP(REG_TRA_DEMANDS!$F22,DEMANDS!$I$4:$T$14,MATCH($E22,DEMANDS!$H$4:$H$14,0),FALSE)/HLOOKUP(2018,DEMANDS!$I$4:$T$14,MATCH($E22,DEMANDS!$H$4:$H$14,0),FALSE)</f>
        <v>1.2581245453626422</v>
      </c>
      <c r="T22" s="77">
        <f>HLOOKUP(REG_TRA_DEMANDS!T$3,'BY-Demands'!$J$5:$AK$15,MATCH($E22,'BY-Demands'!$I$5:$I$15,0),FALSE)*HLOOKUP(REG_TRA_DEMANDS!$F22,DEMANDS!$I$4:$T$14,MATCH($E22,DEMANDS!$H$4:$H$14,0),FALSE)/HLOOKUP(2018,DEMANDS!$I$4:$T$14,MATCH($E22,DEMANDS!$H$4:$H$14,0),FALSE)</f>
        <v>5.084476104702123</v>
      </c>
      <c r="U22" s="77">
        <f>HLOOKUP(REG_TRA_DEMANDS!U$3,'BY-Demands'!$J$5:$AK$15,MATCH($E22,'BY-Demands'!$I$5:$I$15,0),FALSE)*HLOOKUP(REG_TRA_DEMANDS!$F22,DEMANDS!$I$4:$T$14,MATCH($E22,DEMANDS!$H$4:$H$14,0),FALSE)/HLOOKUP(2018,DEMANDS!$I$4:$T$14,MATCH($E22,DEMANDS!$H$4:$H$14,0),FALSE)</f>
        <v>1.6641476619310429</v>
      </c>
      <c r="V22" s="77">
        <f>HLOOKUP(REG_TRA_DEMANDS!V$3,'BY-Demands'!$J$5:$AK$15,MATCH($E22,'BY-Demands'!$I$5:$I$15,0),FALSE)*HLOOKUP(REG_TRA_DEMANDS!$F22,DEMANDS!$I$4:$T$14,MATCH($E22,DEMANDS!$H$4:$H$14,0),FALSE)/HLOOKUP(2018,DEMANDS!$I$4:$T$14,MATCH($E22,DEMANDS!$H$4:$H$14,0),FALSE)</f>
        <v>1.8742584857998763</v>
      </c>
      <c r="W22" s="77">
        <f>HLOOKUP(REG_TRA_DEMANDS!W$3,'BY-Demands'!$J$5:$AK$15,MATCH($E22,'BY-Demands'!$I$5:$I$15,0),FALSE)*HLOOKUP(REG_TRA_DEMANDS!$F22,DEMANDS!$I$4:$T$14,MATCH($E22,DEMANDS!$H$4:$H$14,0),FALSE)/HLOOKUP(2018,DEMANDS!$I$4:$T$14,MATCH($E22,DEMANDS!$H$4:$H$14,0),FALSE)</f>
        <v>1.8178086615985491</v>
      </c>
      <c r="X22" s="77">
        <f>HLOOKUP(REG_TRA_DEMANDS!X$3,'BY-Demands'!$J$5:$AK$15,MATCH($E22,'BY-Demands'!$I$5:$I$15,0),FALSE)*HLOOKUP(REG_TRA_DEMANDS!$F22,DEMANDS!$I$4:$T$14,MATCH($E22,DEMANDS!$H$4:$H$14,0),FALSE)/HLOOKUP(2018,DEMANDS!$I$4:$T$14,MATCH($E22,DEMANDS!$H$4:$H$14,0),FALSE)</f>
        <v>1.1468137036147565</v>
      </c>
      <c r="Y22" s="77">
        <f>HLOOKUP(REG_TRA_DEMANDS!Y$3,'BY-Demands'!$J$5:$AK$15,MATCH($E22,'BY-Demands'!$I$5:$I$15,0),FALSE)*HLOOKUP(REG_TRA_DEMANDS!$F22,DEMANDS!$I$4:$T$14,MATCH($E22,DEMANDS!$H$4:$H$14,0),FALSE)/HLOOKUP(2018,DEMANDS!$I$4:$T$14,MATCH($E22,DEMANDS!$H$4:$H$14,0),FALSE)</f>
        <v>2.5676468643485144</v>
      </c>
      <c r="Z22" s="77">
        <f>HLOOKUP(REG_TRA_DEMANDS!Z$3,'BY-Demands'!$J$5:$AK$15,MATCH($E22,'BY-Demands'!$I$5:$I$15,0),FALSE)*HLOOKUP(REG_TRA_DEMANDS!$F22,DEMANDS!$I$4:$T$14,MATCH($E22,DEMANDS!$H$4:$H$14,0),FALSE)/HLOOKUP(2018,DEMANDS!$I$4:$T$14,MATCH($E22,DEMANDS!$H$4:$H$14,0),FALSE)</f>
        <v>0.3365214646731704</v>
      </c>
      <c r="AA22" s="77">
        <f>HLOOKUP(REG_TRA_DEMANDS!AA$3,'BY-Demands'!$J$5:$AK$15,MATCH($E22,'BY-Demands'!$I$5:$I$15,0),FALSE)*HLOOKUP(REG_TRA_DEMANDS!$F22,DEMANDS!$I$4:$T$14,MATCH($E22,DEMANDS!$H$4:$H$14,0),FALSE)/HLOOKUP(2018,DEMANDS!$I$4:$T$14,MATCH($E22,DEMANDS!$H$4:$H$14,0),FALSE)</f>
        <v>1.4220423685703898</v>
      </c>
      <c r="AB22" s="77">
        <f>HLOOKUP(REG_TRA_DEMANDS!AB$3,'BY-Demands'!$J$5:$AK$15,MATCH($E22,'BY-Demands'!$I$5:$I$15,0),FALSE)*HLOOKUP(REG_TRA_DEMANDS!$F22,DEMANDS!$I$4:$T$14,MATCH($E22,DEMANDS!$H$4:$H$14,0),FALSE)/HLOOKUP(2018,DEMANDS!$I$4:$T$14,MATCH($E22,DEMANDS!$H$4:$H$14,0),FALSE)</f>
        <v>0.76567145390253921</v>
      </c>
      <c r="AC22" s="77">
        <f>HLOOKUP(REG_TRA_DEMANDS!AC$3,'BY-Demands'!$J$5:$AK$15,MATCH($E22,'BY-Demands'!$I$5:$I$15,0),FALSE)*HLOOKUP(REG_TRA_DEMANDS!$F22,DEMANDS!$I$4:$T$14,MATCH($E22,DEMANDS!$H$4:$H$14,0),FALSE)/HLOOKUP(2018,DEMANDS!$I$4:$T$14,MATCH($E22,DEMANDS!$H$4:$H$14,0),FALSE)</f>
        <v>0.62463111207564259</v>
      </c>
      <c r="AD22" s="77">
        <f>HLOOKUP(REG_TRA_DEMANDS!AD$3,'BY-Demands'!$J$5:$AK$15,MATCH($E22,'BY-Demands'!$I$5:$I$15,0),FALSE)*HLOOKUP(REG_TRA_DEMANDS!$F22,DEMANDS!$I$4:$T$14,MATCH($E22,DEMANDS!$H$4:$H$14,0),FALSE)/HLOOKUP(2018,DEMANDS!$I$4:$T$14,MATCH($E22,DEMANDS!$H$4:$H$14,0),FALSE)</f>
        <v>0.67870670837065927</v>
      </c>
      <c r="AE22" s="77">
        <f>HLOOKUP(REG_TRA_DEMANDS!AE$3,'BY-Demands'!$J$5:$AK$15,MATCH($E22,'BY-Demands'!$I$5:$I$15,0),FALSE)*HLOOKUP(REG_TRA_DEMANDS!$F22,DEMANDS!$I$4:$T$14,MATCH($E22,DEMANDS!$H$4:$H$14,0),FALSE)/HLOOKUP(2018,DEMANDS!$I$4:$T$14,MATCH($E22,DEMANDS!$H$4:$H$14,0),FALSE)</f>
        <v>1.2499482083411011</v>
      </c>
      <c r="AF22" s="77">
        <f>HLOOKUP(REG_TRA_DEMANDS!AF$3,'BY-Demands'!$J$5:$AK$15,MATCH($E22,'BY-Demands'!$I$5:$I$15,0),FALSE)*HLOOKUP(REG_TRA_DEMANDS!$F22,DEMANDS!$I$4:$T$14,MATCH($E22,DEMANDS!$H$4:$H$14,0),FALSE)/HLOOKUP(2018,DEMANDS!$I$4:$T$14,MATCH($E22,DEMANDS!$H$4:$H$14,0),FALSE)</f>
        <v>0.6874241215450787</v>
      </c>
    </row>
    <row r="23" spans="4:32" x14ac:dyDescent="0.2">
      <c r="D23" s="75" t="s">
        <v>4</v>
      </c>
      <c r="E23" s="75" t="str">
        <f>DEMANDS!$H$6</f>
        <v>TRAPM</v>
      </c>
      <c r="F23" s="75">
        <v>2060</v>
      </c>
      <c r="G23" s="77">
        <f>HLOOKUP(REG_TRA_DEMANDS!G$3,'BY-Demands'!$J$5:$AK$15,MATCH($E23,'BY-Demands'!$I$5:$I$15,0),FALSE)*HLOOKUP(REG_TRA_DEMANDS!$F23,DEMANDS!$I$4:$T$14,MATCH($E23,DEMANDS!$H$4:$H$14,0),FALSE)/HLOOKUP(2018,DEMANDS!$I$4:$T$14,MATCH($E23,DEMANDS!$H$4:$H$14,0),FALSE)</f>
        <v>0.65384577004882338</v>
      </c>
      <c r="H23" s="77">
        <f>HLOOKUP(REG_TRA_DEMANDS!H$3,'BY-Demands'!$J$5:$AK$15,MATCH($E23,'BY-Demands'!$I$5:$I$15,0),FALSE)*HLOOKUP(REG_TRA_DEMANDS!$F23,DEMANDS!$I$4:$T$14,MATCH($E23,DEMANDS!$H$4:$H$14,0),FALSE)/HLOOKUP(2018,DEMANDS!$I$4:$T$14,MATCH($E23,DEMANDS!$H$4:$H$14,0),FALSE)</f>
        <v>11.450267627081928</v>
      </c>
      <c r="I23" s="77">
        <f>HLOOKUP(REG_TRA_DEMANDS!I$3,'BY-Demands'!$J$5:$AK$15,MATCH($E23,'BY-Demands'!$I$5:$I$15,0),FALSE)*HLOOKUP(REG_TRA_DEMANDS!$F23,DEMANDS!$I$4:$T$14,MATCH($E23,DEMANDS!$H$4:$H$14,0),FALSE)/HLOOKUP(2018,DEMANDS!$I$4:$T$14,MATCH($E23,DEMANDS!$H$4:$H$14,0),FALSE)</f>
        <v>2.3316388296842443</v>
      </c>
      <c r="J23" s="77">
        <f>HLOOKUP(REG_TRA_DEMANDS!J$3,'BY-Demands'!$J$5:$AK$15,MATCH($E23,'BY-Demands'!$I$5:$I$15,0),FALSE)*HLOOKUP(REG_TRA_DEMANDS!$F23,DEMANDS!$I$4:$T$14,MATCH($E23,DEMANDS!$H$4:$H$14,0),FALSE)/HLOOKUP(2018,DEMANDS!$I$4:$T$14,MATCH($E23,DEMANDS!$H$4:$H$14,0),FALSE)</f>
        <v>1.1073405788541575</v>
      </c>
      <c r="K23" s="77">
        <f>HLOOKUP(REG_TRA_DEMANDS!K$3,'BY-Demands'!$J$5:$AK$15,MATCH($E23,'BY-Demands'!$I$5:$I$15,0),FALSE)*HLOOKUP(REG_TRA_DEMANDS!$F23,DEMANDS!$I$4:$T$14,MATCH($E23,DEMANDS!$H$4:$H$14,0),FALSE)/HLOOKUP(2018,DEMANDS!$I$4:$T$14,MATCH($E23,DEMANDS!$H$4:$H$14,0),FALSE)</f>
        <v>0.8331244725874839</v>
      </c>
      <c r="L23" s="77">
        <f>HLOOKUP(REG_TRA_DEMANDS!L$3,'BY-Demands'!$J$5:$AK$15,MATCH($E23,'BY-Demands'!$I$5:$I$15,0),FALSE)*HLOOKUP(REG_TRA_DEMANDS!$F23,DEMANDS!$I$4:$T$14,MATCH($E23,DEMANDS!$H$4:$H$14,0),FALSE)/HLOOKUP(2018,DEMANDS!$I$4:$T$14,MATCH($E23,DEMANDS!$H$4:$H$14,0),FALSE)</f>
        <v>0.42922143751185426</v>
      </c>
      <c r="M23" s="77">
        <f>HLOOKUP(REG_TRA_DEMANDS!M$3,'BY-Demands'!$J$5:$AK$15,MATCH($E23,'BY-Demands'!$I$5:$I$15,0),FALSE)*HLOOKUP(REG_TRA_DEMANDS!$F23,DEMANDS!$I$4:$T$14,MATCH($E23,DEMANDS!$H$4:$H$14,0),FALSE)/HLOOKUP(2018,DEMANDS!$I$4:$T$14,MATCH($E23,DEMANDS!$H$4:$H$14,0),FALSE)</f>
        <v>1.1561303494543509</v>
      </c>
      <c r="N23" s="77">
        <f>HLOOKUP(REG_TRA_DEMANDS!N$3,'BY-Demands'!$J$5:$AK$15,MATCH($E23,'BY-Demands'!$I$5:$I$15,0),FALSE)*HLOOKUP(REG_TRA_DEMANDS!$F23,DEMANDS!$I$4:$T$14,MATCH($E23,DEMANDS!$H$4:$H$14,0),FALSE)/HLOOKUP(2018,DEMANDS!$I$4:$T$14,MATCH($E23,DEMANDS!$H$4:$H$14,0),FALSE)</f>
        <v>2.0071744407658731</v>
      </c>
      <c r="O23" s="77">
        <f>HLOOKUP(REG_TRA_DEMANDS!O$3,'BY-Demands'!$J$5:$AK$15,MATCH($E23,'BY-Demands'!$I$5:$I$15,0),FALSE)*HLOOKUP(REG_TRA_DEMANDS!$F23,DEMANDS!$I$4:$T$14,MATCH($E23,DEMANDS!$H$4:$H$14,0),FALSE)/HLOOKUP(2018,DEMANDS!$I$4:$T$14,MATCH($E23,DEMANDS!$H$4:$H$14,0),FALSE)</f>
        <v>0.85062190083719624</v>
      </c>
      <c r="P23" s="77">
        <f>HLOOKUP(REG_TRA_DEMANDS!P$3,'BY-Demands'!$J$5:$AK$15,MATCH($E23,'BY-Demands'!$I$5:$I$15,0),FALSE)*HLOOKUP(REG_TRA_DEMANDS!$F23,DEMANDS!$I$4:$T$14,MATCH($E23,DEMANDS!$H$4:$H$14,0),FALSE)/HLOOKUP(2018,DEMANDS!$I$4:$T$14,MATCH($E23,DEMANDS!$H$4:$H$14,0),FALSE)</f>
        <v>0.9602223185693245</v>
      </c>
      <c r="Q23" s="77">
        <f>HLOOKUP(REG_TRA_DEMANDS!Q$3,'BY-Demands'!$J$5:$AK$15,MATCH($E23,'BY-Demands'!$I$5:$I$15,0),FALSE)*HLOOKUP(REG_TRA_DEMANDS!$F23,DEMANDS!$I$4:$T$14,MATCH($E23,DEMANDS!$H$4:$H$14,0),FALSE)/HLOOKUP(2018,DEMANDS!$I$4:$T$14,MATCH($E23,DEMANDS!$H$4:$H$14,0),FALSE)</f>
        <v>1.7029794026047347</v>
      </c>
      <c r="R23" s="77">
        <f>HLOOKUP(REG_TRA_DEMANDS!R$3,'BY-Demands'!$J$5:$AK$15,MATCH($E23,'BY-Demands'!$I$5:$I$15,0),FALSE)*HLOOKUP(REG_TRA_DEMANDS!$F23,DEMANDS!$I$4:$T$14,MATCH($E23,DEMANDS!$H$4:$H$14,0),FALSE)/HLOOKUP(2018,DEMANDS!$I$4:$T$14,MATCH($E23,DEMANDS!$H$4:$H$14,0),FALSE)</f>
        <v>1.4451286356309778</v>
      </c>
      <c r="S23" s="77">
        <f>HLOOKUP(REG_TRA_DEMANDS!S$3,'BY-Demands'!$J$5:$AK$15,MATCH($E23,'BY-Demands'!$I$5:$I$15,0),FALSE)*HLOOKUP(REG_TRA_DEMANDS!$F23,DEMANDS!$I$4:$T$14,MATCH($E23,DEMANDS!$H$4:$H$14,0),FALSE)/HLOOKUP(2018,DEMANDS!$I$4:$T$14,MATCH($E23,DEMANDS!$H$4:$H$14,0),FALSE)</f>
        <v>1.3106597802362532</v>
      </c>
      <c r="T23" s="77">
        <f>HLOOKUP(REG_TRA_DEMANDS!T$3,'BY-Demands'!$J$5:$AK$15,MATCH($E23,'BY-Demands'!$I$5:$I$15,0),FALSE)*HLOOKUP(REG_TRA_DEMANDS!$F23,DEMANDS!$I$4:$T$14,MATCH($E23,DEMANDS!$H$4:$H$14,0),FALSE)/HLOOKUP(2018,DEMANDS!$I$4:$T$14,MATCH($E23,DEMANDS!$H$4:$H$14,0),FALSE)</f>
        <v>5.2967874751100457</v>
      </c>
      <c r="U23" s="77">
        <f>HLOOKUP(REG_TRA_DEMANDS!U$3,'BY-Demands'!$J$5:$AK$15,MATCH($E23,'BY-Demands'!$I$5:$I$15,0),FALSE)*HLOOKUP(REG_TRA_DEMANDS!$F23,DEMANDS!$I$4:$T$14,MATCH($E23,DEMANDS!$H$4:$H$14,0),FALSE)/HLOOKUP(2018,DEMANDS!$I$4:$T$14,MATCH($E23,DEMANDS!$H$4:$H$14,0),FALSE)</f>
        <v>1.7336371163782718</v>
      </c>
      <c r="V23" s="77">
        <f>HLOOKUP(REG_TRA_DEMANDS!V$3,'BY-Demands'!$J$5:$AK$15,MATCH($E23,'BY-Demands'!$I$5:$I$15,0),FALSE)*HLOOKUP(REG_TRA_DEMANDS!$F23,DEMANDS!$I$4:$T$14,MATCH($E23,DEMANDS!$H$4:$H$14,0),FALSE)/HLOOKUP(2018,DEMANDS!$I$4:$T$14,MATCH($E23,DEMANDS!$H$4:$H$14,0),FALSE)</f>
        <v>1.9525214925334213</v>
      </c>
      <c r="W23" s="77">
        <f>HLOOKUP(REG_TRA_DEMANDS!W$3,'BY-Demands'!$J$5:$AK$15,MATCH($E23,'BY-Demands'!$I$5:$I$15,0),FALSE)*HLOOKUP(REG_TRA_DEMANDS!$F23,DEMANDS!$I$4:$T$14,MATCH($E23,DEMANDS!$H$4:$H$14,0),FALSE)/HLOOKUP(2018,DEMANDS!$I$4:$T$14,MATCH($E23,DEMANDS!$H$4:$H$14,0),FALSE)</f>
        <v>1.8937145052166287</v>
      </c>
      <c r="X23" s="77">
        <f>HLOOKUP(REG_TRA_DEMANDS!X$3,'BY-Demands'!$J$5:$AK$15,MATCH($E23,'BY-Demands'!$I$5:$I$15,0),FALSE)*HLOOKUP(REG_TRA_DEMANDS!$F23,DEMANDS!$I$4:$T$14,MATCH($E23,DEMANDS!$H$4:$H$14,0),FALSE)/HLOOKUP(2018,DEMANDS!$I$4:$T$14,MATCH($E23,DEMANDS!$H$4:$H$14,0),FALSE)</f>
        <v>1.1947009557137216</v>
      </c>
      <c r="Y23" s="77">
        <f>HLOOKUP(REG_TRA_DEMANDS!Y$3,'BY-Demands'!$J$5:$AK$15,MATCH($E23,'BY-Demands'!$I$5:$I$15,0),FALSE)*HLOOKUP(REG_TRA_DEMANDS!$F23,DEMANDS!$I$4:$T$14,MATCH($E23,DEMANDS!$H$4:$H$14,0),FALSE)/HLOOKUP(2018,DEMANDS!$I$4:$T$14,MATCH($E23,DEMANDS!$H$4:$H$14,0),FALSE)</f>
        <v>2.6748635398265042</v>
      </c>
      <c r="Z23" s="77">
        <f>HLOOKUP(REG_TRA_DEMANDS!Z$3,'BY-Demands'!$J$5:$AK$15,MATCH($E23,'BY-Demands'!$I$5:$I$15,0),FALSE)*HLOOKUP(REG_TRA_DEMANDS!$F23,DEMANDS!$I$4:$T$14,MATCH($E23,DEMANDS!$H$4:$H$14,0),FALSE)/HLOOKUP(2018,DEMANDS!$I$4:$T$14,MATCH($E23,DEMANDS!$H$4:$H$14,0),FALSE)</f>
        <v>0.35057351878162968</v>
      </c>
      <c r="AA23" s="77">
        <f>HLOOKUP(REG_TRA_DEMANDS!AA$3,'BY-Demands'!$J$5:$AK$15,MATCH($E23,'BY-Demands'!$I$5:$I$15,0),FALSE)*HLOOKUP(REG_TRA_DEMANDS!$F23,DEMANDS!$I$4:$T$14,MATCH($E23,DEMANDS!$H$4:$H$14,0),FALSE)/HLOOKUP(2018,DEMANDS!$I$4:$T$14,MATCH($E23,DEMANDS!$H$4:$H$14,0),FALSE)</f>
        <v>1.4814222845798481</v>
      </c>
      <c r="AB23" s="77">
        <f>HLOOKUP(REG_TRA_DEMANDS!AB$3,'BY-Demands'!$J$5:$AK$15,MATCH($E23,'BY-Demands'!$I$5:$I$15,0),FALSE)*HLOOKUP(REG_TRA_DEMANDS!$F23,DEMANDS!$I$4:$T$14,MATCH($E23,DEMANDS!$H$4:$H$14,0),FALSE)/HLOOKUP(2018,DEMANDS!$I$4:$T$14,MATCH($E23,DEMANDS!$H$4:$H$14,0),FALSE)</f>
        <v>0.79764343141069183</v>
      </c>
      <c r="AC23" s="77">
        <f>HLOOKUP(REG_TRA_DEMANDS!AC$3,'BY-Demands'!$J$5:$AK$15,MATCH($E23,'BY-Demands'!$I$5:$I$15,0),FALSE)*HLOOKUP(REG_TRA_DEMANDS!$F23,DEMANDS!$I$4:$T$14,MATCH($E23,DEMANDS!$H$4:$H$14,0),FALSE)/HLOOKUP(2018,DEMANDS!$I$4:$T$14,MATCH($E23,DEMANDS!$H$4:$H$14,0),FALSE)</f>
        <v>0.65071369849621052</v>
      </c>
      <c r="AD23" s="77">
        <f>HLOOKUP(REG_TRA_DEMANDS!AD$3,'BY-Demands'!$J$5:$AK$15,MATCH($E23,'BY-Demands'!$I$5:$I$15,0),FALSE)*HLOOKUP(REG_TRA_DEMANDS!$F23,DEMANDS!$I$4:$T$14,MATCH($E23,DEMANDS!$H$4:$H$14,0),FALSE)/HLOOKUP(2018,DEMANDS!$I$4:$T$14,MATCH($E23,DEMANDS!$H$4:$H$14,0),FALSE)</f>
        <v>0.70704731778486518</v>
      </c>
      <c r="AE23" s="77">
        <f>HLOOKUP(REG_TRA_DEMANDS!AE$3,'BY-Demands'!$J$5:$AK$15,MATCH($E23,'BY-Demands'!$I$5:$I$15,0),FALSE)*HLOOKUP(REG_TRA_DEMANDS!$F23,DEMANDS!$I$4:$T$14,MATCH($E23,DEMANDS!$H$4:$H$14,0),FALSE)/HLOOKUP(2018,DEMANDS!$I$4:$T$14,MATCH($E23,DEMANDS!$H$4:$H$14,0),FALSE)</f>
        <v>1.3021420256758718</v>
      </c>
      <c r="AF23" s="77">
        <f>HLOOKUP(REG_TRA_DEMANDS!AF$3,'BY-Demands'!$J$5:$AK$15,MATCH($E23,'BY-Demands'!$I$5:$I$15,0),FALSE)*HLOOKUP(REG_TRA_DEMANDS!$F23,DEMANDS!$I$4:$T$14,MATCH($E23,DEMANDS!$H$4:$H$14,0),FALSE)/HLOOKUP(2018,DEMANDS!$I$4:$T$14,MATCH($E23,DEMANDS!$H$4:$H$14,0),FALSE)</f>
        <v>0.71612874209816302</v>
      </c>
    </row>
    <row r="24" spans="4:32" x14ac:dyDescent="0.2">
      <c r="D24" s="75" t="s">
        <v>4</v>
      </c>
      <c r="E24" s="75" t="str">
        <f>DEMANDS!$H$6</f>
        <v>TRAPM</v>
      </c>
      <c r="F24" s="75">
        <v>2065</v>
      </c>
      <c r="G24" s="77">
        <f>HLOOKUP(REG_TRA_DEMANDS!G$3,'BY-Demands'!$J$5:$AK$15,MATCH($E24,'BY-Demands'!$I$5:$I$15,0),FALSE)*HLOOKUP(REG_TRA_DEMANDS!$F24,DEMANDS!$I$4:$T$14,MATCH($E24,DEMANDS!$H$4:$H$14,0),FALSE)/HLOOKUP(2018,DEMANDS!$I$4:$T$14,MATCH($E24,DEMANDS!$H$4:$H$14,0),FALSE)</f>
        <v>0.68023503404385899</v>
      </c>
      <c r="H24" s="77">
        <f>HLOOKUP(REG_TRA_DEMANDS!H$3,'BY-Demands'!$J$5:$AK$15,MATCH($E24,'BY-Demands'!$I$5:$I$15,0),FALSE)*HLOOKUP(REG_TRA_DEMANDS!$F24,DEMANDS!$I$4:$T$14,MATCH($E24,DEMANDS!$H$4:$H$14,0),FALSE)/HLOOKUP(2018,DEMANDS!$I$4:$T$14,MATCH($E24,DEMANDS!$H$4:$H$14,0),FALSE)</f>
        <v>11.91240128163216</v>
      </c>
      <c r="I24" s="77">
        <f>HLOOKUP(REG_TRA_DEMANDS!I$3,'BY-Demands'!$J$5:$AK$15,MATCH($E24,'BY-Demands'!$I$5:$I$15,0),FALSE)*HLOOKUP(REG_TRA_DEMANDS!$F24,DEMANDS!$I$4:$T$14,MATCH($E24,DEMANDS!$H$4:$H$14,0),FALSE)/HLOOKUP(2018,DEMANDS!$I$4:$T$14,MATCH($E24,DEMANDS!$H$4:$H$14,0),FALSE)</f>
        <v>2.4257439465729242</v>
      </c>
      <c r="J24" s="77">
        <f>HLOOKUP(REG_TRA_DEMANDS!J$3,'BY-Demands'!$J$5:$AK$15,MATCH($E24,'BY-Demands'!$I$5:$I$15,0),FALSE)*HLOOKUP(REG_TRA_DEMANDS!$F24,DEMANDS!$I$4:$T$14,MATCH($E24,DEMANDS!$H$4:$H$14,0),FALSE)/HLOOKUP(2018,DEMANDS!$I$4:$T$14,MATCH($E24,DEMANDS!$H$4:$H$14,0),FALSE)</f>
        <v>1.1520329271209602</v>
      </c>
      <c r="K24" s="77">
        <f>HLOOKUP(REG_TRA_DEMANDS!K$3,'BY-Demands'!$J$5:$AK$15,MATCH($E24,'BY-Demands'!$I$5:$I$15,0),FALSE)*HLOOKUP(REG_TRA_DEMANDS!$F24,DEMANDS!$I$4:$T$14,MATCH($E24,DEMANDS!$H$4:$H$14,0),FALSE)/HLOOKUP(2018,DEMANDS!$I$4:$T$14,MATCH($E24,DEMANDS!$H$4:$H$14,0),FALSE)</f>
        <v>0.86674943837443719</v>
      </c>
      <c r="L24" s="77">
        <f>HLOOKUP(REG_TRA_DEMANDS!L$3,'BY-Demands'!$J$5:$AK$15,MATCH($E24,'BY-Demands'!$I$5:$I$15,0),FALSE)*HLOOKUP(REG_TRA_DEMANDS!$F24,DEMANDS!$I$4:$T$14,MATCH($E24,DEMANDS!$H$4:$H$14,0),FALSE)/HLOOKUP(2018,DEMANDS!$I$4:$T$14,MATCH($E24,DEMANDS!$H$4:$H$14,0),FALSE)</f>
        <v>0.44654484670968886</v>
      </c>
      <c r="M24" s="77">
        <f>HLOOKUP(REG_TRA_DEMANDS!M$3,'BY-Demands'!$J$5:$AK$15,MATCH($E24,'BY-Demands'!$I$5:$I$15,0),FALSE)*HLOOKUP(REG_TRA_DEMANDS!$F24,DEMANDS!$I$4:$T$14,MATCH($E24,DEMANDS!$H$4:$H$14,0),FALSE)/HLOOKUP(2018,DEMANDS!$I$4:$T$14,MATCH($E24,DEMANDS!$H$4:$H$14,0),FALSE)</f>
        <v>1.2027918564977405</v>
      </c>
      <c r="N24" s="77">
        <f>HLOOKUP(REG_TRA_DEMANDS!N$3,'BY-Demands'!$J$5:$AK$15,MATCH($E24,'BY-Demands'!$I$5:$I$15,0),FALSE)*HLOOKUP(REG_TRA_DEMANDS!$F24,DEMANDS!$I$4:$T$14,MATCH($E24,DEMANDS!$H$4:$H$14,0),FALSE)/HLOOKUP(2018,DEMANDS!$I$4:$T$14,MATCH($E24,DEMANDS!$H$4:$H$14,0),FALSE)</f>
        <v>2.0881841507430496</v>
      </c>
      <c r="O24" s="77">
        <f>HLOOKUP(REG_TRA_DEMANDS!O$3,'BY-Demands'!$J$5:$AK$15,MATCH($E24,'BY-Demands'!$I$5:$I$15,0),FALSE)*HLOOKUP(REG_TRA_DEMANDS!$F24,DEMANDS!$I$4:$T$14,MATCH($E24,DEMANDS!$H$4:$H$14,0),FALSE)/HLOOKUP(2018,DEMANDS!$I$4:$T$14,MATCH($E24,DEMANDS!$H$4:$H$14,0),FALSE)</f>
        <v>0.88495306413198305</v>
      </c>
      <c r="P24" s="77">
        <f>HLOOKUP(REG_TRA_DEMANDS!P$3,'BY-Demands'!$J$5:$AK$15,MATCH($E24,'BY-Demands'!$I$5:$I$15,0),FALSE)*HLOOKUP(REG_TRA_DEMANDS!$F24,DEMANDS!$I$4:$T$14,MATCH($E24,DEMANDS!$H$4:$H$14,0),FALSE)/HLOOKUP(2018,DEMANDS!$I$4:$T$14,MATCH($E24,DEMANDS!$H$4:$H$14,0),FALSE)</f>
        <v>0.99897696288974114</v>
      </c>
      <c r="Q24" s="77">
        <f>HLOOKUP(REG_TRA_DEMANDS!Q$3,'BY-Demands'!$J$5:$AK$15,MATCH($E24,'BY-Demands'!$I$5:$I$15,0),FALSE)*HLOOKUP(REG_TRA_DEMANDS!$F24,DEMANDS!$I$4:$T$14,MATCH($E24,DEMANDS!$H$4:$H$14,0),FALSE)/HLOOKUP(2018,DEMANDS!$I$4:$T$14,MATCH($E24,DEMANDS!$H$4:$H$14,0),FALSE)</f>
        <v>1.7717117781771707</v>
      </c>
      <c r="R24" s="77">
        <f>HLOOKUP(REG_TRA_DEMANDS!R$3,'BY-Demands'!$J$5:$AK$15,MATCH($E24,'BY-Demands'!$I$5:$I$15,0),FALSE)*HLOOKUP(REG_TRA_DEMANDS!$F24,DEMANDS!$I$4:$T$14,MATCH($E24,DEMANDS!$H$4:$H$14,0),FALSE)/HLOOKUP(2018,DEMANDS!$I$4:$T$14,MATCH($E24,DEMANDS!$H$4:$H$14,0),FALSE)</f>
        <v>1.5034541350367532</v>
      </c>
      <c r="S24" s="77">
        <f>HLOOKUP(REG_TRA_DEMANDS!S$3,'BY-Demands'!$J$5:$AK$15,MATCH($E24,'BY-Demands'!$I$5:$I$15,0),FALSE)*HLOOKUP(REG_TRA_DEMANDS!$F24,DEMANDS!$I$4:$T$14,MATCH($E24,DEMANDS!$H$4:$H$14,0),FALSE)/HLOOKUP(2018,DEMANDS!$I$4:$T$14,MATCH($E24,DEMANDS!$H$4:$H$14,0),FALSE)</f>
        <v>1.363558106619472</v>
      </c>
      <c r="T24" s="77">
        <f>HLOOKUP(REG_TRA_DEMANDS!T$3,'BY-Demands'!$J$5:$AK$15,MATCH($E24,'BY-Demands'!$I$5:$I$15,0),FALSE)*HLOOKUP(REG_TRA_DEMANDS!$F24,DEMANDS!$I$4:$T$14,MATCH($E24,DEMANDS!$H$4:$H$14,0),FALSE)/HLOOKUP(2018,DEMANDS!$I$4:$T$14,MATCH($E24,DEMANDS!$H$4:$H$14,0),FALSE)</f>
        <v>5.5105662122514367</v>
      </c>
      <c r="U24" s="77">
        <f>HLOOKUP(REG_TRA_DEMANDS!U$3,'BY-Demands'!$J$5:$AK$15,MATCH($E24,'BY-Demands'!$I$5:$I$15,0),FALSE)*HLOOKUP(REG_TRA_DEMANDS!$F24,DEMANDS!$I$4:$T$14,MATCH($E24,DEMANDS!$H$4:$H$14,0),FALSE)/HLOOKUP(2018,DEMANDS!$I$4:$T$14,MATCH($E24,DEMANDS!$H$4:$H$14,0),FALSE)</f>
        <v>1.8036068395628118</v>
      </c>
      <c r="V24" s="77">
        <f>HLOOKUP(REG_TRA_DEMANDS!V$3,'BY-Demands'!$J$5:$AK$15,MATCH($E24,'BY-Demands'!$I$5:$I$15,0),FALSE)*HLOOKUP(REG_TRA_DEMANDS!$F24,DEMANDS!$I$4:$T$14,MATCH($E24,DEMANDS!$H$4:$H$14,0),FALSE)/HLOOKUP(2018,DEMANDS!$I$4:$T$14,MATCH($E24,DEMANDS!$H$4:$H$14,0),FALSE)</f>
        <v>2.0313254054479271</v>
      </c>
      <c r="W24" s="77">
        <f>HLOOKUP(REG_TRA_DEMANDS!W$3,'BY-Demands'!$J$5:$AK$15,MATCH($E24,'BY-Demands'!$I$5:$I$15,0),FALSE)*HLOOKUP(REG_TRA_DEMANDS!$F24,DEMANDS!$I$4:$T$14,MATCH($E24,DEMANDS!$H$4:$H$14,0),FALSE)/HLOOKUP(2018,DEMANDS!$I$4:$T$14,MATCH($E24,DEMANDS!$H$4:$H$14,0),FALSE)</f>
        <v>1.9701449637415165</v>
      </c>
      <c r="X24" s="77">
        <f>HLOOKUP(REG_TRA_DEMANDS!X$3,'BY-Demands'!$J$5:$AK$15,MATCH($E24,'BY-Demands'!$I$5:$I$15,0),FALSE)*HLOOKUP(REG_TRA_DEMANDS!$F24,DEMANDS!$I$4:$T$14,MATCH($E24,DEMANDS!$H$4:$H$14,0),FALSE)/HLOOKUP(2018,DEMANDS!$I$4:$T$14,MATCH($E24,DEMANDS!$H$4:$H$14,0),FALSE)</f>
        <v>1.2429191752995064</v>
      </c>
      <c r="Y24" s="77">
        <f>HLOOKUP(REG_TRA_DEMANDS!Y$3,'BY-Demands'!$J$5:$AK$15,MATCH($E24,'BY-Demands'!$I$5:$I$15,0),FALSE)*HLOOKUP(REG_TRA_DEMANDS!$F24,DEMANDS!$I$4:$T$14,MATCH($E24,DEMANDS!$H$4:$H$14,0),FALSE)/HLOOKUP(2018,DEMANDS!$I$4:$T$14,MATCH($E24,DEMANDS!$H$4:$H$14,0),FALSE)</f>
        <v>2.782821231589053</v>
      </c>
      <c r="Z24" s="77">
        <f>HLOOKUP(REG_TRA_DEMANDS!Z$3,'BY-Demands'!$J$5:$AK$15,MATCH($E24,'BY-Demands'!$I$5:$I$15,0),FALSE)*HLOOKUP(REG_TRA_DEMANDS!$F24,DEMANDS!$I$4:$T$14,MATCH($E24,DEMANDS!$H$4:$H$14,0),FALSE)/HLOOKUP(2018,DEMANDS!$I$4:$T$14,MATCH($E24,DEMANDS!$H$4:$H$14,0),FALSE)</f>
        <v>0.36472269211971853</v>
      </c>
      <c r="AA24" s="77">
        <f>HLOOKUP(REG_TRA_DEMANDS!AA$3,'BY-Demands'!$J$5:$AK$15,MATCH($E24,'BY-Demands'!$I$5:$I$15,0),FALSE)*HLOOKUP(REG_TRA_DEMANDS!$F24,DEMANDS!$I$4:$T$14,MATCH($E24,DEMANDS!$H$4:$H$14,0),FALSE)/HLOOKUP(2018,DEMANDS!$I$4:$T$14,MATCH($E24,DEMANDS!$H$4:$H$14,0),FALSE)</f>
        <v>1.5412125983613187</v>
      </c>
      <c r="AB24" s="77">
        <f>HLOOKUP(REG_TRA_DEMANDS!AB$3,'BY-Demands'!$J$5:$AK$15,MATCH($E24,'BY-Demands'!$I$5:$I$15,0),FALSE)*HLOOKUP(REG_TRA_DEMANDS!$F24,DEMANDS!$I$4:$T$14,MATCH($E24,DEMANDS!$H$4:$H$14,0),FALSE)/HLOOKUP(2018,DEMANDS!$I$4:$T$14,MATCH($E24,DEMANDS!$H$4:$H$14,0),FALSE)</f>
        <v>0.82983637973217605</v>
      </c>
      <c r="AC24" s="77">
        <f>HLOOKUP(REG_TRA_DEMANDS!AC$3,'BY-Demands'!$J$5:$AK$15,MATCH($E24,'BY-Demands'!$I$5:$I$15,0),FALSE)*HLOOKUP(REG_TRA_DEMANDS!$F24,DEMANDS!$I$4:$T$14,MATCH($E24,DEMANDS!$H$4:$H$14,0),FALSE)/HLOOKUP(2018,DEMANDS!$I$4:$T$14,MATCH($E24,DEMANDS!$H$4:$H$14,0),FALSE)</f>
        <v>0.67697655185002237</v>
      </c>
      <c r="AD24" s="77">
        <f>HLOOKUP(REG_TRA_DEMANDS!AD$3,'BY-Demands'!$J$5:$AK$15,MATCH($E24,'BY-Demands'!$I$5:$I$15,0),FALSE)*HLOOKUP(REG_TRA_DEMANDS!$F24,DEMANDS!$I$4:$T$14,MATCH($E24,DEMANDS!$H$4:$H$14,0),FALSE)/HLOOKUP(2018,DEMANDS!$I$4:$T$14,MATCH($E24,DEMANDS!$H$4:$H$14,0),FALSE)</f>
        <v>0.73558380021039715</v>
      </c>
      <c r="AE24" s="77">
        <f>HLOOKUP(REG_TRA_DEMANDS!AE$3,'BY-Demands'!$J$5:$AK$15,MATCH($E24,'BY-Demands'!$I$5:$I$15,0),FALSE)*HLOOKUP(REG_TRA_DEMANDS!$F24,DEMANDS!$I$4:$T$14,MATCH($E24,DEMANDS!$H$4:$H$14,0),FALSE)/HLOOKUP(2018,DEMANDS!$I$4:$T$14,MATCH($E24,DEMANDS!$H$4:$H$14,0),FALSE)</f>
        <v>1.3546965748504043</v>
      </c>
      <c r="AF24" s="77">
        <f>HLOOKUP(REG_TRA_DEMANDS!AF$3,'BY-Demands'!$J$5:$AK$15,MATCH($E24,'BY-Demands'!$I$5:$I$15,0),FALSE)*HLOOKUP(REG_TRA_DEMANDS!$F24,DEMANDS!$I$4:$T$14,MATCH($E24,DEMANDS!$H$4:$H$14,0),FALSE)/HLOOKUP(2018,DEMANDS!$I$4:$T$14,MATCH($E24,DEMANDS!$H$4:$H$14,0),FALSE)</f>
        <v>0.7450317514856063</v>
      </c>
    </row>
    <row r="25" spans="4:32" x14ac:dyDescent="0.2">
      <c r="D25" s="75" t="s">
        <v>4</v>
      </c>
      <c r="E25" s="75" t="str">
        <f>DEMANDS!$H$6</f>
        <v>TRAPM</v>
      </c>
      <c r="F25" s="75">
        <v>2070</v>
      </c>
      <c r="G25" s="78">
        <f>HLOOKUP(REG_TRA_DEMANDS!G$3,'BY-Demands'!$J$5:$AK$15,MATCH($E25,'BY-Demands'!$I$5:$I$15,0),FALSE)*HLOOKUP(REG_TRA_DEMANDS!$F25,DEMANDS!$I$4:$T$14,MATCH($E25,DEMANDS!$H$4:$H$14,0),FALSE)/HLOOKUP(2018,DEMANDS!$I$4:$T$14,MATCH($E25,DEMANDS!$H$4:$H$14,0),FALSE)</f>
        <v>0.70629320354386504</v>
      </c>
      <c r="H25" s="78">
        <f>HLOOKUP(REG_TRA_DEMANDS!H$3,'BY-Demands'!$J$5:$AK$15,MATCH($E25,'BY-Demands'!$I$5:$I$15,0),FALSE)*HLOOKUP(REG_TRA_DEMANDS!$F25,DEMANDS!$I$4:$T$14,MATCH($E25,DEMANDS!$H$4:$H$14,0),FALSE)/HLOOKUP(2018,DEMANDS!$I$4:$T$14,MATCH($E25,DEMANDS!$H$4:$H$14,0),FALSE)</f>
        <v>12.368736748365627</v>
      </c>
      <c r="I25" s="78">
        <f>HLOOKUP(REG_TRA_DEMANDS!I$3,'BY-Demands'!$J$5:$AK$15,MATCH($E25,'BY-Demands'!$I$5:$I$15,0),FALSE)*HLOOKUP(REG_TRA_DEMANDS!$F25,DEMANDS!$I$4:$T$14,MATCH($E25,DEMANDS!$H$4:$H$14,0),FALSE)/HLOOKUP(2018,DEMANDS!$I$4:$T$14,MATCH($E25,DEMANDS!$H$4:$H$14,0),FALSE)</f>
        <v>2.5186683679271686</v>
      </c>
      <c r="J25" s="78">
        <f>HLOOKUP(REG_TRA_DEMANDS!J$3,'BY-Demands'!$J$5:$AK$15,MATCH($E25,'BY-Demands'!$I$5:$I$15,0),FALSE)*HLOOKUP(REG_TRA_DEMANDS!$F25,DEMANDS!$I$4:$T$14,MATCH($E25,DEMANDS!$H$4:$H$14,0),FALSE)/HLOOKUP(2018,DEMANDS!$I$4:$T$14,MATCH($E25,DEMANDS!$H$4:$H$14,0),FALSE)</f>
        <v>1.1961645401401308</v>
      </c>
      <c r="K25" s="78">
        <f>HLOOKUP(REG_TRA_DEMANDS!K$3,'BY-Demands'!$J$5:$AK$15,MATCH($E25,'BY-Demands'!$I$5:$I$15,0),FALSE)*HLOOKUP(REG_TRA_DEMANDS!$F25,DEMANDS!$I$4:$T$14,MATCH($E25,DEMANDS!$H$4:$H$14,0),FALSE)/HLOOKUP(2018,DEMANDS!$I$4:$T$14,MATCH($E25,DEMANDS!$H$4:$H$14,0),FALSE)</f>
        <v>0.89995252649668145</v>
      </c>
      <c r="L25" s="78">
        <f>HLOOKUP(REG_TRA_DEMANDS!L$3,'BY-Demands'!$J$5:$AK$15,MATCH($E25,'BY-Demands'!$I$5:$I$15,0),FALSE)*HLOOKUP(REG_TRA_DEMANDS!$F25,DEMANDS!$I$4:$T$14,MATCH($E25,DEMANDS!$H$4:$H$14,0),FALSE)/HLOOKUP(2018,DEMANDS!$I$4:$T$14,MATCH($E25,DEMANDS!$H$4:$H$14,0),FALSE)</f>
        <v>0.46365090670742343</v>
      </c>
      <c r="M25" s="78">
        <f>HLOOKUP(REG_TRA_DEMANDS!M$3,'BY-Demands'!$J$5:$AK$15,MATCH($E25,'BY-Demands'!$I$5:$I$15,0),FALSE)*HLOOKUP(REG_TRA_DEMANDS!$F25,DEMANDS!$I$4:$T$14,MATCH($E25,DEMANDS!$H$4:$H$14,0),FALSE)/HLOOKUP(2018,DEMANDS!$I$4:$T$14,MATCH($E25,DEMANDS!$H$4:$H$14,0),FALSE)</f>
        <v>1.2488679221239398</v>
      </c>
      <c r="N25" s="78">
        <f>HLOOKUP(REG_TRA_DEMANDS!N$3,'BY-Demands'!$J$5:$AK$15,MATCH($E25,'BY-Demands'!$I$5:$I$15,0),FALSE)*HLOOKUP(REG_TRA_DEMANDS!$F25,DEMANDS!$I$4:$T$14,MATCH($E25,DEMANDS!$H$4:$H$14,0),FALSE)/HLOOKUP(2018,DEMANDS!$I$4:$T$14,MATCH($E25,DEMANDS!$H$4:$H$14,0),FALSE)</f>
        <v>2.1681774674997687</v>
      </c>
      <c r="O25" s="78">
        <f>HLOOKUP(REG_TRA_DEMANDS!O$3,'BY-Demands'!$J$5:$AK$15,MATCH($E25,'BY-Demands'!$I$5:$I$15,0),FALSE)*HLOOKUP(REG_TRA_DEMANDS!$F25,DEMANDS!$I$4:$T$14,MATCH($E25,DEMANDS!$H$4:$H$14,0),FALSE)/HLOOKUP(2018,DEMANDS!$I$4:$T$14,MATCH($E25,DEMANDS!$H$4:$H$14,0),FALSE)</f>
        <v>0.91885348941236344</v>
      </c>
      <c r="P25" s="78">
        <f>HLOOKUP(REG_TRA_DEMANDS!P$3,'BY-Demands'!$J$5:$AK$15,MATCH($E25,'BY-Demands'!$I$5:$I$15,0),FALSE)*HLOOKUP(REG_TRA_DEMANDS!$F25,DEMANDS!$I$4:$T$14,MATCH($E25,DEMANDS!$H$4:$H$14,0),FALSE)/HLOOKUP(2018,DEMANDS!$I$4:$T$14,MATCH($E25,DEMANDS!$H$4:$H$14,0),FALSE)</f>
        <v>1.0372453697238173</v>
      </c>
      <c r="Q25" s="78">
        <f>HLOOKUP(REG_TRA_DEMANDS!Q$3,'BY-Demands'!$J$5:$AK$15,MATCH($E25,'BY-Demands'!$I$5:$I$15,0),FALSE)*HLOOKUP(REG_TRA_DEMANDS!$F25,DEMANDS!$I$4:$T$14,MATCH($E25,DEMANDS!$H$4:$H$14,0),FALSE)/HLOOKUP(2018,DEMANDS!$I$4:$T$14,MATCH($E25,DEMANDS!$H$4:$H$14,0),FALSE)</f>
        <v>1.8395817988469987</v>
      </c>
      <c r="R25" s="78">
        <f>HLOOKUP(REG_TRA_DEMANDS!R$3,'BY-Demands'!$J$5:$AK$15,MATCH($E25,'BY-Demands'!$I$5:$I$15,0),FALSE)*HLOOKUP(REG_TRA_DEMANDS!$F25,DEMANDS!$I$4:$T$14,MATCH($E25,DEMANDS!$H$4:$H$14,0),FALSE)/HLOOKUP(2018,DEMANDS!$I$4:$T$14,MATCH($E25,DEMANDS!$H$4:$H$14,0),FALSE)</f>
        <v>1.5610478500404805</v>
      </c>
      <c r="S25" s="78">
        <f>HLOOKUP(REG_TRA_DEMANDS!S$3,'BY-Demands'!$J$5:$AK$15,MATCH($E25,'BY-Demands'!$I$5:$I$15,0),FALSE)*HLOOKUP(REG_TRA_DEMANDS!$F25,DEMANDS!$I$4:$T$14,MATCH($E25,DEMANDS!$H$4:$H$14,0),FALSE)/HLOOKUP(2018,DEMANDS!$I$4:$T$14,MATCH($E25,DEMANDS!$H$4:$H$14,0),FALSE)</f>
        <v>1.4157927409548547</v>
      </c>
      <c r="T25" s="78">
        <f>HLOOKUP(REG_TRA_DEMANDS!T$3,'BY-Demands'!$J$5:$AK$15,MATCH($E25,'BY-Demands'!$I$5:$I$15,0),FALSE)*HLOOKUP(REG_TRA_DEMANDS!$F25,DEMANDS!$I$4:$T$14,MATCH($E25,DEMANDS!$H$4:$H$14,0),FALSE)/HLOOKUP(2018,DEMANDS!$I$4:$T$14,MATCH($E25,DEMANDS!$H$4:$H$14,0),FALSE)</f>
        <v>5.7216627615517703</v>
      </c>
      <c r="U25" s="78">
        <f>HLOOKUP(REG_TRA_DEMANDS!U$3,'BY-Demands'!$J$5:$AK$15,MATCH($E25,'BY-Demands'!$I$5:$I$15,0),FALSE)*HLOOKUP(REG_TRA_DEMANDS!$F25,DEMANDS!$I$4:$T$14,MATCH($E25,DEMANDS!$H$4:$H$14,0),FALSE)/HLOOKUP(2018,DEMANDS!$I$4:$T$14,MATCH($E25,DEMANDS!$H$4:$H$14,0),FALSE)</f>
        <v>1.8726986833881731</v>
      </c>
      <c r="V25" s="78">
        <f>HLOOKUP(REG_TRA_DEMANDS!V$3,'BY-Demands'!$J$5:$AK$15,MATCH($E25,'BY-Demands'!$I$5:$I$15,0),FALSE)*HLOOKUP(REG_TRA_DEMANDS!$F25,DEMANDS!$I$4:$T$14,MATCH($E25,DEMANDS!$H$4:$H$14,0),FALSE)/HLOOKUP(2018,DEMANDS!$I$4:$T$14,MATCH($E25,DEMANDS!$H$4:$H$14,0),FALSE)</f>
        <v>2.1091406003080868</v>
      </c>
      <c r="W25" s="78">
        <f>HLOOKUP(REG_TRA_DEMANDS!W$3,'BY-Demands'!$J$5:$AK$15,MATCH($E25,'BY-Demands'!$I$5:$I$15,0),FALSE)*HLOOKUP(REG_TRA_DEMANDS!$F25,DEMANDS!$I$4:$T$14,MATCH($E25,DEMANDS!$H$4:$H$14,0),FALSE)/HLOOKUP(2018,DEMANDS!$I$4:$T$14,MATCH($E25,DEMANDS!$H$4:$H$14,0),FALSE)</f>
        <v>2.0456164829009507</v>
      </c>
      <c r="X25" s="78">
        <f>HLOOKUP(REG_TRA_DEMANDS!X$3,'BY-Demands'!$J$5:$AK$15,MATCH($E25,'BY-Demands'!$I$5:$I$15,0),FALSE)*HLOOKUP(REG_TRA_DEMANDS!$F25,DEMANDS!$I$4:$T$14,MATCH($E25,DEMANDS!$H$4:$H$14,0),FALSE)/HLOOKUP(2018,DEMANDS!$I$4:$T$14,MATCH($E25,DEMANDS!$H$4:$H$14,0),FALSE)</f>
        <v>1.2905324220801389</v>
      </c>
      <c r="Y25" s="78">
        <f>HLOOKUP(REG_TRA_DEMANDS!Y$3,'BY-Demands'!$J$5:$AK$15,MATCH($E25,'BY-Demands'!$I$5:$I$15,0),FALSE)*HLOOKUP(REG_TRA_DEMANDS!$F25,DEMANDS!$I$4:$T$14,MATCH($E25,DEMANDS!$H$4:$H$14,0),FALSE)/HLOOKUP(2018,DEMANDS!$I$4:$T$14,MATCH($E25,DEMANDS!$H$4:$H$14,0),FALSE)</f>
        <v>2.889424425649604</v>
      </c>
      <c r="Z25" s="78">
        <f>HLOOKUP(REG_TRA_DEMANDS!Z$3,'BY-Demands'!$J$5:$AK$15,MATCH($E25,'BY-Demands'!$I$5:$I$15,0),FALSE)*HLOOKUP(REG_TRA_DEMANDS!$F25,DEMANDS!$I$4:$T$14,MATCH($E25,DEMANDS!$H$4:$H$14,0),FALSE)/HLOOKUP(2018,DEMANDS!$I$4:$T$14,MATCH($E25,DEMANDS!$H$4:$H$14,0),FALSE)</f>
        <v>0.37869434199969426</v>
      </c>
      <c r="AA25" s="78">
        <f>HLOOKUP(REG_TRA_DEMANDS!AA$3,'BY-Demands'!$J$5:$AK$15,MATCH($E25,'BY-Demands'!$I$5:$I$15,0),FALSE)*HLOOKUP(REG_TRA_DEMANDS!$F25,DEMANDS!$I$4:$T$14,MATCH($E25,DEMANDS!$H$4:$H$14,0),FALSE)/HLOOKUP(2018,DEMANDS!$I$4:$T$14,MATCH($E25,DEMANDS!$H$4:$H$14,0),FALSE)</f>
        <v>1.6002527493586789</v>
      </c>
      <c r="AB25" s="78">
        <f>HLOOKUP(REG_TRA_DEMANDS!AB$3,'BY-Demands'!$J$5:$AK$15,MATCH($E25,'BY-Demands'!$I$5:$I$15,0),FALSE)*HLOOKUP(REG_TRA_DEMANDS!$F25,DEMANDS!$I$4:$T$14,MATCH($E25,DEMANDS!$H$4:$H$14,0),FALSE)/HLOOKUP(2018,DEMANDS!$I$4:$T$14,MATCH($E25,DEMANDS!$H$4:$H$14,0),FALSE)</f>
        <v>0.86162541728259734</v>
      </c>
      <c r="AC25" s="78">
        <f>HLOOKUP(REG_TRA_DEMANDS!AC$3,'BY-Demands'!$J$5:$AK$15,MATCH($E25,'BY-Demands'!$I$5:$I$15,0),FALSE)*HLOOKUP(REG_TRA_DEMANDS!$F25,DEMANDS!$I$4:$T$14,MATCH($E25,DEMANDS!$H$4:$H$14,0),FALSE)/HLOOKUP(2018,DEMANDS!$I$4:$T$14,MATCH($E25,DEMANDS!$H$4:$H$14,0),FALSE)</f>
        <v>0.702909896727552</v>
      </c>
      <c r="AD25" s="78">
        <f>HLOOKUP(REG_TRA_DEMANDS!AD$3,'BY-Demands'!$J$5:$AK$15,MATCH($E25,'BY-Demands'!$I$5:$I$15,0),FALSE)*HLOOKUP(REG_TRA_DEMANDS!$F25,DEMANDS!$I$4:$T$14,MATCH($E25,DEMANDS!$H$4:$H$14,0),FALSE)/HLOOKUP(2018,DEMANDS!$I$4:$T$14,MATCH($E25,DEMANDS!$H$4:$H$14,0),FALSE)</f>
        <v>0.76376224793513636</v>
      </c>
      <c r="AE25" s="78">
        <f>HLOOKUP(REG_TRA_DEMANDS!AE$3,'BY-Demands'!$J$5:$AK$15,MATCH($E25,'BY-Demands'!$I$5:$I$15,0),FALSE)*HLOOKUP(REG_TRA_DEMANDS!$F25,DEMANDS!$I$4:$T$14,MATCH($E25,DEMANDS!$H$4:$H$14,0),FALSE)/HLOOKUP(2018,DEMANDS!$I$4:$T$14,MATCH($E25,DEMANDS!$H$4:$H$14,0),FALSE)</f>
        <v>1.4065917451986185</v>
      </c>
      <c r="AF25" s="78">
        <f>HLOOKUP(REG_TRA_DEMANDS!AF$3,'BY-Demands'!$J$5:$AK$15,MATCH($E25,'BY-Demands'!$I$5:$I$15,0),FALSE)*HLOOKUP(REG_TRA_DEMANDS!$F25,DEMANDS!$I$4:$T$14,MATCH($E25,DEMANDS!$H$4:$H$14,0),FALSE)/HLOOKUP(2018,DEMANDS!$I$4:$T$14,MATCH($E25,DEMANDS!$H$4:$H$14,0),FALSE)</f>
        <v>0.77357212751958537</v>
      </c>
    </row>
    <row r="26" spans="4:32" x14ac:dyDescent="0.2">
      <c r="D26" s="74" t="s">
        <v>4</v>
      </c>
      <c r="E26" s="74" t="str">
        <f>DEMANDS!$H$7</f>
        <v>TRAPL</v>
      </c>
      <c r="F26" s="74">
        <v>2020</v>
      </c>
      <c r="G26" s="76">
        <f>HLOOKUP(REG_TRA_DEMANDS!G$3,'BY-Demands'!$J$5:$AK$15,MATCH($E26,'BY-Demands'!$I$5:$I$15,0),FALSE)*HLOOKUP(REG_TRA_DEMANDS!$F26,DEMANDS!$I$4:$T$14,MATCH($E26,DEMANDS!$H$4:$H$14,0),FALSE)/HLOOKUP(2018,DEMANDS!$I$4:$T$14,MATCH($E26,DEMANDS!$H$4:$H$14,0),FALSE)</f>
        <v>0.38391013120284756</v>
      </c>
      <c r="H26" s="76">
        <f>HLOOKUP(REG_TRA_DEMANDS!H$3,'BY-Demands'!$J$5:$AK$15,MATCH($E26,'BY-Demands'!$I$5:$I$15,0),FALSE)*HLOOKUP(REG_TRA_DEMANDS!$F26,DEMANDS!$I$4:$T$14,MATCH($E26,DEMANDS!$H$4:$H$14,0),FALSE)/HLOOKUP(2018,DEMANDS!$I$4:$T$14,MATCH($E26,DEMANDS!$H$4:$H$14,0),FALSE)</f>
        <v>6.8391138071722111</v>
      </c>
      <c r="I26" s="76">
        <f>HLOOKUP(REG_TRA_DEMANDS!I$3,'BY-Demands'!$J$5:$AK$15,MATCH($E26,'BY-Demands'!$I$5:$I$15,0),FALSE)*HLOOKUP(REG_TRA_DEMANDS!$F26,DEMANDS!$I$4:$T$14,MATCH($E26,DEMANDS!$H$4:$H$14,0),FALSE)/HLOOKUP(2018,DEMANDS!$I$4:$T$14,MATCH($E26,DEMANDS!$H$4:$H$14,0),FALSE)</f>
        <v>1.3818350159597719</v>
      </c>
      <c r="J26" s="76">
        <f>HLOOKUP(REG_TRA_DEMANDS!J$3,'BY-Demands'!$J$5:$AK$15,MATCH($E26,'BY-Demands'!$I$5:$I$15,0),FALSE)*HLOOKUP(REG_TRA_DEMANDS!$F26,DEMANDS!$I$4:$T$14,MATCH($E26,DEMANDS!$H$4:$H$14,0),FALSE)/HLOOKUP(2018,DEMANDS!$I$4:$T$14,MATCH($E26,DEMANDS!$H$4:$H$14,0),FALSE)</f>
        <v>0.66540896216538215</v>
      </c>
      <c r="K26" s="76">
        <f>HLOOKUP(REG_TRA_DEMANDS!K$3,'BY-Demands'!$J$5:$AK$15,MATCH($E26,'BY-Demands'!$I$5:$I$15,0),FALSE)*HLOOKUP(REG_TRA_DEMANDS!$F26,DEMANDS!$I$4:$T$14,MATCH($E26,DEMANDS!$H$4:$H$14,0),FALSE)/HLOOKUP(2018,DEMANDS!$I$4:$T$14,MATCH($E26,DEMANDS!$H$4:$H$14,0),FALSE)</f>
        <v>0.49439359910380126</v>
      </c>
      <c r="L26" s="76">
        <f>HLOOKUP(REG_TRA_DEMANDS!L$3,'BY-Demands'!$J$5:$AK$15,MATCH($E26,'BY-Demands'!$I$5:$I$15,0),FALSE)*HLOOKUP(REG_TRA_DEMANDS!$F26,DEMANDS!$I$4:$T$14,MATCH($E26,DEMANDS!$H$4:$H$14,0),FALSE)/HLOOKUP(2018,DEMANDS!$I$4:$T$14,MATCH($E26,DEMANDS!$H$4:$H$14,0),FALSE)</f>
        <v>0.25456932869266102</v>
      </c>
      <c r="M26" s="76">
        <f>HLOOKUP(REG_TRA_DEMANDS!M$3,'BY-Demands'!$J$5:$AK$15,MATCH($E26,'BY-Demands'!$I$5:$I$15,0),FALSE)*HLOOKUP(REG_TRA_DEMANDS!$F26,DEMANDS!$I$4:$T$14,MATCH($E26,DEMANDS!$H$4:$H$14,0),FALSE)/HLOOKUP(2018,DEMANDS!$I$4:$T$14,MATCH($E26,DEMANDS!$H$4:$H$14,0),FALSE)</f>
        <v>0.69172821365749959</v>
      </c>
      <c r="N26" s="76">
        <f>HLOOKUP(REG_TRA_DEMANDS!N$3,'BY-Demands'!$J$5:$AK$15,MATCH($E26,'BY-Demands'!$I$5:$I$15,0),FALSE)*HLOOKUP(REG_TRA_DEMANDS!$F26,DEMANDS!$I$4:$T$14,MATCH($E26,DEMANDS!$H$4:$H$14,0),FALSE)/HLOOKUP(2018,DEMANDS!$I$4:$T$14,MATCH($E26,DEMANDS!$H$4:$H$14,0),FALSE)</f>
        <v>1.1762934595427263</v>
      </c>
      <c r="O26" s="76">
        <f>HLOOKUP(REG_TRA_DEMANDS!O$3,'BY-Demands'!$J$5:$AK$15,MATCH($E26,'BY-Demands'!$I$5:$I$15,0),FALSE)*HLOOKUP(REG_TRA_DEMANDS!$F26,DEMANDS!$I$4:$T$14,MATCH($E26,DEMANDS!$H$4:$H$14,0),FALSE)/HLOOKUP(2018,DEMANDS!$I$4:$T$14,MATCH($E26,DEMANDS!$H$4:$H$14,0),FALSE)</f>
        <v>0.50700310595059495</v>
      </c>
      <c r="P26" s="76">
        <f>HLOOKUP(REG_TRA_DEMANDS!P$3,'BY-Demands'!$J$5:$AK$15,MATCH($E26,'BY-Demands'!$I$5:$I$15,0),FALSE)*HLOOKUP(REG_TRA_DEMANDS!$F26,DEMANDS!$I$4:$T$14,MATCH($E26,DEMANDS!$H$4:$H$14,0),FALSE)/HLOOKUP(2018,DEMANDS!$I$4:$T$14,MATCH($E26,DEMANDS!$H$4:$H$14,0),FALSE)</f>
        <v>0.56187585011941221</v>
      </c>
      <c r="Q26" s="76">
        <f>HLOOKUP(REG_TRA_DEMANDS!Q$3,'BY-Demands'!$J$5:$AK$15,MATCH($E26,'BY-Demands'!$I$5:$I$15,0),FALSE)*HLOOKUP(REG_TRA_DEMANDS!$F26,DEMANDS!$I$4:$T$14,MATCH($E26,DEMANDS!$H$4:$H$14,0),FALSE)/HLOOKUP(2018,DEMANDS!$I$4:$T$14,MATCH($E26,DEMANDS!$H$4:$H$14,0),FALSE)</f>
        <v>0.99867254632299363</v>
      </c>
      <c r="R26" s="76">
        <f>HLOOKUP(REG_TRA_DEMANDS!R$3,'BY-Demands'!$J$5:$AK$15,MATCH($E26,'BY-Demands'!$I$5:$I$15,0),FALSE)*HLOOKUP(REG_TRA_DEMANDS!$F26,DEMANDS!$I$4:$T$14,MATCH($E26,DEMANDS!$H$4:$H$14,0),FALSE)/HLOOKUP(2018,DEMANDS!$I$4:$T$14,MATCH($E26,DEMANDS!$H$4:$H$14,0),FALSE)</f>
        <v>0.85516753129097778</v>
      </c>
      <c r="S26" s="76">
        <f>HLOOKUP(REG_TRA_DEMANDS!S$3,'BY-Demands'!$J$5:$AK$15,MATCH($E26,'BY-Demands'!$I$5:$I$15,0),FALSE)*HLOOKUP(REG_TRA_DEMANDS!$F26,DEMANDS!$I$4:$T$14,MATCH($E26,DEMANDS!$H$4:$H$14,0),FALSE)/HLOOKUP(2018,DEMANDS!$I$4:$T$14,MATCH($E26,DEMANDS!$H$4:$H$14,0),FALSE)</f>
        <v>0.76674490778740889</v>
      </c>
      <c r="T26" s="76">
        <f>HLOOKUP(REG_TRA_DEMANDS!T$3,'BY-Demands'!$J$5:$AK$15,MATCH($E26,'BY-Demands'!$I$5:$I$15,0),FALSE)*HLOOKUP(REG_TRA_DEMANDS!$F26,DEMANDS!$I$4:$T$14,MATCH($E26,DEMANDS!$H$4:$H$14,0),FALSE)/HLOOKUP(2018,DEMANDS!$I$4:$T$14,MATCH($E26,DEMANDS!$H$4:$H$14,0),FALSE)</f>
        <v>3.1264831186592348</v>
      </c>
      <c r="U26" s="76">
        <f>HLOOKUP(REG_TRA_DEMANDS!U$3,'BY-Demands'!$J$5:$AK$15,MATCH($E26,'BY-Demands'!$I$5:$I$15,0),FALSE)*HLOOKUP(REG_TRA_DEMANDS!$F26,DEMANDS!$I$4:$T$14,MATCH($E26,DEMANDS!$H$4:$H$14,0),FALSE)/HLOOKUP(2018,DEMANDS!$I$4:$T$14,MATCH($E26,DEMANDS!$H$4:$H$14,0),FALSE)</f>
        <v>1.0397570284564299</v>
      </c>
      <c r="V26" s="76">
        <f>HLOOKUP(REG_TRA_DEMANDS!V$3,'BY-Demands'!$J$5:$AK$15,MATCH($E26,'BY-Demands'!$I$5:$I$15,0),FALSE)*HLOOKUP(REG_TRA_DEMANDS!$F26,DEMANDS!$I$4:$T$14,MATCH($E26,DEMANDS!$H$4:$H$14,0),FALSE)/HLOOKUP(2018,DEMANDS!$I$4:$T$14,MATCH($E26,DEMANDS!$H$4:$H$14,0),FALSE)</f>
        <v>1.1518187178736692</v>
      </c>
      <c r="W26" s="76">
        <f>HLOOKUP(REG_TRA_DEMANDS!W$3,'BY-Demands'!$J$5:$AK$15,MATCH($E26,'BY-Demands'!$I$5:$I$15,0),FALSE)*HLOOKUP(REG_TRA_DEMANDS!$F26,DEMANDS!$I$4:$T$14,MATCH($E26,DEMANDS!$H$4:$H$14,0),FALSE)/HLOOKUP(2018,DEMANDS!$I$4:$T$14,MATCH($E26,DEMANDS!$H$4:$H$14,0),FALSE)</f>
        <v>1.1143046085636161</v>
      </c>
      <c r="X26" s="76">
        <f>HLOOKUP(REG_TRA_DEMANDS!X$3,'BY-Demands'!$J$5:$AK$15,MATCH($E26,'BY-Demands'!$I$5:$I$15,0),FALSE)*HLOOKUP(REG_TRA_DEMANDS!$F26,DEMANDS!$I$4:$T$14,MATCH($E26,DEMANDS!$H$4:$H$14,0),FALSE)/HLOOKUP(2018,DEMANDS!$I$4:$T$14,MATCH($E26,DEMANDS!$H$4:$H$14,0),FALSE)</f>
        <v>0.70173087355433816</v>
      </c>
      <c r="Y26" s="76">
        <f>HLOOKUP(REG_TRA_DEMANDS!Y$3,'BY-Demands'!$J$5:$AK$15,MATCH($E26,'BY-Demands'!$I$5:$I$15,0),FALSE)*HLOOKUP(REG_TRA_DEMANDS!$F26,DEMANDS!$I$4:$T$14,MATCH($E26,DEMANDS!$H$4:$H$14,0),FALSE)/HLOOKUP(2018,DEMANDS!$I$4:$T$14,MATCH($E26,DEMANDS!$H$4:$H$14,0),FALSE)</f>
        <v>1.5943215392762315</v>
      </c>
      <c r="Z26" s="76">
        <f>HLOOKUP(REG_TRA_DEMANDS!Z$3,'BY-Demands'!$J$5:$AK$15,MATCH($E26,'BY-Demands'!$I$5:$I$15,0),FALSE)*HLOOKUP(REG_TRA_DEMANDS!$F26,DEMANDS!$I$4:$T$14,MATCH($E26,DEMANDS!$H$4:$H$14,0),FALSE)/HLOOKUP(2018,DEMANDS!$I$4:$T$14,MATCH($E26,DEMANDS!$H$4:$H$14,0),FALSE)</f>
        <v>0.20568014249701205</v>
      </c>
      <c r="AA26" s="76">
        <f>HLOOKUP(REG_TRA_DEMANDS!AA$3,'BY-Demands'!$J$5:$AK$15,MATCH($E26,'BY-Demands'!$I$5:$I$15,0),FALSE)*HLOOKUP(REG_TRA_DEMANDS!$F26,DEMANDS!$I$4:$T$14,MATCH($E26,DEMANDS!$H$4:$H$14,0),FALSE)/HLOOKUP(2018,DEMANDS!$I$4:$T$14,MATCH($E26,DEMANDS!$H$4:$H$14,0),FALSE)</f>
        <v>0.88408049985932935</v>
      </c>
      <c r="AB26" s="76">
        <f>HLOOKUP(REG_TRA_DEMANDS!AB$3,'BY-Demands'!$J$5:$AK$15,MATCH($E26,'BY-Demands'!$I$5:$I$15,0),FALSE)*HLOOKUP(REG_TRA_DEMANDS!$F26,DEMANDS!$I$4:$T$14,MATCH($E26,DEMANDS!$H$4:$H$14,0),FALSE)/HLOOKUP(2018,DEMANDS!$I$4:$T$14,MATCH($E26,DEMANDS!$H$4:$H$14,0),FALSE)</f>
        <v>0.46340194421732267</v>
      </c>
      <c r="AC26" s="76">
        <f>HLOOKUP(REG_TRA_DEMANDS!AC$3,'BY-Demands'!$J$5:$AK$15,MATCH($E26,'BY-Demands'!$I$5:$I$15,0),FALSE)*HLOOKUP(REG_TRA_DEMANDS!$F26,DEMANDS!$I$4:$T$14,MATCH($E26,DEMANDS!$H$4:$H$14,0),FALSE)/HLOOKUP(2018,DEMANDS!$I$4:$T$14,MATCH($E26,DEMANDS!$H$4:$H$14,0),FALSE)</f>
        <v>0.38624889925823369</v>
      </c>
      <c r="AD26" s="76">
        <f>HLOOKUP(REG_TRA_DEMANDS!AD$3,'BY-Demands'!$J$5:$AK$15,MATCH($E26,'BY-Demands'!$I$5:$I$15,0),FALSE)*HLOOKUP(REG_TRA_DEMANDS!$F26,DEMANDS!$I$4:$T$14,MATCH($E26,DEMANDS!$H$4:$H$14,0),FALSE)/HLOOKUP(2018,DEMANDS!$I$4:$T$14,MATCH($E26,DEMANDS!$H$4:$H$14,0),FALSE)</f>
        <v>0.41309160204949913</v>
      </c>
      <c r="AE26" s="76">
        <f>HLOOKUP(REG_TRA_DEMANDS!AE$3,'BY-Demands'!$J$5:$AK$15,MATCH($E26,'BY-Demands'!$I$5:$I$15,0),FALSE)*HLOOKUP(REG_TRA_DEMANDS!$F26,DEMANDS!$I$4:$T$14,MATCH($E26,DEMANDS!$H$4:$H$14,0),FALSE)/HLOOKUP(2018,DEMANDS!$I$4:$T$14,MATCH($E26,DEMANDS!$H$4:$H$14,0),FALSE)</f>
        <v>0.76094487855198867</v>
      </c>
      <c r="AF26" s="76">
        <f>HLOOKUP(REG_TRA_DEMANDS!AF$3,'BY-Demands'!$J$5:$AK$15,MATCH($E26,'BY-Demands'!$I$5:$I$15,0),FALSE)*HLOOKUP(REG_TRA_DEMANDS!$F26,DEMANDS!$I$4:$T$14,MATCH($E26,DEMANDS!$H$4:$H$14,0),FALSE)/HLOOKUP(2018,DEMANDS!$I$4:$T$14,MATCH($E26,DEMANDS!$H$4:$H$14,0),FALSE)</f>
        <v>0.43955694195695977</v>
      </c>
    </row>
    <row r="27" spans="4:32" x14ac:dyDescent="0.2">
      <c r="D27" s="75" t="s">
        <v>4</v>
      </c>
      <c r="E27" s="75" t="str">
        <f>DEMANDS!$H$7</f>
        <v>TRAPL</v>
      </c>
      <c r="F27" s="75">
        <v>2025</v>
      </c>
      <c r="G27" s="77">
        <f>HLOOKUP(REG_TRA_DEMANDS!G$3,'BY-Demands'!$J$5:$AK$15,MATCH($E27,'BY-Demands'!$I$5:$I$15,0),FALSE)*HLOOKUP(REG_TRA_DEMANDS!$F27,DEMANDS!$I$4:$T$14,MATCH($E27,DEMANDS!$H$4:$H$14,0),FALSE)/HLOOKUP(2018,DEMANDS!$I$4:$T$14,MATCH($E27,DEMANDS!$H$4:$H$14,0),FALSE)</f>
        <v>0.4067975121939012</v>
      </c>
      <c r="H27" s="77">
        <f>HLOOKUP(REG_TRA_DEMANDS!H$3,'BY-Demands'!$J$5:$AK$15,MATCH($E27,'BY-Demands'!$I$5:$I$15,0),FALSE)*HLOOKUP(REG_TRA_DEMANDS!$F27,DEMANDS!$I$4:$T$14,MATCH($E27,DEMANDS!$H$4:$H$14,0),FALSE)/HLOOKUP(2018,DEMANDS!$I$4:$T$14,MATCH($E27,DEMANDS!$H$4:$H$14,0),FALSE)</f>
        <v>7.2468378827403548</v>
      </c>
      <c r="I27" s="77">
        <f>HLOOKUP(REG_TRA_DEMANDS!I$3,'BY-Demands'!$J$5:$AK$15,MATCH($E27,'BY-Demands'!$I$5:$I$15,0),FALSE)*HLOOKUP(REG_TRA_DEMANDS!$F27,DEMANDS!$I$4:$T$14,MATCH($E27,DEMANDS!$H$4:$H$14,0),FALSE)/HLOOKUP(2018,DEMANDS!$I$4:$T$14,MATCH($E27,DEMANDS!$H$4:$H$14,0),FALSE)</f>
        <v>1.4642151927421849</v>
      </c>
      <c r="J27" s="77">
        <f>HLOOKUP(REG_TRA_DEMANDS!J$3,'BY-Demands'!$J$5:$AK$15,MATCH($E27,'BY-Demands'!$I$5:$I$15,0),FALSE)*HLOOKUP(REG_TRA_DEMANDS!$F27,DEMANDS!$I$4:$T$14,MATCH($E27,DEMANDS!$H$4:$H$14,0),FALSE)/HLOOKUP(2018,DEMANDS!$I$4:$T$14,MATCH($E27,DEMANDS!$H$4:$H$14,0),FALSE)</f>
        <v>0.70507832015868255</v>
      </c>
      <c r="K27" s="77">
        <f>HLOOKUP(REG_TRA_DEMANDS!K$3,'BY-Demands'!$J$5:$AK$15,MATCH($E27,'BY-Demands'!$I$5:$I$15,0),FALSE)*HLOOKUP(REG_TRA_DEMANDS!$F27,DEMANDS!$I$4:$T$14,MATCH($E27,DEMANDS!$H$4:$H$14,0),FALSE)/HLOOKUP(2018,DEMANDS!$I$4:$T$14,MATCH($E27,DEMANDS!$H$4:$H$14,0),FALSE)</f>
        <v>0.52386761852280994</v>
      </c>
      <c r="L27" s="77">
        <f>HLOOKUP(REG_TRA_DEMANDS!L$3,'BY-Demands'!$J$5:$AK$15,MATCH($E27,'BY-Demands'!$I$5:$I$15,0),FALSE)*HLOOKUP(REG_TRA_DEMANDS!$F27,DEMANDS!$I$4:$T$14,MATCH($E27,DEMANDS!$H$4:$H$14,0),FALSE)/HLOOKUP(2018,DEMANDS!$I$4:$T$14,MATCH($E27,DEMANDS!$H$4:$H$14,0),FALSE)</f>
        <v>0.26974586283665619</v>
      </c>
      <c r="M27" s="77">
        <f>HLOOKUP(REG_TRA_DEMANDS!M$3,'BY-Demands'!$J$5:$AK$15,MATCH($E27,'BY-Demands'!$I$5:$I$15,0),FALSE)*HLOOKUP(REG_TRA_DEMANDS!$F27,DEMANDS!$I$4:$T$14,MATCH($E27,DEMANDS!$H$4:$H$14,0),FALSE)/HLOOKUP(2018,DEMANDS!$I$4:$T$14,MATCH($E27,DEMANDS!$H$4:$H$14,0),FALSE)</f>
        <v>0.73296663348934044</v>
      </c>
      <c r="N27" s="77">
        <f>HLOOKUP(REG_TRA_DEMANDS!N$3,'BY-Demands'!$J$5:$AK$15,MATCH($E27,'BY-Demands'!$I$5:$I$15,0),FALSE)*HLOOKUP(REG_TRA_DEMANDS!$F27,DEMANDS!$I$4:$T$14,MATCH($E27,DEMANDS!$H$4:$H$14,0),FALSE)/HLOOKUP(2018,DEMANDS!$I$4:$T$14,MATCH($E27,DEMANDS!$H$4:$H$14,0),FALSE)</f>
        <v>1.2464199667059714</v>
      </c>
      <c r="O27" s="77">
        <f>HLOOKUP(REG_TRA_DEMANDS!O$3,'BY-Demands'!$J$5:$AK$15,MATCH($E27,'BY-Demands'!$I$5:$I$15,0),FALSE)*HLOOKUP(REG_TRA_DEMANDS!$F27,DEMANDS!$I$4:$T$14,MATCH($E27,DEMANDS!$H$4:$H$14,0),FALSE)/HLOOKUP(2018,DEMANDS!$I$4:$T$14,MATCH($E27,DEMANDS!$H$4:$H$14,0),FALSE)</f>
        <v>0.53722886012171267</v>
      </c>
      <c r="P27" s="77">
        <f>HLOOKUP(REG_TRA_DEMANDS!P$3,'BY-Demands'!$J$5:$AK$15,MATCH($E27,'BY-Demands'!$I$5:$I$15,0),FALSE)*HLOOKUP(REG_TRA_DEMANDS!$F27,DEMANDS!$I$4:$T$14,MATCH($E27,DEMANDS!$H$4:$H$14,0),FALSE)/HLOOKUP(2018,DEMANDS!$I$4:$T$14,MATCH($E27,DEMANDS!$H$4:$H$14,0),FALSE)</f>
        <v>0.59537292562263799</v>
      </c>
      <c r="Q27" s="77">
        <f>HLOOKUP(REG_TRA_DEMANDS!Q$3,'BY-Demands'!$J$5:$AK$15,MATCH($E27,'BY-Demands'!$I$5:$I$15,0),FALSE)*HLOOKUP(REG_TRA_DEMANDS!$F27,DEMANDS!$I$4:$T$14,MATCH($E27,DEMANDS!$H$4:$H$14,0),FALSE)/HLOOKUP(2018,DEMANDS!$I$4:$T$14,MATCH($E27,DEMANDS!$H$4:$H$14,0),FALSE)</f>
        <v>1.0582099150852757</v>
      </c>
      <c r="R27" s="77">
        <f>HLOOKUP(REG_TRA_DEMANDS!R$3,'BY-Demands'!$J$5:$AK$15,MATCH($E27,'BY-Demands'!$I$5:$I$15,0),FALSE)*HLOOKUP(REG_TRA_DEMANDS!$F27,DEMANDS!$I$4:$T$14,MATCH($E27,DEMANDS!$H$4:$H$14,0),FALSE)/HLOOKUP(2018,DEMANDS!$I$4:$T$14,MATCH($E27,DEMANDS!$H$4:$H$14,0),FALSE)</f>
        <v>0.90614963233246804</v>
      </c>
      <c r="S27" s="77">
        <f>HLOOKUP(REG_TRA_DEMANDS!S$3,'BY-Demands'!$J$5:$AK$15,MATCH($E27,'BY-Demands'!$I$5:$I$15,0),FALSE)*HLOOKUP(REG_TRA_DEMANDS!$F27,DEMANDS!$I$4:$T$14,MATCH($E27,DEMANDS!$H$4:$H$14,0),FALSE)/HLOOKUP(2018,DEMANDS!$I$4:$T$14,MATCH($E27,DEMANDS!$H$4:$H$14,0),FALSE)</f>
        <v>0.81245556088348059</v>
      </c>
      <c r="T27" s="77">
        <f>HLOOKUP(REG_TRA_DEMANDS!T$3,'BY-Demands'!$J$5:$AK$15,MATCH($E27,'BY-Demands'!$I$5:$I$15,0),FALSE)*HLOOKUP(REG_TRA_DEMANDS!$F27,DEMANDS!$I$4:$T$14,MATCH($E27,DEMANDS!$H$4:$H$14,0),FALSE)/HLOOKUP(2018,DEMANDS!$I$4:$T$14,MATCH($E27,DEMANDS!$H$4:$H$14,0),FALSE)</f>
        <v>3.3128731211180202</v>
      </c>
      <c r="U27" s="77">
        <f>HLOOKUP(REG_TRA_DEMANDS!U$3,'BY-Demands'!$J$5:$AK$15,MATCH($E27,'BY-Demands'!$I$5:$I$15,0),FALSE)*HLOOKUP(REG_TRA_DEMANDS!$F27,DEMANDS!$I$4:$T$14,MATCH($E27,DEMANDS!$H$4:$H$14,0),FALSE)/HLOOKUP(2018,DEMANDS!$I$4:$T$14,MATCH($E27,DEMANDS!$H$4:$H$14,0),FALSE)</f>
        <v>1.1017437105318615</v>
      </c>
      <c r="V27" s="77">
        <f>HLOOKUP(REG_TRA_DEMANDS!V$3,'BY-Demands'!$J$5:$AK$15,MATCH($E27,'BY-Demands'!$I$5:$I$15,0),FALSE)*HLOOKUP(REG_TRA_DEMANDS!$F27,DEMANDS!$I$4:$T$14,MATCH($E27,DEMANDS!$H$4:$H$14,0),FALSE)/HLOOKUP(2018,DEMANDS!$I$4:$T$14,MATCH($E27,DEMANDS!$H$4:$H$14,0),FALSE)</f>
        <v>1.2204861264309927</v>
      </c>
      <c r="W27" s="77">
        <f>HLOOKUP(REG_TRA_DEMANDS!W$3,'BY-Demands'!$J$5:$AK$15,MATCH($E27,'BY-Demands'!$I$5:$I$15,0),FALSE)*HLOOKUP(REG_TRA_DEMANDS!$F27,DEMANDS!$I$4:$T$14,MATCH($E27,DEMANDS!$H$4:$H$14,0),FALSE)/HLOOKUP(2018,DEMANDS!$I$4:$T$14,MATCH($E27,DEMANDS!$H$4:$H$14,0),FALSE)</f>
        <v>1.1807355569638993</v>
      </c>
      <c r="X27" s="77">
        <f>HLOOKUP(REG_TRA_DEMANDS!X$3,'BY-Demands'!$J$5:$AK$15,MATCH($E27,'BY-Demands'!$I$5:$I$15,0),FALSE)*HLOOKUP(REG_TRA_DEMANDS!$F27,DEMANDS!$I$4:$T$14,MATCH($E27,DEMANDS!$H$4:$H$14,0),FALSE)/HLOOKUP(2018,DEMANDS!$I$4:$T$14,MATCH($E27,DEMANDS!$H$4:$H$14,0),FALSE)</f>
        <v>0.74356561702907331</v>
      </c>
      <c r="Y27" s="77">
        <f>HLOOKUP(REG_TRA_DEMANDS!Y$3,'BY-Demands'!$J$5:$AK$15,MATCH($E27,'BY-Demands'!$I$5:$I$15,0),FALSE)*HLOOKUP(REG_TRA_DEMANDS!$F27,DEMANDS!$I$4:$T$14,MATCH($E27,DEMANDS!$H$4:$H$14,0),FALSE)/HLOOKUP(2018,DEMANDS!$I$4:$T$14,MATCH($E27,DEMANDS!$H$4:$H$14,0),FALSE)</f>
        <v>1.6893694203449861</v>
      </c>
      <c r="Z27" s="77">
        <f>HLOOKUP(REG_TRA_DEMANDS!Z$3,'BY-Demands'!$J$5:$AK$15,MATCH($E27,'BY-Demands'!$I$5:$I$15,0),FALSE)*HLOOKUP(REG_TRA_DEMANDS!$F27,DEMANDS!$I$4:$T$14,MATCH($E27,DEMANDS!$H$4:$H$14,0),FALSE)/HLOOKUP(2018,DEMANDS!$I$4:$T$14,MATCH($E27,DEMANDS!$H$4:$H$14,0),FALSE)</f>
        <v>0.21794207413417435</v>
      </c>
      <c r="AA27" s="77">
        <f>HLOOKUP(REG_TRA_DEMANDS!AA$3,'BY-Demands'!$J$5:$AK$15,MATCH($E27,'BY-Demands'!$I$5:$I$15,0),FALSE)*HLOOKUP(REG_TRA_DEMANDS!$F27,DEMANDS!$I$4:$T$14,MATCH($E27,DEMANDS!$H$4:$H$14,0),FALSE)/HLOOKUP(2018,DEMANDS!$I$4:$T$14,MATCH($E27,DEMANDS!$H$4:$H$14,0),FALSE)</f>
        <v>0.93678629109136735</v>
      </c>
      <c r="AB27" s="77">
        <f>HLOOKUP(REG_TRA_DEMANDS!AB$3,'BY-Demands'!$J$5:$AK$15,MATCH($E27,'BY-Demands'!$I$5:$I$15,0),FALSE)*HLOOKUP(REG_TRA_DEMANDS!$F27,DEMANDS!$I$4:$T$14,MATCH($E27,DEMANDS!$H$4:$H$14,0),FALSE)/HLOOKUP(2018,DEMANDS!$I$4:$T$14,MATCH($E27,DEMANDS!$H$4:$H$14,0),FALSE)</f>
        <v>0.49102834942852797</v>
      </c>
      <c r="AC27" s="77">
        <f>HLOOKUP(REG_TRA_DEMANDS!AC$3,'BY-Demands'!$J$5:$AK$15,MATCH($E27,'BY-Demands'!$I$5:$I$15,0),FALSE)*HLOOKUP(REG_TRA_DEMANDS!$F27,DEMANDS!$I$4:$T$14,MATCH($E27,DEMANDS!$H$4:$H$14,0),FALSE)/HLOOKUP(2018,DEMANDS!$I$4:$T$14,MATCH($E27,DEMANDS!$H$4:$H$14,0),FALSE)</f>
        <v>0.40927570943123054</v>
      </c>
      <c r="AD27" s="77">
        <f>HLOOKUP(REG_TRA_DEMANDS!AD$3,'BY-Demands'!$J$5:$AK$15,MATCH($E27,'BY-Demands'!$I$5:$I$15,0),FALSE)*HLOOKUP(REG_TRA_DEMANDS!$F27,DEMANDS!$I$4:$T$14,MATCH($E27,DEMANDS!$H$4:$H$14,0),FALSE)/HLOOKUP(2018,DEMANDS!$I$4:$T$14,MATCH($E27,DEMANDS!$H$4:$H$14,0),FALSE)</f>
        <v>0.43771868039903106</v>
      </c>
      <c r="AE27" s="77">
        <f>HLOOKUP(REG_TRA_DEMANDS!AE$3,'BY-Demands'!$J$5:$AK$15,MATCH($E27,'BY-Demands'!$I$5:$I$15,0),FALSE)*HLOOKUP(REG_TRA_DEMANDS!$F27,DEMANDS!$I$4:$T$14,MATCH($E27,DEMANDS!$H$4:$H$14,0),FALSE)/HLOOKUP(2018,DEMANDS!$I$4:$T$14,MATCH($E27,DEMANDS!$H$4:$H$14,0),FALSE)</f>
        <v>0.8063097541650478</v>
      </c>
      <c r="AF27" s="77">
        <f>HLOOKUP(REG_TRA_DEMANDS!AF$3,'BY-Demands'!$J$5:$AK$15,MATCH($E27,'BY-Demands'!$I$5:$I$15,0),FALSE)*HLOOKUP(REG_TRA_DEMANDS!$F27,DEMANDS!$I$4:$T$14,MATCH($E27,DEMANDS!$H$4:$H$14,0),FALSE)/HLOOKUP(2018,DEMANDS!$I$4:$T$14,MATCH($E27,DEMANDS!$H$4:$H$14,0),FALSE)</f>
        <v>0.46576179142605539</v>
      </c>
    </row>
    <row r="28" spans="4:32" x14ac:dyDescent="0.2">
      <c r="D28" s="75" t="s">
        <v>4</v>
      </c>
      <c r="E28" s="75" t="str">
        <f>DEMANDS!$H$7</f>
        <v>TRAPL</v>
      </c>
      <c r="F28" s="75">
        <v>2030</v>
      </c>
      <c r="G28" s="77">
        <f>HLOOKUP(REG_TRA_DEMANDS!G$3,'BY-Demands'!$J$5:$AK$15,MATCH($E28,'BY-Demands'!$I$5:$I$15,0),FALSE)*HLOOKUP(REG_TRA_DEMANDS!$F28,DEMANDS!$I$4:$T$14,MATCH($E28,DEMANDS!$H$4:$H$14,0),FALSE)/HLOOKUP(2018,DEMANDS!$I$4:$T$14,MATCH($E28,DEMANDS!$H$4:$H$14,0),FALSE)</f>
        <v>0.43030333038925495</v>
      </c>
      <c r="H28" s="77">
        <f>HLOOKUP(REG_TRA_DEMANDS!H$3,'BY-Demands'!$J$5:$AK$15,MATCH($E28,'BY-Demands'!$I$5:$I$15,0),FALSE)*HLOOKUP(REG_TRA_DEMANDS!$F28,DEMANDS!$I$4:$T$14,MATCH($E28,DEMANDS!$H$4:$H$14,0),FALSE)/HLOOKUP(2018,DEMANDS!$I$4:$T$14,MATCH($E28,DEMANDS!$H$4:$H$14,0),FALSE)</f>
        <v>7.6655790221446258</v>
      </c>
      <c r="I28" s="77">
        <f>HLOOKUP(REG_TRA_DEMANDS!I$3,'BY-Demands'!$J$5:$AK$15,MATCH($E28,'BY-Demands'!$I$5:$I$15,0),FALSE)*HLOOKUP(REG_TRA_DEMANDS!$F28,DEMANDS!$I$4:$T$14,MATCH($E28,DEMANDS!$H$4:$H$14,0),FALSE)/HLOOKUP(2018,DEMANDS!$I$4:$T$14,MATCH($E28,DEMANDS!$H$4:$H$14,0),FALSE)</f>
        <v>1.548821354500292</v>
      </c>
      <c r="J28" s="77">
        <f>HLOOKUP(REG_TRA_DEMANDS!J$3,'BY-Demands'!$J$5:$AK$15,MATCH($E28,'BY-Demands'!$I$5:$I$15,0),FALSE)*HLOOKUP(REG_TRA_DEMANDS!$F28,DEMANDS!$I$4:$T$14,MATCH($E28,DEMANDS!$H$4:$H$14,0),FALSE)/HLOOKUP(2018,DEMANDS!$I$4:$T$14,MATCH($E28,DEMANDS!$H$4:$H$14,0),FALSE)</f>
        <v>0.74581957916430708</v>
      </c>
      <c r="K28" s="77">
        <f>HLOOKUP(REG_TRA_DEMANDS!K$3,'BY-Demands'!$J$5:$AK$15,MATCH($E28,'BY-Demands'!$I$5:$I$15,0),FALSE)*HLOOKUP(REG_TRA_DEMANDS!$F28,DEMANDS!$I$4:$T$14,MATCH($E28,DEMANDS!$H$4:$H$14,0),FALSE)/HLOOKUP(2018,DEMANDS!$I$4:$T$14,MATCH($E28,DEMANDS!$H$4:$H$14,0),FALSE)</f>
        <v>0.55413805192103738</v>
      </c>
      <c r="L28" s="77">
        <f>HLOOKUP(REG_TRA_DEMANDS!L$3,'BY-Demands'!$J$5:$AK$15,MATCH($E28,'BY-Demands'!$I$5:$I$15,0),FALSE)*HLOOKUP(REG_TRA_DEMANDS!$F28,DEMANDS!$I$4:$T$14,MATCH($E28,DEMANDS!$H$4:$H$14,0),FALSE)/HLOOKUP(2018,DEMANDS!$I$4:$T$14,MATCH($E28,DEMANDS!$H$4:$H$14,0),FALSE)</f>
        <v>0.28533248030781966</v>
      </c>
      <c r="M28" s="77">
        <f>HLOOKUP(REG_TRA_DEMANDS!M$3,'BY-Demands'!$J$5:$AK$15,MATCH($E28,'BY-Demands'!$I$5:$I$15,0),FALSE)*HLOOKUP(REG_TRA_DEMANDS!$F28,DEMANDS!$I$4:$T$14,MATCH($E28,DEMANDS!$H$4:$H$14,0),FALSE)/HLOOKUP(2018,DEMANDS!$I$4:$T$14,MATCH($E28,DEMANDS!$H$4:$H$14,0),FALSE)</f>
        <v>0.77531935176714706</v>
      </c>
      <c r="N28" s="77">
        <f>HLOOKUP(REG_TRA_DEMANDS!N$3,'BY-Demands'!$J$5:$AK$15,MATCH($E28,'BY-Demands'!$I$5:$I$15,0),FALSE)*HLOOKUP(REG_TRA_DEMANDS!$F28,DEMANDS!$I$4:$T$14,MATCH($E28,DEMANDS!$H$4:$H$14,0),FALSE)/HLOOKUP(2018,DEMANDS!$I$4:$T$14,MATCH($E28,DEMANDS!$H$4:$H$14,0),FALSE)</f>
        <v>1.3184413538930309</v>
      </c>
      <c r="O28" s="77">
        <f>HLOOKUP(REG_TRA_DEMANDS!O$3,'BY-Demands'!$J$5:$AK$15,MATCH($E28,'BY-Demands'!$I$5:$I$15,0),FALSE)*HLOOKUP(REG_TRA_DEMANDS!$F28,DEMANDS!$I$4:$T$14,MATCH($E28,DEMANDS!$H$4:$H$14,0),FALSE)/HLOOKUP(2018,DEMANDS!$I$4:$T$14,MATCH($E28,DEMANDS!$H$4:$H$14,0),FALSE)</f>
        <v>0.56827134080753094</v>
      </c>
      <c r="P28" s="77">
        <f>HLOOKUP(REG_TRA_DEMANDS!P$3,'BY-Demands'!$J$5:$AK$15,MATCH($E28,'BY-Demands'!$I$5:$I$15,0),FALSE)*HLOOKUP(REG_TRA_DEMANDS!$F28,DEMANDS!$I$4:$T$14,MATCH($E28,DEMANDS!$H$4:$H$14,0),FALSE)/HLOOKUP(2018,DEMANDS!$I$4:$T$14,MATCH($E28,DEMANDS!$H$4:$H$14,0),FALSE)</f>
        <v>0.62977512162586979</v>
      </c>
      <c r="Q28" s="77">
        <f>HLOOKUP(REG_TRA_DEMANDS!Q$3,'BY-Demands'!$J$5:$AK$15,MATCH($E28,'BY-Demands'!$I$5:$I$15,0),FALSE)*HLOOKUP(REG_TRA_DEMANDS!$F28,DEMANDS!$I$4:$T$14,MATCH($E28,DEMANDS!$H$4:$H$14,0),FALSE)/HLOOKUP(2018,DEMANDS!$I$4:$T$14,MATCH($E28,DEMANDS!$H$4:$H$14,0),FALSE)</f>
        <v>1.1193560360199064</v>
      </c>
      <c r="R28" s="77">
        <f>HLOOKUP(REG_TRA_DEMANDS!R$3,'BY-Demands'!$J$5:$AK$15,MATCH($E28,'BY-Demands'!$I$5:$I$15,0),FALSE)*HLOOKUP(REG_TRA_DEMANDS!$F28,DEMANDS!$I$4:$T$14,MATCH($E28,DEMANDS!$H$4:$H$14,0),FALSE)/HLOOKUP(2018,DEMANDS!$I$4:$T$14,MATCH($E28,DEMANDS!$H$4:$H$14,0),FALSE)</f>
        <v>0.95850931467300571</v>
      </c>
      <c r="S28" s="77">
        <f>HLOOKUP(REG_TRA_DEMANDS!S$3,'BY-Demands'!$J$5:$AK$15,MATCH($E28,'BY-Demands'!$I$5:$I$15,0),FALSE)*HLOOKUP(REG_TRA_DEMANDS!$F28,DEMANDS!$I$4:$T$14,MATCH($E28,DEMANDS!$H$4:$H$14,0),FALSE)/HLOOKUP(2018,DEMANDS!$I$4:$T$14,MATCH($E28,DEMANDS!$H$4:$H$14,0),FALSE)</f>
        <v>0.85940135610955459</v>
      </c>
      <c r="T28" s="77">
        <f>HLOOKUP(REG_TRA_DEMANDS!T$3,'BY-Demands'!$J$5:$AK$15,MATCH($E28,'BY-Demands'!$I$5:$I$15,0),FALSE)*HLOOKUP(REG_TRA_DEMANDS!$F28,DEMANDS!$I$4:$T$14,MATCH($E28,DEMANDS!$H$4:$H$14,0),FALSE)/HLOOKUP(2018,DEMANDS!$I$4:$T$14,MATCH($E28,DEMANDS!$H$4:$H$14,0),FALSE)</f>
        <v>3.5042995457028305</v>
      </c>
      <c r="U28" s="77">
        <f>HLOOKUP(REG_TRA_DEMANDS!U$3,'BY-Demands'!$J$5:$AK$15,MATCH($E28,'BY-Demands'!$I$5:$I$15,0),FALSE)*HLOOKUP(REG_TRA_DEMANDS!$F28,DEMANDS!$I$4:$T$14,MATCH($E28,DEMANDS!$H$4:$H$14,0),FALSE)/HLOOKUP(2018,DEMANDS!$I$4:$T$14,MATCH($E28,DEMANDS!$H$4:$H$14,0),FALSE)</f>
        <v>1.1654053273838652</v>
      </c>
      <c r="V28" s="77">
        <f>HLOOKUP(REG_TRA_DEMANDS!V$3,'BY-Demands'!$J$5:$AK$15,MATCH($E28,'BY-Demands'!$I$5:$I$15,0),FALSE)*HLOOKUP(REG_TRA_DEMANDS!$F28,DEMANDS!$I$4:$T$14,MATCH($E28,DEMANDS!$H$4:$H$14,0),FALSE)/HLOOKUP(2018,DEMANDS!$I$4:$T$14,MATCH($E28,DEMANDS!$H$4:$H$14,0),FALSE)</f>
        <v>1.2910089888819409</v>
      </c>
      <c r="W28" s="77">
        <f>HLOOKUP(REG_TRA_DEMANDS!W$3,'BY-Demands'!$J$5:$AK$15,MATCH($E28,'BY-Demands'!$I$5:$I$15,0),FALSE)*HLOOKUP(REG_TRA_DEMANDS!$F28,DEMANDS!$I$4:$T$14,MATCH($E28,DEMANDS!$H$4:$H$14,0),FALSE)/HLOOKUP(2018,DEMANDS!$I$4:$T$14,MATCH($E28,DEMANDS!$H$4:$H$14,0),FALSE)</f>
        <v>1.248961528133443</v>
      </c>
      <c r="X28" s="77">
        <f>HLOOKUP(REG_TRA_DEMANDS!X$3,'BY-Demands'!$J$5:$AK$15,MATCH($E28,'BY-Demands'!$I$5:$I$15,0),FALSE)*HLOOKUP(REG_TRA_DEMANDS!$F28,DEMANDS!$I$4:$T$14,MATCH($E28,DEMANDS!$H$4:$H$14,0),FALSE)/HLOOKUP(2018,DEMANDS!$I$4:$T$14,MATCH($E28,DEMANDS!$H$4:$H$14,0),FALSE)</f>
        <v>0.78653077214012634</v>
      </c>
      <c r="Y28" s="77">
        <f>HLOOKUP(REG_TRA_DEMANDS!Y$3,'BY-Demands'!$J$5:$AK$15,MATCH($E28,'BY-Demands'!$I$5:$I$15,0),FALSE)*HLOOKUP(REG_TRA_DEMANDS!$F28,DEMANDS!$I$4:$T$14,MATCH($E28,DEMANDS!$H$4:$H$14,0),FALSE)/HLOOKUP(2018,DEMANDS!$I$4:$T$14,MATCH($E28,DEMANDS!$H$4:$H$14,0),FALSE)</f>
        <v>1.7869855789228968</v>
      </c>
      <c r="Z28" s="77">
        <f>HLOOKUP(REG_TRA_DEMANDS!Z$3,'BY-Demands'!$J$5:$AK$15,MATCH($E28,'BY-Demands'!$I$5:$I$15,0),FALSE)*HLOOKUP(REG_TRA_DEMANDS!$F28,DEMANDS!$I$4:$T$14,MATCH($E28,DEMANDS!$H$4:$H$14,0),FALSE)/HLOOKUP(2018,DEMANDS!$I$4:$T$14,MATCH($E28,DEMANDS!$H$4:$H$14,0),FALSE)</f>
        <v>0.2305353339702236</v>
      </c>
      <c r="AA28" s="77">
        <f>HLOOKUP(REG_TRA_DEMANDS!AA$3,'BY-Demands'!$J$5:$AK$15,MATCH($E28,'BY-Demands'!$I$5:$I$15,0),FALSE)*HLOOKUP(REG_TRA_DEMANDS!$F28,DEMANDS!$I$4:$T$14,MATCH($E28,DEMANDS!$H$4:$H$14,0),FALSE)/HLOOKUP(2018,DEMANDS!$I$4:$T$14,MATCH($E28,DEMANDS!$H$4:$H$14,0),FALSE)</f>
        <v>0.9909162392504347</v>
      </c>
      <c r="AB28" s="77">
        <f>HLOOKUP(REG_TRA_DEMANDS!AB$3,'BY-Demands'!$J$5:$AK$15,MATCH($E28,'BY-Demands'!$I$5:$I$15,0),FALSE)*HLOOKUP(REG_TRA_DEMANDS!$F28,DEMANDS!$I$4:$T$14,MATCH($E28,DEMANDS!$H$4:$H$14,0),FALSE)/HLOOKUP(2018,DEMANDS!$I$4:$T$14,MATCH($E28,DEMANDS!$H$4:$H$14,0),FALSE)</f>
        <v>0.51940124445481339</v>
      </c>
      <c r="AC28" s="77">
        <f>HLOOKUP(REG_TRA_DEMANDS!AC$3,'BY-Demands'!$J$5:$AK$15,MATCH($E28,'BY-Demands'!$I$5:$I$15,0),FALSE)*HLOOKUP(REG_TRA_DEMANDS!$F28,DEMANDS!$I$4:$T$14,MATCH($E28,DEMANDS!$H$4:$H$14,0),FALSE)/HLOOKUP(2018,DEMANDS!$I$4:$T$14,MATCH($E28,DEMANDS!$H$4:$H$14,0),FALSE)</f>
        <v>0.43292472430789808</v>
      </c>
      <c r="AD28" s="77">
        <f>HLOOKUP(REG_TRA_DEMANDS!AD$3,'BY-Demands'!$J$5:$AK$15,MATCH($E28,'BY-Demands'!$I$5:$I$15,0),FALSE)*HLOOKUP(REG_TRA_DEMANDS!$F28,DEMANDS!$I$4:$T$14,MATCH($E28,DEMANDS!$H$4:$H$14,0),FALSE)/HLOOKUP(2018,DEMANDS!$I$4:$T$14,MATCH($E28,DEMANDS!$H$4:$H$14,0),FALSE)</f>
        <v>0.46301120410862923</v>
      </c>
      <c r="AE28" s="77">
        <f>HLOOKUP(REG_TRA_DEMANDS!AE$3,'BY-Demands'!$J$5:$AK$15,MATCH($E28,'BY-Demands'!$I$5:$I$15,0),FALSE)*HLOOKUP(REG_TRA_DEMANDS!$F28,DEMANDS!$I$4:$T$14,MATCH($E28,DEMANDS!$H$4:$H$14,0),FALSE)/HLOOKUP(2018,DEMANDS!$I$4:$T$14,MATCH($E28,DEMANDS!$H$4:$H$14,0),FALSE)</f>
        <v>0.85290042869579563</v>
      </c>
      <c r="AF28" s="77">
        <f>HLOOKUP(REG_TRA_DEMANDS!AF$3,'BY-Demands'!$J$5:$AK$15,MATCH($E28,'BY-Demands'!$I$5:$I$15,0),FALSE)*HLOOKUP(REG_TRA_DEMANDS!$F28,DEMANDS!$I$4:$T$14,MATCH($E28,DEMANDS!$H$4:$H$14,0),FALSE)/HLOOKUP(2018,DEMANDS!$I$4:$T$14,MATCH($E28,DEMANDS!$H$4:$H$14,0),FALSE)</f>
        <v>0.49267471902130744</v>
      </c>
    </row>
    <row r="29" spans="4:32" x14ac:dyDescent="0.2">
      <c r="D29" s="75" t="s">
        <v>4</v>
      </c>
      <c r="E29" s="75" t="str">
        <f>DEMANDS!$H$7</f>
        <v>TRAPL</v>
      </c>
      <c r="F29" s="75">
        <v>2035</v>
      </c>
      <c r="G29" s="77">
        <f>HLOOKUP(REG_TRA_DEMANDS!G$3,'BY-Demands'!$J$5:$AK$15,MATCH($E29,'BY-Demands'!$I$5:$I$15,0),FALSE)*HLOOKUP(REG_TRA_DEMANDS!$F29,DEMANDS!$I$4:$T$14,MATCH($E29,DEMANDS!$H$4:$H$14,0),FALSE)/HLOOKUP(2018,DEMANDS!$I$4:$T$14,MATCH($E29,DEMANDS!$H$4:$H$14,0),FALSE)</f>
        <v>0.4491415306894993</v>
      </c>
      <c r="H29" s="77">
        <f>HLOOKUP(REG_TRA_DEMANDS!H$3,'BY-Demands'!$J$5:$AK$15,MATCH($E29,'BY-Demands'!$I$5:$I$15,0),FALSE)*HLOOKUP(REG_TRA_DEMANDS!$F29,DEMANDS!$I$4:$T$14,MATCH($E29,DEMANDS!$H$4:$H$14,0),FALSE)/HLOOKUP(2018,DEMANDS!$I$4:$T$14,MATCH($E29,DEMANDS!$H$4:$H$14,0),FALSE)</f>
        <v>8.0011695296730743</v>
      </c>
      <c r="I29" s="77">
        <f>HLOOKUP(REG_TRA_DEMANDS!I$3,'BY-Demands'!$J$5:$AK$15,MATCH($E29,'BY-Demands'!$I$5:$I$15,0),FALSE)*HLOOKUP(REG_TRA_DEMANDS!$F29,DEMANDS!$I$4:$T$14,MATCH($E29,DEMANDS!$H$4:$H$14,0),FALSE)/HLOOKUP(2018,DEMANDS!$I$4:$T$14,MATCH($E29,DEMANDS!$H$4:$H$14,0),FALSE)</f>
        <v>1.616627027486784</v>
      </c>
      <c r="J29" s="77">
        <f>HLOOKUP(REG_TRA_DEMANDS!J$3,'BY-Demands'!$J$5:$AK$15,MATCH($E29,'BY-Demands'!$I$5:$I$15,0),FALSE)*HLOOKUP(REG_TRA_DEMANDS!$F29,DEMANDS!$I$4:$T$14,MATCH($E29,DEMANDS!$H$4:$H$14,0),FALSE)/HLOOKUP(2018,DEMANDS!$I$4:$T$14,MATCH($E29,DEMANDS!$H$4:$H$14,0),FALSE)</f>
        <v>0.77847072924355831</v>
      </c>
      <c r="K29" s="77">
        <f>HLOOKUP(REG_TRA_DEMANDS!K$3,'BY-Demands'!$J$5:$AK$15,MATCH($E29,'BY-Demands'!$I$5:$I$15,0),FALSE)*HLOOKUP(REG_TRA_DEMANDS!$F29,DEMANDS!$I$4:$T$14,MATCH($E29,DEMANDS!$H$4:$H$14,0),FALSE)/HLOOKUP(2018,DEMANDS!$I$4:$T$14,MATCH($E29,DEMANDS!$H$4:$H$14,0),FALSE)</f>
        <v>0.57839759833596416</v>
      </c>
      <c r="L29" s="77">
        <f>HLOOKUP(REG_TRA_DEMANDS!L$3,'BY-Demands'!$J$5:$AK$15,MATCH($E29,'BY-Demands'!$I$5:$I$15,0),FALSE)*HLOOKUP(REG_TRA_DEMANDS!$F29,DEMANDS!$I$4:$T$14,MATCH($E29,DEMANDS!$H$4:$H$14,0),FALSE)/HLOOKUP(2018,DEMANDS!$I$4:$T$14,MATCH($E29,DEMANDS!$H$4:$H$14,0),FALSE)</f>
        <v>0.29782401833831046</v>
      </c>
      <c r="M29" s="77">
        <f>HLOOKUP(REG_TRA_DEMANDS!M$3,'BY-Demands'!$J$5:$AK$15,MATCH($E29,'BY-Demands'!$I$5:$I$15,0),FALSE)*HLOOKUP(REG_TRA_DEMANDS!$F29,DEMANDS!$I$4:$T$14,MATCH($E29,DEMANDS!$H$4:$H$14,0),FALSE)/HLOOKUP(2018,DEMANDS!$I$4:$T$14,MATCH($E29,DEMANDS!$H$4:$H$14,0),FALSE)</f>
        <v>0.80926196901817515</v>
      </c>
      <c r="N29" s="77">
        <f>HLOOKUP(REG_TRA_DEMANDS!N$3,'BY-Demands'!$J$5:$AK$15,MATCH($E29,'BY-Demands'!$I$5:$I$15,0),FALSE)*HLOOKUP(REG_TRA_DEMANDS!$F29,DEMANDS!$I$4:$T$14,MATCH($E29,DEMANDS!$H$4:$H$14,0),FALSE)/HLOOKUP(2018,DEMANDS!$I$4:$T$14,MATCH($E29,DEMANDS!$H$4:$H$14,0),FALSE)</f>
        <v>1.3761612471745783</v>
      </c>
      <c r="O29" s="77">
        <f>HLOOKUP(REG_TRA_DEMANDS!O$3,'BY-Demands'!$J$5:$AK$15,MATCH($E29,'BY-Demands'!$I$5:$I$15,0),FALSE)*HLOOKUP(REG_TRA_DEMANDS!$F29,DEMANDS!$I$4:$T$14,MATCH($E29,DEMANDS!$H$4:$H$14,0),FALSE)/HLOOKUP(2018,DEMANDS!$I$4:$T$14,MATCH($E29,DEMANDS!$H$4:$H$14,0),FALSE)</f>
        <v>0.59314962686061978</v>
      </c>
      <c r="P29" s="77">
        <f>HLOOKUP(REG_TRA_DEMANDS!P$3,'BY-Demands'!$J$5:$AK$15,MATCH($E29,'BY-Demands'!$I$5:$I$15,0),FALSE)*HLOOKUP(REG_TRA_DEMANDS!$F29,DEMANDS!$I$4:$T$14,MATCH($E29,DEMANDS!$H$4:$H$14,0),FALSE)/HLOOKUP(2018,DEMANDS!$I$4:$T$14,MATCH($E29,DEMANDS!$H$4:$H$14,0),FALSE)</f>
        <v>0.65734597466706457</v>
      </c>
      <c r="Q29" s="77">
        <f>HLOOKUP(REG_TRA_DEMANDS!Q$3,'BY-Demands'!$J$5:$AK$15,MATCH($E29,'BY-Demands'!$I$5:$I$15,0),FALSE)*HLOOKUP(REG_TRA_DEMANDS!$F29,DEMANDS!$I$4:$T$14,MATCH($E29,DEMANDS!$H$4:$H$14,0),FALSE)/HLOOKUP(2018,DEMANDS!$I$4:$T$14,MATCH($E29,DEMANDS!$H$4:$H$14,0),FALSE)</f>
        <v>1.1683601959336942</v>
      </c>
      <c r="R29" s="77">
        <f>HLOOKUP(REG_TRA_DEMANDS!R$3,'BY-Demands'!$J$5:$AK$15,MATCH($E29,'BY-Demands'!$I$5:$I$15,0),FALSE)*HLOOKUP(REG_TRA_DEMANDS!$F29,DEMANDS!$I$4:$T$14,MATCH($E29,DEMANDS!$H$4:$H$14,0),FALSE)/HLOOKUP(2018,DEMANDS!$I$4:$T$14,MATCH($E29,DEMANDS!$H$4:$H$14,0),FALSE)</f>
        <v>1.0004717843641557</v>
      </c>
      <c r="S29" s="77">
        <f>HLOOKUP(REG_TRA_DEMANDS!S$3,'BY-Demands'!$J$5:$AK$15,MATCH($E29,'BY-Demands'!$I$5:$I$15,0),FALSE)*HLOOKUP(REG_TRA_DEMANDS!$F29,DEMANDS!$I$4:$T$14,MATCH($E29,DEMANDS!$H$4:$H$14,0),FALSE)/HLOOKUP(2018,DEMANDS!$I$4:$T$14,MATCH($E29,DEMANDS!$H$4:$H$14,0),FALSE)</f>
        <v>0.89702498981475565</v>
      </c>
      <c r="T29" s="77">
        <f>HLOOKUP(REG_TRA_DEMANDS!T$3,'BY-Demands'!$J$5:$AK$15,MATCH($E29,'BY-Demands'!$I$5:$I$15,0),FALSE)*HLOOKUP(REG_TRA_DEMANDS!$F29,DEMANDS!$I$4:$T$14,MATCH($E29,DEMANDS!$H$4:$H$14,0),FALSE)/HLOOKUP(2018,DEMANDS!$I$4:$T$14,MATCH($E29,DEMANDS!$H$4:$H$14,0),FALSE)</f>
        <v>3.6577138748326745</v>
      </c>
      <c r="U29" s="77">
        <f>HLOOKUP(REG_TRA_DEMANDS!U$3,'BY-Demands'!$J$5:$AK$15,MATCH($E29,'BY-Demands'!$I$5:$I$15,0),FALSE)*HLOOKUP(REG_TRA_DEMANDS!$F29,DEMANDS!$I$4:$T$14,MATCH($E29,DEMANDS!$H$4:$H$14,0),FALSE)/HLOOKUP(2018,DEMANDS!$I$4:$T$14,MATCH($E29,DEMANDS!$H$4:$H$14,0),FALSE)</f>
        <v>1.2164254739590015</v>
      </c>
      <c r="V29" s="77">
        <f>HLOOKUP(REG_TRA_DEMANDS!V$3,'BY-Demands'!$J$5:$AK$15,MATCH($E29,'BY-Demands'!$I$5:$I$15,0),FALSE)*HLOOKUP(REG_TRA_DEMANDS!$F29,DEMANDS!$I$4:$T$14,MATCH($E29,DEMANDS!$H$4:$H$14,0),FALSE)/HLOOKUP(2018,DEMANDS!$I$4:$T$14,MATCH($E29,DEMANDS!$H$4:$H$14,0),FALSE)</f>
        <v>1.3475279237922835</v>
      </c>
      <c r="W29" s="77">
        <f>HLOOKUP(REG_TRA_DEMANDS!W$3,'BY-Demands'!$J$5:$AK$15,MATCH($E29,'BY-Demands'!$I$5:$I$15,0),FALSE)*HLOOKUP(REG_TRA_DEMANDS!$F29,DEMANDS!$I$4:$T$14,MATCH($E29,DEMANDS!$H$4:$H$14,0),FALSE)/HLOOKUP(2018,DEMANDS!$I$4:$T$14,MATCH($E29,DEMANDS!$H$4:$H$14,0),FALSE)</f>
        <v>1.303639672067382</v>
      </c>
      <c r="X29" s="77">
        <f>HLOOKUP(REG_TRA_DEMANDS!X$3,'BY-Demands'!$J$5:$AK$15,MATCH($E29,'BY-Demands'!$I$5:$I$15,0),FALSE)*HLOOKUP(REG_TRA_DEMANDS!$F29,DEMANDS!$I$4:$T$14,MATCH($E29,DEMANDS!$H$4:$H$14,0),FALSE)/HLOOKUP(2018,DEMANDS!$I$4:$T$14,MATCH($E29,DEMANDS!$H$4:$H$14,0),FALSE)</f>
        <v>0.82096421288174959</v>
      </c>
      <c r="Y29" s="77">
        <f>HLOOKUP(REG_TRA_DEMANDS!Y$3,'BY-Demands'!$J$5:$AK$15,MATCH($E29,'BY-Demands'!$I$5:$I$15,0),FALSE)*HLOOKUP(REG_TRA_DEMANDS!$F29,DEMANDS!$I$4:$T$14,MATCH($E29,DEMANDS!$H$4:$H$14,0),FALSE)/HLOOKUP(2018,DEMANDS!$I$4:$T$14,MATCH($E29,DEMANDS!$H$4:$H$14,0),FALSE)</f>
        <v>1.8652178162586974</v>
      </c>
      <c r="Z29" s="77">
        <f>HLOOKUP(REG_TRA_DEMANDS!Z$3,'BY-Demands'!$J$5:$AK$15,MATCH($E29,'BY-Demands'!$I$5:$I$15,0),FALSE)*HLOOKUP(REG_TRA_DEMANDS!$F29,DEMANDS!$I$4:$T$14,MATCH($E29,DEMANDS!$H$4:$H$14,0),FALSE)/HLOOKUP(2018,DEMANDS!$I$4:$T$14,MATCH($E29,DEMANDS!$H$4:$H$14,0),FALSE)</f>
        <v>0.24062791399670447</v>
      </c>
      <c r="AA29" s="77">
        <f>HLOOKUP(REG_TRA_DEMANDS!AA$3,'BY-Demands'!$J$5:$AK$15,MATCH($E29,'BY-Demands'!$I$5:$I$15,0),FALSE)*HLOOKUP(REG_TRA_DEMANDS!$F29,DEMANDS!$I$4:$T$14,MATCH($E29,DEMANDS!$H$4:$H$14,0),FALSE)/HLOOKUP(2018,DEMANDS!$I$4:$T$14,MATCH($E29,DEMANDS!$H$4:$H$14,0),FALSE)</f>
        <v>1.0342974479872535</v>
      </c>
      <c r="AB29" s="77">
        <f>HLOOKUP(REG_TRA_DEMANDS!AB$3,'BY-Demands'!$J$5:$AK$15,MATCH($E29,'BY-Demands'!$I$5:$I$15,0),FALSE)*HLOOKUP(REG_TRA_DEMANDS!$F29,DEMANDS!$I$4:$T$14,MATCH($E29,DEMANDS!$H$4:$H$14,0),FALSE)/HLOOKUP(2018,DEMANDS!$I$4:$T$14,MATCH($E29,DEMANDS!$H$4:$H$14,0),FALSE)</f>
        <v>0.54214005214748162</v>
      </c>
      <c r="AC29" s="77">
        <f>HLOOKUP(REG_TRA_DEMANDS!AC$3,'BY-Demands'!$J$5:$AK$15,MATCH($E29,'BY-Demands'!$I$5:$I$15,0),FALSE)*HLOOKUP(REG_TRA_DEMANDS!$F29,DEMANDS!$I$4:$T$14,MATCH($E29,DEMANDS!$H$4:$H$14,0),FALSE)/HLOOKUP(2018,DEMANDS!$I$4:$T$14,MATCH($E29,DEMANDS!$H$4:$H$14,0),FALSE)</f>
        <v>0.45187768631277664</v>
      </c>
      <c r="AD29" s="77">
        <f>HLOOKUP(REG_TRA_DEMANDS!AD$3,'BY-Demands'!$J$5:$AK$15,MATCH($E29,'BY-Demands'!$I$5:$I$15,0),FALSE)*HLOOKUP(REG_TRA_DEMANDS!$F29,DEMANDS!$I$4:$T$14,MATCH($E29,DEMANDS!$H$4:$H$14,0),FALSE)/HLOOKUP(2018,DEMANDS!$I$4:$T$14,MATCH($E29,DEMANDS!$H$4:$H$14,0),FALSE)</f>
        <v>0.48328131867261692</v>
      </c>
      <c r="AE29" s="77">
        <f>HLOOKUP(REG_TRA_DEMANDS!AE$3,'BY-Demands'!$J$5:$AK$15,MATCH($E29,'BY-Demands'!$I$5:$I$15,0),FALSE)*HLOOKUP(REG_TRA_DEMANDS!$F29,DEMANDS!$I$4:$T$14,MATCH($E29,DEMANDS!$H$4:$H$14,0),FALSE)/HLOOKUP(2018,DEMANDS!$I$4:$T$14,MATCH($E29,DEMANDS!$H$4:$H$14,0),FALSE)</f>
        <v>0.89023945904306556</v>
      </c>
      <c r="AF29" s="77">
        <f>HLOOKUP(REG_TRA_DEMANDS!AF$3,'BY-Demands'!$J$5:$AK$15,MATCH($E29,'BY-Demands'!$I$5:$I$15,0),FALSE)*HLOOKUP(REG_TRA_DEMANDS!$F29,DEMANDS!$I$4:$T$14,MATCH($E29,DEMANDS!$H$4:$H$14,0),FALSE)/HLOOKUP(2018,DEMANDS!$I$4:$T$14,MATCH($E29,DEMANDS!$H$4:$H$14,0),FALSE)</f>
        <v>0.51424346921293218</v>
      </c>
    </row>
    <row r="30" spans="4:32" x14ac:dyDescent="0.2">
      <c r="D30" s="75" t="s">
        <v>4</v>
      </c>
      <c r="E30" s="75" t="str">
        <f>DEMANDS!$H$7</f>
        <v>TRAPL</v>
      </c>
      <c r="F30" s="75">
        <v>2040</v>
      </c>
      <c r="G30" s="77">
        <f>HLOOKUP(REG_TRA_DEMANDS!G$3,'BY-Demands'!$J$5:$AK$15,MATCH($E30,'BY-Demands'!$I$5:$I$15,0),FALSE)*HLOOKUP(REG_TRA_DEMANDS!$F30,DEMANDS!$I$4:$T$14,MATCH($E30,DEMANDS!$H$4:$H$14,0),FALSE)/HLOOKUP(2018,DEMANDS!$I$4:$T$14,MATCH($E30,DEMANDS!$H$4:$H$14,0),FALSE)</f>
        <v>0.46831627485048738</v>
      </c>
      <c r="H30" s="77">
        <f>HLOOKUP(REG_TRA_DEMANDS!H$3,'BY-Demands'!$J$5:$AK$15,MATCH($E30,'BY-Demands'!$I$5:$I$15,0),FALSE)*HLOOKUP(REG_TRA_DEMANDS!$F30,DEMANDS!$I$4:$T$14,MATCH($E30,DEMANDS!$H$4:$H$14,0),FALSE)/HLOOKUP(2018,DEMANDS!$I$4:$T$14,MATCH($E30,DEMANDS!$H$4:$H$14,0),FALSE)</f>
        <v>8.3427553511504406</v>
      </c>
      <c r="I30" s="77">
        <f>HLOOKUP(REG_TRA_DEMANDS!I$3,'BY-Demands'!$J$5:$AK$15,MATCH($E30,'BY-Demands'!$I$5:$I$15,0),FALSE)*HLOOKUP(REG_TRA_DEMANDS!$F30,DEMANDS!$I$4:$T$14,MATCH($E30,DEMANDS!$H$4:$H$14,0),FALSE)/HLOOKUP(2018,DEMANDS!$I$4:$T$14,MATCH($E30,DEMANDS!$H$4:$H$14,0),FALSE)</f>
        <v>1.6856440467061169</v>
      </c>
      <c r="J30" s="77">
        <f>HLOOKUP(REG_TRA_DEMANDS!J$3,'BY-Demands'!$J$5:$AK$15,MATCH($E30,'BY-Demands'!$I$5:$I$15,0),FALSE)*HLOOKUP(REG_TRA_DEMANDS!$F30,DEMANDS!$I$4:$T$14,MATCH($E30,DEMANDS!$H$4:$H$14,0),FALSE)/HLOOKUP(2018,DEMANDS!$I$4:$T$14,MATCH($E30,DEMANDS!$H$4:$H$14,0),FALSE)</f>
        <v>0.81170519110048767</v>
      </c>
      <c r="K30" s="77">
        <f>HLOOKUP(REG_TRA_DEMANDS!K$3,'BY-Demands'!$J$5:$AK$15,MATCH($E30,'BY-Demands'!$I$5:$I$15,0),FALSE)*HLOOKUP(REG_TRA_DEMANDS!$F30,DEMANDS!$I$4:$T$14,MATCH($E30,DEMANDS!$H$4:$H$14,0),FALSE)/HLOOKUP(2018,DEMANDS!$I$4:$T$14,MATCH($E30,DEMANDS!$H$4:$H$14,0),FALSE)</f>
        <v>0.60309054079086533</v>
      </c>
      <c r="L30" s="77">
        <f>HLOOKUP(REG_TRA_DEMANDS!L$3,'BY-Demands'!$J$5:$AK$15,MATCH($E30,'BY-Demands'!$I$5:$I$15,0),FALSE)*HLOOKUP(REG_TRA_DEMANDS!$F30,DEMANDS!$I$4:$T$14,MATCH($E30,DEMANDS!$H$4:$H$14,0),FALSE)/HLOOKUP(2018,DEMANDS!$I$4:$T$14,MATCH($E30,DEMANDS!$H$4:$H$14,0),FALSE)</f>
        <v>0.31053871730606736</v>
      </c>
      <c r="M30" s="77">
        <f>HLOOKUP(REG_TRA_DEMANDS!M$3,'BY-Demands'!$J$5:$AK$15,MATCH($E30,'BY-Demands'!$I$5:$I$15,0),FALSE)*HLOOKUP(REG_TRA_DEMANDS!$F30,DEMANDS!$I$4:$T$14,MATCH($E30,DEMANDS!$H$4:$H$14,0),FALSE)/HLOOKUP(2018,DEMANDS!$I$4:$T$14,MATCH($E30,DEMANDS!$H$4:$H$14,0),FALSE)</f>
        <v>0.8438109700676204</v>
      </c>
      <c r="N30" s="77">
        <f>HLOOKUP(REG_TRA_DEMANDS!N$3,'BY-Demands'!$J$5:$AK$15,MATCH($E30,'BY-Demands'!$I$5:$I$15,0),FALSE)*HLOOKUP(REG_TRA_DEMANDS!$F30,DEMANDS!$I$4:$T$14,MATCH($E30,DEMANDS!$H$4:$H$14,0),FALSE)/HLOOKUP(2018,DEMANDS!$I$4:$T$14,MATCH($E30,DEMANDS!$H$4:$H$14,0),FALSE)</f>
        <v>1.4349123045491436</v>
      </c>
      <c r="O30" s="77">
        <f>HLOOKUP(REG_TRA_DEMANDS!O$3,'BY-Demands'!$J$5:$AK$15,MATCH($E30,'BY-Demands'!$I$5:$I$15,0),FALSE)*HLOOKUP(REG_TRA_DEMANDS!$F30,DEMANDS!$I$4:$T$14,MATCH($E30,DEMANDS!$H$4:$H$14,0),FALSE)/HLOOKUP(2018,DEMANDS!$I$4:$T$14,MATCH($E30,DEMANDS!$H$4:$H$14,0),FALSE)</f>
        <v>0.61847236271801853</v>
      </c>
      <c r="P30" s="77">
        <f>HLOOKUP(REG_TRA_DEMANDS!P$3,'BY-Demands'!$J$5:$AK$15,MATCH($E30,'BY-Demands'!$I$5:$I$15,0),FALSE)*HLOOKUP(REG_TRA_DEMANDS!$F30,DEMANDS!$I$4:$T$14,MATCH($E30,DEMANDS!$H$4:$H$14,0),FALSE)/HLOOKUP(2018,DEMANDS!$I$4:$T$14,MATCH($E30,DEMANDS!$H$4:$H$14,0),FALSE)</f>
        <v>0.68540938013782271</v>
      </c>
      <c r="Q30" s="77">
        <f>HLOOKUP(REG_TRA_DEMANDS!Q$3,'BY-Demands'!$J$5:$AK$15,MATCH($E30,'BY-Demands'!$I$5:$I$15,0),FALSE)*HLOOKUP(REG_TRA_DEMANDS!$F30,DEMANDS!$I$4:$T$14,MATCH($E30,DEMANDS!$H$4:$H$14,0),FALSE)/HLOOKUP(2018,DEMANDS!$I$4:$T$14,MATCH($E30,DEMANDS!$H$4:$H$14,0),FALSE)</f>
        <v>1.2182398136357548</v>
      </c>
      <c r="R30" s="77">
        <f>HLOOKUP(REG_TRA_DEMANDS!R$3,'BY-Demands'!$J$5:$AK$15,MATCH($E30,'BY-Demands'!$I$5:$I$15,0),FALSE)*HLOOKUP(REG_TRA_DEMANDS!$F30,DEMANDS!$I$4:$T$14,MATCH($E30,DEMANDS!$H$4:$H$14,0),FALSE)/HLOOKUP(2018,DEMANDS!$I$4:$T$14,MATCH($E30,DEMANDS!$H$4:$H$14,0),FALSE)</f>
        <v>1.0431839122674025</v>
      </c>
      <c r="S30" s="77">
        <f>HLOOKUP(REG_TRA_DEMANDS!S$3,'BY-Demands'!$J$5:$AK$15,MATCH($E30,'BY-Demands'!$I$5:$I$15,0),FALSE)*HLOOKUP(REG_TRA_DEMANDS!$F30,DEMANDS!$I$4:$T$14,MATCH($E30,DEMANDS!$H$4:$H$14,0),FALSE)/HLOOKUP(2018,DEMANDS!$I$4:$T$14,MATCH($E30,DEMANDS!$H$4:$H$14,0),FALSE)</f>
        <v>0.9353207685625059</v>
      </c>
      <c r="T30" s="77">
        <f>HLOOKUP(REG_TRA_DEMANDS!T$3,'BY-Demands'!$J$5:$AK$15,MATCH($E30,'BY-Demands'!$I$5:$I$15,0),FALSE)*HLOOKUP(REG_TRA_DEMANDS!$F30,DEMANDS!$I$4:$T$14,MATCH($E30,DEMANDS!$H$4:$H$14,0),FALSE)/HLOOKUP(2018,DEMANDS!$I$4:$T$14,MATCH($E30,DEMANDS!$H$4:$H$14,0),FALSE)</f>
        <v>3.813868946166969</v>
      </c>
      <c r="U30" s="77">
        <f>HLOOKUP(REG_TRA_DEMANDS!U$3,'BY-Demands'!$J$5:$AK$15,MATCH($E30,'BY-Demands'!$I$5:$I$15,0),FALSE)*HLOOKUP(REG_TRA_DEMANDS!$F30,DEMANDS!$I$4:$T$14,MATCH($E30,DEMANDS!$H$4:$H$14,0),FALSE)/HLOOKUP(2018,DEMANDS!$I$4:$T$14,MATCH($E30,DEMANDS!$H$4:$H$14,0),FALSE)</f>
        <v>1.2683570938612307</v>
      </c>
      <c r="V30" s="77">
        <f>HLOOKUP(REG_TRA_DEMANDS!V$3,'BY-Demands'!$J$5:$AK$15,MATCH($E30,'BY-Demands'!$I$5:$I$15,0),FALSE)*HLOOKUP(REG_TRA_DEMANDS!$F30,DEMANDS!$I$4:$T$14,MATCH($E30,DEMANDS!$H$4:$H$14,0),FALSE)/HLOOKUP(2018,DEMANDS!$I$4:$T$14,MATCH($E30,DEMANDS!$H$4:$H$14,0),FALSE)</f>
        <v>1.4050565677118037</v>
      </c>
      <c r="W30" s="77">
        <f>HLOOKUP(REG_TRA_DEMANDS!W$3,'BY-Demands'!$J$5:$AK$15,MATCH($E30,'BY-Demands'!$I$5:$I$15,0),FALSE)*HLOOKUP(REG_TRA_DEMANDS!$F30,DEMANDS!$I$4:$T$14,MATCH($E30,DEMANDS!$H$4:$H$14,0),FALSE)/HLOOKUP(2018,DEMANDS!$I$4:$T$14,MATCH($E30,DEMANDS!$H$4:$H$14,0),FALSE)</f>
        <v>1.3592946393371252</v>
      </c>
      <c r="X30" s="77">
        <f>HLOOKUP(REG_TRA_DEMANDS!X$3,'BY-Demands'!$J$5:$AK$15,MATCH($E30,'BY-Demands'!$I$5:$I$15,0),FALSE)*HLOOKUP(REG_TRA_DEMANDS!$F30,DEMANDS!$I$4:$T$14,MATCH($E30,DEMANDS!$H$4:$H$14,0),FALSE)/HLOOKUP(2018,DEMANDS!$I$4:$T$14,MATCH($E30,DEMANDS!$H$4:$H$14,0),FALSE)</f>
        <v>0.85601280596813933</v>
      </c>
      <c r="Y30" s="77">
        <f>HLOOKUP(REG_TRA_DEMANDS!Y$3,'BY-Demands'!$J$5:$AK$15,MATCH($E30,'BY-Demands'!$I$5:$I$15,0),FALSE)*HLOOKUP(REG_TRA_DEMANDS!$F30,DEMANDS!$I$4:$T$14,MATCH($E30,DEMANDS!$H$4:$H$14,0),FALSE)/HLOOKUP(2018,DEMANDS!$I$4:$T$14,MATCH($E30,DEMANDS!$H$4:$H$14,0),FALSE)</f>
        <v>1.9448476700742032</v>
      </c>
      <c r="Z30" s="77">
        <f>HLOOKUP(REG_TRA_DEMANDS!Z$3,'BY-Demands'!$J$5:$AK$15,MATCH($E30,'BY-Demands'!$I$5:$I$15,0),FALSE)*HLOOKUP(REG_TRA_DEMANDS!$F30,DEMANDS!$I$4:$T$14,MATCH($E30,DEMANDS!$H$4:$H$14,0),FALSE)/HLOOKUP(2018,DEMANDS!$I$4:$T$14,MATCH($E30,DEMANDS!$H$4:$H$14,0),FALSE)</f>
        <v>0.25090079765054052</v>
      </c>
      <c r="AA30" s="77">
        <f>HLOOKUP(REG_TRA_DEMANDS!AA$3,'BY-Demands'!$J$5:$AK$15,MATCH($E30,'BY-Demands'!$I$5:$I$15,0),FALSE)*HLOOKUP(REG_TRA_DEMANDS!$F30,DEMANDS!$I$4:$T$14,MATCH($E30,DEMANDS!$H$4:$H$14,0),FALSE)/HLOOKUP(2018,DEMANDS!$I$4:$T$14,MATCH($E30,DEMANDS!$H$4:$H$14,0),FALSE)</f>
        <v>1.0784536606649651</v>
      </c>
      <c r="AB30" s="77">
        <f>HLOOKUP(REG_TRA_DEMANDS!AB$3,'BY-Demands'!$J$5:$AK$15,MATCH($E30,'BY-Demands'!$I$5:$I$15,0),FALSE)*HLOOKUP(REG_TRA_DEMANDS!$F30,DEMANDS!$I$4:$T$14,MATCH($E30,DEMANDS!$H$4:$H$14,0),FALSE)/HLOOKUP(2018,DEMANDS!$I$4:$T$14,MATCH($E30,DEMANDS!$H$4:$H$14,0),FALSE)</f>
        <v>0.56528508793028753</v>
      </c>
      <c r="AC30" s="77">
        <f>HLOOKUP(REG_TRA_DEMANDS!AC$3,'BY-Demands'!$J$5:$AK$15,MATCH($E30,'BY-Demands'!$I$5:$I$15,0),FALSE)*HLOOKUP(REG_TRA_DEMANDS!$F30,DEMANDS!$I$4:$T$14,MATCH($E30,DEMANDS!$H$4:$H$14,0),FALSE)/HLOOKUP(2018,DEMANDS!$I$4:$T$14,MATCH($E30,DEMANDS!$H$4:$H$14,0),FALSE)</f>
        <v>0.47116924239267249</v>
      </c>
      <c r="AD30" s="77">
        <f>HLOOKUP(REG_TRA_DEMANDS!AD$3,'BY-Demands'!$J$5:$AK$15,MATCH($E30,'BY-Demands'!$I$5:$I$15,0),FALSE)*HLOOKUP(REG_TRA_DEMANDS!$F30,DEMANDS!$I$4:$T$14,MATCH($E30,DEMANDS!$H$4:$H$14,0),FALSE)/HLOOKUP(2018,DEMANDS!$I$4:$T$14,MATCH($E30,DEMANDS!$H$4:$H$14,0),FALSE)</f>
        <v>0.50391355820100447</v>
      </c>
      <c r="AE30" s="77">
        <f>HLOOKUP(REG_TRA_DEMANDS!AE$3,'BY-Demands'!$J$5:$AK$15,MATCH($E30,'BY-Demands'!$I$5:$I$15,0),FALSE)*HLOOKUP(REG_TRA_DEMANDS!$F30,DEMANDS!$I$4:$T$14,MATCH($E30,DEMANDS!$H$4:$H$14,0),FALSE)/HLOOKUP(2018,DEMANDS!$I$4:$T$14,MATCH($E30,DEMANDS!$H$4:$H$14,0),FALSE)</f>
        <v>0.92824555000277276</v>
      </c>
      <c r="AF30" s="77">
        <f>HLOOKUP(REG_TRA_DEMANDS!AF$3,'BY-Demands'!$J$5:$AK$15,MATCH($E30,'BY-Demands'!$I$5:$I$15,0),FALSE)*HLOOKUP(REG_TRA_DEMANDS!$F30,DEMANDS!$I$4:$T$14,MATCH($E30,DEMANDS!$H$4:$H$14,0),FALSE)/HLOOKUP(2018,DEMANDS!$I$4:$T$14,MATCH($E30,DEMANDS!$H$4:$H$14,0),FALSE)</f>
        <v>0.53619754445393608</v>
      </c>
    </row>
    <row r="31" spans="4:32" x14ac:dyDescent="0.2">
      <c r="D31" s="75" t="s">
        <v>4</v>
      </c>
      <c r="E31" s="75" t="str">
        <f>DEMANDS!$H$7</f>
        <v>TRAPL</v>
      </c>
      <c r="F31" s="75">
        <v>2045</v>
      </c>
      <c r="G31" s="77">
        <f>HLOOKUP(REG_TRA_DEMANDS!G$3,'BY-Demands'!$J$5:$AK$15,MATCH($E31,'BY-Demands'!$I$5:$I$15,0),FALSE)*HLOOKUP(REG_TRA_DEMANDS!$F31,DEMANDS!$I$4:$T$14,MATCH($E31,DEMANDS!$H$4:$H$14,0),FALSE)/HLOOKUP(2018,DEMANDS!$I$4:$T$14,MATCH($E31,DEMANDS!$H$4:$H$14,0),FALSE)</f>
        <v>0.4903143410847301</v>
      </c>
      <c r="H31" s="77">
        <f>HLOOKUP(REG_TRA_DEMANDS!H$3,'BY-Demands'!$J$5:$AK$15,MATCH($E31,'BY-Demands'!$I$5:$I$15,0),FALSE)*HLOOKUP(REG_TRA_DEMANDS!$F31,DEMANDS!$I$4:$T$14,MATCH($E31,DEMANDS!$H$4:$H$14,0),FALSE)/HLOOKUP(2018,DEMANDS!$I$4:$T$14,MATCH($E31,DEMANDS!$H$4:$H$14,0),FALSE)</f>
        <v>8.734636852277605</v>
      </c>
      <c r="I31" s="77">
        <f>HLOOKUP(REG_TRA_DEMANDS!I$3,'BY-Demands'!$J$5:$AK$15,MATCH($E31,'BY-Demands'!$I$5:$I$15,0),FALSE)*HLOOKUP(REG_TRA_DEMANDS!$F31,DEMANDS!$I$4:$T$14,MATCH($E31,DEMANDS!$H$4:$H$14,0),FALSE)/HLOOKUP(2018,DEMANDS!$I$4:$T$14,MATCH($E31,DEMANDS!$H$4:$H$14,0),FALSE)</f>
        <v>1.7648232496894773</v>
      </c>
      <c r="J31" s="77">
        <f>HLOOKUP(REG_TRA_DEMANDS!J$3,'BY-Demands'!$J$5:$AK$15,MATCH($E31,'BY-Demands'!$I$5:$I$15,0),FALSE)*HLOOKUP(REG_TRA_DEMANDS!$F31,DEMANDS!$I$4:$T$14,MATCH($E31,DEMANDS!$H$4:$H$14,0),FALSE)/HLOOKUP(2018,DEMANDS!$I$4:$T$14,MATCH($E31,DEMANDS!$H$4:$H$14,0),FALSE)</f>
        <v>0.84983315187274089</v>
      </c>
      <c r="K31" s="77">
        <f>HLOOKUP(REG_TRA_DEMANDS!K$3,'BY-Demands'!$J$5:$AK$15,MATCH($E31,'BY-Demands'!$I$5:$I$15,0),FALSE)*HLOOKUP(REG_TRA_DEMANDS!$F31,DEMANDS!$I$4:$T$14,MATCH($E31,DEMANDS!$H$4:$H$14,0),FALSE)/HLOOKUP(2018,DEMANDS!$I$4:$T$14,MATCH($E31,DEMANDS!$H$4:$H$14,0),FALSE)</f>
        <v>0.63141931425874931</v>
      </c>
      <c r="L31" s="77">
        <f>HLOOKUP(REG_TRA_DEMANDS!L$3,'BY-Demands'!$J$5:$AK$15,MATCH($E31,'BY-Demands'!$I$5:$I$15,0),FALSE)*HLOOKUP(REG_TRA_DEMANDS!$F31,DEMANDS!$I$4:$T$14,MATCH($E31,DEMANDS!$H$4:$H$14,0),FALSE)/HLOOKUP(2018,DEMANDS!$I$4:$T$14,MATCH($E31,DEMANDS!$H$4:$H$14,0),FALSE)</f>
        <v>0.32512555026158774</v>
      </c>
      <c r="M31" s="77">
        <f>HLOOKUP(REG_TRA_DEMANDS!M$3,'BY-Demands'!$J$5:$AK$15,MATCH($E31,'BY-Demands'!$I$5:$I$15,0),FALSE)*HLOOKUP(REG_TRA_DEMANDS!$F31,DEMANDS!$I$4:$T$14,MATCH($E31,DEMANDS!$H$4:$H$14,0),FALSE)/HLOOKUP(2018,DEMANDS!$I$4:$T$14,MATCH($E31,DEMANDS!$H$4:$H$14,0),FALSE)</f>
        <v>0.88344702502781636</v>
      </c>
      <c r="N31" s="77">
        <f>HLOOKUP(REG_TRA_DEMANDS!N$3,'BY-Demands'!$J$5:$AK$15,MATCH($E31,'BY-Demands'!$I$5:$I$15,0),FALSE)*HLOOKUP(REG_TRA_DEMANDS!$F31,DEMANDS!$I$4:$T$14,MATCH($E31,DEMANDS!$H$4:$H$14,0),FALSE)/HLOOKUP(2018,DEMANDS!$I$4:$T$14,MATCH($E31,DEMANDS!$H$4:$H$14,0),FALSE)</f>
        <v>1.5023139679354511</v>
      </c>
      <c r="O31" s="77">
        <f>HLOOKUP(REG_TRA_DEMANDS!O$3,'BY-Demands'!$J$5:$AK$15,MATCH($E31,'BY-Demands'!$I$5:$I$15,0),FALSE)*HLOOKUP(REG_TRA_DEMANDS!$F31,DEMANDS!$I$4:$T$14,MATCH($E31,DEMANDS!$H$4:$H$14,0),FALSE)/HLOOKUP(2018,DEMANDS!$I$4:$T$14,MATCH($E31,DEMANDS!$H$4:$H$14,0),FALSE)</f>
        <v>0.64752366144442541</v>
      </c>
      <c r="P31" s="77">
        <f>HLOOKUP(REG_TRA_DEMANDS!P$3,'BY-Demands'!$J$5:$AK$15,MATCH($E31,'BY-Demands'!$I$5:$I$15,0),FALSE)*HLOOKUP(REG_TRA_DEMANDS!$F31,DEMANDS!$I$4:$T$14,MATCH($E31,DEMANDS!$H$4:$H$14,0),FALSE)/HLOOKUP(2018,DEMANDS!$I$4:$T$14,MATCH($E31,DEMANDS!$H$4:$H$14,0),FALSE)</f>
        <v>0.71760488935145539</v>
      </c>
      <c r="Q31" s="77">
        <f>HLOOKUP(REG_TRA_DEMANDS!Q$3,'BY-Demands'!$J$5:$AK$15,MATCH($E31,'BY-Demands'!$I$5:$I$15,0),FALSE)*HLOOKUP(REG_TRA_DEMANDS!$F31,DEMANDS!$I$4:$T$14,MATCH($E31,DEMANDS!$H$4:$H$14,0),FALSE)/HLOOKUP(2018,DEMANDS!$I$4:$T$14,MATCH($E31,DEMANDS!$H$4:$H$14,0),FALSE)</f>
        <v>1.2754637914232159</v>
      </c>
      <c r="R31" s="77">
        <f>HLOOKUP(REG_TRA_DEMANDS!R$3,'BY-Demands'!$J$5:$AK$15,MATCH($E31,'BY-Demands'!$I$5:$I$15,0),FALSE)*HLOOKUP(REG_TRA_DEMANDS!$F31,DEMANDS!$I$4:$T$14,MATCH($E31,DEMANDS!$H$4:$H$14,0),FALSE)/HLOOKUP(2018,DEMANDS!$I$4:$T$14,MATCH($E31,DEMANDS!$H$4:$H$14,0),FALSE)</f>
        <v>1.092185046818793</v>
      </c>
      <c r="S31" s="77">
        <f>HLOOKUP(REG_TRA_DEMANDS!S$3,'BY-Demands'!$J$5:$AK$15,MATCH($E31,'BY-Demands'!$I$5:$I$15,0),FALSE)*HLOOKUP(REG_TRA_DEMANDS!$F31,DEMANDS!$I$4:$T$14,MATCH($E31,DEMANDS!$H$4:$H$14,0),FALSE)/HLOOKUP(2018,DEMANDS!$I$4:$T$14,MATCH($E31,DEMANDS!$H$4:$H$14,0),FALSE)</f>
        <v>0.97925528316734112</v>
      </c>
      <c r="T31" s="77">
        <f>HLOOKUP(REG_TRA_DEMANDS!T$3,'BY-Demands'!$J$5:$AK$15,MATCH($E31,'BY-Demands'!$I$5:$I$15,0),FALSE)*HLOOKUP(REG_TRA_DEMANDS!$F31,DEMANDS!$I$4:$T$14,MATCH($E31,DEMANDS!$H$4:$H$14,0),FALSE)/HLOOKUP(2018,DEMANDS!$I$4:$T$14,MATCH($E31,DEMANDS!$H$4:$H$14,0),FALSE)</f>
        <v>3.9930165568565346</v>
      </c>
      <c r="U31" s="77">
        <f>HLOOKUP(REG_TRA_DEMANDS!U$3,'BY-Demands'!$J$5:$AK$15,MATCH($E31,'BY-Demands'!$I$5:$I$15,0),FALSE)*HLOOKUP(REG_TRA_DEMANDS!$F31,DEMANDS!$I$4:$T$14,MATCH($E31,DEMANDS!$H$4:$H$14,0),FALSE)/HLOOKUP(2018,DEMANDS!$I$4:$T$14,MATCH($E31,DEMANDS!$H$4:$H$14,0),FALSE)</f>
        <v>1.3279352141568335</v>
      </c>
      <c r="V31" s="77">
        <f>HLOOKUP(REG_TRA_DEMANDS!V$3,'BY-Demands'!$J$5:$AK$15,MATCH($E31,'BY-Demands'!$I$5:$I$15,0),FALSE)*HLOOKUP(REG_TRA_DEMANDS!$F31,DEMANDS!$I$4:$T$14,MATCH($E31,DEMANDS!$H$4:$H$14,0),FALSE)/HLOOKUP(2018,DEMANDS!$I$4:$T$14,MATCH($E31,DEMANDS!$H$4:$H$14,0),FALSE)</f>
        <v>1.4710558273985392</v>
      </c>
      <c r="W31" s="77">
        <f>HLOOKUP(REG_TRA_DEMANDS!W$3,'BY-Demands'!$J$5:$AK$15,MATCH($E31,'BY-Demands'!$I$5:$I$15,0),FALSE)*HLOOKUP(REG_TRA_DEMANDS!$F31,DEMANDS!$I$4:$T$14,MATCH($E31,DEMANDS!$H$4:$H$14,0),FALSE)/HLOOKUP(2018,DEMANDS!$I$4:$T$14,MATCH($E31,DEMANDS!$H$4:$H$14,0),FALSE)</f>
        <v>1.4231443390246614</v>
      </c>
      <c r="X31" s="77">
        <f>HLOOKUP(REG_TRA_DEMANDS!X$3,'BY-Demands'!$J$5:$AK$15,MATCH($E31,'BY-Demands'!$I$5:$I$15,0),FALSE)*HLOOKUP(REG_TRA_DEMANDS!$F31,DEMANDS!$I$4:$T$14,MATCH($E31,DEMANDS!$H$4:$H$14,0),FALSE)/HLOOKUP(2018,DEMANDS!$I$4:$T$14,MATCH($E31,DEMANDS!$H$4:$H$14,0),FALSE)</f>
        <v>0.89622201374990784</v>
      </c>
      <c r="Y31" s="77">
        <f>HLOOKUP(REG_TRA_DEMANDS!Y$3,'BY-Demands'!$J$5:$AK$15,MATCH($E31,'BY-Demands'!$I$5:$I$15,0),FALSE)*HLOOKUP(REG_TRA_DEMANDS!$F31,DEMANDS!$I$4:$T$14,MATCH($E31,DEMANDS!$H$4:$H$14,0),FALSE)/HLOOKUP(2018,DEMANDS!$I$4:$T$14,MATCH($E31,DEMANDS!$H$4:$H$14,0),FALSE)</f>
        <v>2.0362023595422634</v>
      </c>
      <c r="Z31" s="77">
        <f>HLOOKUP(REG_TRA_DEMANDS!Z$3,'BY-Demands'!$J$5:$AK$15,MATCH($E31,'BY-Demands'!$I$5:$I$15,0),FALSE)*HLOOKUP(REG_TRA_DEMANDS!$F31,DEMANDS!$I$4:$T$14,MATCH($E31,DEMANDS!$H$4:$H$14,0),FALSE)/HLOOKUP(2018,DEMANDS!$I$4:$T$14,MATCH($E31,DEMANDS!$H$4:$H$14,0),FALSE)</f>
        <v>0.26268627823564938</v>
      </c>
      <c r="AA31" s="77">
        <f>HLOOKUP(REG_TRA_DEMANDS!AA$3,'BY-Demands'!$J$5:$AK$15,MATCH($E31,'BY-Demands'!$I$5:$I$15,0),FALSE)*HLOOKUP(REG_TRA_DEMANDS!$F31,DEMANDS!$I$4:$T$14,MATCH($E31,DEMANDS!$H$4:$H$14,0),FALSE)/HLOOKUP(2018,DEMANDS!$I$4:$T$14,MATCH($E31,DEMANDS!$H$4:$H$14,0),FALSE)</f>
        <v>1.1291115094989466</v>
      </c>
      <c r="AB31" s="77">
        <f>HLOOKUP(REG_TRA_DEMANDS!AB$3,'BY-Demands'!$J$5:$AK$15,MATCH($E31,'BY-Demands'!$I$5:$I$15,0),FALSE)*HLOOKUP(REG_TRA_DEMANDS!$F31,DEMANDS!$I$4:$T$14,MATCH($E31,DEMANDS!$H$4:$H$14,0),FALSE)/HLOOKUP(2018,DEMANDS!$I$4:$T$14,MATCH($E31,DEMANDS!$H$4:$H$14,0),FALSE)</f>
        <v>0.59183803830445558</v>
      </c>
      <c r="AC31" s="77">
        <f>HLOOKUP(REG_TRA_DEMANDS!AC$3,'BY-Demands'!$J$5:$AK$15,MATCH($E31,'BY-Demands'!$I$5:$I$15,0),FALSE)*HLOOKUP(REG_TRA_DEMANDS!$F31,DEMANDS!$I$4:$T$14,MATCH($E31,DEMANDS!$H$4:$H$14,0),FALSE)/HLOOKUP(2018,DEMANDS!$I$4:$T$14,MATCH($E31,DEMANDS!$H$4:$H$14,0),FALSE)</f>
        <v>0.4933013201322321</v>
      </c>
      <c r="AD31" s="77">
        <f>HLOOKUP(REG_TRA_DEMANDS!AD$3,'BY-Demands'!$J$5:$AK$15,MATCH($E31,'BY-Demands'!$I$5:$I$15,0),FALSE)*HLOOKUP(REG_TRA_DEMANDS!$F31,DEMANDS!$I$4:$T$14,MATCH($E31,DEMANDS!$H$4:$H$14,0),FALSE)/HLOOKUP(2018,DEMANDS!$I$4:$T$14,MATCH($E31,DEMANDS!$H$4:$H$14,0),FALSE)</f>
        <v>0.52758372390937669</v>
      </c>
      <c r="AE31" s="77">
        <f>HLOOKUP(REG_TRA_DEMANDS!AE$3,'BY-Demands'!$J$5:$AK$15,MATCH($E31,'BY-Demands'!$I$5:$I$15,0),FALSE)*HLOOKUP(REG_TRA_DEMANDS!$F31,DEMANDS!$I$4:$T$14,MATCH($E31,DEMANDS!$H$4:$H$14,0),FALSE)/HLOOKUP(2018,DEMANDS!$I$4:$T$14,MATCH($E31,DEMANDS!$H$4:$H$14,0),FALSE)</f>
        <v>0.97184772269497977</v>
      </c>
      <c r="AF31" s="77">
        <f>HLOOKUP(REG_TRA_DEMANDS!AF$3,'BY-Demands'!$J$5:$AK$15,MATCH($E31,'BY-Demands'!$I$5:$I$15,0),FALSE)*HLOOKUP(REG_TRA_DEMANDS!$F31,DEMANDS!$I$4:$T$14,MATCH($E31,DEMANDS!$H$4:$H$14,0),FALSE)/HLOOKUP(2018,DEMANDS!$I$4:$T$14,MATCH($E31,DEMANDS!$H$4:$H$14,0),FALSE)</f>
        <v>0.56138417522243056</v>
      </c>
    </row>
    <row r="32" spans="4:32" x14ac:dyDescent="0.2">
      <c r="D32" s="75" t="s">
        <v>4</v>
      </c>
      <c r="E32" s="75" t="str">
        <f>DEMANDS!$H$7</f>
        <v>TRAPL</v>
      </c>
      <c r="F32" s="75">
        <v>2050</v>
      </c>
      <c r="G32" s="77">
        <f>HLOOKUP(REG_TRA_DEMANDS!G$3,'BY-Demands'!$J$5:$AK$15,MATCH($E32,'BY-Demands'!$I$5:$I$15,0),FALSE)*HLOOKUP(REG_TRA_DEMANDS!$F32,DEMANDS!$I$4:$T$14,MATCH($E32,DEMANDS!$H$4:$H$14,0),FALSE)/HLOOKUP(2018,DEMANDS!$I$4:$T$14,MATCH($E32,DEMANDS!$H$4:$H$14,0),FALSE)</f>
        <v>0.51245632749350223</v>
      </c>
      <c r="H32" s="77">
        <f>HLOOKUP(REG_TRA_DEMANDS!H$3,'BY-Demands'!$J$5:$AK$15,MATCH($E32,'BY-Demands'!$I$5:$I$15,0),FALSE)*HLOOKUP(REG_TRA_DEMANDS!$F32,DEMANDS!$I$4:$T$14,MATCH($E32,DEMANDS!$H$4:$H$14,0),FALSE)/HLOOKUP(2018,DEMANDS!$I$4:$T$14,MATCH($E32,DEMANDS!$H$4:$H$14,0),FALSE)</f>
        <v>9.1290821994008891</v>
      </c>
      <c r="I32" s="77">
        <f>HLOOKUP(REG_TRA_DEMANDS!I$3,'BY-Demands'!$J$5:$AK$15,MATCH($E32,'BY-Demands'!$I$5:$I$15,0),FALSE)*HLOOKUP(REG_TRA_DEMANDS!$F32,DEMANDS!$I$4:$T$14,MATCH($E32,DEMANDS!$H$4:$H$14,0),FALSE)/HLOOKUP(2018,DEMANDS!$I$4:$T$14,MATCH($E32,DEMANDS!$H$4:$H$14,0),FALSE)</f>
        <v>1.8445204747840145</v>
      </c>
      <c r="J32" s="77">
        <f>HLOOKUP(REG_TRA_DEMANDS!J$3,'BY-Demands'!$J$5:$AK$15,MATCH($E32,'BY-Demands'!$I$5:$I$15,0),FALSE)*HLOOKUP(REG_TRA_DEMANDS!$F32,DEMANDS!$I$4:$T$14,MATCH($E32,DEMANDS!$H$4:$H$14,0),FALSE)/HLOOKUP(2018,DEMANDS!$I$4:$T$14,MATCH($E32,DEMANDS!$H$4:$H$14,0),FALSE)</f>
        <v>0.88821056106061225</v>
      </c>
      <c r="K32" s="77">
        <f>HLOOKUP(REG_TRA_DEMANDS!K$3,'BY-Demands'!$J$5:$AK$15,MATCH($E32,'BY-Demands'!$I$5:$I$15,0),FALSE)*HLOOKUP(REG_TRA_DEMANDS!$F32,DEMANDS!$I$4:$T$14,MATCH($E32,DEMANDS!$H$4:$H$14,0),FALSE)/HLOOKUP(2018,DEMANDS!$I$4:$T$14,MATCH($E32,DEMANDS!$H$4:$H$14,0),FALSE)</f>
        <v>0.65993342592764992</v>
      </c>
      <c r="L32" s="77">
        <f>HLOOKUP(REG_TRA_DEMANDS!L$3,'BY-Demands'!$J$5:$AK$15,MATCH($E32,'BY-Demands'!$I$5:$I$15,0),FALSE)*HLOOKUP(REG_TRA_DEMANDS!$F32,DEMANDS!$I$4:$T$14,MATCH($E32,DEMANDS!$H$4:$H$14,0),FALSE)/HLOOKUP(2018,DEMANDS!$I$4:$T$14,MATCH($E32,DEMANDS!$H$4:$H$14,0),FALSE)</f>
        <v>0.33980781613027589</v>
      </c>
      <c r="M32" s="77">
        <f>HLOOKUP(REG_TRA_DEMANDS!M$3,'BY-Demands'!$J$5:$AK$15,MATCH($E32,'BY-Demands'!$I$5:$I$15,0),FALSE)*HLOOKUP(REG_TRA_DEMANDS!$F32,DEMANDS!$I$4:$T$14,MATCH($E32,DEMANDS!$H$4:$H$14,0),FALSE)/HLOOKUP(2018,DEMANDS!$I$4:$T$14,MATCH($E32,DEMANDS!$H$4:$H$14,0),FALSE)</f>
        <v>0.92334239496082771</v>
      </c>
      <c r="N32" s="77">
        <f>HLOOKUP(REG_TRA_DEMANDS!N$3,'BY-Demands'!$J$5:$AK$15,MATCH($E32,'BY-Demands'!$I$5:$I$15,0),FALSE)*HLOOKUP(REG_TRA_DEMANDS!$F32,DEMANDS!$I$4:$T$14,MATCH($E32,DEMANDS!$H$4:$H$14,0),FALSE)/HLOOKUP(2018,DEMANDS!$I$4:$T$14,MATCH($E32,DEMANDS!$H$4:$H$14,0),FALSE)</f>
        <v>1.5701566000439555</v>
      </c>
      <c r="O32" s="77">
        <f>HLOOKUP(REG_TRA_DEMANDS!O$3,'BY-Demands'!$J$5:$AK$15,MATCH($E32,'BY-Demands'!$I$5:$I$15,0),FALSE)*HLOOKUP(REG_TRA_DEMANDS!$F32,DEMANDS!$I$4:$T$14,MATCH($E32,DEMANDS!$H$4:$H$14,0),FALSE)/HLOOKUP(2018,DEMANDS!$I$4:$T$14,MATCH($E32,DEMANDS!$H$4:$H$14,0),FALSE)</f>
        <v>0.67676502542195427</v>
      </c>
      <c r="P32" s="77">
        <f>HLOOKUP(REG_TRA_DEMANDS!P$3,'BY-Demands'!$J$5:$AK$15,MATCH($E32,'BY-Demands'!$I$5:$I$15,0),FALSE)*HLOOKUP(REG_TRA_DEMANDS!$F32,DEMANDS!$I$4:$T$14,MATCH($E32,DEMANDS!$H$4:$H$14,0),FALSE)/HLOOKUP(2018,DEMANDS!$I$4:$T$14,MATCH($E32,DEMANDS!$H$4:$H$14,0),FALSE)</f>
        <v>0.75001103450261797</v>
      </c>
      <c r="Q32" s="77">
        <f>HLOOKUP(REG_TRA_DEMANDS!Q$3,'BY-Demands'!$J$5:$AK$15,MATCH($E32,'BY-Demands'!$I$5:$I$15,0),FALSE)*HLOOKUP(REG_TRA_DEMANDS!$F32,DEMANDS!$I$4:$T$14,MATCH($E32,DEMANDS!$H$4:$H$14,0),FALSE)/HLOOKUP(2018,DEMANDS!$I$4:$T$14,MATCH($E32,DEMANDS!$H$4:$H$14,0),FALSE)</f>
        <v>1.333062151430584</v>
      </c>
      <c r="R32" s="77">
        <f>HLOOKUP(REG_TRA_DEMANDS!R$3,'BY-Demands'!$J$5:$AK$15,MATCH($E32,'BY-Demands'!$I$5:$I$15,0),FALSE)*HLOOKUP(REG_TRA_DEMANDS!$F32,DEMANDS!$I$4:$T$14,MATCH($E32,DEMANDS!$H$4:$H$14,0),FALSE)/HLOOKUP(2018,DEMANDS!$I$4:$T$14,MATCH($E32,DEMANDS!$H$4:$H$14,0),FALSE)</f>
        <v>1.1415067664507847</v>
      </c>
      <c r="S32" s="77">
        <f>HLOOKUP(REG_TRA_DEMANDS!S$3,'BY-Demands'!$J$5:$AK$15,MATCH($E32,'BY-Demands'!$I$5:$I$15,0),FALSE)*HLOOKUP(REG_TRA_DEMANDS!$F32,DEMANDS!$I$4:$T$14,MATCH($E32,DEMANDS!$H$4:$H$14,0),FALSE)/HLOOKUP(2018,DEMANDS!$I$4:$T$14,MATCH($E32,DEMANDS!$H$4:$H$14,0),FALSE)</f>
        <v>1.0234772349924512</v>
      </c>
      <c r="T32" s="77">
        <f>HLOOKUP(REG_TRA_DEMANDS!T$3,'BY-Demands'!$J$5:$AK$15,MATCH($E32,'BY-Demands'!$I$5:$I$15,0),FALSE)*HLOOKUP(REG_TRA_DEMANDS!$F32,DEMANDS!$I$4:$T$14,MATCH($E32,DEMANDS!$H$4:$H$14,0),FALSE)/HLOOKUP(2018,DEMANDS!$I$4:$T$14,MATCH($E32,DEMANDS!$H$4:$H$14,0),FALSE)</f>
        <v>4.1733362230860012</v>
      </c>
      <c r="U32" s="77">
        <f>HLOOKUP(REG_TRA_DEMANDS!U$3,'BY-Demands'!$J$5:$AK$15,MATCH($E32,'BY-Demands'!$I$5:$I$15,0),FALSE)*HLOOKUP(REG_TRA_DEMANDS!$F32,DEMANDS!$I$4:$T$14,MATCH($E32,DEMANDS!$H$4:$H$14,0),FALSE)/HLOOKUP(2018,DEMANDS!$I$4:$T$14,MATCH($E32,DEMANDS!$H$4:$H$14,0),FALSE)</f>
        <v>1.3879031184170709</v>
      </c>
      <c r="V32" s="77">
        <f>HLOOKUP(REG_TRA_DEMANDS!V$3,'BY-Demands'!$J$5:$AK$15,MATCH($E32,'BY-Demands'!$I$5:$I$15,0),FALSE)*HLOOKUP(REG_TRA_DEMANDS!$F32,DEMANDS!$I$4:$T$14,MATCH($E32,DEMANDS!$H$4:$H$14,0),FALSE)/HLOOKUP(2018,DEMANDS!$I$4:$T$14,MATCH($E32,DEMANDS!$H$4:$H$14,0),FALSE)</f>
        <v>1.537486880719851</v>
      </c>
      <c r="W32" s="77">
        <f>HLOOKUP(REG_TRA_DEMANDS!W$3,'BY-Demands'!$J$5:$AK$15,MATCH($E32,'BY-Demands'!$I$5:$I$15,0),FALSE)*HLOOKUP(REG_TRA_DEMANDS!$F32,DEMANDS!$I$4:$T$14,MATCH($E32,DEMANDS!$H$4:$H$14,0),FALSE)/HLOOKUP(2018,DEMANDS!$I$4:$T$14,MATCH($E32,DEMANDS!$H$4:$H$14,0),FALSE)</f>
        <v>1.4874117690628941</v>
      </c>
      <c r="X32" s="77">
        <f>HLOOKUP(REG_TRA_DEMANDS!X$3,'BY-Demands'!$J$5:$AK$15,MATCH($E32,'BY-Demands'!$I$5:$I$15,0),FALSE)*HLOOKUP(REG_TRA_DEMANDS!$F32,DEMANDS!$I$4:$T$14,MATCH($E32,DEMANDS!$H$4:$H$14,0),FALSE)/HLOOKUP(2018,DEMANDS!$I$4:$T$14,MATCH($E32,DEMANDS!$H$4:$H$14,0),FALSE)</f>
        <v>0.93669428630018925</v>
      </c>
      <c r="Y32" s="77">
        <f>HLOOKUP(REG_TRA_DEMANDS!Y$3,'BY-Demands'!$J$5:$AK$15,MATCH($E32,'BY-Demands'!$I$5:$I$15,0),FALSE)*HLOOKUP(REG_TRA_DEMANDS!$F32,DEMANDS!$I$4:$T$14,MATCH($E32,DEMANDS!$H$4:$H$14,0),FALSE)/HLOOKUP(2018,DEMANDS!$I$4:$T$14,MATCH($E32,DEMANDS!$H$4:$H$14,0),FALSE)</f>
        <v>2.128154728038667</v>
      </c>
      <c r="Z32" s="77">
        <f>HLOOKUP(REG_TRA_DEMANDS!Z$3,'BY-Demands'!$J$5:$AK$15,MATCH($E32,'BY-Demands'!$I$5:$I$15,0),FALSE)*HLOOKUP(REG_TRA_DEMANDS!$F32,DEMANDS!$I$4:$T$14,MATCH($E32,DEMANDS!$H$4:$H$14,0),FALSE)/HLOOKUP(2018,DEMANDS!$I$4:$T$14,MATCH($E32,DEMANDS!$H$4:$H$14,0),FALSE)</f>
        <v>0.27454886416286695</v>
      </c>
      <c r="AA32" s="77">
        <f>HLOOKUP(REG_TRA_DEMANDS!AA$3,'BY-Demands'!$J$5:$AK$15,MATCH($E32,'BY-Demands'!$I$5:$I$15,0),FALSE)*HLOOKUP(REG_TRA_DEMANDS!$F32,DEMANDS!$I$4:$T$14,MATCH($E32,DEMANDS!$H$4:$H$14,0),FALSE)/HLOOKUP(2018,DEMANDS!$I$4:$T$14,MATCH($E32,DEMANDS!$H$4:$H$14,0),FALSE)</f>
        <v>1.1801007823030101</v>
      </c>
      <c r="AB32" s="77">
        <f>HLOOKUP(REG_TRA_DEMANDS!AB$3,'BY-Demands'!$J$5:$AK$15,MATCH($E32,'BY-Demands'!$I$5:$I$15,0),FALSE)*HLOOKUP(REG_TRA_DEMANDS!$F32,DEMANDS!$I$4:$T$14,MATCH($E32,DEMANDS!$H$4:$H$14,0),FALSE)/HLOOKUP(2018,DEMANDS!$I$4:$T$14,MATCH($E32,DEMANDS!$H$4:$H$14,0),FALSE)</f>
        <v>0.61856470873253311</v>
      </c>
      <c r="AC32" s="77">
        <f>HLOOKUP(REG_TRA_DEMANDS!AC$3,'BY-Demands'!$J$5:$AK$15,MATCH($E32,'BY-Demands'!$I$5:$I$15,0),FALSE)*HLOOKUP(REG_TRA_DEMANDS!$F32,DEMANDS!$I$4:$T$14,MATCH($E32,DEMANDS!$H$4:$H$14,0),FALSE)/HLOOKUP(2018,DEMANDS!$I$4:$T$14,MATCH($E32,DEMANDS!$H$4:$H$14,0),FALSE)</f>
        <v>0.51557819480335199</v>
      </c>
      <c r="AD32" s="77">
        <f>HLOOKUP(REG_TRA_DEMANDS!AD$3,'BY-Demands'!$J$5:$AK$15,MATCH($E32,'BY-Demands'!$I$5:$I$15,0),FALSE)*HLOOKUP(REG_TRA_DEMANDS!$F32,DEMANDS!$I$4:$T$14,MATCH($E32,DEMANDS!$H$4:$H$14,0),FALSE)/HLOOKUP(2018,DEMANDS!$I$4:$T$14,MATCH($E32,DEMANDS!$H$4:$H$14,0),FALSE)</f>
        <v>0.551408749337854</v>
      </c>
      <c r="AE32" s="77">
        <f>HLOOKUP(REG_TRA_DEMANDS!AE$3,'BY-Demands'!$J$5:$AK$15,MATCH($E32,'BY-Demands'!$I$5:$I$15,0),FALSE)*HLOOKUP(REG_TRA_DEMANDS!$F32,DEMANDS!$I$4:$T$14,MATCH($E32,DEMANDS!$H$4:$H$14,0),FALSE)/HLOOKUP(2018,DEMANDS!$I$4:$T$14,MATCH($E32,DEMANDS!$H$4:$H$14,0),FALSE)</f>
        <v>1.0157351582933396</v>
      </c>
      <c r="AF32" s="77">
        <f>HLOOKUP(REG_TRA_DEMANDS!AF$3,'BY-Demands'!$J$5:$AK$15,MATCH($E32,'BY-Demands'!$I$5:$I$15,0),FALSE)*HLOOKUP(REG_TRA_DEMANDS!$F32,DEMANDS!$I$4:$T$14,MATCH($E32,DEMANDS!$H$4:$H$14,0),FALSE)/HLOOKUP(2018,DEMANDS!$I$4:$T$14,MATCH($E32,DEMANDS!$H$4:$H$14,0),FALSE)</f>
        <v>0.58673558703383166</v>
      </c>
    </row>
    <row r="33" spans="4:32" x14ac:dyDescent="0.2">
      <c r="D33" s="75" t="s">
        <v>4</v>
      </c>
      <c r="E33" s="75" t="str">
        <f>DEMANDS!$H$7</f>
        <v>TRAPL</v>
      </c>
      <c r="F33" s="75">
        <v>2055</v>
      </c>
      <c r="G33" s="77">
        <f>HLOOKUP(REG_TRA_DEMANDS!G$3,'BY-Demands'!$J$5:$AK$15,MATCH($E33,'BY-Demands'!$I$5:$I$15,0),FALSE)*HLOOKUP(REG_TRA_DEMANDS!$F33,DEMANDS!$I$4:$T$14,MATCH($E33,DEMANDS!$H$4:$H$14,0),FALSE)/HLOOKUP(2018,DEMANDS!$I$4:$T$14,MATCH($E33,DEMANDS!$H$4:$H$14,0),FALSE)</f>
        <v>0.53487487909597475</v>
      </c>
      <c r="H33" s="77">
        <f>HLOOKUP(REG_TRA_DEMANDS!H$3,'BY-Demands'!$J$5:$AK$15,MATCH($E33,'BY-Demands'!$I$5:$I$15,0),FALSE)*HLOOKUP(REG_TRA_DEMANDS!$F33,DEMANDS!$I$4:$T$14,MATCH($E33,DEMANDS!$H$4:$H$14,0),FALSE)/HLOOKUP(2018,DEMANDS!$I$4:$T$14,MATCH($E33,DEMANDS!$H$4:$H$14,0),FALSE)</f>
        <v>9.5284543788244669</v>
      </c>
      <c r="I33" s="77">
        <f>HLOOKUP(REG_TRA_DEMANDS!I$3,'BY-Demands'!$J$5:$AK$15,MATCH($E33,'BY-Demands'!$I$5:$I$15,0),FALSE)*HLOOKUP(REG_TRA_DEMANDS!$F33,DEMANDS!$I$4:$T$14,MATCH($E33,DEMANDS!$H$4:$H$14,0),FALSE)/HLOOKUP(2018,DEMANDS!$I$4:$T$14,MATCH($E33,DEMANDS!$H$4:$H$14,0),FALSE)</f>
        <v>1.9252131606330092</v>
      </c>
      <c r="J33" s="77">
        <f>HLOOKUP(REG_TRA_DEMANDS!J$3,'BY-Demands'!$J$5:$AK$15,MATCH($E33,'BY-Demands'!$I$5:$I$15,0),FALSE)*HLOOKUP(REG_TRA_DEMANDS!$F33,DEMANDS!$I$4:$T$14,MATCH($E33,DEMANDS!$H$4:$H$14,0),FALSE)/HLOOKUP(2018,DEMANDS!$I$4:$T$14,MATCH($E33,DEMANDS!$H$4:$H$14,0),FALSE)</f>
        <v>0.92706732451281271</v>
      </c>
      <c r="K33" s="77">
        <f>HLOOKUP(REG_TRA_DEMANDS!K$3,'BY-Demands'!$J$5:$AK$15,MATCH($E33,'BY-Demands'!$I$5:$I$15,0),FALSE)*HLOOKUP(REG_TRA_DEMANDS!$F33,DEMANDS!$I$4:$T$14,MATCH($E33,DEMANDS!$H$4:$H$14,0),FALSE)/HLOOKUP(2018,DEMANDS!$I$4:$T$14,MATCH($E33,DEMANDS!$H$4:$H$14,0),FALSE)</f>
        <v>0.68880369402584818</v>
      </c>
      <c r="L33" s="77">
        <f>HLOOKUP(REG_TRA_DEMANDS!L$3,'BY-Demands'!$J$5:$AK$15,MATCH($E33,'BY-Demands'!$I$5:$I$15,0),FALSE)*HLOOKUP(REG_TRA_DEMANDS!$F33,DEMANDS!$I$4:$T$14,MATCH($E33,DEMANDS!$H$4:$H$14,0),FALSE)/HLOOKUP(2018,DEMANDS!$I$4:$T$14,MATCH($E33,DEMANDS!$H$4:$H$14,0),FALSE)</f>
        <v>0.35467347131322741</v>
      </c>
      <c r="M33" s="77">
        <f>HLOOKUP(REG_TRA_DEMANDS!M$3,'BY-Demands'!$J$5:$AK$15,MATCH($E33,'BY-Demands'!$I$5:$I$15,0),FALSE)*HLOOKUP(REG_TRA_DEMANDS!$F33,DEMANDS!$I$4:$T$14,MATCH($E33,DEMANDS!$H$4:$H$14,0),FALSE)/HLOOKUP(2018,DEMANDS!$I$4:$T$14,MATCH($E33,DEMANDS!$H$4:$H$14,0),FALSE)</f>
        <v>0.96373607929569882</v>
      </c>
      <c r="N33" s="77">
        <f>HLOOKUP(REG_TRA_DEMANDS!N$3,'BY-Demands'!$J$5:$AK$15,MATCH($E33,'BY-Demands'!$I$5:$I$15,0),FALSE)*HLOOKUP(REG_TRA_DEMANDS!$F33,DEMANDS!$I$4:$T$14,MATCH($E33,DEMANDS!$H$4:$H$14,0),FALSE)/HLOOKUP(2018,DEMANDS!$I$4:$T$14,MATCH($E33,DEMANDS!$H$4:$H$14,0),FALSE)</f>
        <v>1.6388466227317808</v>
      </c>
      <c r="O33" s="77">
        <f>HLOOKUP(REG_TRA_DEMANDS!O$3,'BY-Demands'!$J$5:$AK$15,MATCH($E33,'BY-Demands'!$I$5:$I$15,0),FALSE)*HLOOKUP(REG_TRA_DEMANDS!$F33,DEMANDS!$I$4:$T$14,MATCH($E33,DEMANDS!$H$4:$H$14,0),FALSE)/HLOOKUP(2018,DEMANDS!$I$4:$T$14,MATCH($E33,DEMANDS!$H$4:$H$14,0),FALSE)</f>
        <v>0.70637162959714239</v>
      </c>
      <c r="P33" s="77">
        <f>HLOOKUP(REG_TRA_DEMANDS!P$3,'BY-Demands'!$J$5:$AK$15,MATCH($E33,'BY-Demands'!$I$5:$I$15,0),FALSE)*HLOOKUP(REG_TRA_DEMANDS!$F33,DEMANDS!$I$4:$T$14,MATCH($E33,DEMANDS!$H$4:$H$14,0),FALSE)/HLOOKUP(2018,DEMANDS!$I$4:$T$14,MATCH($E33,DEMANDS!$H$4:$H$14,0),FALSE)</f>
        <v>0.78282194965252205</v>
      </c>
      <c r="Q33" s="77">
        <f>HLOOKUP(REG_TRA_DEMANDS!Q$3,'BY-Demands'!$J$5:$AK$15,MATCH($E33,'BY-Demands'!$I$5:$I$15,0),FALSE)*HLOOKUP(REG_TRA_DEMANDS!$F33,DEMANDS!$I$4:$T$14,MATCH($E33,DEMANDS!$H$4:$H$14,0),FALSE)/HLOOKUP(2018,DEMANDS!$I$4:$T$14,MATCH($E33,DEMANDS!$H$4:$H$14,0),FALSE)</f>
        <v>1.3913799456069638</v>
      </c>
      <c r="R33" s="77">
        <f>HLOOKUP(REG_TRA_DEMANDS!R$3,'BY-Demands'!$J$5:$AK$15,MATCH($E33,'BY-Demands'!$I$5:$I$15,0),FALSE)*HLOOKUP(REG_TRA_DEMANDS!$F33,DEMANDS!$I$4:$T$14,MATCH($E33,DEMANDS!$H$4:$H$14,0),FALSE)/HLOOKUP(2018,DEMANDS!$I$4:$T$14,MATCH($E33,DEMANDS!$H$4:$H$14,0),FALSE)</f>
        <v>1.1914445406088625</v>
      </c>
      <c r="S33" s="77">
        <f>HLOOKUP(REG_TRA_DEMANDS!S$3,'BY-Demands'!$J$5:$AK$15,MATCH($E33,'BY-Demands'!$I$5:$I$15,0),FALSE)*HLOOKUP(REG_TRA_DEMANDS!$F33,DEMANDS!$I$4:$T$14,MATCH($E33,DEMANDS!$H$4:$H$14,0),FALSE)/HLOOKUP(2018,DEMANDS!$I$4:$T$14,MATCH($E33,DEMANDS!$H$4:$H$14,0),FALSE)</f>
        <v>1.0682515425297605</v>
      </c>
      <c r="T33" s="77">
        <f>HLOOKUP(REG_TRA_DEMANDS!T$3,'BY-Demands'!$J$5:$AK$15,MATCH($E33,'BY-Demands'!$I$5:$I$15,0),FALSE)*HLOOKUP(REG_TRA_DEMANDS!$F33,DEMANDS!$I$4:$T$14,MATCH($E33,DEMANDS!$H$4:$H$14,0),FALSE)/HLOOKUP(2018,DEMANDS!$I$4:$T$14,MATCH($E33,DEMANDS!$H$4:$H$14,0),FALSE)</f>
        <v>4.3559081779086437</v>
      </c>
      <c r="U33" s="77">
        <f>HLOOKUP(REG_TRA_DEMANDS!U$3,'BY-Demands'!$J$5:$AK$15,MATCH($E33,'BY-Demands'!$I$5:$I$15,0),FALSE)*HLOOKUP(REG_TRA_DEMANDS!$F33,DEMANDS!$I$4:$T$14,MATCH($E33,DEMANDS!$H$4:$H$14,0),FALSE)/HLOOKUP(2018,DEMANDS!$I$4:$T$14,MATCH($E33,DEMANDS!$H$4:$H$14,0),FALSE)</f>
        <v>1.4486200537150553</v>
      </c>
      <c r="V33" s="77">
        <f>HLOOKUP(REG_TRA_DEMANDS!V$3,'BY-Demands'!$J$5:$AK$15,MATCH($E33,'BY-Demands'!$I$5:$I$15,0),FALSE)*HLOOKUP(REG_TRA_DEMANDS!$F33,DEMANDS!$I$4:$T$14,MATCH($E33,DEMANDS!$H$4:$H$14,0),FALSE)/HLOOKUP(2018,DEMANDS!$I$4:$T$14,MATCH($E33,DEMANDS!$H$4:$H$14,0),FALSE)</f>
        <v>1.6047476932502212</v>
      </c>
      <c r="W33" s="77">
        <f>HLOOKUP(REG_TRA_DEMANDS!W$3,'BY-Demands'!$J$5:$AK$15,MATCH($E33,'BY-Demands'!$I$5:$I$15,0),FALSE)*HLOOKUP(REG_TRA_DEMANDS!$F33,DEMANDS!$I$4:$T$14,MATCH($E33,DEMANDS!$H$4:$H$14,0),FALSE)/HLOOKUP(2018,DEMANDS!$I$4:$T$14,MATCH($E33,DEMANDS!$H$4:$H$14,0),FALSE)</f>
        <v>1.552481933503949</v>
      </c>
      <c r="X33" s="77">
        <f>HLOOKUP(REG_TRA_DEMANDS!X$3,'BY-Demands'!$J$5:$AK$15,MATCH($E33,'BY-Demands'!$I$5:$I$15,0),FALSE)*HLOOKUP(REG_TRA_DEMANDS!$F33,DEMANDS!$I$4:$T$14,MATCH($E33,DEMANDS!$H$4:$H$14,0),FALSE)/HLOOKUP(2018,DEMANDS!$I$4:$T$14,MATCH($E33,DEMANDS!$H$4:$H$14,0),FALSE)</f>
        <v>0.97767207907303433</v>
      </c>
      <c r="Y33" s="77">
        <f>HLOOKUP(REG_TRA_DEMANDS!Y$3,'BY-Demands'!$J$5:$AK$15,MATCH($E33,'BY-Demands'!$I$5:$I$15,0),FALSE)*HLOOKUP(REG_TRA_DEMANDS!$F33,DEMANDS!$I$4:$T$14,MATCH($E33,DEMANDS!$H$4:$H$14,0),FALSE)/HLOOKUP(2018,DEMANDS!$I$4:$T$14,MATCH($E33,DEMANDS!$H$4:$H$14,0),FALSE)</f>
        <v>2.2212556305525224</v>
      </c>
      <c r="Z33" s="77">
        <f>HLOOKUP(REG_TRA_DEMANDS!Z$3,'BY-Demands'!$J$5:$AK$15,MATCH($E33,'BY-Demands'!$I$5:$I$15,0),FALSE)*HLOOKUP(REG_TRA_DEMANDS!$F33,DEMANDS!$I$4:$T$14,MATCH($E33,DEMANDS!$H$4:$H$14,0),FALSE)/HLOOKUP(2018,DEMANDS!$I$4:$T$14,MATCH($E33,DEMANDS!$H$4:$H$14,0),FALSE)</f>
        <v>0.28655962010131031</v>
      </c>
      <c r="AA33" s="77">
        <f>HLOOKUP(REG_TRA_DEMANDS!AA$3,'BY-Demands'!$J$5:$AK$15,MATCH($E33,'BY-Demands'!$I$5:$I$15,0),FALSE)*HLOOKUP(REG_TRA_DEMANDS!$F33,DEMANDS!$I$4:$T$14,MATCH($E33,DEMANDS!$H$4:$H$14,0),FALSE)/HLOOKUP(2018,DEMANDS!$I$4:$T$14,MATCH($E33,DEMANDS!$H$4:$H$14,0),FALSE)</f>
        <v>1.2317269382597118</v>
      </c>
      <c r="AB33" s="77">
        <f>HLOOKUP(REG_TRA_DEMANDS!AB$3,'BY-Demands'!$J$5:$AK$15,MATCH($E33,'BY-Demands'!$I$5:$I$15,0),FALSE)*HLOOKUP(REG_TRA_DEMANDS!$F33,DEMANDS!$I$4:$T$14,MATCH($E33,DEMANDS!$H$4:$H$14,0),FALSE)/HLOOKUP(2018,DEMANDS!$I$4:$T$14,MATCH($E33,DEMANDS!$H$4:$H$14,0),FALSE)</f>
        <v>0.6456252094975754</v>
      </c>
      <c r="AC33" s="77">
        <f>HLOOKUP(REG_TRA_DEMANDS!AC$3,'BY-Demands'!$J$5:$AK$15,MATCH($E33,'BY-Demands'!$I$5:$I$15,0),FALSE)*HLOOKUP(REG_TRA_DEMANDS!$F33,DEMANDS!$I$4:$T$14,MATCH($E33,DEMANDS!$H$4:$H$14,0),FALSE)/HLOOKUP(2018,DEMANDS!$I$4:$T$14,MATCH($E33,DEMANDS!$H$4:$H$14,0),FALSE)</f>
        <v>0.53813331949435328</v>
      </c>
      <c r="AD33" s="77">
        <f>HLOOKUP(REG_TRA_DEMANDS!AD$3,'BY-Demands'!$J$5:$AK$15,MATCH($E33,'BY-Demands'!$I$5:$I$15,0),FALSE)*HLOOKUP(REG_TRA_DEMANDS!$F33,DEMANDS!$I$4:$T$14,MATCH($E33,DEMANDS!$H$4:$H$14,0),FALSE)/HLOOKUP(2018,DEMANDS!$I$4:$T$14,MATCH($E33,DEMANDS!$H$4:$H$14,0),FALSE)</f>
        <v>0.57553136201306254</v>
      </c>
      <c r="AE33" s="77">
        <f>HLOOKUP(REG_TRA_DEMANDS!AE$3,'BY-Demands'!$J$5:$AK$15,MATCH($E33,'BY-Demands'!$I$5:$I$15,0),FALSE)*HLOOKUP(REG_TRA_DEMANDS!$F33,DEMANDS!$I$4:$T$14,MATCH($E33,DEMANDS!$H$4:$H$14,0),FALSE)/HLOOKUP(2018,DEMANDS!$I$4:$T$14,MATCH($E33,DEMANDS!$H$4:$H$14,0),FALSE)</f>
        <v>1.0601707713182047</v>
      </c>
      <c r="AF33" s="77">
        <f>HLOOKUP(REG_TRA_DEMANDS!AF$3,'BY-Demands'!$J$5:$AK$15,MATCH($E33,'BY-Demands'!$I$5:$I$15,0),FALSE)*HLOOKUP(REG_TRA_DEMANDS!$F33,DEMANDS!$I$4:$T$14,MATCH($E33,DEMANDS!$H$4:$H$14,0),FALSE)/HLOOKUP(2018,DEMANDS!$I$4:$T$14,MATCH($E33,DEMANDS!$H$4:$H$14,0),FALSE)</f>
        <v>0.61240365147019427</v>
      </c>
    </row>
    <row r="34" spans="4:32" x14ac:dyDescent="0.2">
      <c r="D34" s="75" t="s">
        <v>4</v>
      </c>
      <c r="E34" s="75" t="str">
        <f>DEMANDS!$H$7</f>
        <v>TRAPL</v>
      </c>
      <c r="F34" s="75">
        <v>2060</v>
      </c>
      <c r="G34" s="77">
        <f>HLOOKUP(REG_TRA_DEMANDS!G$3,'BY-Demands'!$J$5:$AK$15,MATCH($E34,'BY-Demands'!$I$5:$I$15,0),FALSE)*HLOOKUP(REG_TRA_DEMANDS!$F34,DEMANDS!$I$4:$T$14,MATCH($E34,DEMANDS!$H$4:$H$14,0),FALSE)/HLOOKUP(2018,DEMANDS!$I$4:$T$14,MATCH($E34,DEMANDS!$H$4:$H$14,0),FALSE)</f>
        <v>0.55720953388422689</v>
      </c>
      <c r="H34" s="77">
        <f>HLOOKUP(REG_TRA_DEMANDS!H$3,'BY-Demands'!$J$5:$AK$15,MATCH($E34,'BY-Demands'!$I$5:$I$15,0),FALSE)*HLOOKUP(REG_TRA_DEMANDS!$F34,DEMANDS!$I$4:$T$14,MATCH($E34,DEMANDS!$H$4:$H$14,0),FALSE)/HLOOKUP(2018,DEMANDS!$I$4:$T$14,MATCH($E34,DEMANDS!$H$4:$H$14,0),FALSE)</f>
        <v>9.9263319900825344</v>
      </c>
      <c r="I34" s="77">
        <f>HLOOKUP(REG_TRA_DEMANDS!I$3,'BY-Demands'!$J$5:$AK$15,MATCH($E34,'BY-Demands'!$I$5:$I$15,0),FALSE)*HLOOKUP(REG_TRA_DEMANDS!$F34,DEMANDS!$I$4:$T$14,MATCH($E34,DEMANDS!$H$4:$H$14,0),FALSE)/HLOOKUP(2018,DEMANDS!$I$4:$T$14,MATCH($E34,DEMANDS!$H$4:$H$14,0),FALSE)</f>
        <v>2.0056038707168575</v>
      </c>
      <c r="J34" s="77">
        <f>HLOOKUP(REG_TRA_DEMANDS!J$3,'BY-Demands'!$J$5:$AK$15,MATCH($E34,'BY-Demands'!$I$5:$I$15,0),FALSE)*HLOOKUP(REG_TRA_DEMANDS!$F34,DEMANDS!$I$4:$T$14,MATCH($E34,DEMANDS!$H$4:$H$14,0),FALSE)/HLOOKUP(2018,DEMANDS!$I$4:$T$14,MATCH($E34,DEMANDS!$H$4:$H$14,0),FALSE)</f>
        <v>0.96577867452696609</v>
      </c>
      <c r="K34" s="77">
        <f>HLOOKUP(REG_TRA_DEMANDS!K$3,'BY-Demands'!$J$5:$AK$15,MATCH($E34,'BY-Demands'!$I$5:$I$15,0),FALSE)*HLOOKUP(REG_TRA_DEMANDS!$F34,DEMANDS!$I$4:$T$14,MATCH($E34,DEMANDS!$H$4:$H$14,0),FALSE)/HLOOKUP(2018,DEMANDS!$I$4:$T$14,MATCH($E34,DEMANDS!$H$4:$H$14,0),FALSE)</f>
        <v>0.71756592108901107</v>
      </c>
      <c r="L34" s="77">
        <f>HLOOKUP(REG_TRA_DEMANDS!L$3,'BY-Demands'!$J$5:$AK$15,MATCH($E34,'BY-Demands'!$I$5:$I$15,0),FALSE)*HLOOKUP(REG_TRA_DEMANDS!$F34,DEMANDS!$I$4:$T$14,MATCH($E34,DEMANDS!$H$4:$H$14,0),FALSE)/HLOOKUP(2018,DEMANDS!$I$4:$T$14,MATCH($E34,DEMANDS!$H$4:$H$14,0),FALSE)</f>
        <v>0.36948349484194615</v>
      </c>
      <c r="M34" s="77">
        <f>HLOOKUP(REG_TRA_DEMANDS!M$3,'BY-Demands'!$J$5:$AK$15,MATCH($E34,'BY-Demands'!$I$5:$I$15,0),FALSE)*HLOOKUP(REG_TRA_DEMANDS!$F34,DEMANDS!$I$4:$T$14,MATCH($E34,DEMANDS!$H$4:$H$14,0),FALSE)/HLOOKUP(2018,DEMANDS!$I$4:$T$14,MATCH($E34,DEMANDS!$H$4:$H$14,0),FALSE)</f>
        <v>1.0039785985825147</v>
      </c>
      <c r="N34" s="77">
        <f>HLOOKUP(REG_TRA_DEMANDS!N$3,'BY-Demands'!$J$5:$AK$15,MATCH($E34,'BY-Demands'!$I$5:$I$15,0),FALSE)*HLOOKUP(REG_TRA_DEMANDS!$F34,DEMANDS!$I$4:$T$14,MATCH($E34,DEMANDS!$H$4:$H$14,0),FALSE)/HLOOKUP(2018,DEMANDS!$I$4:$T$14,MATCH($E34,DEMANDS!$H$4:$H$14,0),FALSE)</f>
        <v>1.707279587150436</v>
      </c>
      <c r="O34" s="77">
        <f>HLOOKUP(REG_TRA_DEMANDS!O$3,'BY-Demands'!$J$5:$AK$15,MATCH($E34,'BY-Demands'!$I$5:$I$15,0),FALSE)*HLOOKUP(REG_TRA_DEMANDS!$F34,DEMANDS!$I$4:$T$14,MATCH($E34,DEMANDS!$H$4:$H$14,0),FALSE)/HLOOKUP(2018,DEMANDS!$I$4:$T$14,MATCH($E34,DEMANDS!$H$4:$H$14,0),FALSE)</f>
        <v>0.73586743715111136</v>
      </c>
      <c r="P34" s="77">
        <f>HLOOKUP(REG_TRA_DEMANDS!P$3,'BY-Demands'!$J$5:$AK$15,MATCH($E34,'BY-Demands'!$I$5:$I$15,0),FALSE)*HLOOKUP(REG_TRA_DEMANDS!$F34,DEMANDS!$I$4:$T$14,MATCH($E34,DEMANDS!$H$4:$H$14,0),FALSE)/HLOOKUP(2018,DEMANDS!$I$4:$T$14,MATCH($E34,DEMANDS!$H$4:$H$14,0),FALSE)</f>
        <v>0.81551007670703324</v>
      </c>
      <c r="Q34" s="77">
        <f>HLOOKUP(REG_TRA_DEMANDS!Q$3,'BY-Demands'!$J$5:$AK$15,MATCH($E34,'BY-Demands'!$I$5:$I$15,0),FALSE)*HLOOKUP(REG_TRA_DEMANDS!$F34,DEMANDS!$I$4:$T$14,MATCH($E34,DEMANDS!$H$4:$H$14,0),FALSE)/HLOOKUP(2018,DEMANDS!$I$4:$T$14,MATCH($E34,DEMANDS!$H$4:$H$14,0),FALSE)</f>
        <v>1.4494794974441192</v>
      </c>
      <c r="R34" s="77">
        <f>HLOOKUP(REG_TRA_DEMANDS!R$3,'BY-Demands'!$J$5:$AK$15,MATCH($E34,'BY-Demands'!$I$5:$I$15,0),FALSE)*HLOOKUP(REG_TRA_DEMANDS!$F34,DEMANDS!$I$4:$T$14,MATCH($E34,DEMANDS!$H$4:$H$14,0),FALSE)/HLOOKUP(2018,DEMANDS!$I$4:$T$14,MATCH($E34,DEMANDS!$H$4:$H$14,0),FALSE)</f>
        <v>1.2411954329274975</v>
      </c>
      <c r="S34" s="77">
        <f>HLOOKUP(REG_TRA_DEMANDS!S$3,'BY-Demands'!$J$5:$AK$15,MATCH($E34,'BY-Demands'!$I$5:$I$15,0),FALSE)*HLOOKUP(REG_TRA_DEMANDS!$F34,DEMANDS!$I$4:$T$14,MATCH($E34,DEMANDS!$H$4:$H$14,0),FALSE)/HLOOKUP(2018,DEMANDS!$I$4:$T$14,MATCH($E34,DEMANDS!$H$4:$H$14,0),FALSE)</f>
        <v>1.1128582914384879</v>
      </c>
      <c r="T34" s="77">
        <f>HLOOKUP(REG_TRA_DEMANDS!T$3,'BY-Demands'!$J$5:$AK$15,MATCH($E34,'BY-Demands'!$I$5:$I$15,0),FALSE)*HLOOKUP(REG_TRA_DEMANDS!$F34,DEMANDS!$I$4:$T$14,MATCH($E34,DEMANDS!$H$4:$H$14,0),FALSE)/HLOOKUP(2018,DEMANDS!$I$4:$T$14,MATCH($E34,DEMANDS!$H$4:$H$14,0),FALSE)</f>
        <v>4.5377968947751866</v>
      </c>
      <c r="U34" s="77">
        <f>HLOOKUP(REG_TRA_DEMANDS!U$3,'BY-Demands'!$J$5:$AK$15,MATCH($E34,'BY-Demands'!$I$5:$I$15,0),FALSE)*HLOOKUP(REG_TRA_DEMANDS!$F34,DEMANDS!$I$4:$T$14,MATCH($E34,DEMANDS!$H$4:$H$14,0),FALSE)/HLOOKUP(2018,DEMANDS!$I$4:$T$14,MATCH($E34,DEMANDS!$H$4:$H$14,0),FALSE)</f>
        <v>1.5091097683820618</v>
      </c>
      <c r="V34" s="77">
        <f>HLOOKUP(REG_TRA_DEMANDS!V$3,'BY-Demands'!$J$5:$AK$15,MATCH($E34,'BY-Demands'!$I$5:$I$15,0),FALSE)*HLOOKUP(REG_TRA_DEMANDS!$F34,DEMANDS!$I$4:$T$14,MATCH($E34,DEMANDS!$H$4:$H$14,0),FALSE)/HLOOKUP(2018,DEMANDS!$I$4:$T$14,MATCH($E34,DEMANDS!$H$4:$H$14,0),FALSE)</f>
        <v>1.6717567960362141</v>
      </c>
      <c r="W34" s="77">
        <f>HLOOKUP(REG_TRA_DEMANDS!W$3,'BY-Demands'!$J$5:$AK$15,MATCH($E34,'BY-Demands'!$I$5:$I$15,0),FALSE)*HLOOKUP(REG_TRA_DEMANDS!$F34,DEMANDS!$I$4:$T$14,MATCH($E34,DEMANDS!$H$4:$H$14,0),FALSE)/HLOOKUP(2018,DEMANDS!$I$4:$T$14,MATCH($E34,DEMANDS!$H$4:$H$14,0),FALSE)</f>
        <v>1.6173085862501275</v>
      </c>
      <c r="X34" s="77">
        <f>HLOOKUP(REG_TRA_DEMANDS!X$3,'BY-Demands'!$J$5:$AK$15,MATCH($E34,'BY-Demands'!$I$5:$I$15,0),FALSE)*HLOOKUP(REG_TRA_DEMANDS!$F34,DEMANDS!$I$4:$T$14,MATCH($E34,DEMANDS!$H$4:$H$14,0),FALSE)/HLOOKUP(2018,DEMANDS!$I$4:$T$14,MATCH($E34,DEMANDS!$H$4:$H$14,0),FALSE)</f>
        <v>1.0184965208922414</v>
      </c>
      <c r="Y34" s="77">
        <f>HLOOKUP(REG_TRA_DEMANDS!Y$3,'BY-Demands'!$J$5:$AK$15,MATCH($E34,'BY-Demands'!$I$5:$I$15,0),FALSE)*HLOOKUP(REG_TRA_DEMANDS!$F34,DEMANDS!$I$4:$T$14,MATCH($E34,DEMANDS!$H$4:$H$14,0),FALSE)/HLOOKUP(2018,DEMANDS!$I$4:$T$14,MATCH($E34,DEMANDS!$H$4:$H$14,0),FALSE)</f>
        <v>2.3140081221047573</v>
      </c>
      <c r="Z34" s="77">
        <f>HLOOKUP(REG_TRA_DEMANDS!Z$3,'BY-Demands'!$J$5:$AK$15,MATCH($E34,'BY-Demands'!$I$5:$I$15,0),FALSE)*HLOOKUP(REG_TRA_DEMANDS!$F34,DEMANDS!$I$4:$T$14,MATCH($E34,DEMANDS!$H$4:$H$14,0),FALSE)/HLOOKUP(2018,DEMANDS!$I$4:$T$14,MATCH($E34,DEMANDS!$H$4:$H$14,0),FALSE)</f>
        <v>0.29852542825822509</v>
      </c>
      <c r="AA34" s="77">
        <f>HLOOKUP(REG_TRA_DEMANDS!AA$3,'BY-Demands'!$J$5:$AK$15,MATCH($E34,'BY-Demands'!$I$5:$I$15,0),FALSE)*HLOOKUP(REG_TRA_DEMANDS!$F34,DEMANDS!$I$4:$T$14,MATCH($E34,DEMANDS!$H$4:$H$14,0),FALSE)/HLOOKUP(2018,DEMANDS!$I$4:$T$14,MATCH($E34,DEMANDS!$H$4:$H$14,0),FALSE)</f>
        <v>1.2831598939556648</v>
      </c>
      <c r="AB34" s="77">
        <f>HLOOKUP(REG_TRA_DEMANDS!AB$3,'BY-Demands'!$J$5:$AK$15,MATCH($E34,'BY-Demands'!$I$5:$I$15,0),FALSE)*HLOOKUP(REG_TRA_DEMANDS!$F34,DEMANDS!$I$4:$T$14,MATCH($E34,DEMANDS!$H$4:$H$14,0),FALSE)/HLOOKUP(2018,DEMANDS!$I$4:$T$14,MATCH($E34,DEMANDS!$H$4:$H$14,0),FALSE)</f>
        <v>0.67258444190926236</v>
      </c>
      <c r="AC34" s="77">
        <f>HLOOKUP(REG_TRA_DEMANDS!AC$3,'BY-Demands'!$J$5:$AK$15,MATCH($E34,'BY-Demands'!$I$5:$I$15,0),FALSE)*HLOOKUP(REG_TRA_DEMANDS!$F34,DEMANDS!$I$4:$T$14,MATCH($E34,DEMANDS!$H$4:$H$14,0),FALSE)/HLOOKUP(2018,DEMANDS!$I$4:$T$14,MATCH($E34,DEMANDS!$H$4:$H$14,0),FALSE)</f>
        <v>0.56060403627446587</v>
      </c>
      <c r="AD34" s="77">
        <f>HLOOKUP(REG_TRA_DEMANDS!AD$3,'BY-Demands'!$J$5:$AK$15,MATCH($E34,'BY-Demands'!$I$5:$I$15,0),FALSE)*HLOOKUP(REG_TRA_DEMANDS!$F34,DEMANDS!$I$4:$T$14,MATCH($E34,DEMANDS!$H$4:$H$14,0),FALSE)/HLOOKUP(2018,DEMANDS!$I$4:$T$14,MATCH($E34,DEMANDS!$H$4:$H$14,0),FALSE)</f>
        <v>0.59956370077628907</v>
      </c>
      <c r="AE34" s="77">
        <f>HLOOKUP(REG_TRA_DEMANDS!AE$3,'BY-Demands'!$J$5:$AK$15,MATCH($E34,'BY-Demands'!$I$5:$I$15,0),FALSE)*HLOOKUP(REG_TRA_DEMANDS!$F34,DEMANDS!$I$4:$T$14,MATCH($E34,DEMANDS!$H$4:$H$14,0),FALSE)/HLOOKUP(2018,DEMANDS!$I$4:$T$14,MATCH($E34,DEMANDS!$H$4:$H$14,0),FALSE)</f>
        <v>1.1044400932089762</v>
      </c>
      <c r="AF34" s="77">
        <f>HLOOKUP(REG_TRA_DEMANDS!AF$3,'BY-Demands'!$J$5:$AK$15,MATCH($E34,'BY-Demands'!$I$5:$I$15,0),FALSE)*HLOOKUP(REG_TRA_DEMANDS!$F34,DEMANDS!$I$4:$T$14,MATCH($E34,DEMANDS!$H$4:$H$14,0),FALSE)/HLOOKUP(2018,DEMANDS!$I$4:$T$14,MATCH($E34,DEMANDS!$H$4:$H$14,0),FALSE)</f>
        <v>0.63797565845951043</v>
      </c>
    </row>
    <row r="35" spans="4:32" x14ac:dyDescent="0.2">
      <c r="D35" s="75" t="s">
        <v>4</v>
      </c>
      <c r="E35" s="75" t="str">
        <f>DEMANDS!$H$7</f>
        <v>TRAPL</v>
      </c>
      <c r="F35" s="75">
        <v>2065</v>
      </c>
      <c r="G35" s="77">
        <f>HLOOKUP(REG_TRA_DEMANDS!G$3,'BY-Demands'!$J$5:$AK$15,MATCH($E35,'BY-Demands'!$I$5:$I$15,0),FALSE)*HLOOKUP(REG_TRA_DEMANDS!$F35,DEMANDS!$I$4:$T$14,MATCH($E35,DEMANDS!$H$4:$H$14,0),FALSE)/HLOOKUP(2018,DEMANDS!$I$4:$T$14,MATCH($E35,DEMANDS!$H$4:$H$14,0),FALSE)</f>
        <v>0.57969855218761601</v>
      </c>
      <c r="H35" s="77">
        <f>HLOOKUP(REG_TRA_DEMANDS!H$3,'BY-Demands'!$J$5:$AK$15,MATCH($E35,'BY-Demands'!$I$5:$I$15,0),FALSE)*HLOOKUP(REG_TRA_DEMANDS!$F35,DEMANDS!$I$4:$T$14,MATCH($E35,DEMANDS!$H$4:$H$14,0),FALSE)/HLOOKUP(2018,DEMANDS!$I$4:$T$14,MATCH($E35,DEMANDS!$H$4:$H$14,0),FALSE)</f>
        <v>10.326959488780114</v>
      </c>
      <c r="I35" s="77">
        <f>HLOOKUP(REG_TRA_DEMANDS!I$3,'BY-Demands'!$J$5:$AK$15,MATCH($E35,'BY-Demands'!$I$5:$I$15,0),FALSE)*HLOOKUP(REG_TRA_DEMANDS!$F35,DEMANDS!$I$4:$T$14,MATCH($E35,DEMANDS!$H$4:$H$14,0),FALSE)/HLOOKUP(2018,DEMANDS!$I$4:$T$14,MATCH($E35,DEMANDS!$H$4:$H$14,0),FALSE)</f>
        <v>2.0865501923698373</v>
      </c>
      <c r="J35" s="77">
        <f>HLOOKUP(REG_TRA_DEMANDS!J$3,'BY-Demands'!$J$5:$AK$15,MATCH($E35,'BY-Demands'!$I$5:$I$15,0),FALSE)*HLOOKUP(REG_TRA_DEMANDS!$F35,DEMANDS!$I$4:$T$14,MATCH($E35,DEMANDS!$H$4:$H$14,0),FALSE)/HLOOKUP(2018,DEMANDS!$I$4:$T$14,MATCH($E35,DEMANDS!$H$4:$H$14,0),FALSE)</f>
        <v>1.0047575737878185</v>
      </c>
      <c r="K35" s="77">
        <f>HLOOKUP(REG_TRA_DEMANDS!K$3,'BY-Demands'!$J$5:$AK$15,MATCH($E35,'BY-Demands'!$I$5:$I$15,0),FALSE)*HLOOKUP(REG_TRA_DEMANDS!$F35,DEMANDS!$I$4:$T$14,MATCH($E35,DEMANDS!$H$4:$H$14,0),FALSE)/HLOOKUP(2018,DEMANDS!$I$4:$T$14,MATCH($E35,DEMANDS!$H$4:$H$14,0),FALSE)</f>
        <v>0.74652693512760426</v>
      </c>
      <c r="L35" s="77">
        <f>HLOOKUP(REG_TRA_DEMANDS!L$3,'BY-Demands'!$J$5:$AK$15,MATCH($E35,'BY-Demands'!$I$5:$I$15,0),FALSE)*HLOOKUP(REG_TRA_DEMANDS!$F35,DEMANDS!$I$4:$T$14,MATCH($E35,DEMANDS!$H$4:$H$14,0),FALSE)/HLOOKUP(2018,DEMANDS!$I$4:$T$14,MATCH($E35,DEMANDS!$H$4:$H$14,0),FALSE)</f>
        <v>0.38439587622274851</v>
      </c>
      <c r="M35" s="77">
        <f>HLOOKUP(REG_TRA_DEMANDS!M$3,'BY-Demands'!$J$5:$AK$15,MATCH($E35,'BY-Demands'!$I$5:$I$15,0),FALSE)*HLOOKUP(REG_TRA_DEMANDS!$F35,DEMANDS!$I$4:$T$14,MATCH($E35,DEMANDS!$H$4:$H$14,0),FALSE)/HLOOKUP(2018,DEMANDS!$I$4:$T$14,MATCH($E35,DEMANDS!$H$4:$H$14,0),FALSE)</f>
        <v>1.0444992496243979</v>
      </c>
      <c r="N35" s="77">
        <f>HLOOKUP(REG_TRA_DEMANDS!N$3,'BY-Demands'!$J$5:$AK$15,MATCH($E35,'BY-Demands'!$I$5:$I$15,0),FALSE)*HLOOKUP(REG_TRA_DEMANDS!$F35,DEMANDS!$I$4:$T$14,MATCH($E35,DEMANDS!$H$4:$H$14,0),FALSE)/HLOOKUP(2018,DEMANDS!$I$4:$T$14,MATCH($E35,DEMANDS!$H$4:$H$14,0),FALSE)</f>
        <v>1.7761855184915285</v>
      </c>
      <c r="O35" s="77">
        <f>HLOOKUP(REG_TRA_DEMANDS!O$3,'BY-Demands'!$J$5:$AK$15,MATCH($E35,'BY-Demands'!$I$5:$I$15,0),FALSE)*HLOOKUP(REG_TRA_DEMANDS!$F35,DEMANDS!$I$4:$T$14,MATCH($E35,DEMANDS!$H$4:$H$14,0),FALSE)/HLOOKUP(2018,DEMANDS!$I$4:$T$14,MATCH($E35,DEMANDS!$H$4:$H$14,0),FALSE)</f>
        <v>0.76556710174155573</v>
      </c>
      <c r="P35" s="77">
        <f>HLOOKUP(REG_TRA_DEMANDS!P$3,'BY-Demands'!$J$5:$AK$15,MATCH($E35,'BY-Demands'!$I$5:$I$15,0),FALSE)*HLOOKUP(REG_TRA_DEMANDS!$F35,DEMANDS!$I$4:$T$14,MATCH($E35,DEMANDS!$H$4:$H$14,0),FALSE)/HLOOKUP(2018,DEMANDS!$I$4:$T$14,MATCH($E35,DEMANDS!$H$4:$H$14,0),FALSE)</f>
        <v>0.84842412416386181</v>
      </c>
      <c r="Q35" s="77">
        <f>HLOOKUP(REG_TRA_DEMANDS!Q$3,'BY-Demands'!$J$5:$AK$15,MATCH($E35,'BY-Demands'!$I$5:$I$15,0),FALSE)*HLOOKUP(REG_TRA_DEMANDS!$F35,DEMANDS!$I$4:$T$14,MATCH($E35,DEMANDS!$H$4:$H$14,0),FALSE)/HLOOKUP(2018,DEMANDS!$I$4:$T$14,MATCH($E35,DEMANDS!$H$4:$H$14,0),FALSE)</f>
        <v>1.5079805979568408</v>
      </c>
      <c r="R35" s="77">
        <f>HLOOKUP(REG_TRA_DEMANDS!R$3,'BY-Demands'!$J$5:$AK$15,MATCH($E35,'BY-Demands'!$I$5:$I$15,0),FALSE)*HLOOKUP(REG_TRA_DEMANDS!$F35,DEMANDS!$I$4:$T$14,MATCH($E35,DEMANDS!$H$4:$H$14,0),FALSE)/HLOOKUP(2018,DEMANDS!$I$4:$T$14,MATCH($E35,DEMANDS!$H$4:$H$14,0),FALSE)</f>
        <v>1.2912901730777784</v>
      </c>
      <c r="S35" s="77">
        <f>HLOOKUP(REG_TRA_DEMANDS!S$3,'BY-Demands'!$J$5:$AK$15,MATCH($E35,'BY-Demands'!$I$5:$I$15,0),FALSE)*HLOOKUP(REG_TRA_DEMANDS!$F35,DEMANDS!$I$4:$T$14,MATCH($E35,DEMANDS!$H$4:$H$14,0),FALSE)/HLOOKUP(2018,DEMANDS!$I$4:$T$14,MATCH($E35,DEMANDS!$H$4:$H$14,0),FALSE)</f>
        <v>1.1577733349963004</v>
      </c>
      <c r="T35" s="77">
        <f>HLOOKUP(REG_TRA_DEMANDS!T$3,'BY-Demands'!$J$5:$AK$15,MATCH($E35,'BY-Demands'!$I$5:$I$15,0),FALSE)*HLOOKUP(REG_TRA_DEMANDS!$F35,DEMANDS!$I$4:$T$14,MATCH($E35,DEMANDS!$H$4:$H$14,0),FALSE)/HLOOKUP(2018,DEMANDS!$I$4:$T$14,MATCH($E35,DEMANDS!$H$4:$H$14,0),FALSE)</f>
        <v>4.7209427155444068</v>
      </c>
      <c r="U35" s="77">
        <f>HLOOKUP(REG_TRA_DEMANDS!U$3,'BY-Demands'!$J$5:$AK$15,MATCH($E35,'BY-Demands'!$I$5:$I$15,0),FALSE)*HLOOKUP(REG_TRA_DEMANDS!$F35,DEMANDS!$I$4:$T$14,MATCH($E35,DEMANDS!$H$4:$H$14,0),FALSE)/HLOOKUP(2018,DEMANDS!$I$4:$T$14,MATCH($E35,DEMANDS!$H$4:$H$14,0),FALSE)</f>
        <v>1.5700175510726915</v>
      </c>
      <c r="V35" s="77">
        <f>HLOOKUP(REG_TRA_DEMANDS!V$3,'BY-Demands'!$J$5:$AK$15,MATCH($E35,'BY-Demands'!$I$5:$I$15,0),FALSE)*HLOOKUP(REG_TRA_DEMANDS!$F35,DEMANDS!$I$4:$T$14,MATCH($E35,DEMANDS!$H$4:$H$14,0),FALSE)/HLOOKUP(2018,DEMANDS!$I$4:$T$14,MATCH($E35,DEMANDS!$H$4:$H$14,0),FALSE)</f>
        <v>1.7392290248812521</v>
      </c>
      <c r="W35" s="77">
        <f>HLOOKUP(REG_TRA_DEMANDS!W$3,'BY-Demands'!$J$5:$AK$15,MATCH($E35,'BY-Demands'!$I$5:$I$15,0),FALSE)*HLOOKUP(REG_TRA_DEMANDS!$F35,DEMANDS!$I$4:$T$14,MATCH($E35,DEMANDS!$H$4:$H$14,0),FALSE)/HLOOKUP(2018,DEMANDS!$I$4:$T$14,MATCH($E35,DEMANDS!$H$4:$H$14,0),FALSE)</f>
        <v>1.682583281291445</v>
      </c>
      <c r="X35" s="77">
        <f>HLOOKUP(REG_TRA_DEMANDS!X$3,'BY-Demands'!$J$5:$AK$15,MATCH($E35,'BY-Demands'!$I$5:$I$15,0),FALSE)*HLOOKUP(REG_TRA_DEMANDS!$F35,DEMANDS!$I$4:$T$14,MATCH($E35,DEMANDS!$H$4:$H$14,0),FALSE)/HLOOKUP(2018,DEMANDS!$I$4:$T$14,MATCH($E35,DEMANDS!$H$4:$H$14,0),FALSE)</f>
        <v>1.0596031163602269</v>
      </c>
      <c r="Y35" s="77">
        <f>HLOOKUP(REG_TRA_DEMANDS!Y$3,'BY-Demands'!$J$5:$AK$15,MATCH($E35,'BY-Demands'!$I$5:$I$15,0),FALSE)*HLOOKUP(REG_TRA_DEMANDS!$F35,DEMANDS!$I$4:$T$14,MATCH($E35,DEMANDS!$H$4:$H$14,0),FALSE)/HLOOKUP(2018,DEMANDS!$I$4:$T$14,MATCH($E35,DEMANDS!$H$4:$H$14,0),FALSE)</f>
        <v>2.4074016623219232</v>
      </c>
      <c r="Z35" s="77">
        <f>HLOOKUP(REG_TRA_DEMANDS!Z$3,'BY-Demands'!$J$5:$AK$15,MATCH($E35,'BY-Demands'!$I$5:$I$15,0),FALSE)*HLOOKUP(REG_TRA_DEMANDS!$F35,DEMANDS!$I$4:$T$14,MATCH($E35,DEMANDS!$H$4:$H$14,0),FALSE)/HLOOKUP(2018,DEMANDS!$I$4:$T$14,MATCH($E35,DEMANDS!$H$4:$H$14,0),FALSE)</f>
        <v>0.31057393678485984</v>
      </c>
      <c r="AA35" s="77">
        <f>HLOOKUP(REG_TRA_DEMANDS!AA$3,'BY-Demands'!$J$5:$AK$15,MATCH($E35,'BY-Demands'!$I$5:$I$15,0),FALSE)*HLOOKUP(REG_TRA_DEMANDS!$F35,DEMANDS!$I$4:$T$14,MATCH($E35,DEMANDS!$H$4:$H$14,0),FALSE)/HLOOKUP(2018,DEMANDS!$I$4:$T$14,MATCH($E35,DEMANDS!$H$4:$H$14,0),FALSE)</f>
        <v>1.3349483228796744</v>
      </c>
      <c r="AB35" s="77">
        <f>HLOOKUP(REG_TRA_DEMANDS!AB$3,'BY-Demands'!$J$5:$AK$15,MATCH($E35,'BY-Demands'!$I$5:$I$15,0),FALSE)*HLOOKUP(REG_TRA_DEMANDS!$F35,DEMANDS!$I$4:$T$14,MATCH($E35,DEMANDS!$H$4:$H$14,0),FALSE)/HLOOKUP(2018,DEMANDS!$I$4:$T$14,MATCH($E35,DEMANDS!$H$4:$H$14,0),FALSE)</f>
        <v>0.69973000009674091</v>
      </c>
      <c r="AC35" s="77">
        <f>HLOOKUP(REG_TRA_DEMANDS!AC$3,'BY-Demands'!$J$5:$AK$15,MATCH($E35,'BY-Demands'!$I$5:$I$15,0),FALSE)*HLOOKUP(REG_TRA_DEMANDS!$F35,DEMANDS!$I$4:$T$14,MATCH($E35,DEMANDS!$H$4:$H$14,0),FALSE)/HLOOKUP(2018,DEMANDS!$I$4:$T$14,MATCH($E35,DEMANDS!$H$4:$H$14,0),FALSE)</f>
        <v>0.58323005694723806</v>
      </c>
      <c r="AD35" s="77">
        <f>HLOOKUP(REG_TRA_DEMANDS!AD$3,'BY-Demands'!$J$5:$AK$15,MATCH($E35,'BY-Demands'!$I$5:$I$15,0),FALSE)*HLOOKUP(REG_TRA_DEMANDS!$F35,DEMANDS!$I$4:$T$14,MATCH($E35,DEMANDS!$H$4:$H$14,0),FALSE)/HLOOKUP(2018,DEMANDS!$I$4:$T$14,MATCH($E35,DEMANDS!$H$4:$H$14,0),FALSE)</f>
        <v>0.62376213641110934</v>
      </c>
      <c r="AE35" s="77">
        <f>HLOOKUP(REG_TRA_DEMANDS!AE$3,'BY-Demands'!$J$5:$AK$15,MATCH($E35,'BY-Demands'!$I$5:$I$15,0),FALSE)*HLOOKUP(REG_TRA_DEMANDS!$F35,DEMANDS!$I$4:$T$14,MATCH($E35,DEMANDS!$H$4:$H$14,0),FALSE)/HLOOKUP(2018,DEMANDS!$I$4:$T$14,MATCH($E35,DEMANDS!$H$4:$H$14,0),FALSE)</f>
        <v>1.1490153776590339</v>
      </c>
      <c r="AF35" s="77">
        <f>HLOOKUP(REG_TRA_DEMANDS!AF$3,'BY-Demands'!$J$5:$AK$15,MATCH($E35,'BY-Demands'!$I$5:$I$15,0),FALSE)*HLOOKUP(REG_TRA_DEMANDS!$F35,DEMANDS!$I$4:$T$14,MATCH($E35,DEMANDS!$H$4:$H$14,0),FALSE)/HLOOKUP(2018,DEMANDS!$I$4:$T$14,MATCH($E35,DEMANDS!$H$4:$H$14,0),FALSE)</f>
        <v>0.66372440356837226</v>
      </c>
    </row>
    <row r="36" spans="4:32" x14ac:dyDescent="0.2">
      <c r="D36" s="75" t="s">
        <v>4</v>
      </c>
      <c r="E36" s="75" t="str">
        <f>DEMANDS!$H$7</f>
        <v>TRAPL</v>
      </c>
      <c r="F36" s="75">
        <v>2070</v>
      </c>
      <c r="G36" s="78">
        <f>HLOOKUP(REG_TRA_DEMANDS!G$3,'BY-Demands'!$J$5:$AK$15,MATCH($E36,'BY-Demands'!$I$5:$I$15,0),FALSE)*HLOOKUP(REG_TRA_DEMANDS!$F36,DEMANDS!$I$4:$T$14,MATCH($E36,DEMANDS!$H$4:$H$14,0),FALSE)/HLOOKUP(2018,DEMANDS!$I$4:$T$14,MATCH($E36,DEMANDS!$H$4:$H$14,0),FALSE)</f>
        <v>0.60190541066418046</v>
      </c>
      <c r="H36" s="78">
        <f>HLOOKUP(REG_TRA_DEMANDS!H$3,'BY-Demands'!$J$5:$AK$15,MATCH($E36,'BY-Demands'!$I$5:$I$15,0),FALSE)*HLOOKUP(REG_TRA_DEMANDS!$F36,DEMANDS!$I$4:$T$14,MATCH($E36,DEMANDS!$H$4:$H$14,0),FALSE)/HLOOKUP(2018,DEMANDS!$I$4:$T$14,MATCH($E36,DEMANDS!$H$4:$H$14,0),FALSE)</f>
        <v>10.722560490361248</v>
      </c>
      <c r="I36" s="78">
        <f>HLOOKUP(REG_TRA_DEMANDS!I$3,'BY-Demands'!$J$5:$AK$15,MATCH($E36,'BY-Demands'!$I$5:$I$15,0),FALSE)*HLOOKUP(REG_TRA_DEMANDS!$F36,DEMANDS!$I$4:$T$14,MATCH($E36,DEMANDS!$H$4:$H$14,0),FALSE)/HLOOKUP(2018,DEMANDS!$I$4:$T$14,MATCH($E36,DEMANDS!$H$4:$H$14,0),FALSE)</f>
        <v>2.1664809161077998</v>
      </c>
      <c r="J36" s="78">
        <f>HLOOKUP(REG_TRA_DEMANDS!J$3,'BY-Demands'!$J$5:$AK$15,MATCH($E36,'BY-Demands'!$I$5:$I$15,0),FALSE)*HLOOKUP(REG_TRA_DEMANDS!$F36,DEMANDS!$I$4:$T$14,MATCH($E36,DEMANDS!$H$4:$H$14,0),FALSE)/HLOOKUP(2018,DEMANDS!$I$4:$T$14,MATCH($E36,DEMANDS!$H$4:$H$14,0),FALSE)</f>
        <v>1.0432474219341719</v>
      </c>
      <c r="K36" s="78">
        <f>HLOOKUP(REG_TRA_DEMANDS!K$3,'BY-Demands'!$J$5:$AK$15,MATCH($E36,'BY-Demands'!$I$5:$I$15,0),FALSE)*HLOOKUP(REG_TRA_DEMANDS!$F36,DEMANDS!$I$4:$T$14,MATCH($E36,DEMANDS!$H$4:$H$14,0),FALSE)/HLOOKUP(2018,DEMANDS!$I$4:$T$14,MATCH($E36,DEMANDS!$H$4:$H$14,0),FALSE)</f>
        <v>0.77512458805387319</v>
      </c>
      <c r="L36" s="78">
        <f>HLOOKUP(REG_TRA_DEMANDS!L$3,'BY-Demands'!$J$5:$AK$15,MATCH($E36,'BY-Demands'!$I$5:$I$15,0),FALSE)*HLOOKUP(REG_TRA_DEMANDS!$F36,DEMANDS!$I$4:$T$14,MATCH($E36,DEMANDS!$H$4:$H$14,0),FALSE)/HLOOKUP(2018,DEMANDS!$I$4:$T$14,MATCH($E36,DEMANDS!$H$4:$H$14,0),FALSE)</f>
        <v>0.39912115850962032</v>
      </c>
      <c r="M36" s="78">
        <f>HLOOKUP(REG_TRA_DEMANDS!M$3,'BY-Demands'!$J$5:$AK$15,MATCH($E36,'BY-Demands'!$I$5:$I$15,0),FALSE)*HLOOKUP(REG_TRA_DEMANDS!$F36,DEMANDS!$I$4:$T$14,MATCH($E36,DEMANDS!$H$4:$H$14,0),FALSE)/HLOOKUP(2018,DEMANDS!$I$4:$T$14,MATCH($E36,DEMANDS!$H$4:$H$14,0),FALSE)</f>
        <v>1.084511505869916</v>
      </c>
      <c r="N36" s="78">
        <f>HLOOKUP(REG_TRA_DEMANDS!N$3,'BY-Demands'!$J$5:$AK$15,MATCH($E36,'BY-Demands'!$I$5:$I$15,0),FALSE)*HLOOKUP(REG_TRA_DEMANDS!$F36,DEMANDS!$I$4:$T$14,MATCH($E36,DEMANDS!$H$4:$H$14,0),FALSE)/HLOOKUP(2018,DEMANDS!$I$4:$T$14,MATCH($E36,DEMANDS!$H$4:$H$14,0),FALSE)</f>
        <v>1.8442269174020764</v>
      </c>
      <c r="O36" s="78">
        <f>HLOOKUP(REG_TRA_DEMANDS!O$3,'BY-Demands'!$J$5:$AK$15,MATCH($E36,'BY-Demands'!$I$5:$I$15,0),FALSE)*HLOOKUP(REG_TRA_DEMANDS!$F36,DEMANDS!$I$4:$T$14,MATCH($E36,DEMANDS!$H$4:$H$14,0),FALSE)/HLOOKUP(2018,DEMANDS!$I$4:$T$14,MATCH($E36,DEMANDS!$H$4:$H$14,0),FALSE)</f>
        <v>0.79489413769590134</v>
      </c>
      <c r="P36" s="78">
        <f>HLOOKUP(REG_TRA_DEMANDS!P$3,'BY-Demands'!$J$5:$AK$15,MATCH($E36,'BY-Demands'!$I$5:$I$15,0),FALSE)*HLOOKUP(REG_TRA_DEMANDS!$F36,DEMANDS!$I$4:$T$14,MATCH($E36,DEMANDS!$H$4:$H$14,0),FALSE)/HLOOKUP(2018,DEMANDS!$I$4:$T$14,MATCH($E36,DEMANDS!$H$4:$H$14,0),FALSE)</f>
        <v>0.88092521353576048</v>
      </c>
      <c r="Q36" s="78">
        <f>HLOOKUP(REG_TRA_DEMANDS!Q$3,'BY-Demands'!$J$5:$AK$15,MATCH($E36,'BY-Demands'!$I$5:$I$15,0),FALSE)*HLOOKUP(REG_TRA_DEMANDS!$F36,DEMANDS!$I$4:$T$14,MATCH($E36,DEMANDS!$H$4:$H$14,0),FALSE)/HLOOKUP(2018,DEMANDS!$I$4:$T$14,MATCH($E36,DEMANDS!$H$4:$H$14,0),FALSE)</f>
        <v>1.565747710877617</v>
      </c>
      <c r="R36" s="78">
        <f>HLOOKUP(REG_TRA_DEMANDS!R$3,'BY-Demands'!$J$5:$AK$15,MATCH($E36,'BY-Demands'!$I$5:$I$15,0),FALSE)*HLOOKUP(REG_TRA_DEMANDS!$F36,DEMANDS!$I$4:$T$14,MATCH($E36,DEMANDS!$H$4:$H$14,0),FALSE)/HLOOKUP(2018,DEMANDS!$I$4:$T$14,MATCH($E36,DEMANDS!$H$4:$H$14,0),FALSE)</f>
        <v>1.3407563965442739</v>
      </c>
      <c r="S36" s="78">
        <f>HLOOKUP(REG_TRA_DEMANDS!S$3,'BY-Demands'!$J$5:$AK$15,MATCH($E36,'BY-Demands'!$I$5:$I$15,0),FALSE)*HLOOKUP(REG_TRA_DEMANDS!$F36,DEMANDS!$I$4:$T$14,MATCH($E36,DEMANDS!$H$4:$H$14,0),FALSE)/HLOOKUP(2018,DEMANDS!$I$4:$T$14,MATCH($E36,DEMANDS!$H$4:$H$14,0),FALSE)</f>
        <v>1.2021248492465584</v>
      </c>
      <c r="T36" s="78">
        <f>HLOOKUP(REG_TRA_DEMANDS!T$3,'BY-Demands'!$J$5:$AK$15,MATCH($E36,'BY-Demands'!$I$5:$I$15,0),FALSE)*HLOOKUP(REG_TRA_DEMANDS!$F36,DEMANDS!$I$4:$T$14,MATCH($E36,DEMANDS!$H$4:$H$14,0),FALSE)/HLOOKUP(2018,DEMANDS!$I$4:$T$14,MATCH($E36,DEMANDS!$H$4:$H$14,0),FALSE)</f>
        <v>4.9017906862085336</v>
      </c>
      <c r="U36" s="78">
        <f>HLOOKUP(REG_TRA_DEMANDS!U$3,'BY-Demands'!$J$5:$AK$15,MATCH($E36,'BY-Demands'!$I$5:$I$15,0),FALSE)*HLOOKUP(REG_TRA_DEMANDS!$F36,DEMANDS!$I$4:$T$14,MATCH($E36,DEMANDS!$H$4:$H$14,0),FALSE)/HLOOKUP(2018,DEMANDS!$I$4:$T$14,MATCH($E36,DEMANDS!$H$4:$H$14,0),FALSE)</f>
        <v>1.6301611505880298</v>
      </c>
      <c r="V36" s="78">
        <f>HLOOKUP(REG_TRA_DEMANDS!V$3,'BY-Demands'!$J$5:$AK$15,MATCH($E36,'BY-Demands'!$I$5:$I$15,0),FALSE)*HLOOKUP(REG_TRA_DEMANDS!$F36,DEMANDS!$I$4:$T$14,MATCH($E36,DEMANDS!$H$4:$H$14,0),FALSE)/HLOOKUP(2018,DEMANDS!$I$4:$T$14,MATCH($E36,DEMANDS!$H$4:$H$14,0),FALSE)</f>
        <v>1.8058547093307298</v>
      </c>
      <c r="W36" s="78">
        <f>HLOOKUP(REG_TRA_DEMANDS!W$3,'BY-Demands'!$J$5:$AK$15,MATCH($E36,'BY-Demands'!$I$5:$I$15,0),FALSE)*HLOOKUP(REG_TRA_DEMANDS!$F36,DEMANDS!$I$4:$T$14,MATCH($E36,DEMANDS!$H$4:$H$14,0),FALSE)/HLOOKUP(2018,DEMANDS!$I$4:$T$14,MATCH($E36,DEMANDS!$H$4:$H$14,0),FALSE)</f>
        <v>1.7470390034278349</v>
      </c>
      <c r="X36" s="78">
        <f>HLOOKUP(REG_TRA_DEMANDS!X$3,'BY-Demands'!$J$5:$AK$15,MATCH($E36,'BY-Demands'!$I$5:$I$15,0),FALSE)*HLOOKUP(REG_TRA_DEMANDS!$F36,DEMANDS!$I$4:$T$14,MATCH($E36,DEMANDS!$H$4:$H$14,0),FALSE)/HLOOKUP(2018,DEMANDS!$I$4:$T$14,MATCH($E36,DEMANDS!$H$4:$H$14,0),FALSE)</f>
        <v>1.1001939654447055</v>
      </c>
      <c r="Y36" s="78">
        <f>HLOOKUP(REG_TRA_DEMANDS!Y$3,'BY-Demands'!$J$5:$AK$15,MATCH($E36,'BY-Demands'!$I$5:$I$15,0),FALSE)*HLOOKUP(REG_TRA_DEMANDS!$F36,DEMANDS!$I$4:$T$14,MATCH($E36,DEMANDS!$H$4:$H$14,0),FALSE)/HLOOKUP(2018,DEMANDS!$I$4:$T$14,MATCH($E36,DEMANDS!$H$4:$H$14,0),FALSE)</f>
        <v>2.499623434844354</v>
      </c>
      <c r="Z36" s="78">
        <f>HLOOKUP(REG_TRA_DEMANDS!Z$3,'BY-Demands'!$J$5:$AK$15,MATCH($E36,'BY-Demands'!$I$5:$I$15,0),FALSE)*HLOOKUP(REG_TRA_DEMANDS!$F36,DEMANDS!$I$4:$T$14,MATCH($E36,DEMANDS!$H$4:$H$14,0),FALSE)/HLOOKUP(2018,DEMANDS!$I$4:$T$14,MATCH($E36,DEMANDS!$H$4:$H$14,0),FALSE)</f>
        <v>0.32247127797135078</v>
      </c>
      <c r="AA36" s="78">
        <f>HLOOKUP(REG_TRA_DEMANDS!AA$3,'BY-Demands'!$J$5:$AK$15,MATCH($E36,'BY-Demands'!$I$5:$I$15,0),FALSE)*HLOOKUP(REG_TRA_DEMANDS!$F36,DEMANDS!$I$4:$T$14,MATCH($E36,DEMANDS!$H$4:$H$14,0),FALSE)/HLOOKUP(2018,DEMANDS!$I$4:$T$14,MATCH($E36,DEMANDS!$H$4:$H$14,0),FALSE)</f>
        <v>1.3860869851513744</v>
      </c>
      <c r="AB36" s="78">
        <f>HLOOKUP(REG_TRA_DEMANDS!AB$3,'BY-Demands'!$J$5:$AK$15,MATCH($E36,'BY-Demands'!$I$5:$I$15,0),FALSE)*HLOOKUP(REG_TRA_DEMANDS!$F36,DEMANDS!$I$4:$T$14,MATCH($E36,DEMANDS!$H$4:$H$14,0),FALSE)/HLOOKUP(2018,DEMANDS!$I$4:$T$14,MATCH($E36,DEMANDS!$H$4:$H$14,0),FALSE)</f>
        <v>0.72653497489841279</v>
      </c>
      <c r="AC36" s="78">
        <f>HLOOKUP(REG_TRA_DEMANDS!AC$3,'BY-Demands'!$J$5:$AK$15,MATCH($E36,'BY-Demands'!$I$5:$I$15,0),FALSE)*HLOOKUP(REG_TRA_DEMANDS!$F36,DEMANDS!$I$4:$T$14,MATCH($E36,DEMANDS!$H$4:$H$14,0),FALSE)/HLOOKUP(2018,DEMANDS!$I$4:$T$14,MATCH($E36,DEMANDS!$H$4:$H$14,0),FALSE)</f>
        <v>0.60557219888468106</v>
      </c>
      <c r="AD36" s="78">
        <f>HLOOKUP(REG_TRA_DEMANDS!AD$3,'BY-Demands'!$J$5:$AK$15,MATCH($E36,'BY-Demands'!$I$5:$I$15,0),FALSE)*HLOOKUP(REG_TRA_DEMANDS!$F36,DEMANDS!$I$4:$T$14,MATCH($E36,DEMANDS!$H$4:$H$14,0),FALSE)/HLOOKUP(2018,DEMANDS!$I$4:$T$14,MATCH($E36,DEMANDS!$H$4:$H$14,0),FALSE)</f>
        <v>0.64765696491128122</v>
      </c>
      <c r="AE36" s="78">
        <f>HLOOKUP(REG_TRA_DEMANDS!AE$3,'BY-Demands'!$J$5:$AK$15,MATCH($E36,'BY-Demands'!$I$5:$I$15,0),FALSE)*HLOOKUP(REG_TRA_DEMANDS!$F36,DEMANDS!$I$4:$T$14,MATCH($E36,DEMANDS!$H$4:$H$14,0),FALSE)/HLOOKUP(2018,DEMANDS!$I$4:$T$14,MATCH($E36,DEMANDS!$H$4:$H$14,0),FALSE)</f>
        <v>1.1930313956097089</v>
      </c>
      <c r="AF36" s="78">
        <f>HLOOKUP(REG_TRA_DEMANDS!AF$3,'BY-Demands'!$J$5:$AK$15,MATCH($E36,'BY-Demands'!$I$5:$I$15,0),FALSE)*HLOOKUP(REG_TRA_DEMANDS!$F36,DEMANDS!$I$4:$T$14,MATCH($E36,DEMANDS!$H$4:$H$14,0),FALSE)/HLOOKUP(2018,DEMANDS!$I$4:$T$14,MATCH($E36,DEMANDS!$H$4:$H$14,0),FALSE)</f>
        <v>0.68915009049110698</v>
      </c>
    </row>
    <row r="37" spans="4:32" x14ac:dyDescent="0.2">
      <c r="D37" s="74" t="s">
        <v>4</v>
      </c>
      <c r="E37" s="74" t="str">
        <f>DEMANDS!$H$8</f>
        <v>TFGV</v>
      </c>
      <c r="F37" s="74">
        <v>2020</v>
      </c>
      <c r="G37" s="76">
        <f>HLOOKUP(REG_TRA_DEMANDS!G$3,'BY-Demands'!$J$5:$AK$15,MATCH($E37,'BY-Demands'!$I$5:$I$15,0),FALSE)*HLOOKUP(REG_TRA_DEMANDS!$F37,DEMANDS!$I$4:$T$14,MATCH($E37,DEMANDS!$H$4:$H$14,0),FALSE)/HLOOKUP(2018,DEMANDS!$I$4:$T$14,MATCH($E37,DEMANDS!$H$4:$H$14,0),FALSE)</f>
        <v>0.17972485447687025</v>
      </c>
      <c r="H37" s="76">
        <f>HLOOKUP(REG_TRA_DEMANDS!H$3,'BY-Demands'!$J$5:$AK$15,MATCH($E37,'BY-Demands'!$I$5:$I$15,0),FALSE)*HLOOKUP(REG_TRA_DEMANDS!$F37,DEMANDS!$I$4:$T$14,MATCH($E37,DEMANDS!$H$4:$H$14,0),FALSE)/HLOOKUP(2018,DEMANDS!$I$4:$T$14,MATCH($E37,DEMANDS!$H$4:$H$14,0),FALSE)</f>
        <v>2.6555859820188852</v>
      </c>
      <c r="I37" s="76">
        <f>HLOOKUP(REG_TRA_DEMANDS!I$3,'BY-Demands'!$J$5:$AK$15,MATCH($E37,'BY-Demands'!$I$5:$I$15,0),FALSE)*HLOOKUP(REG_TRA_DEMANDS!$F37,DEMANDS!$I$4:$T$14,MATCH($E37,DEMANDS!$H$4:$H$14,0),FALSE)/HLOOKUP(2018,DEMANDS!$I$4:$T$14,MATCH($E37,DEMANDS!$H$4:$H$14,0),FALSE)</f>
        <v>0.48711893971077902</v>
      </c>
      <c r="J37" s="76">
        <f>HLOOKUP(REG_TRA_DEMANDS!J$3,'BY-Demands'!$J$5:$AK$15,MATCH($E37,'BY-Demands'!$I$5:$I$15,0),FALSE)*HLOOKUP(REG_TRA_DEMANDS!$F37,DEMANDS!$I$4:$T$14,MATCH($E37,DEMANDS!$H$4:$H$14,0),FALSE)/HLOOKUP(2018,DEMANDS!$I$4:$T$14,MATCH($E37,DEMANDS!$H$4:$H$14,0),FALSE)</f>
        <v>0.31325891870035777</v>
      </c>
      <c r="K37" s="76">
        <f>HLOOKUP(REG_TRA_DEMANDS!K$3,'BY-Demands'!$J$5:$AK$15,MATCH($E37,'BY-Demands'!$I$5:$I$15,0),FALSE)*HLOOKUP(REG_TRA_DEMANDS!$F37,DEMANDS!$I$4:$T$14,MATCH($E37,DEMANDS!$H$4:$H$14,0),FALSE)/HLOOKUP(2018,DEMANDS!$I$4:$T$14,MATCH($E37,DEMANDS!$H$4:$H$14,0),FALSE)</f>
        <v>0.22311924960879764</v>
      </c>
      <c r="L37" s="76">
        <f>HLOOKUP(REG_TRA_DEMANDS!L$3,'BY-Demands'!$J$5:$AK$15,MATCH($E37,'BY-Demands'!$I$5:$I$15,0),FALSE)*HLOOKUP(REG_TRA_DEMANDS!$F37,DEMANDS!$I$4:$T$14,MATCH($E37,DEMANDS!$H$4:$H$14,0),FALSE)/HLOOKUP(2018,DEMANDS!$I$4:$T$14,MATCH($E37,DEMANDS!$H$4:$H$14,0),FALSE)</f>
        <v>0.10767268131410111</v>
      </c>
      <c r="M37" s="76">
        <f>HLOOKUP(REG_TRA_DEMANDS!M$3,'BY-Demands'!$J$5:$AK$15,MATCH($E37,'BY-Demands'!$I$5:$I$15,0),FALSE)*HLOOKUP(REG_TRA_DEMANDS!$F37,DEMANDS!$I$4:$T$14,MATCH($E37,DEMANDS!$H$4:$H$14,0),FALSE)/HLOOKUP(2018,DEMANDS!$I$4:$T$14,MATCH($E37,DEMANDS!$H$4:$H$14,0),FALSE)</f>
        <v>0.28216048891563339</v>
      </c>
      <c r="N37" s="76">
        <f>HLOOKUP(REG_TRA_DEMANDS!N$3,'BY-Demands'!$J$5:$AK$15,MATCH($E37,'BY-Demands'!$I$5:$I$15,0),FALSE)*HLOOKUP(REG_TRA_DEMANDS!$F37,DEMANDS!$I$4:$T$14,MATCH($E37,DEMANDS!$H$4:$H$14,0),FALSE)/HLOOKUP(2018,DEMANDS!$I$4:$T$14,MATCH($E37,DEMANDS!$H$4:$H$14,0),FALSE)</f>
        <v>0.42700188076146584</v>
      </c>
      <c r="O37" s="76">
        <f>HLOOKUP(REG_TRA_DEMANDS!O$3,'BY-Demands'!$J$5:$AK$15,MATCH($E37,'BY-Demands'!$I$5:$I$15,0),FALSE)*HLOOKUP(REG_TRA_DEMANDS!$F37,DEMANDS!$I$4:$T$14,MATCH($E37,DEMANDS!$H$4:$H$14,0),FALSE)/HLOOKUP(2018,DEMANDS!$I$4:$T$14,MATCH($E37,DEMANDS!$H$4:$H$14,0),FALSE)</f>
        <v>0.20537445031998119</v>
      </c>
      <c r="P37" s="76">
        <f>HLOOKUP(REG_TRA_DEMANDS!P$3,'BY-Demands'!$J$5:$AK$15,MATCH($E37,'BY-Demands'!$I$5:$I$15,0),FALSE)*HLOOKUP(REG_TRA_DEMANDS!$F37,DEMANDS!$I$4:$T$14,MATCH($E37,DEMANDS!$H$4:$H$14,0),FALSE)/HLOOKUP(2018,DEMANDS!$I$4:$T$14,MATCH($E37,DEMANDS!$H$4:$H$14,0),FALSE)</f>
        <v>0.23384884692224023</v>
      </c>
      <c r="Q37" s="76">
        <f>HLOOKUP(REG_TRA_DEMANDS!Q$3,'BY-Demands'!$J$5:$AK$15,MATCH($E37,'BY-Demands'!$I$5:$I$15,0),FALSE)*HLOOKUP(REG_TRA_DEMANDS!$F37,DEMANDS!$I$4:$T$14,MATCH($E37,DEMANDS!$H$4:$H$14,0),FALSE)/HLOOKUP(2018,DEMANDS!$I$4:$T$14,MATCH($E37,DEMANDS!$H$4:$H$14,0),FALSE)</f>
        <v>0.47264745067775443</v>
      </c>
      <c r="R37" s="76">
        <f>HLOOKUP(REG_TRA_DEMANDS!R$3,'BY-Demands'!$J$5:$AK$15,MATCH($E37,'BY-Demands'!$I$5:$I$15,0),FALSE)*HLOOKUP(REG_TRA_DEMANDS!$F37,DEMANDS!$I$4:$T$14,MATCH($E37,DEMANDS!$H$4:$H$14,0),FALSE)/HLOOKUP(2018,DEMANDS!$I$4:$T$14,MATCH($E37,DEMANDS!$H$4:$H$14,0),FALSE)</f>
        <v>0.31180524839242296</v>
      </c>
      <c r="S37" s="76">
        <f>HLOOKUP(REG_TRA_DEMANDS!S$3,'BY-Demands'!$J$5:$AK$15,MATCH($E37,'BY-Demands'!$I$5:$I$15,0),FALSE)*HLOOKUP(REG_TRA_DEMANDS!$F37,DEMANDS!$I$4:$T$14,MATCH($E37,DEMANDS!$H$4:$H$14,0),FALSE)/HLOOKUP(2018,DEMANDS!$I$4:$T$14,MATCH($E37,DEMANDS!$H$4:$H$14,0),FALSE)</f>
        <v>0.3068327342177597</v>
      </c>
      <c r="T37" s="76">
        <f>HLOOKUP(REG_TRA_DEMANDS!T$3,'BY-Demands'!$J$5:$AK$15,MATCH($E37,'BY-Demands'!$I$5:$I$15,0),FALSE)*HLOOKUP(REG_TRA_DEMANDS!$F37,DEMANDS!$I$4:$T$14,MATCH($E37,DEMANDS!$H$4:$H$14,0),FALSE)/HLOOKUP(2018,DEMANDS!$I$4:$T$14,MATCH($E37,DEMANDS!$H$4:$H$14,0),FALSE)</f>
        <v>1.6417226180113822</v>
      </c>
      <c r="U37" s="76">
        <f>HLOOKUP(REG_TRA_DEMANDS!U$3,'BY-Demands'!$J$5:$AK$15,MATCH($E37,'BY-Demands'!$I$5:$I$15,0),FALSE)*HLOOKUP(REG_TRA_DEMANDS!$F37,DEMANDS!$I$4:$T$14,MATCH($E37,DEMANDS!$H$4:$H$14,0),FALSE)/HLOOKUP(2018,DEMANDS!$I$4:$T$14,MATCH($E37,DEMANDS!$H$4:$H$14,0),FALSE)</f>
        <v>0.44669039755264001</v>
      </c>
      <c r="V37" s="76">
        <f>HLOOKUP(REG_TRA_DEMANDS!V$3,'BY-Demands'!$J$5:$AK$15,MATCH($E37,'BY-Demands'!$I$5:$I$15,0),FALSE)*HLOOKUP(REG_TRA_DEMANDS!$F37,DEMANDS!$I$4:$T$14,MATCH($E37,DEMANDS!$H$4:$H$14,0),FALSE)/HLOOKUP(2018,DEMANDS!$I$4:$T$14,MATCH($E37,DEMANDS!$H$4:$H$14,0),FALSE)</f>
        <v>0.50330670751077089</v>
      </c>
      <c r="W37" s="76">
        <f>HLOOKUP(REG_TRA_DEMANDS!W$3,'BY-Demands'!$J$5:$AK$15,MATCH($E37,'BY-Demands'!$I$5:$I$15,0),FALSE)*HLOOKUP(REG_TRA_DEMANDS!$F37,DEMANDS!$I$4:$T$14,MATCH($E37,DEMANDS!$H$4:$H$14,0),FALSE)/HLOOKUP(2018,DEMANDS!$I$4:$T$14,MATCH($E37,DEMANDS!$H$4:$H$14,0),FALSE)</f>
        <v>0.41202928236402425</v>
      </c>
      <c r="X37" s="76">
        <f>HLOOKUP(REG_TRA_DEMANDS!X$3,'BY-Demands'!$J$5:$AK$15,MATCH($E37,'BY-Demands'!$I$5:$I$15,0),FALSE)*HLOOKUP(REG_TRA_DEMANDS!$F37,DEMANDS!$I$4:$T$14,MATCH($E37,DEMANDS!$H$4:$H$14,0),FALSE)/HLOOKUP(2018,DEMANDS!$I$4:$T$14,MATCH($E37,DEMANDS!$H$4:$H$14,0),FALSE)</f>
        <v>0.36674830839782269</v>
      </c>
      <c r="Y37" s="76">
        <f>HLOOKUP(REG_TRA_DEMANDS!Y$3,'BY-Demands'!$J$5:$AK$15,MATCH($E37,'BY-Demands'!$I$5:$I$15,0),FALSE)*HLOOKUP(REG_TRA_DEMANDS!$F37,DEMANDS!$I$4:$T$14,MATCH($E37,DEMANDS!$H$4:$H$14,0),FALSE)/HLOOKUP(2018,DEMANDS!$I$4:$T$14,MATCH($E37,DEMANDS!$H$4:$H$14,0),FALSE)</f>
        <v>0.61112670420876114</v>
      </c>
      <c r="Z37" s="76">
        <f>HLOOKUP(REG_TRA_DEMANDS!Z$3,'BY-Demands'!$J$5:$AK$15,MATCH($E37,'BY-Demands'!$I$5:$I$15,0),FALSE)*HLOOKUP(REG_TRA_DEMANDS!$F37,DEMANDS!$I$4:$T$14,MATCH($E37,DEMANDS!$H$4:$H$14,0),FALSE)/HLOOKUP(2018,DEMANDS!$I$4:$T$14,MATCH($E37,DEMANDS!$H$4:$H$14,0),FALSE)</f>
        <v>8.1502422228359503E-2</v>
      </c>
      <c r="AA37" s="76">
        <f>HLOOKUP(REG_TRA_DEMANDS!AA$3,'BY-Demands'!$J$5:$AK$15,MATCH($E37,'BY-Demands'!$I$5:$I$15,0),FALSE)*HLOOKUP(REG_TRA_DEMANDS!$F37,DEMANDS!$I$4:$T$14,MATCH($E37,DEMANDS!$H$4:$H$14,0),FALSE)/HLOOKUP(2018,DEMANDS!$I$4:$T$14,MATCH($E37,DEMANDS!$H$4:$H$14,0),FALSE)</f>
        <v>0.30906351590019621</v>
      </c>
      <c r="AB37" s="76">
        <f>HLOOKUP(REG_TRA_DEMANDS!AB$3,'BY-Demands'!$J$5:$AK$15,MATCH($E37,'BY-Demands'!$I$5:$I$15,0),FALSE)*HLOOKUP(REG_TRA_DEMANDS!$F37,DEMANDS!$I$4:$T$14,MATCH($E37,DEMANDS!$H$4:$H$14,0),FALSE)/HLOOKUP(2018,DEMANDS!$I$4:$T$14,MATCH($E37,DEMANDS!$H$4:$H$14,0),FALSE)</f>
        <v>0.15285153723755968</v>
      </c>
      <c r="AC37" s="76">
        <f>HLOOKUP(REG_TRA_DEMANDS!AC$3,'BY-Demands'!$J$5:$AK$15,MATCH($E37,'BY-Demands'!$I$5:$I$15,0),FALSE)*HLOOKUP(REG_TRA_DEMANDS!$F37,DEMANDS!$I$4:$T$14,MATCH($E37,DEMANDS!$H$4:$H$14,0),FALSE)/HLOOKUP(2018,DEMANDS!$I$4:$T$14,MATCH($E37,DEMANDS!$H$4:$H$14,0),FALSE)</f>
        <v>0.1666852215932951</v>
      </c>
      <c r="AD37" s="76">
        <f>HLOOKUP(REG_TRA_DEMANDS!AD$3,'BY-Demands'!$J$5:$AK$15,MATCH($E37,'BY-Demands'!$I$5:$I$15,0),FALSE)*HLOOKUP(REG_TRA_DEMANDS!$F37,DEMANDS!$I$4:$T$14,MATCH($E37,DEMANDS!$H$4:$H$14,0),FALSE)/HLOOKUP(2018,DEMANDS!$I$4:$T$14,MATCH($E37,DEMANDS!$H$4:$H$14,0),FALSE)</f>
        <v>0.19375010971375348</v>
      </c>
      <c r="AE37" s="76">
        <f>HLOOKUP(REG_TRA_DEMANDS!AE$3,'BY-Demands'!$J$5:$AK$15,MATCH($E37,'BY-Demands'!$I$5:$I$15,0),FALSE)*HLOOKUP(REG_TRA_DEMANDS!$F37,DEMANDS!$I$4:$T$14,MATCH($E37,DEMANDS!$H$4:$H$14,0),FALSE)/HLOOKUP(2018,DEMANDS!$I$4:$T$14,MATCH($E37,DEMANDS!$H$4:$H$14,0),FALSE)</f>
        <v>0.40489744099915731</v>
      </c>
      <c r="AF37" s="76">
        <f>HLOOKUP(REG_TRA_DEMANDS!AF$3,'BY-Demands'!$J$5:$AK$15,MATCH($E37,'BY-Demands'!$I$5:$I$15,0),FALSE)*HLOOKUP(REG_TRA_DEMANDS!$F37,DEMANDS!$I$4:$T$14,MATCH($E37,DEMANDS!$H$4:$H$14,0),FALSE)/HLOOKUP(2018,DEMANDS!$I$4:$T$14,MATCH($E37,DEMANDS!$H$4:$H$14,0),FALSE)</f>
        <v>0.15613243324522813</v>
      </c>
    </row>
    <row r="38" spans="4:32" x14ac:dyDescent="0.2">
      <c r="D38" s="75" t="s">
        <v>4</v>
      </c>
      <c r="E38" s="75" t="str">
        <f>DEMANDS!$H$8</f>
        <v>TFGV</v>
      </c>
      <c r="F38" s="75">
        <v>2025</v>
      </c>
      <c r="G38" s="77">
        <f>HLOOKUP(REG_TRA_DEMANDS!G$3,'BY-Demands'!$J$5:$AK$15,MATCH($E38,'BY-Demands'!$I$5:$I$15,0),FALSE)*HLOOKUP(REG_TRA_DEMANDS!$F38,DEMANDS!$I$4:$T$14,MATCH($E38,DEMANDS!$H$4:$H$14,0),FALSE)/HLOOKUP(2018,DEMANDS!$I$4:$T$14,MATCH($E38,DEMANDS!$H$4:$H$14,0),FALSE)</f>
        <v>0.18426313227068097</v>
      </c>
      <c r="H38" s="77">
        <f>HLOOKUP(REG_TRA_DEMANDS!H$3,'BY-Demands'!$J$5:$AK$15,MATCH($E38,'BY-Demands'!$I$5:$I$15,0),FALSE)*HLOOKUP(REG_TRA_DEMANDS!$F38,DEMANDS!$I$4:$T$14,MATCH($E38,DEMANDS!$H$4:$H$14,0),FALSE)/HLOOKUP(2018,DEMANDS!$I$4:$T$14,MATCH($E38,DEMANDS!$H$4:$H$14,0),FALSE)</f>
        <v>2.7226428558543421</v>
      </c>
      <c r="I38" s="77">
        <f>HLOOKUP(REG_TRA_DEMANDS!I$3,'BY-Demands'!$J$5:$AK$15,MATCH($E38,'BY-Demands'!$I$5:$I$15,0),FALSE)*HLOOKUP(REG_TRA_DEMANDS!$F38,DEMANDS!$I$4:$T$14,MATCH($E38,DEMANDS!$H$4:$H$14,0),FALSE)/HLOOKUP(2018,DEMANDS!$I$4:$T$14,MATCH($E38,DEMANDS!$H$4:$H$14,0),FALSE)</f>
        <v>0.49941930336091939</v>
      </c>
      <c r="J38" s="77">
        <f>HLOOKUP(REG_TRA_DEMANDS!J$3,'BY-Demands'!$J$5:$AK$15,MATCH($E38,'BY-Demands'!$I$5:$I$15,0),FALSE)*HLOOKUP(REG_TRA_DEMANDS!$F38,DEMANDS!$I$4:$T$14,MATCH($E38,DEMANDS!$H$4:$H$14,0),FALSE)/HLOOKUP(2018,DEMANDS!$I$4:$T$14,MATCH($E38,DEMANDS!$H$4:$H$14,0),FALSE)</f>
        <v>0.32116909895110302</v>
      </c>
      <c r="K38" s="77">
        <f>HLOOKUP(REG_TRA_DEMANDS!K$3,'BY-Demands'!$J$5:$AK$15,MATCH($E38,'BY-Demands'!$I$5:$I$15,0),FALSE)*HLOOKUP(REG_TRA_DEMANDS!$F38,DEMANDS!$I$4:$T$14,MATCH($E38,DEMANDS!$H$4:$H$14,0),FALSE)/HLOOKUP(2018,DEMANDS!$I$4:$T$14,MATCH($E38,DEMANDS!$H$4:$H$14,0),FALSE)</f>
        <v>0.22875329025842653</v>
      </c>
      <c r="L38" s="77">
        <f>HLOOKUP(REG_TRA_DEMANDS!L$3,'BY-Demands'!$J$5:$AK$15,MATCH($E38,'BY-Demands'!$I$5:$I$15,0),FALSE)*HLOOKUP(REG_TRA_DEMANDS!$F38,DEMANDS!$I$4:$T$14,MATCH($E38,DEMANDS!$H$4:$H$14,0),FALSE)/HLOOKUP(2018,DEMANDS!$I$4:$T$14,MATCH($E38,DEMANDS!$H$4:$H$14,0),FALSE)</f>
        <v>0.11039155144494733</v>
      </c>
      <c r="M38" s="77">
        <f>HLOOKUP(REG_TRA_DEMANDS!M$3,'BY-Demands'!$J$5:$AK$15,MATCH($E38,'BY-Demands'!$I$5:$I$15,0),FALSE)*HLOOKUP(REG_TRA_DEMANDS!$F38,DEMANDS!$I$4:$T$14,MATCH($E38,DEMANDS!$H$4:$H$14,0),FALSE)/HLOOKUP(2018,DEMANDS!$I$4:$T$14,MATCH($E38,DEMANDS!$H$4:$H$14,0),FALSE)</f>
        <v>0.28928539484399729</v>
      </c>
      <c r="N38" s="77">
        <f>HLOOKUP(REG_TRA_DEMANDS!N$3,'BY-Demands'!$J$5:$AK$15,MATCH($E38,'BY-Demands'!$I$5:$I$15,0),FALSE)*HLOOKUP(REG_TRA_DEMANDS!$F38,DEMANDS!$I$4:$T$14,MATCH($E38,DEMANDS!$H$4:$H$14,0),FALSE)/HLOOKUP(2018,DEMANDS!$I$4:$T$14,MATCH($E38,DEMANDS!$H$4:$H$14,0),FALSE)</f>
        <v>0.43778421333875867</v>
      </c>
      <c r="O38" s="77">
        <f>HLOOKUP(REG_TRA_DEMANDS!O$3,'BY-Demands'!$J$5:$AK$15,MATCH($E38,'BY-Demands'!$I$5:$I$15,0),FALSE)*HLOOKUP(REG_TRA_DEMANDS!$F38,DEMANDS!$I$4:$T$14,MATCH($E38,DEMANDS!$H$4:$H$14,0),FALSE)/HLOOKUP(2018,DEMANDS!$I$4:$T$14,MATCH($E38,DEMANDS!$H$4:$H$14,0),FALSE)</f>
        <v>0.21056041255106039</v>
      </c>
      <c r="P38" s="77">
        <f>HLOOKUP(REG_TRA_DEMANDS!P$3,'BY-Demands'!$J$5:$AK$15,MATCH($E38,'BY-Demands'!$I$5:$I$15,0),FALSE)*HLOOKUP(REG_TRA_DEMANDS!$F38,DEMANDS!$I$4:$T$14,MATCH($E38,DEMANDS!$H$4:$H$14,0),FALSE)/HLOOKUP(2018,DEMANDS!$I$4:$T$14,MATCH($E38,DEMANDS!$H$4:$H$14,0),FALSE)</f>
        <v>0.23975382334959369</v>
      </c>
      <c r="Q38" s="77">
        <f>HLOOKUP(REG_TRA_DEMANDS!Q$3,'BY-Demands'!$J$5:$AK$15,MATCH($E38,'BY-Demands'!$I$5:$I$15,0),FALSE)*HLOOKUP(REG_TRA_DEMANDS!$F38,DEMANDS!$I$4:$T$14,MATCH($E38,DEMANDS!$H$4:$H$14,0),FALSE)/HLOOKUP(2018,DEMANDS!$I$4:$T$14,MATCH($E38,DEMANDS!$H$4:$H$14,0),FALSE)</f>
        <v>0.48458239109518098</v>
      </c>
      <c r="R38" s="77">
        <f>HLOOKUP(REG_TRA_DEMANDS!R$3,'BY-Demands'!$J$5:$AK$15,MATCH($E38,'BY-Demands'!$I$5:$I$15,0),FALSE)*HLOOKUP(REG_TRA_DEMANDS!$F38,DEMANDS!$I$4:$T$14,MATCH($E38,DEMANDS!$H$4:$H$14,0),FALSE)/HLOOKUP(2018,DEMANDS!$I$4:$T$14,MATCH($E38,DEMANDS!$H$4:$H$14,0),FALSE)</f>
        <v>0.31967872164625766</v>
      </c>
      <c r="S38" s="77">
        <f>HLOOKUP(REG_TRA_DEMANDS!S$3,'BY-Demands'!$J$5:$AK$15,MATCH($E38,'BY-Demands'!$I$5:$I$15,0),FALSE)*HLOOKUP(REG_TRA_DEMANDS!$F38,DEMANDS!$I$4:$T$14,MATCH($E38,DEMANDS!$H$4:$H$14,0),FALSE)/HLOOKUP(2018,DEMANDS!$I$4:$T$14,MATCH($E38,DEMANDS!$H$4:$H$14,0),FALSE)</f>
        <v>0.31458064525748686</v>
      </c>
      <c r="T38" s="77">
        <f>HLOOKUP(REG_TRA_DEMANDS!T$3,'BY-Demands'!$J$5:$AK$15,MATCH($E38,'BY-Demands'!$I$5:$I$15,0),FALSE)*HLOOKUP(REG_TRA_DEMANDS!$F38,DEMANDS!$I$4:$T$14,MATCH($E38,DEMANDS!$H$4:$H$14,0),FALSE)/HLOOKUP(2018,DEMANDS!$I$4:$T$14,MATCH($E38,DEMANDS!$H$4:$H$14,0),FALSE)</f>
        <v>1.6831781714049543</v>
      </c>
      <c r="U38" s="77">
        <f>HLOOKUP(REG_TRA_DEMANDS!U$3,'BY-Demands'!$J$5:$AK$15,MATCH($E38,'BY-Demands'!$I$5:$I$15,0),FALSE)*HLOOKUP(REG_TRA_DEMANDS!$F38,DEMANDS!$I$4:$T$14,MATCH($E38,DEMANDS!$H$4:$H$14,0),FALSE)/HLOOKUP(2018,DEMANDS!$I$4:$T$14,MATCH($E38,DEMANDS!$H$4:$H$14,0),FALSE)</f>
        <v>0.45796988985114417</v>
      </c>
      <c r="V38" s="77">
        <f>HLOOKUP(REG_TRA_DEMANDS!V$3,'BY-Demands'!$J$5:$AK$15,MATCH($E38,'BY-Demands'!$I$5:$I$15,0),FALSE)*HLOOKUP(REG_TRA_DEMANDS!$F38,DEMANDS!$I$4:$T$14,MATCH($E38,DEMANDS!$H$4:$H$14,0),FALSE)/HLOOKUP(2018,DEMANDS!$I$4:$T$14,MATCH($E38,DEMANDS!$H$4:$H$14,0),FALSE)</f>
        <v>0.51601583258320816</v>
      </c>
      <c r="W38" s="77">
        <f>HLOOKUP(REG_TRA_DEMANDS!W$3,'BY-Demands'!$J$5:$AK$15,MATCH($E38,'BY-Demands'!$I$5:$I$15,0),FALSE)*HLOOKUP(REG_TRA_DEMANDS!$F38,DEMANDS!$I$4:$T$14,MATCH($E38,DEMANDS!$H$4:$H$14,0),FALSE)/HLOOKUP(2018,DEMANDS!$I$4:$T$14,MATCH($E38,DEMANDS!$H$4:$H$14,0),FALSE)</f>
        <v>0.42243353806919759</v>
      </c>
      <c r="X38" s="77">
        <f>HLOOKUP(REG_TRA_DEMANDS!X$3,'BY-Demands'!$J$5:$AK$15,MATCH($E38,'BY-Demands'!$I$5:$I$15,0),FALSE)*HLOOKUP(REG_TRA_DEMANDS!$F38,DEMANDS!$I$4:$T$14,MATCH($E38,DEMANDS!$H$4:$H$14,0),FALSE)/HLOOKUP(2018,DEMANDS!$I$4:$T$14,MATCH($E38,DEMANDS!$H$4:$H$14,0),FALSE)</f>
        <v>0.37600916276748747</v>
      </c>
      <c r="Y38" s="77">
        <f>HLOOKUP(REG_TRA_DEMANDS!Y$3,'BY-Demands'!$J$5:$AK$15,MATCH($E38,'BY-Demands'!$I$5:$I$15,0),FALSE)*HLOOKUP(REG_TRA_DEMANDS!$F38,DEMANDS!$I$4:$T$14,MATCH($E38,DEMANDS!$H$4:$H$14,0),FALSE)/HLOOKUP(2018,DEMANDS!$I$4:$T$14,MATCH($E38,DEMANDS!$H$4:$H$14,0),FALSE)</f>
        <v>0.62655841931009282</v>
      </c>
      <c r="Z38" s="77">
        <f>HLOOKUP(REG_TRA_DEMANDS!Z$3,'BY-Demands'!$J$5:$AK$15,MATCH($E38,'BY-Demands'!$I$5:$I$15,0),FALSE)*HLOOKUP(REG_TRA_DEMANDS!$F38,DEMANDS!$I$4:$T$14,MATCH($E38,DEMANDS!$H$4:$H$14,0),FALSE)/HLOOKUP(2018,DEMANDS!$I$4:$T$14,MATCH($E38,DEMANDS!$H$4:$H$14,0),FALSE)</f>
        <v>8.3560460522603061E-2</v>
      </c>
      <c r="AA38" s="77">
        <f>HLOOKUP(REG_TRA_DEMANDS!AA$3,'BY-Demands'!$J$5:$AK$15,MATCH($E38,'BY-Demands'!$I$5:$I$15,0),FALSE)*HLOOKUP(REG_TRA_DEMANDS!$F38,DEMANDS!$I$4:$T$14,MATCH($E38,DEMANDS!$H$4:$H$14,0),FALSE)/HLOOKUP(2018,DEMANDS!$I$4:$T$14,MATCH($E38,DEMANDS!$H$4:$H$14,0),FALSE)</f>
        <v>0.31686775697286007</v>
      </c>
      <c r="AB38" s="77">
        <f>HLOOKUP(REG_TRA_DEMANDS!AB$3,'BY-Demands'!$J$5:$AK$15,MATCH($E38,'BY-Demands'!$I$5:$I$15,0),FALSE)*HLOOKUP(REG_TRA_DEMANDS!$F38,DEMANDS!$I$4:$T$14,MATCH($E38,DEMANDS!$H$4:$H$14,0),FALSE)/HLOOKUP(2018,DEMANDS!$I$4:$T$14,MATCH($E38,DEMANDS!$H$4:$H$14,0),FALSE)</f>
        <v>0.15671123009536819</v>
      </c>
      <c r="AC38" s="77">
        <f>HLOOKUP(REG_TRA_DEMANDS!AC$3,'BY-Demands'!$J$5:$AK$15,MATCH($E38,'BY-Demands'!$I$5:$I$15,0),FALSE)*HLOOKUP(REG_TRA_DEMANDS!$F38,DEMANDS!$I$4:$T$14,MATCH($E38,DEMANDS!$H$4:$H$14,0),FALSE)/HLOOKUP(2018,DEMANDS!$I$4:$T$14,MATCH($E38,DEMANDS!$H$4:$H$14,0),FALSE)</f>
        <v>0.17089423231646489</v>
      </c>
      <c r="AD38" s="77">
        <f>HLOOKUP(REG_TRA_DEMANDS!AD$3,'BY-Demands'!$J$5:$AK$15,MATCH($E38,'BY-Demands'!$I$5:$I$15,0),FALSE)*HLOOKUP(REG_TRA_DEMANDS!$F38,DEMANDS!$I$4:$T$14,MATCH($E38,DEMANDS!$H$4:$H$14,0),FALSE)/HLOOKUP(2018,DEMANDS!$I$4:$T$14,MATCH($E38,DEMANDS!$H$4:$H$14,0),FALSE)</f>
        <v>0.19864254277773732</v>
      </c>
      <c r="AE38" s="77">
        <f>HLOOKUP(REG_TRA_DEMANDS!AE$3,'BY-Demands'!$J$5:$AK$15,MATCH($E38,'BY-Demands'!$I$5:$I$15,0),FALSE)*HLOOKUP(REG_TRA_DEMANDS!$F38,DEMANDS!$I$4:$T$14,MATCH($E38,DEMANDS!$H$4:$H$14,0),FALSE)/HLOOKUP(2018,DEMANDS!$I$4:$T$14,MATCH($E38,DEMANDS!$H$4:$H$14,0),FALSE)</f>
        <v>0.41512160877275678</v>
      </c>
      <c r="AF38" s="77">
        <f>HLOOKUP(REG_TRA_DEMANDS!AF$3,'BY-Demands'!$J$5:$AK$15,MATCH($E38,'BY-Demands'!$I$5:$I$15,0),FALSE)*HLOOKUP(REG_TRA_DEMANDS!$F38,DEMANDS!$I$4:$T$14,MATCH($E38,DEMANDS!$H$4:$H$14,0),FALSE)/HLOOKUP(2018,DEMANDS!$I$4:$T$14,MATCH($E38,DEMANDS!$H$4:$H$14,0),FALSE)</f>
        <v>0.16007497283861333</v>
      </c>
    </row>
    <row r="39" spans="4:32" x14ac:dyDescent="0.2">
      <c r="D39" s="75" t="s">
        <v>4</v>
      </c>
      <c r="E39" s="75" t="str">
        <f>DEMANDS!$H$8</f>
        <v>TFGV</v>
      </c>
      <c r="F39" s="75">
        <v>2030</v>
      </c>
      <c r="G39" s="77">
        <f>HLOOKUP(REG_TRA_DEMANDS!G$3,'BY-Demands'!$J$5:$AK$15,MATCH($E39,'BY-Demands'!$I$5:$I$15,0),FALSE)*HLOOKUP(REG_TRA_DEMANDS!$F39,DEMANDS!$I$4:$T$14,MATCH($E39,DEMANDS!$H$4:$H$14,0),FALSE)/HLOOKUP(2018,DEMANDS!$I$4:$T$14,MATCH($E39,DEMANDS!$H$4:$H$14,0),FALSE)</f>
        <v>0.18891600726582897</v>
      </c>
      <c r="H39" s="77">
        <f>HLOOKUP(REG_TRA_DEMANDS!H$3,'BY-Demands'!$J$5:$AK$15,MATCH($E39,'BY-Demands'!$I$5:$I$15,0),FALSE)*HLOOKUP(REG_TRA_DEMANDS!$F39,DEMANDS!$I$4:$T$14,MATCH($E39,DEMANDS!$H$4:$H$14,0),FALSE)/HLOOKUP(2018,DEMANDS!$I$4:$T$14,MATCH($E39,DEMANDS!$H$4:$H$14,0),FALSE)</f>
        <v>2.7913929997849989</v>
      </c>
      <c r="I39" s="77">
        <f>HLOOKUP(REG_TRA_DEMANDS!I$3,'BY-Demands'!$J$5:$AK$15,MATCH($E39,'BY-Demands'!$I$5:$I$15,0),FALSE)*HLOOKUP(REG_TRA_DEMANDS!$F39,DEMANDS!$I$4:$T$14,MATCH($E39,DEMANDS!$H$4:$H$14,0),FALSE)/HLOOKUP(2018,DEMANDS!$I$4:$T$14,MATCH($E39,DEMANDS!$H$4:$H$14,0),FALSE)</f>
        <v>0.51203026660715745</v>
      </c>
      <c r="J39" s="77">
        <f>HLOOKUP(REG_TRA_DEMANDS!J$3,'BY-Demands'!$J$5:$AK$15,MATCH($E39,'BY-Demands'!$I$5:$I$15,0),FALSE)*HLOOKUP(REG_TRA_DEMANDS!$F39,DEMANDS!$I$4:$T$14,MATCH($E39,DEMANDS!$H$4:$H$14,0),FALSE)/HLOOKUP(2018,DEMANDS!$I$4:$T$14,MATCH($E39,DEMANDS!$H$4:$H$14,0),FALSE)</f>
        <v>0.32927902116564883</v>
      </c>
      <c r="K39" s="77">
        <f>HLOOKUP(REG_TRA_DEMANDS!K$3,'BY-Demands'!$J$5:$AK$15,MATCH($E39,'BY-Demands'!$I$5:$I$15,0),FALSE)*HLOOKUP(REG_TRA_DEMANDS!$F39,DEMANDS!$I$4:$T$14,MATCH($E39,DEMANDS!$H$4:$H$14,0),FALSE)/HLOOKUP(2018,DEMANDS!$I$4:$T$14,MATCH($E39,DEMANDS!$H$4:$H$14,0),FALSE)</f>
        <v>0.23452959749463331</v>
      </c>
      <c r="L39" s="77">
        <f>HLOOKUP(REG_TRA_DEMANDS!L$3,'BY-Demands'!$J$5:$AK$15,MATCH($E39,'BY-Demands'!$I$5:$I$15,0),FALSE)*HLOOKUP(REG_TRA_DEMANDS!$F39,DEMANDS!$I$4:$T$14,MATCH($E39,DEMANDS!$H$4:$H$14,0),FALSE)/HLOOKUP(2018,DEMANDS!$I$4:$T$14,MATCH($E39,DEMANDS!$H$4:$H$14,0),FALSE)</f>
        <v>0.11317907645369003</v>
      </c>
      <c r="M39" s="77">
        <f>HLOOKUP(REG_TRA_DEMANDS!M$3,'BY-Demands'!$J$5:$AK$15,MATCH($E39,'BY-Demands'!$I$5:$I$15,0),FALSE)*HLOOKUP(REG_TRA_DEMANDS!$F39,DEMANDS!$I$4:$T$14,MATCH($E39,DEMANDS!$H$4:$H$14,0),FALSE)/HLOOKUP(2018,DEMANDS!$I$4:$T$14,MATCH($E39,DEMANDS!$H$4:$H$14,0),FALSE)</f>
        <v>0.29659021357547244</v>
      </c>
      <c r="N39" s="77">
        <f>HLOOKUP(REG_TRA_DEMANDS!N$3,'BY-Demands'!$J$5:$AK$15,MATCH($E39,'BY-Demands'!$I$5:$I$15,0),FALSE)*HLOOKUP(REG_TRA_DEMANDS!$F39,DEMANDS!$I$4:$T$14,MATCH($E39,DEMANDS!$H$4:$H$14,0),FALSE)/HLOOKUP(2018,DEMANDS!$I$4:$T$14,MATCH($E39,DEMANDS!$H$4:$H$14,0),FALSE)</f>
        <v>0.44883881332527242</v>
      </c>
      <c r="O39" s="77">
        <f>HLOOKUP(REG_TRA_DEMANDS!O$3,'BY-Demands'!$J$5:$AK$15,MATCH($E39,'BY-Demands'!$I$5:$I$15,0),FALSE)*HLOOKUP(REG_TRA_DEMANDS!$F39,DEMANDS!$I$4:$T$14,MATCH($E39,DEMANDS!$H$4:$H$14,0),FALSE)/HLOOKUP(2018,DEMANDS!$I$4:$T$14,MATCH($E39,DEMANDS!$H$4:$H$14,0),FALSE)</f>
        <v>0.2158773268271495</v>
      </c>
      <c r="P39" s="77">
        <f>HLOOKUP(REG_TRA_DEMANDS!P$3,'BY-Demands'!$J$5:$AK$15,MATCH($E39,'BY-Demands'!$I$5:$I$15,0),FALSE)*HLOOKUP(REG_TRA_DEMANDS!$F39,DEMANDS!$I$4:$T$14,MATCH($E39,DEMANDS!$H$4:$H$14,0),FALSE)/HLOOKUP(2018,DEMANDS!$I$4:$T$14,MATCH($E39,DEMANDS!$H$4:$H$14,0),FALSE)</f>
        <v>0.24580790783142981</v>
      </c>
      <c r="Q39" s="77">
        <f>HLOOKUP(REG_TRA_DEMANDS!Q$3,'BY-Demands'!$J$5:$AK$15,MATCH($E39,'BY-Demands'!$I$5:$I$15,0),FALSE)*HLOOKUP(REG_TRA_DEMANDS!$F39,DEMANDS!$I$4:$T$14,MATCH($E39,DEMANDS!$H$4:$H$14,0),FALSE)/HLOOKUP(2018,DEMANDS!$I$4:$T$14,MATCH($E39,DEMANDS!$H$4:$H$14,0),FALSE)</f>
        <v>0.49681870371415704</v>
      </c>
      <c r="R39" s="77">
        <f>HLOOKUP(REG_TRA_DEMANDS!R$3,'BY-Demands'!$J$5:$AK$15,MATCH($E39,'BY-Demands'!$I$5:$I$15,0),FALSE)*HLOOKUP(REG_TRA_DEMANDS!$F39,DEMANDS!$I$4:$T$14,MATCH($E39,DEMANDS!$H$4:$H$14,0),FALSE)/HLOOKUP(2018,DEMANDS!$I$4:$T$14,MATCH($E39,DEMANDS!$H$4:$H$14,0),FALSE)</f>
        <v>0.32775100996622247</v>
      </c>
      <c r="S39" s="77">
        <f>HLOOKUP(REG_TRA_DEMANDS!S$3,'BY-Demands'!$J$5:$AK$15,MATCH($E39,'BY-Demands'!$I$5:$I$15,0),FALSE)*HLOOKUP(REG_TRA_DEMANDS!$F39,DEMANDS!$I$4:$T$14,MATCH($E39,DEMANDS!$H$4:$H$14,0),FALSE)/HLOOKUP(2018,DEMANDS!$I$4:$T$14,MATCH($E39,DEMANDS!$H$4:$H$14,0),FALSE)</f>
        <v>0.32252420076009225</v>
      </c>
      <c r="T39" s="77">
        <f>HLOOKUP(REG_TRA_DEMANDS!T$3,'BY-Demands'!$J$5:$AK$15,MATCH($E39,'BY-Demands'!$I$5:$I$15,0),FALSE)*HLOOKUP(REG_TRA_DEMANDS!$F39,DEMANDS!$I$4:$T$14,MATCH($E39,DEMANDS!$H$4:$H$14,0),FALSE)/HLOOKUP(2018,DEMANDS!$I$4:$T$14,MATCH($E39,DEMANDS!$H$4:$H$14,0),FALSE)</f>
        <v>1.7256805294708339</v>
      </c>
      <c r="U39" s="77">
        <f>HLOOKUP(REG_TRA_DEMANDS!U$3,'BY-Demands'!$J$5:$AK$15,MATCH($E39,'BY-Demands'!$I$5:$I$15,0),FALSE)*HLOOKUP(REG_TRA_DEMANDS!$F39,DEMANDS!$I$4:$T$14,MATCH($E39,DEMANDS!$H$4:$H$14,0),FALSE)/HLOOKUP(2018,DEMANDS!$I$4:$T$14,MATCH($E39,DEMANDS!$H$4:$H$14,0),FALSE)</f>
        <v>0.46953420346483449</v>
      </c>
      <c r="V39" s="77">
        <f>HLOOKUP(REG_TRA_DEMANDS!V$3,'BY-Demands'!$J$5:$AK$15,MATCH($E39,'BY-Demands'!$I$5:$I$15,0),FALSE)*HLOOKUP(REG_TRA_DEMANDS!$F39,DEMANDS!$I$4:$T$14,MATCH($E39,DEMANDS!$H$4:$H$14,0),FALSE)/HLOOKUP(2018,DEMANDS!$I$4:$T$14,MATCH($E39,DEMANDS!$H$4:$H$14,0),FALSE)</f>
        <v>0.52904587898988642</v>
      </c>
      <c r="W39" s="77">
        <f>HLOOKUP(REG_TRA_DEMANDS!W$3,'BY-Demands'!$J$5:$AK$15,MATCH($E39,'BY-Demands'!$I$5:$I$15,0),FALSE)*HLOOKUP(REG_TRA_DEMANDS!$F39,DEMANDS!$I$4:$T$14,MATCH($E39,DEMANDS!$H$4:$H$14,0),FALSE)/HLOOKUP(2018,DEMANDS!$I$4:$T$14,MATCH($E39,DEMANDS!$H$4:$H$14,0),FALSE)</f>
        <v>0.43310051426879198</v>
      </c>
      <c r="X39" s="77">
        <f>HLOOKUP(REG_TRA_DEMANDS!X$3,'BY-Demands'!$J$5:$AK$15,MATCH($E39,'BY-Demands'!$I$5:$I$15,0),FALSE)*HLOOKUP(REG_TRA_DEMANDS!$F39,DEMANDS!$I$4:$T$14,MATCH($E39,DEMANDS!$H$4:$H$14,0),FALSE)/HLOOKUP(2018,DEMANDS!$I$4:$T$14,MATCH($E39,DEMANDS!$H$4:$H$14,0),FALSE)</f>
        <v>0.38550386531502334</v>
      </c>
      <c r="Y39" s="77">
        <f>HLOOKUP(REG_TRA_DEMANDS!Y$3,'BY-Demands'!$J$5:$AK$15,MATCH($E39,'BY-Demands'!$I$5:$I$15,0),FALSE)*HLOOKUP(REG_TRA_DEMANDS!$F39,DEMANDS!$I$4:$T$14,MATCH($E39,DEMANDS!$H$4:$H$14,0),FALSE)/HLOOKUP(2018,DEMANDS!$I$4:$T$14,MATCH($E39,DEMANDS!$H$4:$H$14,0),FALSE)</f>
        <v>0.64237980455564936</v>
      </c>
      <c r="Z39" s="77">
        <f>HLOOKUP(REG_TRA_DEMANDS!Z$3,'BY-Demands'!$J$5:$AK$15,MATCH($E39,'BY-Demands'!$I$5:$I$15,0),FALSE)*HLOOKUP(REG_TRA_DEMANDS!$F39,DEMANDS!$I$4:$T$14,MATCH($E39,DEMANDS!$H$4:$H$14,0),FALSE)/HLOOKUP(2018,DEMANDS!$I$4:$T$14,MATCH($E39,DEMANDS!$H$4:$H$14,0),FALSE)</f>
        <v>8.5670466862761946E-2</v>
      </c>
      <c r="AA39" s="77">
        <f>HLOOKUP(REG_TRA_DEMANDS!AA$3,'BY-Demands'!$J$5:$AK$15,MATCH($E39,'BY-Demands'!$I$5:$I$15,0),FALSE)*HLOOKUP(REG_TRA_DEMANDS!$F39,DEMANDS!$I$4:$T$14,MATCH($E39,DEMANDS!$H$4:$H$14,0),FALSE)/HLOOKUP(2018,DEMANDS!$I$4:$T$14,MATCH($E39,DEMANDS!$H$4:$H$14,0),FALSE)</f>
        <v>0.3248690649123227</v>
      </c>
      <c r="AB39" s="77">
        <f>HLOOKUP(REG_TRA_DEMANDS!AB$3,'BY-Demands'!$J$5:$AK$15,MATCH($E39,'BY-Demands'!$I$5:$I$15,0),FALSE)*HLOOKUP(REG_TRA_DEMANDS!$F39,DEMANDS!$I$4:$T$14,MATCH($E39,DEMANDS!$H$4:$H$14,0),FALSE)/HLOOKUP(2018,DEMANDS!$I$4:$T$14,MATCH($E39,DEMANDS!$H$4:$H$14,0),FALSE)</f>
        <v>0.16066838503452605</v>
      </c>
      <c r="AC39" s="77">
        <f>HLOOKUP(REG_TRA_DEMANDS!AC$3,'BY-Demands'!$J$5:$AK$15,MATCH($E39,'BY-Demands'!$I$5:$I$15,0),FALSE)*HLOOKUP(REG_TRA_DEMANDS!$F39,DEMANDS!$I$4:$T$14,MATCH($E39,DEMANDS!$H$4:$H$14,0),FALSE)/HLOOKUP(2018,DEMANDS!$I$4:$T$14,MATCH($E39,DEMANDS!$H$4:$H$14,0),FALSE)</f>
        <v>0.17520952583482438</v>
      </c>
      <c r="AD39" s="77">
        <f>HLOOKUP(REG_TRA_DEMANDS!AD$3,'BY-Demands'!$J$5:$AK$15,MATCH($E39,'BY-Demands'!$I$5:$I$15,0),FALSE)*HLOOKUP(REG_TRA_DEMANDS!$F39,DEMANDS!$I$4:$T$14,MATCH($E39,DEMANDS!$H$4:$H$14,0),FALSE)/HLOOKUP(2018,DEMANDS!$I$4:$T$14,MATCH($E39,DEMANDS!$H$4:$H$14,0),FALSE)</f>
        <v>0.2036585159074322</v>
      </c>
      <c r="AE39" s="77">
        <f>HLOOKUP(REG_TRA_DEMANDS!AE$3,'BY-Demands'!$J$5:$AK$15,MATCH($E39,'BY-Demands'!$I$5:$I$15,0),FALSE)*HLOOKUP(REG_TRA_DEMANDS!$F39,DEMANDS!$I$4:$T$14,MATCH($E39,DEMANDS!$H$4:$H$14,0),FALSE)/HLOOKUP(2018,DEMANDS!$I$4:$T$14,MATCH($E39,DEMANDS!$H$4:$H$14,0),FALSE)</f>
        <v>0.42560394959483178</v>
      </c>
      <c r="AF39" s="77">
        <f>HLOOKUP(REG_TRA_DEMANDS!AF$3,'BY-Demands'!$J$5:$AK$15,MATCH($E39,'BY-Demands'!$I$5:$I$15,0),FALSE)*HLOOKUP(REG_TRA_DEMANDS!$F39,DEMANDS!$I$4:$T$14,MATCH($E39,DEMANDS!$H$4:$H$14,0),FALSE)/HLOOKUP(2018,DEMANDS!$I$4:$T$14,MATCH($E39,DEMANDS!$H$4:$H$14,0),FALSE)</f>
        <v>0.16411706649723876</v>
      </c>
    </row>
    <row r="40" spans="4:32" x14ac:dyDescent="0.2">
      <c r="D40" s="75" t="s">
        <v>4</v>
      </c>
      <c r="E40" s="75" t="str">
        <f>DEMANDS!$H$8</f>
        <v>TFGV</v>
      </c>
      <c r="F40" s="75">
        <v>2035</v>
      </c>
      <c r="G40" s="77">
        <f>HLOOKUP(REG_TRA_DEMANDS!G$3,'BY-Demands'!$J$5:$AK$15,MATCH($E40,'BY-Demands'!$I$5:$I$15,0),FALSE)*HLOOKUP(REG_TRA_DEMANDS!$F40,DEMANDS!$I$4:$T$14,MATCH($E40,DEMANDS!$H$4:$H$14,0),FALSE)/HLOOKUP(2018,DEMANDS!$I$4:$T$14,MATCH($E40,DEMANDS!$H$4:$H$14,0),FALSE)</f>
        <v>0.19368637318525295</v>
      </c>
      <c r="H40" s="77">
        <f>HLOOKUP(REG_TRA_DEMANDS!H$3,'BY-Demands'!$J$5:$AK$15,MATCH($E40,'BY-Demands'!$I$5:$I$15,0),FALSE)*HLOOKUP(REG_TRA_DEMANDS!$F40,DEMANDS!$I$4:$T$14,MATCH($E40,DEMANDS!$H$4:$H$14,0),FALSE)/HLOOKUP(2018,DEMANDS!$I$4:$T$14,MATCH($E40,DEMANDS!$H$4:$H$14,0),FALSE)</f>
        <v>2.8618791710026437</v>
      </c>
      <c r="I40" s="77">
        <f>HLOOKUP(REG_TRA_DEMANDS!I$3,'BY-Demands'!$J$5:$AK$15,MATCH($E40,'BY-Demands'!$I$5:$I$15,0),FALSE)*HLOOKUP(REG_TRA_DEMANDS!$F40,DEMANDS!$I$4:$T$14,MATCH($E40,DEMANDS!$H$4:$H$14,0),FALSE)/HLOOKUP(2018,DEMANDS!$I$4:$T$14,MATCH($E40,DEMANDS!$H$4:$H$14,0),FALSE)</f>
        <v>0.5249596724785156</v>
      </c>
      <c r="J40" s="77">
        <f>HLOOKUP(REG_TRA_DEMANDS!J$3,'BY-Demands'!$J$5:$AK$15,MATCH($E40,'BY-Demands'!$I$5:$I$15,0),FALSE)*HLOOKUP(REG_TRA_DEMANDS!$F40,DEMANDS!$I$4:$T$14,MATCH($E40,DEMANDS!$H$4:$H$14,0),FALSE)/HLOOKUP(2018,DEMANDS!$I$4:$T$14,MATCH($E40,DEMANDS!$H$4:$H$14,0),FALSE)</f>
        <v>0.33759372907888358</v>
      </c>
      <c r="K40" s="77">
        <f>HLOOKUP(REG_TRA_DEMANDS!K$3,'BY-Demands'!$J$5:$AK$15,MATCH($E40,'BY-Demands'!$I$5:$I$15,0),FALSE)*HLOOKUP(REG_TRA_DEMANDS!$F40,DEMANDS!$I$4:$T$14,MATCH($E40,DEMANDS!$H$4:$H$14,0),FALSE)/HLOOKUP(2018,DEMANDS!$I$4:$T$14,MATCH($E40,DEMANDS!$H$4:$H$14,0),FALSE)</f>
        <v>0.24045176372700736</v>
      </c>
      <c r="L40" s="77">
        <f>HLOOKUP(REG_TRA_DEMANDS!L$3,'BY-Demands'!$J$5:$AK$15,MATCH($E40,'BY-Demands'!$I$5:$I$15,0),FALSE)*HLOOKUP(REG_TRA_DEMANDS!$F40,DEMANDS!$I$4:$T$14,MATCH($E40,DEMANDS!$H$4:$H$14,0),FALSE)/HLOOKUP(2018,DEMANDS!$I$4:$T$14,MATCH($E40,DEMANDS!$H$4:$H$14,0),FALSE)</f>
        <v>0.11603698996202948</v>
      </c>
      <c r="M40" s="77">
        <f>HLOOKUP(REG_TRA_DEMANDS!M$3,'BY-Demands'!$J$5:$AK$15,MATCH($E40,'BY-Demands'!$I$5:$I$15,0),FALSE)*HLOOKUP(REG_TRA_DEMANDS!$F40,DEMANDS!$I$4:$T$14,MATCH($E40,DEMANDS!$H$4:$H$14,0),FALSE)/HLOOKUP(2018,DEMANDS!$I$4:$T$14,MATCH($E40,DEMANDS!$H$4:$H$14,0),FALSE)</f>
        <v>0.3040794881337911</v>
      </c>
      <c r="N40" s="77">
        <f>HLOOKUP(REG_TRA_DEMANDS!N$3,'BY-Demands'!$J$5:$AK$15,MATCH($E40,'BY-Demands'!$I$5:$I$15,0),FALSE)*HLOOKUP(REG_TRA_DEMANDS!$F40,DEMANDS!$I$4:$T$14,MATCH($E40,DEMANDS!$H$4:$H$14,0),FALSE)/HLOOKUP(2018,DEMANDS!$I$4:$T$14,MATCH($E40,DEMANDS!$H$4:$H$14,0),FALSE)</f>
        <v>0.46017255581427569</v>
      </c>
      <c r="O40" s="77">
        <f>HLOOKUP(REG_TRA_DEMANDS!O$3,'BY-Demands'!$J$5:$AK$15,MATCH($E40,'BY-Demands'!$I$5:$I$15,0),FALSE)*HLOOKUP(REG_TRA_DEMANDS!$F40,DEMANDS!$I$4:$T$14,MATCH($E40,DEMANDS!$H$4:$H$14,0),FALSE)/HLOOKUP(2018,DEMANDS!$I$4:$T$14,MATCH($E40,DEMANDS!$H$4:$H$14,0),FALSE)</f>
        <v>0.22132849985148462</v>
      </c>
      <c r="P40" s="77">
        <f>HLOOKUP(REG_TRA_DEMANDS!P$3,'BY-Demands'!$J$5:$AK$15,MATCH($E40,'BY-Demands'!$I$5:$I$15,0),FALSE)*HLOOKUP(REG_TRA_DEMANDS!$F40,DEMANDS!$I$4:$T$14,MATCH($E40,DEMANDS!$H$4:$H$14,0),FALSE)/HLOOKUP(2018,DEMANDS!$I$4:$T$14,MATCH($E40,DEMANDS!$H$4:$H$14,0),FALSE)</f>
        <v>0.25201486553297586</v>
      </c>
      <c r="Q40" s="77">
        <f>HLOOKUP(REG_TRA_DEMANDS!Q$3,'BY-Demands'!$J$5:$AK$15,MATCH($E40,'BY-Demands'!$I$5:$I$15,0),FALSE)*HLOOKUP(REG_TRA_DEMANDS!$F40,DEMANDS!$I$4:$T$14,MATCH($E40,DEMANDS!$H$4:$H$14,0),FALSE)/HLOOKUP(2018,DEMANDS!$I$4:$T$14,MATCH($E40,DEMANDS!$H$4:$H$14,0),FALSE)</f>
        <v>0.5093639985604298</v>
      </c>
      <c r="R40" s="77">
        <f>HLOOKUP(REG_TRA_DEMANDS!R$3,'BY-Demands'!$J$5:$AK$15,MATCH($E40,'BY-Demands'!$I$5:$I$15,0),FALSE)*HLOOKUP(REG_TRA_DEMANDS!$F40,DEMANDS!$I$4:$T$14,MATCH($E40,DEMANDS!$H$4:$H$14,0),FALSE)/HLOOKUP(2018,DEMANDS!$I$4:$T$14,MATCH($E40,DEMANDS!$H$4:$H$14,0),FALSE)</f>
        <v>0.33602713368187787</v>
      </c>
      <c r="S40" s="77">
        <f>HLOOKUP(REG_TRA_DEMANDS!S$3,'BY-Demands'!$J$5:$AK$15,MATCH($E40,'BY-Demands'!$I$5:$I$15,0),FALSE)*HLOOKUP(REG_TRA_DEMANDS!$F40,DEMANDS!$I$4:$T$14,MATCH($E40,DEMANDS!$H$4:$H$14,0),FALSE)/HLOOKUP(2018,DEMANDS!$I$4:$T$14,MATCH($E40,DEMANDS!$H$4:$H$14,0),FALSE)</f>
        <v>0.33066834099343129</v>
      </c>
      <c r="T40" s="77">
        <f>HLOOKUP(REG_TRA_DEMANDS!T$3,'BY-Demands'!$J$5:$AK$15,MATCH($E40,'BY-Demands'!$I$5:$I$15,0),FALSE)*HLOOKUP(REG_TRA_DEMANDS!$F40,DEMANDS!$I$4:$T$14,MATCH($E40,DEMANDS!$H$4:$H$14,0),FALSE)/HLOOKUP(2018,DEMANDS!$I$4:$T$14,MATCH($E40,DEMANDS!$H$4:$H$14,0),FALSE)</f>
        <v>1.7692561253387773</v>
      </c>
      <c r="U40" s="77">
        <f>HLOOKUP(REG_TRA_DEMANDS!U$3,'BY-Demands'!$J$5:$AK$15,MATCH($E40,'BY-Demands'!$I$5:$I$15,0),FALSE)*HLOOKUP(REG_TRA_DEMANDS!$F40,DEMANDS!$I$4:$T$14,MATCH($E40,DEMANDS!$H$4:$H$14,0),FALSE)/HLOOKUP(2018,DEMANDS!$I$4:$T$14,MATCH($E40,DEMANDS!$H$4:$H$14,0),FALSE)</f>
        <v>0.48139053048883723</v>
      </c>
      <c r="V40" s="77">
        <f>HLOOKUP(REG_TRA_DEMANDS!V$3,'BY-Demands'!$J$5:$AK$15,MATCH($E40,'BY-Demands'!$I$5:$I$15,0),FALSE)*HLOOKUP(REG_TRA_DEMANDS!$F40,DEMANDS!$I$4:$T$14,MATCH($E40,DEMANDS!$H$4:$H$14,0),FALSE)/HLOOKUP(2018,DEMANDS!$I$4:$T$14,MATCH($E40,DEMANDS!$H$4:$H$14,0),FALSE)</f>
        <v>0.54240495039665104</v>
      </c>
      <c r="W40" s="77">
        <f>HLOOKUP(REG_TRA_DEMANDS!W$3,'BY-Demands'!$J$5:$AK$15,MATCH($E40,'BY-Demands'!$I$5:$I$15,0),FALSE)*HLOOKUP(REG_TRA_DEMANDS!$F40,DEMANDS!$I$4:$T$14,MATCH($E40,DEMANDS!$H$4:$H$14,0),FALSE)/HLOOKUP(2018,DEMANDS!$I$4:$T$14,MATCH($E40,DEMANDS!$H$4:$H$14,0),FALSE)</f>
        <v>0.44403684498451396</v>
      </c>
      <c r="X40" s="77">
        <f>HLOOKUP(REG_TRA_DEMANDS!X$3,'BY-Demands'!$J$5:$AK$15,MATCH($E40,'BY-Demands'!$I$5:$I$15,0),FALSE)*HLOOKUP(REG_TRA_DEMANDS!$F40,DEMANDS!$I$4:$T$14,MATCH($E40,DEMANDS!$H$4:$H$14,0),FALSE)/HLOOKUP(2018,DEMANDS!$I$4:$T$14,MATCH($E40,DEMANDS!$H$4:$H$14,0),FALSE)</f>
        <v>0.39523832099996326</v>
      </c>
      <c r="Y40" s="77">
        <f>HLOOKUP(REG_TRA_DEMANDS!Y$3,'BY-Demands'!$J$5:$AK$15,MATCH($E40,'BY-Demands'!$I$5:$I$15,0),FALSE)*HLOOKUP(REG_TRA_DEMANDS!$F40,DEMANDS!$I$4:$T$14,MATCH($E40,DEMANDS!$H$4:$H$14,0),FALSE)/HLOOKUP(2018,DEMANDS!$I$4:$T$14,MATCH($E40,DEMANDS!$H$4:$H$14,0),FALSE)</f>
        <v>0.65860069960487899</v>
      </c>
      <c r="Z40" s="77">
        <f>HLOOKUP(REG_TRA_DEMANDS!Z$3,'BY-Demands'!$J$5:$AK$15,MATCH($E40,'BY-Demands'!$I$5:$I$15,0),FALSE)*HLOOKUP(REG_TRA_DEMANDS!$F40,DEMANDS!$I$4:$T$14,MATCH($E40,DEMANDS!$H$4:$H$14,0),FALSE)/HLOOKUP(2018,DEMANDS!$I$4:$T$14,MATCH($E40,DEMANDS!$H$4:$H$14,0),FALSE)</f>
        <v>8.7833753507118112E-2</v>
      </c>
      <c r="AA40" s="77">
        <f>HLOOKUP(REG_TRA_DEMANDS!AA$3,'BY-Demands'!$J$5:$AK$15,MATCH($E40,'BY-Demands'!$I$5:$I$15,0),FALSE)*HLOOKUP(REG_TRA_DEMANDS!$F40,DEMANDS!$I$4:$T$14,MATCH($E40,DEMANDS!$H$4:$H$14,0),FALSE)/HLOOKUP(2018,DEMANDS!$I$4:$T$14,MATCH($E40,DEMANDS!$H$4:$H$14,0),FALSE)</f>
        <v>0.33307241590392078</v>
      </c>
      <c r="AB40" s="77">
        <f>HLOOKUP(REG_TRA_DEMANDS!AB$3,'BY-Demands'!$J$5:$AK$15,MATCH($E40,'BY-Demands'!$I$5:$I$15,0),FALSE)*HLOOKUP(REG_TRA_DEMANDS!$F40,DEMANDS!$I$4:$T$14,MATCH($E40,DEMANDS!$H$4:$H$14,0),FALSE)/HLOOKUP(2018,DEMANDS!$I$4:$T$14,MATCH($E40,DEMANDS!$H$4:$H$14,0),FALSE)</f>
        <v>0.16472546309471978</v>
      </c>
      <c r="AC40" s="77">
        <f>HLOOKUP(REG_TRA_DEMANDS!AC$3,'BY-Demands'!$J$5:$AK$15,MATCH($E40,'BY-Demands'!$I$5:$I$15,0),FALSE)*HLOOKUP(REG_TRA_DEMANDS!$F40,DEMANDS!$I$4:$T$14,MATCH($E40,DEMANDS!$H$4:$H$14,0),FALSE)/HLOOKUP(2018,DEMANDS!$I$4:$T$14,MATCH($E40,DEMANDS!$H$4:$H$14,0),FALSE)</f>
        <v>0.17963378592213816</v>
      </c>
      <c r="AD40" s="77">
        <f>HLOOKUP(REG_TRA_DEMANDS!AD$3,'BY-Demands'!$J$5:$AK$15,MATCH($E40,'BY-Demands'!$I$5:$I$15,0),FALSE)*HLOOKUP(REG_TRA_DEMANDS!$F40,DEMANDS!$I$4:$T$14,MATCH($E40,DEMANDS!$H$4:$H$14,0),FALSE)/HLOOKUP(2018,DEMANDS!$I$4:$T$14,MATCH($E40,DEMANDS!$H$4:$H$14,0),FALSE)</f>
        <v>0.20880114864430885</v>
      </c>
      <c r="AE40" s="77">
        <f>HLOOKUP(REG_TRA_DEMANDS!AE$3,'BY-Demands'!$J$5:$AK$15,MATCH($E40,'BY-Demands'!$I$5:$I$15,0),FALSE)*HLOOKUP(REG_TRA_DEMANDS!$F40,DEMANDS!$I$4:$T$14,MATCH($E40,DEMANDS!$H$4:$H$14,0),FALSE)/HLOOKUP(2018,DEMANDS!$I$4:$T$14,MATCH($E40,DEMANDS!$H$4:$H$14,0),FALSE)</f>
        <v>0.43635098265838024</v>
      </c>
      <c r="AF40" s="77">
        <f>HLOOKUP(REG_TRA_DEMANDS!AF$3,'BY-Demands'!$J$5:$AK$15,MATCH($E40,'BY-Demands'!$I$5:$I$15,0),FALSE)*HLOOKUP(REG_TRA_DEMANDS!$F40,DEMANDS!$I$4:$T$14,MATCH($E40,DEMANDS!$H$4:$H$14,0),FALSE)/HLOOKUP(2018,DEMANDS!$I$4:$T$14,MATCH($E40,DEMANDS!$H$4:$H$14,0),FALSE)</f>
        <v>0.16826122808600572</v>
      </c>
    </row>
    <row r="41" spans="4:32" x14ac:dyDescent="0.2">
      <c r="D41" s="75" t="s">
        <v>4</v>
      </c>
      <c r="E41" s="75" t="str">
        <f>DEMANDS!$H$8</f>
        <v>TFGV</v>
      </c>
      <c r="F41" s="75">
        <v>2040</v>
      </c>
      <c r="G41" s="77">
        <f>HLOOKUP(REG_TRA_DEMANDS!G$3,'BY-Demands'!$J$5:$AK$15,MATCH($E41,'BY-Demands'!$I$5:$I$15,0),FALSE)*HLOOKUP(REG_TRA_DEMANDS!$F41,DEMANDS!$I$4:$T$14,MATCH($E41,DEMANDS!$H$4:$H$14,0),FALSE)/HLOOKUP(2018,DEMANDS!$I$4:$T$14,MATCH($E41,DEMANDS!$H$4:$H$14,0),FALSE)</f>
        <v>0.19857719682202207</v>
      </c>
      <c r="H41" s="77">
        <f>HLOOKUP(REG_TRA_DEMANDS!H$3,'BY-Demands'!$J$5:$AK$15,MATCH($E41,'BY-Demands'!$I$5:$I$15,0),FALSE)*HLOOKUP(REG_TRA_DEMANDS!$F41,DEMANDS!$I$4:$T$14,MATCH($E41,DEMANDS!$H$4:$H$14,0),FALSE)/HLOOKUP(2018,DEMANDS!$I$4:$T$14,MATCH($E41,DEMANDS!$H$4:$H$14,0),FALSE)</f>
        <v>2.9341452063717375</v>
      </c>
      <c r="I41" s="77">
        <f>HLOOKUP(REG_TRA_DEMANDS!I$3,'BY-Demands'!$J$5:$AK$15,MATCH($E41,'BY-Demands'!$I$5:$I$15,0),FALSE)*HLOOKUP(REG_TRA_DEMANDS!$F41,DEMANDS!$I$4:$T$14,MATCH($E41,DEMANDS!$H$4:$H$14,0),FALSE)/HLOOKUP(2018,DEMANDS!$I$4:$T$14,MATCH($E41,DEMANDS!$H$4:$H$14,0),FALSE)</f>
        <v>0.53821556205032772</v>
      </c>
      <c r="J41" s="77">
        <f>HLOOKUP(REG_TRA_DEMANDS!J$3,'BY-Demands'!$J$5:$AK$15,MATCH($E41,'BY-Demands'!$I$5:$I$15,0),FALSE)*HLOOKUP(REG_TRA_DEMANDS!$F41,DEMANDS!$I$4:$T$14,MATCH($E41,DEMANDS!$H$4:$H$14,0),FALSE)/HLOOKUP(2018,DEMANDS!$I$4:$T$14,MATCH($E41,DEMANDS!$H$4:$H$14,0),FALSE)</f>
        <v>0.34611839378632181</v>
      </c>
      <c r="K41" s="77">
        <f>HLOOKUP(REG_TRA_DEMANDS!K$3,'BY-Demands'!$J$5:$AK$15,MATCH($E41,'BY-Demands'!$I$5:$I$15,0),FALSE)*HLOOKUP(REG_TRA_DEMANDS!$F41,DEMANDS!$I$4:$T$14,MATCH($E41,DEMANDS!$H$4:$H$14,0),FALSE)/HLOOKUP(2018,DEMANDS!$I$4:$T$14,MATCH($E41,DEMANDS!$H$4:$H$14,0),FALSE)</f>
        <v>0.24652347207798192</v>
      </c>
      <c r="L41" s="77">
        <f>HLOOKUP(REG_TRA_DEMANDS!L$3,'BY-Demands'!$J$5:$AK$15,MATCH($E41,'BY-Demands'!$I$5:$I$15,0),FALSE)*HLOOKUP(REG_TRA_DEMANDS!$F41,DEMANDS!$I$4:$T$14,MATCH($E41,DEMANDS!$H$4:$H$14,0),FALSE)/HLOOKUP(2018,DEMANDS!$I$4:$T$14,MATCH($E41,DEMANDS!$H$4:$H$14,0),FALSE)</f>
        <v>0.11896706936778628</v>
      </c>
      <c r="M41" s="77">
        <f>HLOOKUP(REG_TRA_DEMANDS!M$3,'BY-Demands'!$J$5:$AK$15,MATCH($E41,'BY-Demands'!$I$5:$I$15,0),FALSE)*HLOOKUP(REG_TRA_DEMANDS!$F41,DEMANDS!$I$4:$T$14,MATCH($E41,DEMANDS!$H$4:$H$14,0),FALSE)/HLOOKUP(2018,DEMANDS!$I$4:$T$14,MATCH($E41,DEMANDS!$H$4:$H$14,0),FALSE)</f>
        <v>0.31175787625972784</v>
      </c>
      <c r="N41" s="77">
        <f>HLOOKUP(REG_TRA_DEMANDS!N$3,'BY-Demands'!$J$5:$AK$15,MATCH($E41,'BY-Demands'!$I$5:$I$15,0),FALSE)*HLOOKUP(REG_TRA_DEMANDS!$F41,DEMANDS!$I$4:$T$14,MATCH($E41,DEMANDS!$H$4:$H$14,0),FALSE)/HLOOKUP(2018,DEMANDS!$I$4:$T$14,MATCH($E41,DEMANDS!$H$4:$H$14,0),FALSE)</f>
        <v>0.47179248950375785</v>
      </c>
      <c r="O41" s="77">
        <f>HLOOKUP(REG_TRA_DEMANDS!O$3,'BY-Demands'!$J$5:$AK$15,MATCH($E41,'BY-Demands'!$I$5:$I$15,0),FALSE)*HLOOKUP(REG_TRA_DEMANDS!$F41,DEMANDS!$I$4:$T$14,MATCH($E41,DEMANDS!$H$4:$H$14,0),FALSE)/HLOOKUP(2018,DEMANDS!$I$4:$T$14,MATCH($E41,DEMANDS!$H$4:$H$14,0),FALSE)</f>
        <v>0.22691732182570246</v>
      </c>
      <c r="P41" s="77">
        <f>HLOOKUP(REG_TRA_DEMANDS!P$3,'BY-Demands'!$J$5:$AK$15,MATCH($E41,'BY-Demands'!$I$5:$I$15,0),FALSE)*HLOOKUP(REG_TRA_DEMANDS!$F41,DEMANDS!$I$4:$T$14,MATCH($E41,DEMANDS!$H$4:$H$14,0),FALSE)/HLOOKUP(2018,DEMANDS!$I$4:$T$14,MATCH($E41,DEMANDS!$H$4:$H$14,0),FALSE)</f>
        <v>0.25837855669459919</v>
      </c>
      <c r="Q41" s="77">
        <f>HLOOKUP(REG_TRA_DEMANDS!Q$3,'BY-Demands'!$J$5:$AK$15,MATCH($E41,'BY-Demands'!$I$5:$I$15,0),FALSE)*HLOOKUP(REG_TRA_DEMANDS!$F41,DEMANDS!$I$4:$T$14,MATCH($E41,DEMANDS!$H$4:$H$14,0),FALSE)/HLOOKUP(2018,DEMANDS!$I$4:$T$14,MATCH($E41,DEMANDS!$H$4:$H$14,0),FALSE)</f>
        <v>0.52222607782243258</v>
      </c>
      <c r="R41" s="77">
        <f>HLOOKUP(REG_TRA_DEMANDS!R$3,'BY-Demands'!$J$5:$AK$15,MATCH($E41,'BY-Demands'!$I$5:$I$15,0),FALSE)*HLOOKUP(REG_TRA_DEMANDS!$F41,DEMANDS!$I$4:$T$14,MATCH($E41,DEMANDS!$H$4:$H$14,0),FALSE)/HLOOKUP(2018,DEMANDS!$I$4:$T$14,MATCH($E41,DEMANDS!$H$4:$H$14,0),FALSE)</f>
        <v>0.34451223989239699</v>
      </c>
      <c r="S41" s="77">
        <f>HLOOKUP(REG_TRA_DEMANDS!S$3,'BY-Demands'!$J$5:$AK$15,MATCH($E41,'BY-Demands'!$I$5:$I$15,0),FALSE)*HLOOKUP(REG_TRA_DEMANDS!$F41,DEMANDS!$I$4:$T$14,MATCH($E41,DEMANDS!$H$4:$H$14,0),FALSE)/HLOOKUP(2018,DEMANDS!$I$4:$T$14,MATCH($E41,DEMANDS!$H$4:$H$14,0),FALSE)</f>
        <v>0.33901813097331329</v>
      </c>
      <c r="T41" s="77">
        <f>HLOOKUP(REG_TRA_DEMANDS!T$3,'BY-Demands'!$J$5:$AK$15,MATCH($E41,'BY-Demands'!$I$5:$I$15,0),FALSE)*HLOOKUP(REG_TRA_DEMANDS!$F41,DEMANDS!$I$4:$T$14,MATCH($E41,DEMANDS!$H$4:$H$14,0),FALSE)/HLOOKUP(2018,DEMANDS!$I$4:$T$14,MATCH($E41,DEMANDS!$H$4:$H$14,0),FALSE)</f>
        <v>1.8139320596081907</v>
      </c>
      <c r="U41" s="77">
        <f>HLOOKUP(REG_TRA_DEMANDS!U$3,'BY-Demands'!$J$5:$AK$15,MATCH($E41,'BY-Demands'!$I$5:$I$15,0),FALSE)*HLOOKUP(REG_TRA_DEMANDS!$F41,DEMANDS!$I$4:$T$14,MATCH($E41,DEMANDS!$H$4:$H$14,0),FALSE)/HLOOKUP(2018,DEMANDS!$I$4:$T$14,MATCH($E41,DEMANDS!$H$4:$H$14,0),FALSE)</f>
        <v>0.49354624462769281</v>
      </c>
      <c r="V41" s="77">
        <f>HLOOKUP(REG_TRA_DEMANDS!V$3,'BY-Demands'!$J$5:$AK$15,MATCH($E41,'BY-Demands'!$I$5:$I$15,0),FALSE)*HLOOKUP(REG_TRA_DEMANDS!$F41,DEMANDS!$I$4:$T$14,MATCH($E41,DEMANDS!$H$4:$H$14,0),FALSE)/HLOOKUP(2018,DEMANDS!$I$4:$T$14,MATCH($E41,DEMANDS!$H$4:$H$14,0),FALSE)</f>
        <v>0.55610135509706438</v>
      </c>
      <c r="W41" s="77">
        <f>HLOOKUP(REG_TRA_DEMANDS!W$3,'BY-Demands'!$J$5:$AK$15,MATCH($E41,'BY-Demands'!$I$5:$I$15,0),FALSE)*HLOOKUP(REG_TRA_DEMANDS!$F41,DEMANDS!$I$4:$T$14,MATCH($E41,DEMANDS!$H$4:$H$14,0),FALSE)/HLOOKUP(2018,DEMANDS!$I$4:$T$14,MATCH($E41,DEMANDS!$H$4:$H$14,0),FALSE)</f>
        <v>0.45524933175543159</v>
      </c>
      <c r="X41" s="77">
        <f>HLOOKUP(REG_TRA_DEMANDS!X$3,'BY-Demands'!$J$5:$AK$15,MATCH($E41,'BY-Demands'!$I$5:$I$15,0),FALSE)*HLOOKUP(REG_TRA_DEMANDS!$F41,DEMANDS!$I$4:$T$14,MATCH($E41,DEMANDS!$H$4:$H$14,0),FALSE)/HLOOKUP(2018,DEMANDS!$I$4:$T$14,MATCH($E41,DEMANDS!$H$4:$H$14,0),FALSE)</f>
        <v>0.40521858388946813</v>
      </c>
      <c r="Y41" s="77">
        <f>HLOOKUP(REG_TRA_DEMANDS!Y$3,'BY-Demands'!$J$5:$AK$15,MATCH($E41,'BY-Demands'!$I$5:$I$15,0),FALSE)*HLOOKUP(REG_TRA_DEMANDS!$F41,DEMANDS!$I$4:$T$14,MATCH($E41,DEMANDS!$H$4:$H$14,0),FALSE)/HLOOKUP(2018,DEMANDS!$I$4:$T$14,MATCH($E41,DEMANDS!$H$4:$H$14,0),FALSE)</f>
        <v>0.67523119258096143</v>
      </c>
      <c r="Z41" s="77">
        <f>HLOOKUP(REG_TRA_DEMANDS!Z$3,'BY-Demands'!$J$5:$AK$15,MATCH($E41,'BY-Demands'!$I$5:$I$15,0),FALSE)*HLOOKUP(REG_TRA_DEMANDS!$F41,DEMANDS!$I$4:$T$14,MATCH($E41,DEMANDS!$H$4:$H$14,0),FALSE)/HLOOKUP(2018,DEMANDS!$I$4:$T$14,MATCH($E41,DEMANDS!$H$4:$H$14,0),FALSE)</f>
        <v>9.0051665850119617E-2</v>
      </c>
      <c r="AA41" s="77">
        <f>HLOOKUP(REG_TRA_DEMANDS!AA$3,'BY-Demands'!$J$5:$AK$15,MATCH($E41,'BY-Demands'!$I$5:$I$15,0),FALSE)*HLOOKUP(REG_TRA_DEMANDS!$F41,DEMANDS!$I$4:$T$14,MATCH($E41,DEMANDS!$H$4:$H$14,0),FALSE)/HLOOKUP(2018,DEMANDS!$I$4:$T$14,MATCH($E41,DEMANDS!$H$4:$H$14,0),FALSE)</f>
        <v>0.34148291178790646</v>
      </c>
      <c r="AB41" s="77">
        <f>HLOOKUP(REG_TRA_DEMANDS!AB$3,'BY-Demands'!$J$5:$AK$15,MATCH($E41,'BY-Demands'!$I$5:$I$15,0),FALSE)*HLOOKUP(REG_TRA_DEMANDS!$F41,DEMANDS!$I$4:$T$14,MATCH($E41,DEMANDS!$H$4:$H$14,0),FALSE)/HLOOKUP(2018,DEMANDS!$I$4:$T$14,MATCH($E41,DEMANDS!$H$4:$H$14,0),FALSE)</f>
        <v>0.16888498745997199</v>
      </c>
      <c r="AC41" s="77">
        <f>HLOOKUP(REG_TRA_DEMANDS!AC$3,'BY-Demands'!$J$5:$AK$15,MATCH($E41,'BY-Demands'!$I$5:$I$15,0),FALSE)*HLOOKUP(REG_TRA_DEMANDS!$F41,DEMANDS!$I$4:$T$14,MATCH($E41,DEMANDS!$H$4:$H$14,0),FALSE)/HLOOKUP(2018,DEMANDS!$I$4:$T$14,MATCH($E41,DEMANDS!$H$4:$H$14,0),FALSE)</f>
        <v>0.18416976412082134</v>
      </c>
      <c r="AD41" s="77">
        <f>HLOOKUP(REG_TRA_DEMANDS!AD$3,'BY-Demands'!$J$5:$AK$15,MATCH($E41,'BY-Demands'!$I$5:$I$15,0),FALSE)*HLOOKUP(REG_TRA_DEMANDS!$F41,DEMANDS!$I$4:$T$14,MATCH($E41,DEMANDS!$H$4:$H$14,0),FALSE)/HLOOKUP(2018,DEMANDS!$I$4:$T$14,MATCH($E41,DEMANDS!$H$4:$H$14,0),FALSE)</f>
        <v>0.21407363930216936</v>
      </c>
      <c r="AE41" s="77">
        <f>HLOOKUP(REG_TRA_DEMANDS!AE$3,'BY-Demands'!$J$5:$AK$15,MATCH($E41,'BY-Demands'!$I$5:$I$15,0),FALSE)*HLOOKUP(REG_TRA_DEMANDS!$F41,DEMANDS!$I$4:$T$14,MATCH($E41,DEMANDS!$H$4:$H$14,0),FALSE)/HLOOKUP(2018,DEMANDS!$I$4:$T$14,MATCH($E41,DEMANDS!$H$4:$H$14,0),FALSE)</f>
        <v>0.44736939177419272</v>
      </c>
      <c r="AF41" s="77">
        <f>HLOOKUP(REG_TRA_DEMANDS!AF$3,'BY-Demands'!$J$5:$AK$15,MATCH($E41,'BY-Demands'!$I$5:$I$15,0),FALSE)*HLOOKUP(REG_TRA_DEMANDS!$F41,DEMANDS!$I$4:$T$14,MATCH($E41,DEMANDS!$H$4:$H$14,0),FALSE)/HLOOKUP(2018,DEMANDS!$I$4:$T$14,MATCH($E41,DEMANDS!$H$4:$H$14,0),FALSE)</f>
        <v>0.17251003494805447</v>
      </c>
    </row>
    <row r="42" spans="4:32" x14ac:dyDescent="0.2">
      <c r="D42" s="75" t="s">
        <v>4</v>
      </c>
      <c r="E42" s="75" t="str">
        <f>DEMANDS!$H$8</f>
        <v>TFGV</v>
      </c>
      <c r="F42" s="75">
        <v>2045</v>
      </c>
      <c r="G42" s="77">
        <f>HLOOKUP(REG_TRA_DEMANDS!G$3,'BY-Demands'!$J$5:$AK$15,MATCH($E42,'BY-Demands'!$I$5:$I$15,0),FALSE)*HLOOKUP(REG_TRA_DEMANDS!$F42,DEMANDS!$I$4:$T$14,MATCH($E42,DEMANDS!$H$4:$H$14,0),FALSE)/HLOOKUP(2018,DEMANDS!$I$4:$T$14,MATCH($E42,DEMANDS!$H$4:$H$14,0),FALSE)</f>
        <v>0.20359151988444832</v>
      </c>
      <c r="H42" s="77">
        <f>HLOOKUP(REG_TRA_DEMANDS!H$3,'BY-Demands'!$J$5:$AK$15,MATCH($E42,'BY-Demands'!$I$5:$I$15,0),FALSE)*HLOOKUP(REG_TRA_DEMANDS!$F42,DEMANDS!$I$4:$T$14,MATCH($E42,DEMANDS!$H$4:$H$14,0),FALSE)/HLOOKUP(2018,DEMANDS!$I$4:$T$14,MATCH($E42,DEMANDS!$H$4:$H$14,0),FALSE)</f>
        <v>3.0082360496925022</v>
      </c>
      <c r="I42" s="77">
        <f>HLOOKUP(REG_TRA_DEMANDS!I$3,'BY-Demands'!$J$5:$AK$15,MATCH($E42,'BY-Demands'!$I$5:$I$15,0),FALSE)*HLOOKUP(REG_TRA_DEMANDS!$F42,DEMANDS!$I$4:$T$14,MATCH($E42,DEMANDS!$H$4:$H$14,0),FALSE)/HLOOKUP(2018,DEMANDS!$I$4:$T$14,MATCH($E42,DEMANDS!$H$4:$H$14,0),FALSE)</f>
        <v>0.5518061794451562</v>
      </c>
      <c r="J42" s="77">
        <f>HLOOKUP(REG_TRA_DEMANDS!J$3,'BY-Demands'!$J$5:$AK$15,MATCH($E42,'BY-Demands'!$I$5:$I$15,0),FALSE)*HLOOKUP(REG_TRA_DEMANDS!$F42,DEMANDS!$I$4:$T$14,MATCH($E42,DEMANDS!$H$4:$H$14,0),FALSE)/HLOOKUP(2018,DEMANDS!$I$4:$T$14,MATCH($E42,DEMANDS!$H$4:$H$14,0),FALSE)</f>
        <v>0.35485831696011999</v>
      </c>
      <c r="K42" s="77">
        <f>HLOOKUP(REG_TRA_DEMANDS!K$3,'BY-Demands'!$J$5:$AK$15,MATCH($E42,'BY-Demands'!$I$5:$I$15,0),FALSE)*HLOOKUP(REG_TRA_DEMANDS!$F42,DEMANDS!$I$4:$T$14,MATCH($E42,DEMANDS!$H$4:$H$14,0),FALSE)/HLOOKUP(2018,DEMANDS!$I$4:$T$14,MATCH($E42,DEMANDS!$H$4:$H$14,0),FALSE)</f>
        <v>0.25274849867344712</v>
      </c>
      <c r="L42" s="77">
        <f>HLOOKUP(REG_TRA_DEMANDS!L$3,'BY-Demands'!$J$5:$AK$15,MATCH($E42,'BY-Demands'!$I$5:$I$15,0),FALSE)*HLOOKUP(REG_TRA_DEMANDS!$F42,DEMANDS!$I$4:$T$14,MATCH($E42,DEMANDS!$H$4:$H$14,0),FALSE)/HLOOKUP(2018,DEMANDS!$I$4:$T$14,MATCH($E42,DEMANDS!$H$4:$H$14,0),FALSE)</f>
        <v>0.12197113695030337</v>
      </c>
      <c r="M42" s="77">
        <f>HLOOKUP(REG_TRA_DEMANDS!M$3,'BY-Demands'!$J$5:$AK$15,MATCH($E42,'BY-Demands'!$I$5:$I$15,0),FALSE)*HLOOKUP(REG_TRA_DEMANDS!$F42,DEMANDS!$I$4:$T$14,MATCH($E42,DEMANDS!$H$4:$H$14,0),FALSE)/HLOOKUP(2018,DEMANDS!$I$4:$T$14,MATCH($E42,DEMANDS!$H$4:$H$14,0),FALSE)</f>
        <v>0.31963015330784866</v>
      </c>
      <c r="N42" s="77">
        <f>HLOOKUP(REG_TRA_DEMANDS!N$3,'BY-Demands'!$J$5:$AK$15,MATCH($E42,'BY-Demands'!$I$5:$I$15,0),FALSE)*HLOOKUP(REG_TRA_DEMANDS!$F42,DEMANDS!$I$4:$T$14,MATCH($E42,DEMANDS!$H$4:$H$14,0),FALSE)/HLOOKUP(2018,DEMANDS!$I$4:$T$14,MATCH($E42,DEMANDS!$H$4:$H$14,0),FALSE)</f>
        <v>0.48370584108016507</v>
      </c>
      <c r="O42" s="77">
        <f>HLOOKUP(REG_TRA_DEMANDS!O$3,'BY-Demands'!$J$5:$AK$15,MATCH($E42,'BY-Demands'!$I$5:$I$15,0),FALSE)*HLOOKUP(REG_TRA_DEMANDS!$F42,DEMANDS!$I$4:$T$14,MATCH($E42,DEMANDS!$H$4:$H$14,0),FALSE)/HLOOKUP(2018,DEMANDS!$I$4:$T$14,MATCH($E42,DEMANDS!$H$4:$H$14,0),FALSE)</f>
        <v>0.23264726855827927</v>
      </c>
      <c r="P42" s="77">
        <f>HLOOKUP(REG_TRA_DEMANDS!P$3,'BY-Demands'!$J$5:$AK$15,MATCH($E42,'BY-Demands'!$I$5:$I$15,0),FALSE)*HLOOKUP(REG_TRA_DEMANDS!$F42,DEMANDS!$I$4:$T$14,MATCH($E42,DEMANDS!$H$4:$H$14,0),FALSE)/HLOOKUP(2018,DEMANDS!$I$4:$T$14,MATCH($E42,DEMANDS!$H$4:$H$14,0),FALSE)</f>
        <v>0.26490293903257389</v>
      </c>
      <c r="Q42" s="77">
        <f>HLOOKUP(REG_TRA_DEMANDS!Q$3,'BY-Demands'!$J$5:$AK$15,MATCH($E42,'BY-Demands'!$I$5:$I$15,0),FALSE)*HLOOKUP(REG_TRA_DEMANDS!$F42,DEMANDS!$I$4:$T$14,MATCH($E42,DEMANDS!$H$4:$H$14,0),FALSE)/HLOOKUP(2018,DEMANDS!$I$4:$T$14,MATCH($E42,DEMANDS!$H$4:$H$14,0),FALSE)</f>
        <v>0.53541294070363432</v>
      </c>
      <c r="R42" s="77">
        <f>HLOOKUP(REG_TRA_DEMANDS!R$3,'BY-Demands'!$J$5:$AK$15,MATCH($E42,'BY-Demands'!$I$5:$I$15,0),FALSE)*HLOOKUP(REG_TRA_DEMANDS!$F42,DEMANDS!$I$4:$T$14,MATCH($E42,DEMANDS!$H$4:$H$14,0),FALSE)/HLOOKUP(2018,DEMANDS!$I$4:$T$14,MATCH($E42,DEMANDS!$H$4:$H$14,0),FALSE)</f>
        <v>0.35321160566765697</v>
      </c>
      <c r="S42" s="77">
        <f>HLOOKUP(REG_TRA_DEMANDS!S$3,'BY-Demands'!$J$5:$AK$15,MATCH($E42,'BY-Demands'!$I$5:$I$15,0),FALSE)*HLOOKUP(REG_TRA_DEMANDS!$F42,DEMANDS!$I$4:$T$14,MATCH($E42,DEMANDS!$H$4:$H$14,0),FALSE)/HLOOKUP(2018,DEMANDS!$I$4:$T$14,MATCH($E42,DEMANDS!$H$4:$H$14,0),FALSE)</f>
        <v>0.34757876361354401</v>
      </c>
      <c r="T42" s="77">
        <f>HLOOKUP(REG_TRA_DEMANDS!T$3,'BY-Demands'!$J$5:$AK$15,MATCH($E42,'BY-Demands'!$I$5:$I$15,0),FALSE)*HLOOKUP(REG_TRA_DEMANDS!$F42,DEMANDS!$I$4:$T$14,MATCH($E42,DEMANDS!$H$4:$H$14,0),FALSE)/HLOOKUP(2018,DEMANDS!$I$4:$T$14,MATCH($E42,DEMANDS!$H$4:$H$14,0),FALSE)</f>
        <v>1.859736117202577</v>
      </c>
      <c r="U42" s="77">
        <f>HLOOKUP(REG_TRA_DEMANDS!U$3,'BY-Demands'!$J$5:$AK$15,MATCH($E42,'BY-Demands'!$I$5:$I$15,0),FALSE)*HLOOKUP(REG_TRA_DEMANDS!$F42,DEMANDS!$I$4:$T$14,MATCH($E42,DEMANDS!$H$4:$H$14,0),FALSE)/HLOOKUP(2018,DEMANDS!$I$4:$T$14,MATCH($E42,DEMANDS!$H$4:$H$14,0),FALSE)</f>
        <v>0.50600890578122182</v>
      </c>
      <c r="V42" s="77">
        <f>HLOOKUP(REG_TRA_DEMANDS!V$3,'BY-Demands'!$J$5:$AK$15,MATCH($E42,'BY-Demands'!$I$5:$I$15,0),FALSE)*HLOOKUP(REG_TRA_DEMANDS!$F42,DEMANDS!$I$4:$T$14,MATCH($E42,DEMANDS!$H$4:$H$14,0),FALSE)/HLOOKUP(2018,DEMANDS!$I$4:$T$14,MATCH($E42,DEMANDS!$H$4:$H$14,0),FALSE)</f>
        <v>0.57014361117951329</v>
      </c>
      <c r="W42" s="77">
        <f>HLOOKUP(REG_TRA_DEMANDS!W$3,'BY-Demands'!$J$5:$AK$15,MATCH($E42,'BY-Demands'!$I$5:$I$15,0),FALSE)*HLOOKUP(REG_TRA_DEMANDS!$F42,DEMANDS!$I$4:$T$14,MATCH($E42,DEMANDS!$H$4:$H$14,0),FALSE)/HLOOKUP(2018,DEMANDS!$I$4:$T$14,MATCH($E42,DEMANDS!$H$4:$H$14,0),FALSE)</f>
        <v>0.46674494786799731</v>
      </c>
      <c r="X42" s="77">
        <f>HLOOKUP(REG_TRA_DEMANDS!X$3,'BY-Demands'!$J$5:$AK$15,MATCH($E42,'BY-Demands'!$I$5:$I$15,0),FALSE)*HLOOKUP(REG_TRA_DEMANDS!$F42,DEMANDS!$I$4:$T$14,MATCH($E42,DEMANDS!$H$4:$H$14,0),FALSE)/HLOOKUP(2018,DEMANDS!$I$4:$T$14,MATCH($E42,DEMANDS!$H$4:$H$14,0),FALSE)</f>
        <v>0.4154508609234811</v>
      </c>
      <c r="Y42" s="77">
        <f>HLOOKUP(REG_TRA_DEMANDS!Y$3,'BY-Demands'!$J$5:$AK$15,MATCH($E42,'BY-Demands'!$I$5:$I$15,0),FALSE)*HLOOKUP(REG_TRA_DEMANDS!$F42,DEMANDS!$I$4:$T$14,MATCH($E42,DEMANDS!$H$4:$H$14,0),FALSE)/HLOOKUP(2018,DEMANDS!$I$4:$T$14,MATCH($E42,DEMANDS!$H$4:$H$14,0),FALSE)</f>
        <v>0.69228162634482848</v>
      </c>
      <c r="Z42" s="77">
        <f>HLOOKUP(REG_TRA_DEMANDS!Z$3,'BY-Demands'!$J$5:$AK$15,MATCH($E42,'BY-Demands'!$I$5:$I$15,0),FALSE)*HLOOKUP(REG_TRA_DEMANDS!$F42,DEMANDS!$I$4:$T$14,MATCH($E42,DEMANDS!$H$4:$H$14,0),FALSE)/HLOOKUP(2018,DEMANDS!$I$4:$T$14,MATCH($E42,DEMANDS!$H$4:$H$14,0),FALSE)</f>
        <v>9.2325583259110236E-2</v>
      </c>
      <c r="AA42" s="77">
        <f>HLOOKUP(REG_TRA_DEMANDS!AA$3,'BY-Demands'!$J$5:$AK$15,MATCH($E42,'BY-Demands'!$I$5:$I$15,0),FALSE)*HLOOKUP(REG_TRA_DEMANDS!$F42,DEMANDS!$I$4:$T$14,MATCH($E42,DEMANDS!$H$4:$H$14,0),FALSE)/HLOOKUP(2018,DEMANDS!$I$4:$T$14,MATCH($E42,DEMANDS!$H$4:$H$14,0),FALSE)</f>
        <v>0.35010578323239178</v>
      </c>
      <c r="AB42" s="77">
        <f>HLOOKUP(REG_TRA_DEMANDS!AB$3,'BY-Demands'!$J$5:$AK$15,MATCH($E42,'BY-Demands'!$I$5:$I$15,0),FALSE)*HLOOKUP(REG_TRA_DEMANDS!$F42,DEMANDS!$I$4:$T$14,MATCH($E42,DEMANDS!$H$4:$H$14,0),FALSE)/HLOOKUP(2018,DEMANDS!$I$4:$T$14,MATCH($E42,DEMANDS!$H$4:$H$14,0),FALSE)</f>
        <v>0.17314954502786384</v>
      </c>
      <c r="AC42" s="77">
        <f>HLOOKUP(REG_TRA_DEMANDS!AC$3,'BY-Demands'!$J$5:$AK$15,MATCH($E42,'BY-Demands'!$I$5:$I$15,0),FALSE)*HLOOKUP(REG_TRA_DEMANDS!$F42,DEMANDS!$I$4:$T$14,MATCH($E42,DEMANDS!$H$4:$H$14,0),FALSE)/HLOOKUP(2018,DEMANDS!$I$4:$T$14,MATCH($E42,DEMANDS!$H$4:$H$14,0),FALSE)</f>
        <v>0.18882028145318308</v>
      </c>
      <c r="AD42" s="77">
        <f>HLOOKUP(REG_TRA_DEMANDS!AD$3,'BY-Demands'!$J$5:$AK$15,MATCH($E42,'BY-Demands'!$I$5:$I$15,0),FALSE)*HLOOKUP(REG_TRA_DEMANDS!$F42,DEMANDS!$I$4:$T$14,MATCH($E42,DEMANDS!$H$4:$H$14,0),FALSE)/HLOOKUP(2018,DEMANDS!$I$4:$T$14,MATCH($E42,DEMANDS!$H$4:$H$14,0),FALSE)</f>
        <v>0.2194792669562472</v>
      </c>
      <c r="AE42" s="77">
        <f>HLOOKUP(REG_TRA_DEMANDS!AE$3,'BY-Demands'!$J$5:$AK$15,MATCH($E42,'BY-Demands'!$I$5:$I$15,0),FALSE)*HLOOKUP(REG_TRA_DEMANDS!$F42,DEMANDS!$I$4:$T$14,MATCH($E42,DEMANDS!$H$4:$H$14,0),FALSE)/HLOOKUP(2018,DEMANDS!$I$4:$T$14,MATCH($E42,DEMANDS!$H$4:$H$14,0),FALSE)</f>
        <v>0.45866602952765784</v>
      </c>
      <c r="AF42" s="77">
        <f>HLOOKUP(REG_TRA_DEMANDS!AF$3,'BY-Demands'!$J$5:$AK$15,MATCH($E42,'BY-Demands'!$I$5:$I$15,0),FALSE)*HLOOKUP(REG_TRA_DEMANDS!$F42,DEMANDS!$I$4:$T$14,MATCH($E42,DEMANDS!$H$4:$H$14,0),FALSE)/HLOOKUP(2018,DEMANDS!$I$4:$T$14,MATCH($E42,DEMANDS!$H$4:$H$14,0),FALSE)</f>
        <v>0.17686612950766936</v>
      </c>
    </row>
    <row r="43" spans="4:32" x14ac:dyDescent="0.2">
      <c r="D43" s="75" t="s">
        <v>4</v>
      </c>
      <c r="E43" s="75" t="str">
        <f>DEMANDS!$H$8</f>
        <v>TFGV</v>
      </c>
      <c r="F43" s="75">
        <v>2050</v>
      </c>
      <c r="G43" s="77">
        <f>HLOOKUP(REG_TRA_DEMANDS!G$3,'BY-Demands'!$J$5:$AK$15,MATCH($E43,'BY-Demands'!$I$5:$I$15,0),FALSE)*HLOOKUP(REG_TRA_DEMANDS!$F43,DEMANDS!$I$4:$T$14,MATCH($E43,DEMANDS!$H$4:$H$14,0),FALSE)/HLOOKUP(2018,DEMANDS!$I$4:$T$14,MATCH($E43,DEMANDS!$H$4:$H$14,0),FALSE)</f>
        <v>0.20873246088779007</v>
      </c>
      <c r="H43" s="77">
        <f>HLOOKUP(REG_TRA_DEMANDS!H$3,'BY-Demands'!$J$5:$AK$15,MATCH($E43,'BY-Demands'!$I$5:$I$15,0),FALSE)*HLOOKUP(REG_TRA_DEMANDS!$F43,DEMANDS!$I$4:$T$14,MATCH($E43,DEMANDS!$H$4:$H$14,0),FALSE)/HLOOKUP(2018,DEMANDS!$I$4:$T$14,MATCH($E43,DEMANDS!$H$4:$H$14,0),FALSE)</f>
        <v>3.084197779652436</v>
      </c>
      <c r="I43" s="77">
        <f>HLOOKUP(REG_TRA_DEMANDS!I$3,'BY-Demands'!$J$5:$AK$15,MATCH($E43,'BY-Demands'!$I$5:$I$15,0),FALSE)*HLOOKUP(REG_TRA_DEMANDS!$F43,DEMANDS!$I$4:$T$14,MATCH($E43,DEMANDS!$H$4:$H$14,0),FALSE)/HLOOKUP(2018,DEMANDS!$I$4:$T$14,MATCH($E43,DEMANDS!$H$4:$H$14,0),FALSE)</f>
        <v>0.5657399769599889</v>
      </c>
      <c r="J43" s="77">
        <f>HLOOKUP(REG_TRA_DEMANDS!J$3,'BY-Demands'!$J$5:$AK$15,MATCH($E43,'BY-Demands'!$I$5:$I$15,0),FALSE)*HLOOKUP(REG_TRA_DEMANDS!$F43,DEMANDS!$I$4:$T$14,MATCH($E43,DEMANDS!$H$4:$H$14,0),FALSE)/HLOOKUP(2018,DEMANDS!$I$4:$T$14,MATCH($E43,DEMANDS!$H$4:$H$14,0),FALSE)</f>
        <v>0.36381893414630012</v>
      </c>
      <c r="K43" s="77">
        <f>HLOOKUP(REG_TRA_DEMANDS!K$3,'BY-Demands'!$J$5:$AK$15,MATCH($E43,'BY-Demands'!$I$5:$I$15,0),FALSE)*HLOOKUP(REG_TRA_DEMANDS!$F43,DEMANDS!$I$4:$T$14,MATCH($E43,DEMANDS!$H$4:$H$14,0),FALSE)/HLOOKUP(2018,DEMANDS!$I$4:$T$14,MATCH($E43,DEMANDS!$H$4:$H$14,0),FALSE)</f>
        <v>0.25913071499120366</v>
      </c>
      <c r="L43" s="77">
        <f>HLOOKUP(REG_TRA_DEMANDS!L$3,'BY-Demands'!$J$5:$AK$15,MATCH($E43,'BY-Demands'!$I$5:$I$15,0),FALSE)*HLOOKUP(REG_TRA_DEMANDS!$F43,DEMANDS!$I$4:$T$14,MATCH($E43,DEMANDS!$H$4:$H$14,0),FALSE)/HLOOKUP(2018,DEMANDS!$I$4:$T$14,MATCH($E43,DEMANDS!$H$4:$H$14,0),FALSE)</f>
        <v>0.12505106100376059</v>
      </c>
      <c r="M43" s="77">
        <f>HLOOKUP(REG_TRA_DEMANDS!M$3,'BY-Demands'!$J$5:$AK$15,MATCH($E43,'BY-Demands'!$I$5:$I$15,0),FALSE)*HLOOKUP(REG_TRA_DEMANDS!$F43,DEMANDS!$I$4:$T$14,MATCH($E43,DEMANDS!$H$4:$H$14,0),FALSE)/HLOOKUP(2018,DEMANDS!$I$4:$T$14,MATCH($E43,DEMANDS!$H$4:$H$14,0),FALSE)</f>
        <v>0.32770121521640633</v>
      </c>
      <c r="N43" s="77">
        <f>HLOOKUP(REG_TRA_DEMANDS!N$3,'BY-Demands'!$J$5:$AK$15,MATCH($E43,'BY-Demands'!$I$5:$I$15,0),FALSE)*HLOOKUP(REG_TRA_DEMANDS!$F43,DEMANDS!$I$4:$T$14,MATCH($E43,DEMANDS!$H$4:$H$14,0),FALSE)/HLOOKUP(2018,DEMANDS!$I$4:$T$14,MATCH($E43,DEMANDS!$H$4:$H$14,0),FALSE)</f>
        <v>0.49592001971283256</v>
      </c>
      <c r="O43" s="77">
        <f>HLOOKUP(REG_TRA_DEMANDS!O$3,'BY-Demands'!$J$5:$AK$15,MATCH($E43,'BY-Demands'!$I$5:$I$15,0),FALSE)*HLOOKUP(REG_TRA_DEMANDS!$F43,DEMANDS!$I$4:$T$14,MATCH($E43,DEMANDS!$H$4:$H$14,0),FALSE)/HLOOKUP(2018,DEMANDS!$I$4:$T$14,MATCH($E43,DEMANDS!$H$4:$H$14,0),FALSE)</f>
        <v>0.23852190362621109</v>
      </c>
      <c r="P43" s="77">
        <f>HLOOKUP(REG_TRA_DEMANDS!P$3,'BY-Demands'!$J$5:$AK$15,MATCH($E43,'BY-Demands'!$I$5:$I$15,0),FALSE)*HLOOKUP(REG_TRA_DEMANDS!$F43,DEMANDS!$I$4:$T$14,MATCH($E43,DEMANDS!$H$4:$H$14,0),FALSE)/HLOOKUP(2018,DEMANDS!$I$4:$T$14,MATCH($E43,DEMANDS!$H$4:$H$14,0),FALSE)</f>
        <v>0.27159207020046949</v>
      </c>
      <c r="Q43" s="77">
        <f>HLOOKUP(REG_TRA_DEMANDS!Q$3,'BY-Demands'!$J$5:$AK$15,MATCH($E43,'BY-Demands'!$I$5:$I$15,0),FALSE)*HLOOKUP(REG_TRA_DEMANDS!$F43,DEMANDS!$I$4:$T$14,MATCH($E43,DEMANDS!$H$4:$H$14,0),FALSE)/HLOOKUP(2018,DEMANDS!$I$4:$T$14,MATCH($E43,DEMANDS!$H$4:$H$14,0),FALSE)</f>
        <v>0.54893278839741511</v>
      </c>
      <c r="R43" s="77">
        <f>HLOOKUP(REG_TRA_DEMANDS!R$3,'BY-Demands'!$J$5:$AK$15,MATCH($E43,'BY-Demands'!$I$5:$I$15,0),FALSE)*HLOOKUP(REG_TRA_DEMANDS!$F43,DEMANDS!$I$4:$T$14,MATCH($E43,DEMANDS!$H$4:$H$14,0),FALSE)/HLOOKUP(2018,DEMANDS!$I$4:$T$14,MATCH($E43,DEMANDS!$H$4:$H$14,0),FALSE)</f>
        <v>0.36213064133016215</v>
      </c>
      <c r="S43" s="77">
        <f>HLOOKUP(REG_TRA_DEMANDS!S$3,'BY-Demands'!$J$5:$AK$15,MATCH($E43,'BY-Demands'!$I$5:$I$15,0),FALSE)*HLOOKUP(REG_TRA_DEMANDS!$F43,DEMANDS!$I$4:$T$14,MATCH($E43,DEMANDS!$H$4:$H$14,0),FALSE)/HLOOKUP(2018,DEMANDS!$I$4:$T$14,MATCH($E43,DEMANDS!$H$4:$H$14,0),FALSE)</f>
        <v>0.35635556295551007</v>
      </c>
      <c r="T43" s="77">
        <f>HLOOKUP(REG_TRA_DEMANDS!T$3,'BY-Demands'!$J$5:$AK$15,MATCH($E43,'BY-Demands'!$I$5:$I$15,0),FALSE)*HLOOKUP(REG_TRA_DEMANDS!$F43,DEMANDS!$I$4:$T$14,MATCH($E43,DEMANDS!$H$4:$H$14,0),FALSE)/HLOOKUP(2018,DEMANDS!$I$4:$T$14,MATCH($E43,DEMANDS!$H$4:$H$14,0),FALSE)</f>
        <v>1.9066967846495739</v>
      </c>
      <c r="U43" s="77">
        <f>HLOOKUP(REG_TRA_DEMANDS!U$3,'BY-Demands'!$J$5:$AK$15,MATCH($E43,'BY-Demands'!$I$5:$I$15,0),FALSE)*HLOOKUP(REG_TRA_DEMANDS!$F43,DEMANDS!$I$4:$T$14,MATCH($E43,DEMANDS!$H$4:$H$14,0),FALSE)/HLOOKUP(2018,DEMANDS!$I$4:$T$14,MATCH($E43,DEMANDS!$H$4:$H$14,0),FALSE)</f>
        <v>0.51878626474618861</v>
      </c>
      <c r="V43" s="77">
        <f>HLOOKUP(REG_TRA_DEMANDS!V$3,'BY-Demands'!$J$5:$AK$15,MATCH($E43,'BY-Demands'!$I$5:$I$15,0),FALSE)*HLOOKUP(REG_TRA_DEMANDS!$F43,DEMANDS!$I$4:$T$14,MATCH($E43,DEMANDS!$H$4:$H$14,0),FALSE)/HLOOKUP(2018,DEMANDS!$I$4:$T$14,MATCH($E43,DEMANDS!$H$4:$H$14,0),FALSE)</f>
        <v>0.58454045182478997</v>
      </c>
      <c r="W43" s="77">
        <f>HLOOKUP(REG_TRA_DEMANDS!W$3,'BY-Demands'!$J$5:$AK$15,MATCH($E43,'BY-Demands'!$I$5:$I$15,0),FALSE)*HLOOKUP(REG_TRA_DEMANDS!$F43,DEMANDS!$I$4:$T$14,MATCH($E43,DEMANDS!$H$4:$H$14,0),FALSE)/HLOOKUP(2018,DEMANDS!$I$4:$T$14,MATCH($E43,DEMANDS!$H$4:$H$14,0),FALSE)</f>
        <v>0.47853084269288526</v>
      </c>
      <c r="X43" s="77">
        <f>HLOOKUP(REG_TRA_DEMANDS!X$3,'BY-Demands'!$J$5:$AK$15,MATCH($E43,'BY-Demands'!$I$5:$I$15,0),FALSE)*HLOOKUP(REG_TRA_DEMANDS!$F43,DEMANDS!$I$4:$T$14,MATCH($E43,DEMANDS!$H$4:$H$14,0),FALSE)/HLOOKUP(2018,DEMANDS!$I$4:$T$14,MATCH($E43,DEMANDS!$H$4:$H$14,0),FALSE)</f>
        <v>0.42594151577495709</v>
      </c>
      <c r="Y43" s="77">
        <f>HLOOKUP(REG_TRA_DEMANDS!Y$3,'BY-Demands'!$J$5:$AK$15,MATCH($E43,'BY-Demands'!$I$5:$I$15,0),FALSE)*HLOOKUP(REG_TRA_DEMANDS!$F43,DEMANDS!$I$4:$T$14,MATCH($E43,DEMANDS!$H$4:$H$14,0),FALSE)/HLOOKUP(2018,DEMANDS!$I$4:$T$14,MATCH($E43,DEMANDS!$H$4:$H$14,0),FALSE)</f>
        <v>0.70976260492761112</v>
      </c>
      <c r="Z43" s="77">
        <f>HLOOKUP(REG_TRA_DEMANDS!Z$3,'BY-Demands'!$J$5:$AK$15,MATCH($E43,'BY-Demands'!$I$5:$I$15,0),FALSE)*HLOOKUP(REG_TRA_DEMANDS!$F43,DEMANDS!$I$4:$T$14,MATCH($E43,DEMANDS!$H$4:$H$14,0),FALSE)/HLOOKUP(2018,DEMANDS!$I$4:$T$14,MATCH($E43,DEMANDS!$H$4:$H$14,0),FALSE)</f>
        <v>9.4656919932187736E-2</v>
      </c>
      <c r="AA43" s="77">
        <f>HLOOKUP(REG_TRA_DEMANDS!AA$3,'BY-Demands'!$J$5:$AK$15,MATCH($E43,'BY-Demands'!$I$5:$I$15,0),FALSE)*HLOOKUP(REG_TRA_DEMANDS!$F43,DEMANDS!$I$4:$T$14,MATCH($E43,DEMANDS!$H$4:$H$14,0),FALSE)/HLOOKUP(2018,DEMANDS!$I$4:$T$14,MATCH($E43,DEMANDS!$H$4:$H$14,0),FALSE)</f>
        <v>0.35894639298641312</v>
      </c>
      <c r="AB43" s="77">
        <f>HLOOKUP(REG_TRA_DEMANDS!AB$3,'BY-Demands'!$J$5:$AK$15,MATCH($E43,'BY-Demands'!$I$5:$I$15,0),FALSE)*HLOOKUP(REG_TRA_DEMANDS!$F43,DEMANDS!$I$4:$T$14,MATCH($E43,DEMANDS!$H$4:$H$14,0),FALSE)/HLOOKUP(2018,DEMANDS!$I$4:$T$14,MATCH($E43,DEMANDS!$H$4:$H$14,0),FALSE)</f>
        <v>0.17752178801838195</v>
      </c>
      <c r="AC43" s="77">
        <f>HLOOKUP(REG_TRA_DEMANDS!AC$3,'BY-Demands'!$J$5:$AK$15,MATCH($E43,'BY-Demands'!$I$5:$I$15,0),FALSE)*HLOOKUP(REG_TRA_DEMANDS!$F43,DEMANDS!$I$4:$T$14,MATCH($E43,DEMANDS!$H$4:$H$14,0),FALSE)/HLOOKUP(2018,DEMANDS!$I$4:$T$14,MATCH($E43,DEMANDS!$H$4:$H$14,0),FALSE)</f>
        <v>0.19358823017588109</v>
      </c>
      <c r="AD43" s="77">
        <f>HLOOKUP(REG_TRA_DEMANDS!AD$3,'BY-Demands'!$J$5:$AK$15,MATCH($E43,'BY-Demands'!$I$5:$I$15,0),FALSE)*HLOOKUP(REG_TRA_DEMANDS!$F43,DEMANDS!$I$4:$T$14,MATCH($E43,DEMANDS!$H$4:$H$14,0),FALSE)/HLOOKUP(2018,DEMANDS!$I$4:$T$14,MATCH($E43,DEMANDS!$H$4:$H$14,0),FALSE)</f>
        <v>0.22502139348253453</v>
      </c>
      <c r="AE43" s="77">
        <f>HLOOKUP(REG_TRA_DEMANDS!AE$3,'BY-Demands'!$J$5:$AK$15,MATCH($E43,'BY-Demands'!$I$5:$I$15,0),FALSE)*HLOOKUP(REG_TRA_DEMANDS!$F43,DEMANDS!$I$4:$T$14,MATCH($E43,DEMANDS!$H$4:$H$14,0),FALSE)/HLOOKUP(2018,DEMANDS!$I$4:$T$14,MATCH($E43,DEMANDS!$H$4:$H$14,0),FALSE)</f>
        <v>0.47024792154053241</v>
      </c>
      <c r="AF43" s="77">
        <f>HLOOKUP(REG_TRA_DEMANDS!AF$3,'BY-Demands'!$J$5:$AK$15,MATCH($E43,'BY-Demands'!$I$5:$I$15,0),FALSE)*HLOOKUP(REG_TRA_DEMANDS!$F43,DEMANDS!$I$4:$T$14,MATCH($E43,DEMANDS!$H$4:$H$14,0),FALSE)/HLOOKUP(2018,DEMANDS!$I$4:$T$14,MATCH($E43,DEMANDS!$H$4:$H$14,0),FALSE)</f>
        <v>0.18133222091365911</v>
      </c>
    </row>
    <row r="44" spans="4:32" x14ac:dyDescent="0.2">
      <c r="D44" s="75" t="s">
        <v>4</v>
      </c>
      <c r="E44" s="75" t="str">
        <f>DEMANDS!$H$8</f>
        <v>TFGV</v>
      </c>
      <c r="F44" s="75">
        <v>2055</v>
      </c>
      <c r="G44" s="77">
        <f>HLOOKUP(REG_TRA_DEMANDS!G$3,'BY-Demands'!$J$5:$AK$15,MATCH($E44,'BY-Demands'!$I$5:$I$15,0),FALSE)*HLOOKUP(REG_TRA_DEMANDS!$F44,DEMANDS!$I$4:$T$14,MATCH($E44,DEMANDS!$H$4:$H$14,0),FALSE)/HLOOKUP(2018,DEMANDS!$I$4:$T$14,MATCH($E44,DEMANDS!$H$4:$H$14,0),FALSE)</f>
        <v>0.21400321709372391</v>
      </c>
      <c r="H44" s="77">
        <f>HLOOKUP(REG_TRA_DEMANDS!H$3,'BY-Demands'!$J$5:$AK$15,MATCH($E44,'BY-Demands'!$I$5:$I$15,0),FALSE)*HLOOKUP(REG_TRA_DEMANDS!$F44,DEMANDS!$I$4:$T$14,MATCH($E44,DEMANDS!$H$4:$H$14,0),FALSE)/HLOOKUP(2018,DEMANDS!$I$4:$T$14,MATCH($E44,DEMANDS!$H$4:$H$14,0),FALSE)</f>
        <v>3.1620776384836384</v>
      </c>
      <c r="I44" s="77">
        <f>HLOOKUP(REG_TRA_DEMANDS!I$3,'BY-Demands'!$J$5:$AK$15,MATCH($E44,'BY-Demands'!$I$5:$I$15,0),FALSE)*HLOOKUP(REG_TRA_DEMANDS!$F44,DEMANDS!$I$4:$T$14,MATCH($E44,DEMANDS!$H$4:$H$14,0),FALSE)/HLOOKUP(2018,DEMANDS!$I$4:$T$14,MATCH($E44,DEMANDS!$H$4:$H$14,0),FALSE)</f>
        <v>0.58002562032290472</v>
      </c>
      <c r="J44" s="77">
        <f>HLOOKUP(REG_TRA_DEMANDS!J$3,'BY-Demands'!$J$5:$AK$15,MATCH($E44,'BY-Demands'!$I$5:$I$15,0),FALSE)*HLOOKUP(REG_TRA_DEMANDS!$F44,DEMANDS!$I$4:$T$14,MATCH($E44,DEMANDS!$H$4:$H$14,0),FALSE)/HLOOKUP(2018,DEMANDS!$I$4:$T$14,MATCH($E44,DEMANDS!$H$4:$H$14,0),FALSE)</f>
        <v>0.3730058181452327</v>
      </c>
      <c r="K44" s="77">
        <f>HLOOKUP(REG_TRA_DEMANDS!K$3,'BY-Demands'!$J$5:$AK$15,MATCH($E44,'BY-Demands'!$I$5:$I$15,0),FALSE)*HLOOKUP(REG_TRA_DEMANDS!$F44,DEMANDS!$I$4:$T$14,MATCH($E44,DEMANDS!$H$4:$H$14,0),FALSE)/HLOOKUP(2018,DEMANDS!$I$4:$T$14,MATCH($E44,DEMANDS!$H$4:$H$14,0),FALSE)</f>
        <v>0.26567409026871835</v>
      </c>
      <c r="L44" s="77">
        <f>HLOOKUP(REG_TRA_DEMANDS!L$3,'BY-Demands'!$J$5:$AK$15,MATCH($E44,'BY-Demands'!$I$5:$I$15,0),FALSE)*HLOOKUP(REG_TRA_DEMANDS!$F44,DEMANDS!$I$4:$T$14,MATCH($E44,DEMANDS!$H$4:$H$14,0),FALSE)/HLOOKUP(2018,DEMANDS!$I$4:$T$14,MATCH($E44,DEMANDS!$H$4:$H$14,0),FALSE)</f>
        <v>0.12820875699910703</v>
      </c>
      <c r="M44" s="77">
        <f>HLOOKUP(REG_TRA_DEMANDS!M$3,'BY-Demands'!$J$5:$AK$15,MATCH($E44,'BY-Demands'!$I$5:$I$15,0),FALSE)*HLOOKUP(REG_TRA_DEMANDS!$F44,DEMANDS!$I$4:$T$14,MATCH($E44,DEMANDS!$H$4:$H$14,0),FALSE)/HLOOKUP(2018,DEMANDS!$I$4:$T$14,MATCH($E44,DEMANDS!$H$4:$H$14,0),FALSE)</f>
        <v>0.33597608155222969</v>
      </c>
      <c r="N44" s="77">
        <f>HLOOKUP(REG_TRA_DEMANDS!N$3,'BY-Demands'!$J$5:$AK$15,MATCH($E44,'BY-Demands'!$I$5:$I$15,0),FALSE)*HLOOKUP(REG_TRA_DEMANDS!$F44,DEMANDS!$I$4:$T$14,MATCH($E44,DEMANDS!$H$4:$H$14,0),FALSE)/HLOOKUP(2018,DEMANDS!$I$4:$T$14,MATCH($E44,DEMANDS!$H$4:$H$14,0),FALSE)</f>
        <v>0.50844262166190557</v>
      </c>
      <c r="O44" s="77">
        <f>HLOOKUP(REG_TRA_DEMANDS!O$3,'BY-Demands'!$J$5:$AK$15,MATCH($E44,'BY-Demands'!$I$5:$I$15,0),FALSE)*HLOOKUP(REG_TRA_DEMANDS!$F44,DEMANDS!$I$4:$T$14,MATCH($E44,DEMANDS!$H$4:$H$14,0),FALSE)/HLOOKUP(2018,DEMANDS!$I$4:$T$14,MATCH($E44,DEMANDS!$H$4:$H$14,0),FALSE)</f>
        <v>0.24454488059127855</v>
      </c>
      <c r="P44" s="77">
        <f>HLOOKUP(REG_TRA_DEMANDS!P$3,'BY-Demands'!$J$5:$AK$15,MATCH($E44,'BY-Demands'!$I$5:$I$15,0),FALSE)*HLOOKUP(REG_TRA_DEMANDS!$F44,DEMANDS!$I$4:$T$14,MATCH($E44,DEMANDS!$H$4:$H$14,0),FALSE)/HLOOKUP(2018,DEMANDS!$I$4:$T$14,MATCH($E44,DEMANDS!$H$4:$H$14,0),FALSE)</f>
        <v>0.27845011031269279</v>
      </c>
      <c r="Q44" s="77">
        <f>HLOOKUP(REG_TRA_DEMANDS!Q$3,'BY-Demands'!$J$5:$AK$15,MATCH($E44,'BY-Demands'!$I$5:$I$15,0),FALSE)*HLOOKUP(REG_TRA_DEMANDS!$F44,DEMANDS!$I$4:$T$14,MATCH($E44,DEMANDS!$H$4:$H$14,0),FALSE)/HLOOKUP(2018,DEMANDS!$I$4:$T$14,MATCH($E44,DEMANDS!$H$4:$H$14,0),FALSE)</f>
        <v>0.56279402918756527</v>
      </c>
      <c r="R44" s="77">
        <f>HLOOKUP(REG_TRA_DEMANDS!R$3,'BY-Demands'!$J$5:$AK$15,MATCH($E44,'BY-Demands'!$I$5:$I$15,0),FALSE)*HLOOKUP(REG_TRA_DEMANDS!$F44,DEMANDS!$I$4:$T$14,MATCH($E44,DEMANDS!$H$4:$H$14,0),FALSE)/HLOOKUP(2018,DEMANDS!$I$4:$T$14,MATCH($E44,DEMANDS!$H$4:$H$14,0),FALSE)</f>
        <v>0.37127489381984002</v>
      </c>
      <c r="S44" s="77">
        <f>HLOOKUP(REG_TRA_DEMANDS!S$3,'BY-Demands'!$J$5:$AK$15,MATCH($E44,'BY-Demands'!$I$5:$I$15,0),FALSE)*HLOOKUP(REG_TRA_DEMANDS!$F44,DEMANDS!$I$4:$T$14,MATCH($E44,DEMANDS!$H$4:$H$14,0),FALSE)/HLOOKUP(2018,DEMANDS!$I$4:$T$14,MATCH($E44,DEMANDS!$H$4:$H$14,0),FALSE)</f>
        <v>0.36535398747931475</v>
      </c>
      <c r="T44" s="77">
        <f>HLOOKUP(REG_TRA_DEMANDS!T$3,'BY-Demands'!$J$5:$AK$15,MATCH($E44,'BY-Demands'!$I$5:$I$15,0),FALSE)*HLOOKUP(REG_TRA_DEMANDS!$F44,DEMANDS!$I$4:$T$14,MATCH($E44,DEMANDS!$H$4:$H$14,0),FALSE)/HLOOKUP(2018,DEMANDS!$I$4:$T$14,MATCH($E44,DEMANDS!$H$4:$H$14,0),FALSE)</f>
        <v>1.9548432677973409</v>
      </c>
      <c r="U44" s="77">
        <f>HLOOKUP(REG_TRA_DEMANDS!U$3,'BY-Demands'!$J$5:$AK$15,MATCH($E44,'BY-Demands'!$I$5:$I$15,0),FALSE)*HLOOKUP(REG_TRA_DEMANDS!$F44,DEMANDS!$I$4:$T$14,MATCH($E44,DEMANDS!$H$4:$H$14,0),FALSE)/HLOOKUP(2018,DEMANDS!$I$4:$T$14,MATCH($E44,DEMANDS!$H$4:$H$14,0),FALSE)</f>
        <v>0.53188626803668859</v>
      </c>
      <c r="V44" s="77">
        <f>HLOOKUP(REG_TRA_DEMANDS!V$3,'BY-Demands'!$J$5:$AK$15,MATCH($E44,'BY-Demands'!$I$5:$I$15,0),FALSE)*HLOOKUP(REG_TRA_DEMANDS!$F44,DEMANDS!$I$4:$T$14,MATCH($E44,DEMANDS!$H$4:$H$14,0),FALSE)/HLOOKUP(2018,DEMANDS!$I$4:$T$14,MATCH($E44,DEMANDS!$H$4:$H$14,0),FALSE)</f>
        <v>0.59930083073744578</v>
      </c>
      <c r="W44" s="77">
        <f>HLOOKUP(REG_TRA_DEMANDS!W$3,'BY-Demands'!$J$5:$AK$15,MATCH($E44,'BY-Demands'!$I$5:$I$15,0),FALSE)*HLOOKUP(REG_TRA_DEMANDS!$F44,DEMANDS!$I$4:$T$14,MATCH($E44,DEMANDS!$H$4:$H$14,0),FALSE)/HLOOKUP(2018,DEMANDS!$I$4:$T$14,MATCH($E44,DEMANDS!$H$4:$H$14,0),FALSE)</f>
        <v>0.49061434613133786</v>
      </c>
      <c r="X44" s="77">
        <f>HLOOKUP(REG_TRA_DEMANDS!X$3,'BY-Demands'!$J$5:$AK$15,MATCH($E44,'BY-Demands'!$I$5:$I$15,0),FALSE)*HLOOKUP(REG_TRA_DEMANDS!$F44,DEMANDS!$I$4:$T$14,MATCH($E44,DEMANDS!$H$4:$H$14,0),FALSE)/HLOOKUP(2018,DEMANDS!$I$4:$T$14,MATCH($E44,DEMANDS!$H$4:$H$14,0),FALSE)</f>
        <v>0.43669707280756742</v>
      </c>
      <c r="Y44" s="77">
        <f>HLOOKUP(REG_TRA_DEMANDS!Y$3,'BY-Demands'!$J$5:$AK$15,MATCH($E44,'BY-Demands'!$I$5:$I$15,0),FALSE)*HLOOKUP(REG_TRA_DEMANDS!$F44,DEMANDS!$I$4:$T$14,MATCH($E44,DEMANDS!$H$4:$H$14,0),FALSE)/HLOOKUP(2018,DEMANDS!$I$4:$T$14,MATCH($E44,DEMANDS!$H$4:$H$14,0),FALSE)</f>
        <v>0.72768500012551507</v>
      </c>
      <c r="Z44" s="77">
        <f>HLOOKUP(REG_TRA_DEMANDS!Z$3,'BY-Demands'!$J$5:$AK$15,MATCH($E44,'BY-Demands'!$I$5:$I$15,0),FALSE)*HLOOKUP(REG_TRA_DEMANDS!$F44,DEMANDS!$I$4:$T$14,MATCH($E44,DEMANDS!$H$4:$H$14,0),FALSE)/HLOOKUP(2018,DEMANDS!$I$4:$T$14,MATCH($E44,DEMANDS!$H$4:$H$14,0),FALSE)</f>
        <v>9.704712577772398E-2</v>
      </c>
      <c r="AA44" s="77">
        <f>HLOOKUP(REG_TRA_DEMANDS!AA$3,'BY-Demands'!$J$5:$AK$15,MATCH($E44,'BY-Demands'!$I$5:$I$15,0),FALSE)*HLOOKUP(REG_TRA_DEMANDS!$F44,DEMANDS!$I$4:$T$14,MATCH($E44,DEMANDS!$H$4:$H$14,0),FALSE)/HLOOKUP(2018,DEMANDS!$I$4:$T$14,MATCH($E44,DEMANDS!$H$4:$H$14,0),FALSE)</f>
        <v>0.36801023921514014</v>
      </c>
      <c r="AB44" s="77">
        <f>HLOOKUP(REG_TRA_DEMANDS!AB$3,'BY-Demands'!$J$5:$AK$15,MATCH($E44,'BY-Demands'!$I$5:$I$15,0),FALSE)*HLOOKUP(REG_TRA_DEMANDS!$F44,DEMANDS!$I$4:$T$14,MATCH($E44,DEMANDS!$H$4:$H$14,0),FALSE)/HLOOKUP(2018,DEMANDS!$I$4:$T$14,MATCH($E44,DEMANDS!$H$4:$H$14,0),FALSE)</f>
        <v>0.1820044356233913</v>
      </c>
      <c r="AC44" s="77">
        <f>HLOOKUP(REG_TRA_DEMANDS!AC$3,'BY-Demands'!$J$5:$AK$15,MATCH($E44,'BY-Demands'!$I$5:$I$15,0),FALSE)*HLOOKUP(REG_TRA_DEMANDS!$F44,DEMANDS!$I$4:$T$14,MATCH($E44,DEMANDS!$H$4:$H$14,0),FALSE)/HLOOKUP(2018,DEMANDS!$I$4:$T$14,MATCH($E44,DEMANDS!$H$4:$H$14,0),FALSE)</f>
        <v>0.19847657557867779</v>
      </c>
      <c r="AD44" s="77">
        <f>HLOOKUP(REG_TRA_DEMANDS!AD$3,'BY-Demands'!$J$5:$AK$15,MATCH($E44,'BY-Demands'!$I$5:$I$15,0),FALSE)*HLOOKUP(REG_TRA_DEMANDS!$F44,DEMANDS!$I$4:$T$14,MATCH($E44,DEMANDS!$H$4:$H$14,0),FALSE)/HLOOKUP(2018,DEMANDS!$I$4:$T$14,MATCH($E44,DEMANDS!$H$4:$H$14,0),FALSE)</f>
        <v>0.23070346564860522</v>
      </c>
      <c r="AE44" s="77">
        <f>HLOOKUP(REG_TRA_DEMANDS!AE$3,'BY-Demands'!$J$5:$AK$15,MATCH($E44,'BY-Demands'!$I$5:$I$15,0),FALSE)*HLOOKUP(REG_TRA_DEMANDS!$F44,DEMANDS!$I$4:$T$14,MATCH($E44,DEMANDS!$H$4:$H$14,0),FALSE)/HLOOKUP(2018,DEMANDS!$I$4:$T$14,MATCH($E44,DEMANDS!$H$4:$H$14,0),FALSE)</f>
        <v>0.48212227084032661</v>
      </c>
      <c r="AF44" s="77">
        <f>HLOOKUP(REG_TRA_DEMANDS!AF$3,'BY-Demands'!$J$5:$AK$15,MATCH($E44,'BY-Demands'!$I$5:$I$15,0),FALSE)*HLOOKUP(REG_TRA_DEMANDS!$F44,DEMANDS!$I$4:$T$14,MATCH($E44,DEMANDS!$H$4:$H$14,0),FALSE)/HLOOKUP(2018,DEMANDS!$I$4:$T$14,MATCH($E44,DEMANDS!$H$4:$H$14,0),FALSE)</f>
        <v>0.18591108672423481</v>
      </c>
    </row>
    <row r="45" spans="4:32" x14ac:dyDescent="0.2">
      <c r="D45" s="75" t="s">
        <v>4</v>
      </c>
      <c r="E45" s="75" t="str">
        <f>DEMANDS!$H$8</f>
        <v>TFGV</v>
      </c>
      <c r="F45" s="75">
        <v>2060</v>
      </c>
      <c r="G45" s="77">
        <f>HLOOKUP(REG_TRA_DEMANDS!G$3,'BY-Demands'!$J$5:$AK$15,MATCH($E45,'BY-Demands'!$I$5:$I$15,0),FALSE)*HLOOKUP(REG_TRA_DEMANDS!$F45,DEMANDS!$I$4:$T$14,MATCH($E45,DEMANDS!$H$4:$H$14,0),FALSE)/HLOOKUP(2018,DEMANDS!$I$4:$T$14,MATCH($E45,DEMANDS!$H$4:$H$14,0),FALSE)</f>
        <v>0.21940706649879044</v>
      </c>
      <c r="H45" s="77">
        <f>HLOOKUP(REG_TRA_DEMANDS!H$3,'BY-Demands'!$J$5:$AK$15,MATCH($E45,'BY-Demands'!$I$5:$I$15,0),FALSE)*HLOOKUP(REG_TRA_DEMANDS!$F45,DEMANDS!$I$4:$T$14,MATCH($E45,DEMANDS!$H$4:$H$14,0),FALSE)/HLOOKUP(2018,DEMANDS!$I$4:$T$14,MATCH($E45,DEMANDS!$H$4:$H$14,0),FALSE)</f>
        <v>3.2419240613437696</v>
      </c>
      <c r="I45" s="77">
        <f>HLOOKUP(REG_TRA_DEMANDS!I$3,'BY-Demands'!$J$5:$AK$15,MATCH($E45,'BY-Demands'!$I$5:$I$15,0),FALSE)*HLOOKUP(REG_TRA_DEMANDS!$F45,DEMANDS!$I$4:$T$14,MATCH($E45,DEMANDS!$H$4:$H$14,0),FALSE)/HLOOKUP(2018,DEMANDS!$I$4:$T$14,MATCH($E45,DEMANDS!$H$4:$H$14,0),FALSE)</f>
        <v>0.59467199408247562</v>
      </c>
      <c r="J45" s="77">
        <f>HLOOKUP(REG_TRA_DEMANDS!J$3,'BY-Demands'!$J$5:$AK$15,MATCH($E45,'BY-Demands'!$I$5:$I$15,0),FALSE)*HLOOKUP(REG_TRA_DEMANDS!$F45,DEMANDS!$I$4:$T$14,MATCH($E45,DEMANDS!$H$4:$H$14,0),FALSE)/HLOOKUP(2018,DEMANDS!$I$4:$T$14,MATCH($E45,DEMANDS!$H$4:$H$14,0),FALSE)</f>
        <v>0.38242468247748101</v>
      </c>
      <c r="K45" s="77">
        <f>HLOOKUP(REG_TRA_DEMANDS!K$3,'BY-Demands'!$J$5:$AK$15,MATCH($E45,'BY-Demands'!$I$5:$I$15,0),FALSE)*HLOOKUP(REG_TRA_DEMANDS!$F45,DEMANDS!$I$4:$T$14,MATCH($E45,DEMANDS!$H$4:$H$14,0),FALSE)/HLOOKUP(2018,DEMANDS!$I$4:$T$14,MATCH($E45,DEMANDS!$H$4:$H$14,0),FALSE)</f>
        <v>0.27238269397167786</v>
      </c>
      <c r="L45" s="77">
        <f>HLOOKUP(REG_TRA_DEMANDS!L$3,'BY-Demands'!$J$5:$AK$15,MATCH($E45,'BY-Demands'!$I$5:$I$15,0),FALSE)*HLOOKUP(REG_TRA_DEMANDS!$F45,DEMANDS!$I$4:$T$14,MATCH($E45,DEMANDS!$H$4:$H$14,0),FALSE)/HLOOKUP(2018,DEMANDS!$I$4:$T$14,MATCH($E45,DEMANDS!$H$4:$H$14,0),FALSE)</f>
        <v>0.13144618877533362</v>
      </c>
      <c r="M45" s="77">
        <f>HLOOKUP(REG_TRA_DEMANDS!M$3,'BY-Demands'!$J$5:$AK$15,MATCH($E45,'BY-Demands'!$I$5:$I$15,0),FALSE)*HLOOKUP(REG_TRA_DEMANDS!$F45,DEMANDS!$I$4:$T$14,MATCH($E45,DEMANDS!$H$4:$H$14,0),FALSE)/HLOOKUP(2018,DEMANDS!$I$4:$T$14,MATCH($E45,DEMANDS!$H$4:$H$14,0),FALSE)</f>
        <v>0.34445989863250026</v>
      </c>
      <c r="N45" s="77">
        <f>HLOOKUP(REG_TRA_DEMANDS!N$3,'BY-Demands'!$J$5:$AK$15,MATCH($E45,'BY-Demands'!$I$5:$I$15,0),FALSE)*HLOOKUP(REG_TRA_DEMANDS!$F45,DEMANDS!$I$4:$T$14,MATCH($E45,DEMANDS!$H$4:$H$14,0),FALSE)/HLOOKUP(2018,DEMANDS!$I$4:$T$14,MATCH($E45,DEMANDS!$H$4:$H$14,0),FALSE)</f>
        <v>0.52128143500261748</v>
      </c>
      <c r="O45" s="77">
        <f>HLOOKUP(REG_TRA_DEMANDS!O$3,'BY-Demands'!$J$5:$AK$15,MATCH($E45,'BY-Demands'!$I$5:$I$15,0),FALSE)*HLOOKUP(REG_TRA_DEMANDS!$F45,DEMANDS!$I$4:$T$14,MATCH($E45,DEMANDS!$H$4:$H$14,0),FALSE)/HLOOKUP(2018,DEMANDS!$I$4:$T$14,MATCH($E45,DEMANDS!$H$4:$H$14,0),FALSE)</f>
        <v>0.25071994527227581</v>
      </c>
      <c r="P45" s="77">
        <f>HLOOKUP(REG_TRA_DEMANDS!P$3,'BY-Demands'!$J$5:$AK$15,MATCH($E45,'BY-Demands'!$I$5:$I$15,0),FALSE)*HLOOKUP(REG_TRA_DEMANDS!$F45,DEMANDS!$I$4:$T$14,MATCH($E45,DEMANDS!$H$4:$H$14,0),FALSE)/HLOOKUP(2018,DEMANDS!$I$4:$T$14,MATCH($E45,DEMANDS!$H$4:$H$14,0),FALSE)</f>
        <v>0.28548132453175273</v>
      </c>
      <c r="Q45" s="77">
        <f>HLOOKUP(REG_TRA_DEMANDS!Q$3,'BY-Demands'!$J$5:$AK$15,MATCH($E45,'BY-Demands'!$I$5:$I$15,0),FALSE)*HLOOKUP(REG_TRA_DEMANDS!$F45,DEMANDS!$I$4:$T$14,MATCH($E45,DEMANDS!$H$4:$H$14,0),FALSE)/HLOOKUP(2018,DEMANDS!$I$4:$T$14,MATCH($E45,DEMANDS!$H$4:$H$14,0),FALSE)</f>
        <v>0.57700528367757742</v>
      </c>
      <c r="R45" s="77">
        <f>HLOOKUP(REG_TRA_DEMANDS!R$3,'BY-Demands'!$J$5:$AK$15,MATCH($E45,'BY-Demands'!$I$5:$I$15,0),FALSE)*HLOOKUP(REG_TRA_DEMANDS!$F45,DEMANDS!$I$4:$T$14,MATCH($E45,DEMANDS!$H$4:$H$14,0),FALSE)/HLOOKUP(2018,DEMANDS!$I$4:$T$14,MATCH($E45,DEMANDS!$H$4:$H$14,0),FALSE)</f>
        <v>0.38065005014380221</v>
      </c>
      <c r="S45" s="77">
        <f>HLOOKUP(REG_TRA_DEMANDS!S$3,'BY-Demands'!$J$5:$AK$15,MATCH($E45,'BY-Demands'!$I$5:$I$15,0),FALSE)*HLOOKUP(REG_TRA_DEMANDS!$F45,DEMANDS!$I$4:$T$14,MATCH($E45,DEMANDS!$H$4:$H$14,0),FALSE)/HLOOKUP(2018,DEMANDS!$I$4:$T$14,MATCH($E45,DEMANDS!$H$4:$H$14,0),FALSE)</f>
        <v>0.37457963349852447</v>
      </c>
      <c r="T45" s="77">
        <f>HLOOKUP(REG_TRA_DEMANDS!T$3,'BY-Demands'!$J$5:$AK$15,MATCH($E45,'BY-Demands'!$I$5:$I$15,0),FALSE)*HLOOKUP(REG_TRA_DEMANDS!$F45,DEMANDS!$I$4:$T$14,MATCH($E45,DEMANDS!$H$4:$H$14,0),FALSE)/HLOOKUP(2018,DEMANDS!$I$4:$T$14,MATCH($E45,DEMANDS!$H$4:$H$14,0),FALSE)</f>
        <v>2.0042055099783007</v>
      </c>
      <c r="U45" s="77">
        <f>HLOOKUP(REG_TRA_DEMANDS!U$3,'BY-Demands'!$J$5:$AK$15,MATCH($E45,'BY-Demands'!$I$5:$I$15,0),FALSE)*HLOOKUP(REG_TRA_DEMANDS!$F45,DEMANDS!$I$4:$T$14,MATCH($E45,DEMANDS!$H$4:$H$14,0),FALSE)/HLOOKUP(2018,DEMANDS!$I$4:$T$14,MATCH($E45,DEMANDS!$H$4:$H$14,0),FALSE)</f>
        <v>0.54531706282625625</v>
      </c>
      <c r="V45" s="77">
        <f>HLOOKUP(REG_TRA_DEMANDS!V$3,'BY-Demands'!$J$5:$AK$15,MATCH($E45,'BY-Demands'!$I$5:$I$15,0),FALSE)*HLOOKUP(REG_TRA_DEMANDS!$F45,DEMANDS!$I$4:$T$14,MATCH($E45,DEMANDS!$H$4:$H$14,0),FALSE)/HLOOKUP(2018,DEMANDS!$I$4:$T$14,MATCH($E45,DEMANDS!$H$4:$H$14,0),FALSE)</f>
        <v>0.61443392771429217</v>
      </c>
      <c r="W45" s="77">
        <f>HLOOKUP(REG_TRA_DEMANDS!W$3,'BY-Demands'!$J$5:$AK$15,MATCH($E45,'BY-Demands'!$I$5:$I$15,0),FALSE)*HLOOKUP(REG_TRA_DEMANDS!$F45,DEMANDS!$I$4:$T$14,MATCH($E45,DEMANDS!$H$4:$H$14,0),FALSE)/HLOOKUP(2018,DEMANDS!$I$4:$T$14,MATCH($E45,DEMANDS!$H$4:$H$14,0),FALSE)</f>
        <v>0.50300297317378939</v>
      </c>
      <c r="X45" s="77">
        <f>HLOOKUP(REG_TRA_DEMANDS!X$3,'BY-Demands'!$J$5:$AK$15,MATCH($E45,'BY-Demands'!$I$5:$I$15,0),FALSE)*HLOOKUP(REG_TRA_DEMANDS!$F45,DEMANDS!$I$4:$T$14,MATCH($E45,DEMANDS!$H$4:$H$14,0),FALSE)/HLOOKUP(2018,DEMANDS!$I$4:$T$14,MATCH($E45,DEMANDS!$H$4:$H$14,0),FALSE)</f>
        <v>0.44772422113334215</v>
      </c>
      <c r="Y45" s="77">
        <f>HLOOKUP(REG_TRA_DEMANDS!Y$3,'BY-Demands'!$J$5:$AK$15,MATCH($E45,'BY-Demands'!$I$5:$I$15,0),FALSE)*HLOOKUP(REG_TRA_DEMANDS!$F45,DEMANDS!$I$4:$T$14,MATCH($E45,DEMANDS!$H$4:$H$14,0),FALSE)/HLOOKUP(2018,DEMANDS!$I$4:$T$14,MATCH($E45,DEMANDS!$H$4:$H$14,0),FALSE)</f>
        <v>0.74605995826122351</v>
      </c>
      <c r="Z45" s="77">
        <f>HLOOKUP(REG_TRA_DEMANDS!Z$3,'BY-Demands'!$J$5:$AK$15,MATCH($E45,'BY-Demands'!$I$5:$I$15,0),FALSE)*HLOOKUP(REG_TRA_DEMANDS!$F45,DEMANDS!$I$4:$T$14,MATCH($E45,DEMANDS!$H$4:$H$14,0),FALSE)/HLOOKUP(2018,DEMANDS!$I$4:$T$14,MATCH($E45,DEMANDS!$H$4:$H$14,0),FALSE)</f>
        <v>9.9497687316094208E-2</v>
      </c>
      <c r="AA45" s="77">
        <f>HLOOKUP(REG_TRA_DEMANDS!AA$3,'BY-Demands'!$J$5:$AK$15,MATCH($E45,'BY-Demands'!$I$5:$I$15,0),FALSE)*HLOOKUP(REG_TRA_DEMANDS!$F45,DEMANDS!$I$4:$T$14,MATCH($E45,DEMANDS!$H$4:$H$14,0),FALSE)/HLOOKUP(2018,DEMANDS!$I$4:$T$14,MATCH($E45,DEMANDS!$H$4:$H$14,0),FALSE)</f>
        <v>0.37730295891930316</v>
      </c>
      <c r="AB45" s="77">
        <f>HLOOKUP(REG_TRA_DEMANDS!AB$3,'BY-Demands'!$J$5:$AK$15,MATCH($E45,'BY-Demands'!$I$5:$I$15,0),FALSE)*HLOOKUP(REG_TRA_DEMANDS!$F45,DEMANDS!$I$4:$T$14,MATCH($E45,DEMANDS!$H$4:$H$14,0),FALSE)/HLOOKUP(2018,DEMANDS!$I$4:$T$14,MATCH($E45,DEMANDS!$H$4:$H$14,0),FALSE)</f>
        <v>0.18660027569775897</v>
      </c>
      <c r="AC45" s="77">
        <f>HLOOKUP(REG_TRA_DEMANDS!AC$3,'BY-Demands'!$J$5:$AK$15,MATCH($E45,'BY-Demands'!$I$5:$I$15,0),FALSE)*HLOOKUP(REG_TRA_DEMANDS!$F45,DEMANDS!$I$4:$T$14,MATCH($E45,DEMANDS!$H$4:$H$14,0),FALSE)/HLOOKUP(2018,DEMANDS!$I$4:$T$14,MATCH($E45,DEMANDS!$H$4:$H$14,0),FALSE)</f>
        <v>0.20348835782861827</v>
      </c>
      <c r="AD45" s="77">
        <f>HLOOKUP(REG_TRA_DEMANDS!AD$3,'BY-Demands'!$J$5:$AK$15,MATCH($E45,'BY-Demands'!$I$5:$I$15,0),FALSE)*HLOOKUP(REG_TRA_DEMANDS!$F45,DEMANDS!$I$4:$T$14,MATCH($E45,DEMANDS!$H$4:$H$14,0),FALSE)/HLOOKUP(2018,DEMANDS!$I$4:$T$14,MATCH($E45,DEMANDS!$H$4:$H$14,0),FALSE)</f>
        <v>0.23652901725723366</v>
      </c>
      <c r="AE45" s="77">
        <f>HLOOKUP(REG_TRA_DEMANDS!AE$3,'BY-Demands'!$J$5:$AK$15,MATCH($E45,'BY-Demands'!$I$5:$I$15,0),FALSE)*HLOOKUP(REG_TRA_DEMANDS!$F45,DEMANDS!$I$4:$T$14,MATCH($E45,DEMANDS!$H$4:$H$14,0),FALSE)/HLOOKUP(2018,DEMANDS!$I$4:$T$14,MATCH($E45,DEMANDS!$H$4:$H$14,0),FALSE)</f>
        <v>0.49429646234002178</v>
      </c>
      <c r="AF45" s="77">
        <f>HLOOKUP(REG_TRA_DEMANDS!AF$3,'BY-Demands'!$J$5:$AK$15,MATCH($E45,'BY-Demands'!$I$5:$I$15,0),FALSE)*HLOOKUP(REG_TRA_DEMANDS!$F45,DEMANDS!$I$4:$T$14,MATCH($E45,DEMANDS!$H$4:$H$14,0),FALSE)/HLOOKUP(2018,DEMANDS!$I$4:$T$14,MATCH($E45,DEMANDS!$H$4:$H$14,0),FALSE)</f>
        <v>0.19060557463443312</v>
      </c>
    </row>
    <row r="46" spans="4:32" x14ac:dyDescent="0.2">
      <c r="D46" s="75" t="s">
        <v>4</v>
      </c>
      <c r="E46" s="75" t="str">
        <f>DEMANDS!$H$8</f>
        <v>TFGV</v>
      </c>
      <c r="F46" s="75">
        <v>2065</v>
      </c>
      <c r="G46" s="77">
        <f>HLOOKUP(REG_TRA_DEMANDS!G$3,'BY-Demands'!$J$5:$AK$15,MATCH($E46,'BY-Demands'!$I$5:$I$15,0),FALSE)*HLOOKUP(REG_TRA_DEMANDS!$F46,DEMANDS!$I$4:$T$14,MATCH($E46,DEMANDS!$H$4:$H$14,0),FALSE)/HLOOKUP(2018,DEMANDS!$I$4:$T$14,MATCH($E46,DEMANDS!$H$4:$H$14,0),FALSE)</f>
        <v>0.22494736987305056</v>
      </c>
      <c r="H46" s="77">
        <f>HLOOKUP(REG_TRA_DEMANDS!H$3,'BY-Demands'!$J$5:$AK$15,MATCH($E46,'BY-Demands'!$I$5:$I$15,0),FALSE)*HLOOKUP(REG_TRA_DEMANDS!$F46,DEMANDS!$I$4:$T$14,MATCH($E46,DEMANDS!$H$4:$H$14,0),FALSE)/HLOOKUP(2018,DEMANDS!$I$4:$T$14,MATCH($E46,DEMANDS!$H$4:$H$14,0),FALSE)</f>
        <v>3.3237867064389177</v>
      </c>
      <c r="I46" s="77">
        <f>HLOOKUP(REG_TRA_DEMANDS!I$3,'BY-Demands'!$J$5:$AK$15,MATCH($E46,'BY-Demands'!$I$5:$I$15,0),FALSE)*HLOOKUP(REG_TRA_DEMANDS!$F46,DEMANDS!$I$4:$T$14,MATCH($E46,DEMANDS!$H$4:$H$14,0),FALSE)/HLOOKUP(2018,DEMANDS!$I$4:$T$14,MATCH($E46,DEMANDS!$H$4:$H$14,0),FALSE)</f>
        <v>0.60968820713325855</v>
      </c>
      <c r="J46" s="77">
        <f>HLOOKUP(REG_TRA_DEMANDS!J$3,'BY-Demands'!$J$5:$AK$15,MATCH($E46,'BY-Demands'!$I$5:$I$15,0),FALSE)*HLOOKUP(REG_TRA_DEMANDS!$F46,DEMANDS!$I$4:$T$14,MATCH($E46,DEMANDS!$H$4:$H$14,0),FALSE)/HLOOKUP(2018,DEMANDS!$I$4:$T$14,MATCH($E46,DEMANDS!$H$4:$H$14,0),FALSE)</f>
        <v>0.39208138493716232</v>
      </c>
      <c r="K46" s="77">
        <f>HLOOKUP(REG_TRA_DEMANDS!K$3,'BY-Demands'!$J$5:$AK$15,MATCH($E46,'BY-Demands'!$I$5:$I$15,0),FALSE)*HLOOKUP(REG_TRA_DEMANDS!$F46,DEMANDS!$I$4:$T$14,MATCH($E46,DEMANDS!$H$4:$H$14,0),FALSE)/HLOOKUP(2018,DEMANDS!$I$4:$T$14,MATCH($E46,DEMANDS!$H$4:$H$14,0),FALSE)</f>
        <v>0.27926069832487704</v>
      </c>
      <c r="L46" s="77">
        <f>HLOOKUP(REG_TRA_DEMANDS!L$3,'BY-Demands'!$J$5:$AK$15,MATCH($E46,'BY-Demands'!$I$5:$I$15,0),FALSE)*HLOOKUP(REG_TRA_DEMANDS!$F46,DEMANDS!$I$4:$T$14,MATCH($E46,DEMANDS!$H$4:$H$14,0),FALSE)/HLOOKUP(2018,DEMANDS!$I$4:$T$14,MATCH($E46,DEMANDS!$H$4:$H$14,0),FALSE)</f>
        <v>0.13476536976082676</v>
      </c>
      <c r="M46" s="77">
        <f>HLOOKUP(REG_TRA_DEMANDS!M$3,'BY-Demands'!$J$5:$AK$15,MATCH($E46,'BY-Demands'!$I$5:$I$15,0),FALSE)*HLOOKUP(REG_TRA_DEMANDS!$F46,DEMANDS!$I$4:$T$14,MATCH($E46,DEMANDS!$H$4:$H$14,0),FALSE)/HLOOKUP(2018,DEMANDS!$I$4:$T$14,MATCH($E46,DEMANDS!$H$4:$H$14,0),FALSE)</f>
        <v>0.35315794272535755</v>
      </c>
      <c r="N46" s="77">
        <f>HLOOKUP(REG_TRA_DEMANDS!N$3,'BY-Demands'!$J$5:$AK$15,MATCH($E46,'BY-Demands'!$I$5:$I$15,0),FALSE)*HLOOKUP(REG_TRA_DEMANDS!$F46,DEMANDS!$I$4:$T$14,MATCH($E46,DEMANDS!$H$4:$H$14,0),FALSE)/HLOOKUP(2018,DEMANDS!$I$4:$T$14,MATCH($E46,DEMANDS!$H$4:$H$14,0),FALSE)</f>
        <v>0.5344444444688603</v>
      </c>
      <c r="O46" s="77">
        <f>HLOOKUP(REG_TRA_DEMANDS!O$3,'BY-Demands'!$J$5:$AK$15,MATCH($E46,'BY-Demands'!$I$5:$I$15,0),FALSE)*HLOOKUP(REG_TRA_DEMANDS!$F46,DEMANDS!$I$4:$T$14,MATCH($E46,DEMANDS!$H$4:$H$14,0),FALSE)/HLOOKUP(2018,DEMANDS!$I$4:$T$14,MATCH($E46,DEMANDS!$H$4:$H$14,0),FALSE)</f>
        <v>0.25705093807461549</v>
      </c>
      <c r="P46" s="77">
        <f>HLOOKUP(REG_TRA_DEMANDS!P$3,'BY-Demands'!$J$5:$AK$15,MATCH($E46,'BY-Demands'!$I$5:$I$15,0),FALSE)*HLOOKUP(REG_TRA_DEMANDS!$F46,DEMANDS!$I$4:$T$14,MATCH($E46,DEMANDS!$H$4:$H$14,0),FALSE)/HLOOKUP(2018,DEMANDS!$I$4:$T$14,MATCH($E46,DEMANDS!$H$4:$H$14,0),FALSE)</f>
        <v>0.29269008572085614</v>
      </c>
      <c r="Q46" s="77">
        <f>HLOOKUP(REG_TRA_DEMANDS!Q$3,'BY-Demands'!$J$5:$AK$15,MATCH($E46,'BY-Demands'!$I$5:$I$15,0),FALSE)*HLOOKUP(REG_TRA_DEMANDS!$F46,DEMANDS!$I$4:$T$14,MATCH($E46,DEMANDS!$H$4:$H$14,0),FALSE)/HLOOKUP(2018,DEMANDS!$I$4:$T$14,MATCH($E46,DEMANDS!$H$4:$H$14,0),FALSE)</f>
        <v>0.59157539015198501</v>
      </c>
      <c r="R46" s="77">
        <f>HLOOKUP(REG_TRA_DEMANDS!R$3,'BY-Demands'!$J$5:$AK$15,MATCH($E46,'BY-Demands'!$I$5:$I$15,0),FALSE)*HLOOKUP(REG_TRA_DEMANDS!$F46,DEMANDS!$I$4:$T$14,MATCH($E46,DEMANDS!$H$4:$H$14,0),FALSE)/HLOOKUP(2018,DEMANDS!$I$4:$T$14,MATCH($E46,DEMANDS!$H$4:$H$14,0),FALSE)</f>
        <v>0.39026194091321653</v>
      </c>
      <c r="S46" s="77">
        <f>HLOOKUP(REG_TRA_DEMANDS!S$3,'BY-Demands'!$J$5:$AK$15,MATCH($E46,'BY-Demands'!$I$5:$I$15,0),FALSE)*HLOOKUP(REG_TRA_DEMANDS!$F46,DEMANDS!$I$4:$T$14,MATCH($E46,DEMANDS!$H$4:$H$14,0),FALSE)/HLOOKUP(2018,DEMANDS!$I$4:$T$14,MATCH($E46,DEMANDS!$H$4:$H$14,0),FALSE)</f>
        <v>0.38403823864063569</v>
      </c>
      <c r="T46" s="77">
        <f>HLOOKUP(REG_TRA_DEMANDS!T$3,'BY-Demands'!$J$5:$AK$15,MATCH($E46,'BY-Demands'!$I$5:$I$15,0),FALSE)*HLOOKUP(REG_TRA_DEMANDS!$F46,DEMANDS!$I$4:$T$14,MATCH($E46,DEMANDS!$H$4:$H$14,0),FALSE)/HLOOKUP(2018,DEMANDS!$I$4:$T$14,MATCH($E46,DEMANDS!$H$4:$H$14,0),FALSE)</f>
        <v>2.0548142106315441</v>
      </c>
      <c r="U46" s="77">
        <f>HLOOKUP(REG_TRA_DEMANDS!U$3,'BY-Demands'!$J$5:$AK$15,MATCH($E46,'BY-Demands'!$I$5:$I$15,0),FALSE)*HLOOKUP(REG_TRA_DEMANDS!$F46,DEMANDS!$I$4:$T$14,MATCH($E46,DEMANDS!$H$4:$H$14,0),FALSE)/HLOOKUP(2018,DEMANDS!$I$4:$T$14,MATCH($E46,DEMANDS!$H$4:$H$14,0),FALSE)</f>
        <v>0.55908700201476724</v>
      </c>
      <c r="V46" s="77">
        <f>HLOOKUP(REG_TRA_DEMANDS!V$3,'BY-Demands'!$J$5:$AK$15,MATCH($E46,'BY-Demands'!$I$5:$I$15,0),FALSE)*HLOOKUP(REG_TRA_DEMANDS!$F46,DEMANDS!$I$4:$T$14,MATCH($E46,DEMANDS!$H$4:$H$14,0),FALSE)/HLOOKUP(2018,DEMANDS!$I$4:$T$14,MATCH($E46,DEMANDS!$H$4:$H$14,0),FALSE)</f>
        <v>0.62994915435351329</v>
      </c>
      <c r="W46" s="77">
        <f>HLOOKUP(REG_TRA_DEMANDS!W$3,'BY-Demands'!$J$5:$AK$15,MATCH($E46,'BY-Demands'!$I$5:$I$15,0),FALSE)*HLOOKUP(REG_TRA_DEMANDS!$F46,DEMANDS!$I$4:$T$14,MATCH($E46,DEMANDS!$H$4:$H$14,0),FALSE)/HLOOKUP(2018,DEMANDS!$I$4:$T$14,MATCH($E46,DEMANDS!$H$4:$H$14,0),FALSE)</f>
        <v>0.51570442857359977</v>
      </c>
      <c r="X46" s="77">
        <f>HLOOKUP(REG_TRA_DEMANDS!X$3,'BY-Demands'!$J$5:$AK$15,MATCH($E46,'BY-Demands'!$I$5:$I$15,0),FALSE)*HLOOKUP(REG_TRA_DEMANDS!$F46,DEMANDS!$I$4:$T$14,MATCH($E46,DEMANDS!$H$4:$H$14,0),FALSE)/HLOOKUP(2018,DEMANDS!$I$4:$T$14,MATCH($E46,DEMANDS!$H$4:$H$14,0),FALSE)</f>
        <v>0.45902981877277238</v>
      </c>
      <c r="Y46" s="77">
        <f>HLOOKUP(REG_TRA_DEMANDS!Y$3,'BY-Demands'!$J$5:$AK$15,MATCH($E46,'BY-Demands'!$I$5:$I$15,0),FALSE)*HLOOKUP(REG_TRA_DEMANDS!$F46,DEMANDS!$I$4:$T$14,MATCH($E46,DEMANDS!$H$4:$H$14,0),FALSE)/HLOOKUP(2018,DEMANDS!$I$4:$T$14,MATCH($E46,DEMANDS!$H$4:$H$14,0),FALSE)</f>
        <v>0.76489890711603548</v>
      </c>
      <c r="Z46" s="77">
        <f>HLOOKUP(REG_TRA_DEMANDS!Z$3,'BY-Demands'!$J$5:$AK$15,MATCH($E46,'BY-Demands'!$I$5:$I$15,0),FALSE)*HLOOKUP(REG_TRA_DEMANDS!$F46,DEMANDS!$I$4:$T$14,MATCH($E46,DEMANDS!$H$4:$H$14,0),FALSE)/HLOOKUP(2018,DEMANDS!$I$4:$T$14,MATCH($E46,DEMANDS!$H$4:$H$14,0),FALSE)</f>
        <v>0.10201012860417583</v>
      </c>
      <c r="AA46" s="77">
        <f>HLOOKUP(REG_TRA_DEMANDS!AA$3,'BY-Demands'!$J$5:$AK$15,MATCH($E46,'BY-Demands'!$I$5:$I$15,0),FALSE)*HLOOKUP(REG_TRA_DEMANDS!$F46,DEMANDS!$I$4:$T$14,MATCH($E46,DEMANDS!$H$4:$H$14,0),FALSE)/HLOOKUP(2018,DEMANDS!$I$4:$T$14,MATCH($E46,DEMANDS!$H$4:$H$14,0),FALSE)</f>
        <v>0.38683033144096474</v>
      </c>
      <c r="AB46" s="77">
        <f>HLOOKUP(REG_TRA_DEMANDS!AB$3,'BY-Demands'!$J$5:$AK$15,MATCH($E46,'BY-Demands'!$I$5:$I$15,0),FALSE)*HLOOKUP(REG_TRA_DEMANDS!$F46,DEMANDS!$I$4:$T$14,MATCH($E46,DEMANDS!$H$4:$H$14,0),FALSE)/HLOOKUP(2018,DEMANDS!$I$4:$T$14,MATCH($E46,DEMANDS!$H$4:$H$14,0),FALSE)</f>
        <v>0.19131216649318078</v>
      </c>
      <c r="AC46" s="77">
        <f>HLOOKUP(REG_TRA_DEMANDS!AC$3,'BY-Demands'!$J$5:$AK$15,MATCH($E46,'BY-Demands'!$I$5:$I$15,0),FALSE)*HLOOKUP(REG_TRA_DEMANDS!$F46,DEMANDS!$I$4:$T$14,MATCH($E46,DEMANDS!$H$4:$H$14,0),FALSE)/HLOOKUP(2018,DEMANDS!$I$4:$T$14,MATCH($E46,DEMANDS!$H$4:$H$14,0),FALSE)</f>
        <v>0.20862669386077498</v>
      </c>
      <c r="AD46" s="77">
        <f>HLOOKUP(REG_TRA_DEMANDS!AD$3,'BY-Demands'!$J$5:$AK$15,MATCH($E46,'BY-Demands'!$I$5:$I$15,0),FALSE)*HLOOKUP(REG_TRA_DEMANDS!$F46,DEMANDS!$I$4:$T$14,MATCH($E46,DEMANDS!$H$4:$H$14,0),FALSE)/HLOOKUP(2018,DEMANDS!$I$4:$T$14,MATCH($E46,DEMANDS!$H$4:$H$14,0),FALSE)</f>
        <v>0.24250167134414252</v>
      </c>
      <c r="AE46" s="77">
        <f>HLOOKUP(REG_TRA_DEMANDS!AE$3,'BY-Demands'!$J$5:$AK$15,MATCH($E46,'BY-Demands'!$I$5:$I$15,0),FALSE)*HLOOKUP(REG_TRA_DEMANDS!$F46,DEMANDS!$I$4:$T$14,MATCH($E46,DEMANDS!$H$4:$H$14,0),FALSE)/HLOOKUP(2018,DEMANDS!$I$4:$T$14,MATCH($E46,DEMANDS!$H$4:$H$14,0),FALSE)</f>
        <v>0.50677806743090592</v>
      </c>
      <c r="AF46" s="77">
        <f>HLOOKUP(REG_TRA_DEMANDS!AF$3,'BY-Demands'!$J$5:$AK$15,MATCH($E46,'BY-Demands'!$I$5:$I$15,0),FALSE)*HLOOKUP(REG_TRA_DEMANDS!$F46,DEMANDS!$I$4:$T$14,MATCH($E46,DEMANDS!$H$4:$H$14,0),FALSE)/HLOOKUP(2018,DEMANDS!$I$4:$T$14,MATCH($E46,DEMANDS!$H$4:$H$14,0),FALSE)</f>
        <v>0.19541860424715876</v>
      </c>
    </row>
    <row r="47" spans="4:32" x14ac:dyDescent="0.2">
      <c r="D47" s="75" t="s">
        <v>4</v>
      </c>
      <c r="E47" s="75" t="str">
        <f>DEMANDS!$H$8</f>
        <v>TFGV</v>
      </c>
      <c r="F47" s="75">
        <v>2070</v>
      </c>
      <c r="G47" s="78">
        <f>HLOOKUP(REG_TRA_DEMANDS!G$3,'BY-Demands'!$J$5:$AK$15,MATCH($E47,'BY-Demands'!$I$5:$I$15,0),FALSE)*HLOOKUP(REG_TRA_DEMANDS!$F47,DEMANDS!$I$4:$T$14,MATCH($E47,DEMANDS!$H$4:$H$14,0),FALSE)/HLOOKUP(2018,DEMANDS!$I$4:$T$14,MATCH($E47,DEMANDS!$H$4:$H$14,0),FALSE)</f>
        <v>0.2306275728502207</v>
      </c>
      <c r="H47" s="78">
        <f>HLOOKUP(REG_TRA_DEMANDS!H$3,'BY-Demands'!$J$5:$AK$15,MATCH($E47,'BY-Demands'!$I$5:$I$15,0),FALSE)*HLOOKUP(REG_TRA_DEMANDS!$F47,DEMANDS!$I$4:$T$14,MATCH($E47,DEMANDS!$H$4:$H$14,0),FALSE)/HLOOKUP(2018,DEMANDS!$I$4:$T$14,MATCH($E47,DEMANDS!$H$4:$H$14,0),FALSE)</f>
        <v>3.407716485907101</v>
      </c>
      <c r="I47" s="78">
        <f>HLOOKUP(REG_TRA_DEMANDS!I$3,'BY-Demands'!$J$5:$AK$15,MATCH($E47,'BY-Demands'!$I$5:$I$15,0),FALSE)*HLOOKUP(REG_TRA_DEMANDS!$F47,DEMANDS!$I$4:$T$14,MATCH($E47,DEMANDS!$H$4:$H$14,0),FALSE)/HLOOKUP(2018,DEMANDS!$I$4:$T$14,MATCH($E47,DEMANDS!$H$4:$H$14,0),FALSE)</f>
        <v>0.62508359838081273</v>
      </c>
      <c r="J47" s="78">
        <f>HLOOKUP(REG_TRA_DEMANDS!J$3,'BY-Demands'!$J$5:$AK$15,MATCH($E47,'BY-Demands'!$I$5:$I$15,0),FALSE)*HLOOKUP(REG_TRA_DEMANDS!$F47,DEMANDS!$I$4:$T$14,MATCH($E47,DEMANDS!$H$4:$H$14,0),FALSE)/HLOOKUP(2018,DEMANDS!$I$4:$T$14,MATCH($E47,DEMANDS!$H$4:$H$14,0),FALSE)</f>
        <v>0.40198193123503612</v>
      </c>
      <c r="K47" s="78">
        <f>HLOOKUP(REG_TRA_DEMANDS!K$3,'BY-Demands'!$J$5:$AK$15,MATCH($E47,'BY-Demands'!$I$5:$I$15,0),FALSE)*HLOOKUP(REG_TRA_DEMANDS!$F47,DEMANDS!$I$4:$T$14,MATCH($E47,DEMANDS!$H$4:$H$14,0),FALSE)/HLOOKUP(2018,DEMANDS!$I$4:$T$14,MATCH($E47,DEMANDS!$H$4:$H$14,0),FALSE)</f>
        <v>0.28631238090701527</v>
      </c>
      <c r="L47" s="78">
        <f>HLOOKUP(REG_TRA_DEMANDS!L$3,'BY-Demands'!$J$5:$AK$15,MATCH($E47,'BY-Demands'!$I$5:$I$15,0),FALSE)*HLOOKUP(REG_TRA_DEMANDS!$F47,DEMANDS!$I$4:$T$14,MATCH($E47,DEMANDS!$H$4:$H$14,0),FALSE)/HLOOKUP(2018,DEMANDS!$I$4:$T$14,MATCH($E47,DEMANDS!$H$4:$H$14,0),FALSE)</f>
        <v>0.13816836422556267</v>
      </c>
      <c r="M47" s="78">
        <f>HLOOKUP(REG_TRA_DEMANDS!M$3,'BY-Demands'!$J$5:$AK$15,MATCH($E47,'BY-Demands'!$I$5:$I$15,0),FALSE)*HLOOKUP(REG_TRA_DEMANDS!$F47,DEMANDS!$I$4:$T$14,MATCH($E47,DEMANDS!$H$4:$H$14,0),FALSE)/HLOOKUP(2018,DEMANDS!$I$4:$T$14,MATCH($E47,DEMANDS!$H$4:$H$14,0),FALSE)</f>
        <v>0.36207562333132309</v>
      </c>
      <c r="N47" s="78">
        <f>HLOOKUP(REG_TRA_DEMANDS!N$3,'BY-Demands'!$J$5:$AK$15,MATCH($E47,'BY-Demands'!$I$5:$I$15,0),FALSE)*HLOOKUP(REG_TRA_DEMANDS!$F47,DEMANDS!$I$4:$T$14,MATCH($E47,DEMANDS!$H$4:$H$14,0),FALSE)/HLOOKUP(2018,DEMANDS!$I$4:$T$14,MATCH($E47,DEMANDS!$H$4:$H$14,0),FALSE)</f>
        <v>0.54793983641906319</v>
      </c>
      <c r="O47" s="78">
        <f>HLOOKUP(REG_TRA_DEMANDS!O$3,'BY-Demands'!$J$5:$AK$15,MATCH($E47,'BY-Demands'!$I$5:$I$15,0),FALSE)*HLOOKUP(REG_TRA_DEMANDS!$F47,DEMANDS!$I$4:$T$14,MATCH($E47,DEMANDS!$H$4:$H$14,0),FALSE)/HLOOKUP(2018,DEMANDS!$I$4:$T$14,MATCH($E47,DEMANDS!$H$4:$H$14,0),FALSE)</f>
        <v>0.26354179637875941</v>
      </c>
      <c r="P47" s="78">
        <f>HLOOKUP(REG_TRA_DEMANDS!P$3,'BY-Demands'!$J$5:$AK$15,MATCH($E47,'BY-Demands'!$I$5:$I$15,0),FALSE)*HLOOKUP(REG_TRA_DEMANDS!$F47,DEMANDS!$I$4:$T$14,MATCH($E47,DEMANDS!$H$4:$H$14,0),FALSE)/HLOOKUP(2018,DEMANDS!$I$4:$T$14,MATCH($E47,DEMANDS!$H$4:$H$14,0),FALSE)</f>
        <v>0.30008087716348586</v>
      </c>
      <c r="Q47" s="78">
        <f>HLOOKUP(REG_TRA_DEMANDS!Q$3,'BY-Demands'!$J$5:$AK$15,MATCH($E47,'BY-Demands'!$I$5:$I$15,0),FALSE)*HLOOKUP(REG_TRA_DEMANDS!$F47,DEMANDS!$I$4:$T$14,MATCH($E47,DEMANDS!$H$4:$H$14,0),FALSE)/HLOOKUP(2018,DEMANDS!$I$4:$T$14,MATCH($E47,DEMANDS!$H$4:$H$14,0),FALSE)</f>
        <v>0.60651341007308157</v>
      </c>
      <c r="R47" s="78">
        <f>HLOOKUP(REG_TRA_DEMANDS!R$3,'BY-Demands'!$J$5:$AK$15,MATCH($E47,'BY-Demands'!$I$5:$I$15,0),FALSE)*HLOOKUP(REG_TRA_DEMANDS!$F47,DEMANDS!$I$4:$T$14,MATCH($E47,DEMANDS!$H$4:$H$14,0),FALSE)/HLOOKUP(2018,DEMANDS!$I$4:$T$14,MATCH($E47,DEMANDS!$H$4:$H$14,0),FALSE)</f>
        <v>0.4001165439694892</v>
      </c>
      <c r="S47" s="78">
        <f>HLOOKUP(REG_TRA_DEMANDS!S$3,'BY-Demands'!$J$5:$AK$15,MATCH($E47,'BY-Demands'!$I$5:$I$15,0),FALSE)*HLOOKUP(REG_TRA_DEMANDS!$F47,DEMANDS!$I$4:$T$14,MATCH($E47,DEMANDS!$H$4:$H$14,0),FALSE)/HLOOKUP(2018,DEMANDS!$I$4:$T$14,MATCH($E47,DEMANDS!$H$4:$H$14,0),FALSE)</f>
        <v>0.39373568541542936</v>
      </c>
      <c r="T47" s="78">
        <f>HLOOKUP(REG_TRA_DEMANDS!T$3,'BY-Demands'!$J$5:$AK$15,MATCH($E47,'BY-Demands'!$I$5:$I$15,0),FALSE)*HLOOKUP(REG_TRA_DEMANDS!$F47,DEMANDS!$I$4:$T$14,MATCH($E47,DEMANDS!$H$4:$H$14,0),FALSE)/HLOOKUP(2018,DEMANDS!$I$4:$T$14,MATCH($E47,DEMANDS!$H$4:$H$14,0),FALSE)</f>
        <v>2.1067008443954678</v>
      </c>
      <c r="U47" s="78">
        <f>HLOOKUP(REG_TRA_DEMANDS!U$3,'BY-Demands'!$J$5:$AK$15,MATCH($E47,'BY-Demands'!$I$5:$I$15,0),FALSE)*HLOOKUP(REG_TRA_DEMANDS!$F47,DEMANDS!$I$4:$T$14,MATCH($E47,DEMANDS!$H$4:$H$14,0),FALSE)/HLOOKUP(2018,DEMANDS!$I$4:$T$14,MATCH($E47,DEMANDS!$H$4:$H$14,0),FALSE)</f>
        <v>0.57320464942328619</v>
      </c>
      <c r="V47" s="78">
        <f>HLOOKUP(REG_TRA_DEMANDS!V$3,'BY-Demands'!$J$5:$AK$15,MATCH($E47,'BY-Demands'!$I$5:$I$15,0),FALSE)*HLOOKUP(REG_TRA_DEMANDS!$F47,DEMANDS!$I$4:$T$14,MATCH($E47,DEMANDS!$H$4:$H$14,0),FALSE)/HLOOKUP(2018,DEMANDS!$I$4:$T$14,MATCH($E47,DEMANDS!$H$4:$H$14,0),FALSE)</f>
        <v>0.64585615990794154</v>
      </c>
      <c r="W47" s="78">
        <f>HLOOKUP(REG_TRA_DEMANDS!W$3,'BY-Demands'!$J$5:$AK$15,MATCH($E47,'BY-Demands'!$I$5:$I$15,0),FALSE)*HLOOKUP(REG_TRA_DEMANDS!$F47,DEMANDS!$I$4:$T$14,MATCH($E47,DEMANDS!$H$4:$H$14,0),FALSE)/HLOOKUP(2018,DEMANDS!$I$4:$T$14,MATCH($E47,DEMANDS!$H$4:$H$14,0),FALSE)</f>
        <v>0.52872661163880641</v>
      </c>
      <c r="X47" s="78">
        <f>HLOOKUP(REG_TRA_DEMANDS!X$3,'BY-Demands'!$J$5:$AK$15,MATCH($E47,'BY-Demands'!$I$5:$I$15,0),FALSE)*HLOOKUP(REG_TRA_DEMANDS!$F47,DEMANDS!$I$4:$T$14,MATCH($E47,DEMANDS!$H$4:$H$14,0),FALSE)/HLOOKUP(2018,DEMANDS!$I$4:$T$14,MATCH($E47,DEMANDS!$H$4:$H$14,0),FALSE)</f>
        <v>0.47062089691996062</v>
      </c>
      <c r="Y47" s="78">
        <f>HLOOKUP(REG_TRA_DEMANDS!Y$3,'BY-Demands'!$J$5:$AK$15,MATCH($E47,'BY-Demands'!$I$5:$I$15,0),FALSE)*HLOOKUP(REG_TRA_DEMANDS!$F47,DEMANDS!$I$4:$T$14,MATCH($E47,DEMANDS!$H$4:$H$14,0),FALSE)/HLOOKUP(2018,DEMANDS!$I$4:$T$14,MATCH($E47,DEMANDS!$H$4:$H$14,0),FALSE)</f>
        <v>0.78421356303704803</v>
      </c>
      <c r="Z47" s="78">
        <f>HLOOKUP(REG_TRA_DEMANDS!Z$3,'BY-Demands'!$J$5:$AK$15,MATCH($E47,'BY-Demands'!$I$5:$I$15,0),FALSE)*HLOOKUP(REG_TRA_DEMANDS!$F47,DEMANDS!$I$4:$T$14,MATCH($E47,DEMANDS!$H$4:$H$14,0),FALSE)/HLOOKUP(2018,DEMANDS!$I$4:$T$14,MATCH($E47,DEMANDS!$H$4:$H$14,0),FALSE)</f>
        <v>0.10458601218319238</v>
      </c>
      <c r="AA47" s="78">
        <f>HLOOKUP(REG_TRA_DEMANDS!AA$3,'BY-Demands'!$J$5:$AK$15,MATCH($E47,'BY-Demands'!$I$5:$I$15,0),FALSE)*HLOOKUP(REG_TRA_DEMANDS!$F47,DEMANDS!$I$4:$T$14,MATCH($E47,DEMANDS!$H$4:$H$14,0),FALSE)/HLOOKUP(2018,DEMANDS!$I$4:$T$14,MATCH($E47,DEMANDS!$H$4:$H$14,0),FALSE)</f>
        <v>0.39659828205781672</v>
      </c>
      <c r="AB47" s="78">
        <f>HLOOKUP(REG_TRA_DEMANDS!AB$3,'BY-Demands'!$J$5:$AK$15,MATCH($E47,'BY-Demands'!$I$5:$I$15,0),FALSE)*HLOOKUP(REG_TRA_DEMANDS!$F47,DEMANDS!$I$4:$T$14,MATCH($E47,DEMANDS!$H$4:$H$14,0),FALSE)/HLOOKUP(2018,DEMANDS!$I$4:$T$14,MATCH($E47,DEMANDS!$H$4:$H$14,0),FALSE)</f>
        <v>0.19614303843578995</v>
      </c>
      <c r="AC47" s="78">
        <f>HLOOKUP(REG_TRA_DEMANDS!AC$3,'BY-Demands'!$J$5:$AK$15,MATCH($E47,'BY-Demands'!$I$5:$I$15,0),FALSE)*HLOOKUP(REG_TRA_DEMANDS!$F47,DEMANDS!$I$4:$T$14,MATCH($E47,DEMANDS!$H$4:$H$14,0),FALSE)/HLOOKUP(2018,DEMANDS!$I$4:$T$14,MATCH($E47,DEMANDS!$H$4:$H$14,0),FALSE)</f>
        <v>0.21389477931673712</v>
      </c>
      <c r="AD47" s="78">
        <f>HLOOKUP(REG_TRA_DEMANDS!AD$3,'BY-Demands'!$J$5:$AK$15,MATCH($E47,'BY-Demands'!$I$5:$I$15,0),FALSE)*HLOOKUP(REG_TRA_DEMANDS!$F47,DEMANDS!$I$4:$T$14,MATCH($E47,DEMANDS!$H$4:$H$14,0),FALSE)/HLOOKUP(2018,DEMANDS!$I$4:$T$14,MATCH($E47,DEMANDS!$H$4:$H$14,0),FALSE)</f>
        <v>0.24862514243124662</v>
      </c>
      <c r="AE47" s="78">
        <f>HLOOKUP(REG_TRA_DEMANDS!AE$3,'BY-Demands'!$J$5:$AK$15,MATCH($E47,'BY-Demands'!$I$5:$I$15,0),FALSE)*HLOOKUP(REG_TRA_DEMANDS!$F47,DEMANDS!$I$4:$T$14,MATCH($E47,DEMANDS!$H$4:$H$14,0),FALSE)/HLOOKUP(2018,DEMANDS!$I$4:$T$14,MATCH($E47,DEMANDS!$H$4:$H$14,0),FALSE)</f>
        <v>0.51957484869138537</v>
      </c>
      <c r="AF47" s="78">
        <f>HLOOKUP(REG_TRA_DEMANDS!AF$3,'BY-Demands'!$J$5:$AK$15,MATCH($E47,'BY-Demands'!$I$5:$I$15,0),FALSE)*HLOOKUP(REG_TRA_DEMANDS!$F47,DEMANDS!$I$4:$T$14,MATCH($E47,DEMANDS!$H$4:$H$14,0),FALSE)/HLOOKUP(2018,DEMANDS!$I$4:$T$14,MATCH($E47,DEMANDS!$H$4:$H$14,0),FALSE)</f>
        <v>0.2003531688889485</v>
      </c>
    </row>
    <row r="48" spans="4:32" x14ac:dyDescent="0.2">
      <c r="D48" s="74" t="s">
        <v>4</v>
      </c>
      <c r="E48" s="74" t="str">
        <f>DEMANDS!$H$9</f>
        <v>TFRAIL</v>
      </c>
      <c r="F48" s="74">
        <v>2020</v>
      </c>
      <c r="G48" s="79">
        <f>HLOOKUP(REG_TRA_DEMANDS!G$3,'BY-Demands'!$J$5:$AK$15,MATCH($E48,'BY-Demands'!$I$5:$I$15,0),FALSE)*HLOOKUP(REG_TRA_DEMANDS!$F48,DEMANDS!$I$4:$T$14,MATCH($E48,DEMANDS!$H$4:$H$14,0),FALSE)/HLOOKUP(2018,DEMANDS!$I$4:$T$14,MATCH($E48,DEMANDS!$H$4:$H$14,0),FALSE)</f>
        <v>0</v>
      </c>
      <c r="H48" s="76">
        <f>HLOOKUP(REG_TRA_DEMANDS!H$3,'BY-Demands'!$J$5:$AK$15,MATCH($E48,'BY-Demands'!$I$5:$I$15,0),FALSE)*HLOOKUP(REG_TRA_DEMANDS!$F48,DEMANDS!$I$4:$T$14,MATCH($E48,DEMANDS!$H$4:$H$14,0),FALSE)/HLOOKUP(2018,DEMANDS!$I$4:$T$14,MATCH($E48,DEMANDS!$H$4:$H$14,0),FALSE)</f>
        <v>2.8748161213392819E-2</v>
      </c>
      <c r="I48" s="79">
        <f>HLOOKUP(REG_TRA_DEMANDS!I$3,'BY-Demands'!$J$5:$AK$15,MATCH($E48,'BY-Demands'!$I$5:$I$15,0),FALSE)*HLOOKUP(REG_TRA_DEMANDS!$F48,DEMANDS!$I$4:$T$14,MATCH($E48,DEMANDS!$H$4:$H$14,0),FALSE)/HLOOKUP(2018,DEMANDS!$I$4:$T$14,MATCH($E48,DEMANDS!$H$4:$H$14,0),FALSE)</f>
        <v>0</v>
      </c>
      <c r="J48" s="79">
        <f>HLOOKUP(REG_TRA_DEMANDS!J$3,'BY-Demands'!$J$5:$AK$15,MATCH($E48,'BY-Demands'!$I$5:$I$15,0),FALSE)*HLOOKUP(REG_TRA_DEMANDS!$F48,DEMANDS!$I$4:$T$14,MATCH($E48,DEMANDS!$H$4:$H$14,0),FALSE)/HLOOKUP(2018,DEMANDS!$I$4:$T$14,MATCH($E48,DEMANDS!$H$4:$H$14,0),FALSE)</f>
        <v>0</v>
      </c>
      <c r="K48" s="79">
        <f>HLOOKUP(REG_TRA_DEMANDS!K$3,'BY-Demands'!$J$5:$AK$15,MATCH($E48,'BY-Demands'!$I$5:$I$15,0),FALSE)*HLOOKUP(REG_TRA_DEMANDS!$F48,DEMANDS!$I$4:$T$14,MATCH($E48,DEMANDS!$H$4:$H$14,0),FALSE)/HLOOKUP(2018,DEMANDS!$I$4:$T$14,MATCH($E48,DEMANDS!$H$4:$H$14,0),FALSE)</f>
        <v>0</v>
      </c>
      <c r="L48" s="79">
        <f>HLOOKUP(REG_TRA_DEMANDS!L$3,'BY-Demands'!$J$5:$AK$15,MATCH($E48,'BY-Demands'!$I$5:$I$15,0),FALSE)*HLOOKUP(REG_TRA_DEMANDS!$F48,DEMANDS!$I$4:$T$14,MATCH($E48,DEMANDS!$H$4:$H$14,0),FALSE)/HLOOKUP(2018,DEMANDS!$I$4:$T$14,MATCH($E48,DEMANDS!$H$4:$H$14,0),FALSE)</f>
        <v>0</v>
      </c>
      <c r="M48" s="79">
        <f>HLOOKUP(REG_TRA_DEMANDS!M$3,'BY-Demands'!$J$5:$AK$15,MATCH($E48,'BY-Demands'!$I$5:$I$15,0),FALSE)*HLOOKUP(REG_TRA_DEMANDS!$F48,DEMANDS!$I$4:$T$14,MATCH($E48,DEMANDS!$H$4:$H$14,0),FALSE)/HLOOKUP(2018,DEMANDS!$I$4:$T$14,MATCH($E48,DEMANDS!$H$4:$H$14,0),FALSE)</f>
        <v>0</v>
      </c>
      <c r="N48" s="76">
        <f>HLOOKUP(REG_TRA_DEMANDS!N$3,'BY-Demands'!$J$5:$AK$15,MATCH($E48,'BY-Demands'!$I$5:$I$15,0),FALSE)*HLOOKUP(REG_TRA_DEMANDS!$F48,DEMANDS!$I$4:$T$14,MATCH($E48,DEMANDS!$H$4:$H$14,0),FALSE)/HLOOKUP(2018,DEMANDS!$I$4:$T$14,MATCH($E48,DEMANDS!$H$4:$H$14,0),FALSE)</f>
        <v>9.5827204044642809E-3</v>
      </c>
      <c r="O48" s="79">
        <f>HLOOKUP(REG_TRA_DEMANDS!O$3,'BY-Demands'!$J$5:$AK$15,MATCH($E48,'BY-Demands'!$I$5:$I$15,0),FALSE)*HLOOKUP(REG_TRA_DEMANDS!$F48,DEMANDS!$I$4:$T$14,MATCH($E48,DEMANDS!$H$4:$H$14,0),FALSE)/HLOOKUP(2018,DEMANDS!$I$4:$T$14,MATCH($E48,DEMANDS!$H$4:$H$14,0),FALSE)</f>
        <v>0</v>
      </c>
      <c r="P48" s="79">
        <f>HLOOKUP(REG_TRA_DEMANDS!P$3,'BY-Demands'!$J$5:$AK$15,MATCH($E48,'BY-Demands'!$I$5:$I$15,0),FALSE)*HLOOKUP(REG_TRA_DEMANDS!$F48,DEMANDS!$I$4:$T$14,MATCH($E48,DEMANDS!$H$4:$H$14,0),FALSE)/HLOOKUP(2018,DEMANDS!$I$4:$T$14,MATCH($E48,DEMANDS!$H$4:$H$14,0),FALSE)</f>
        <v>0</v>
      </c>
      <c r="Q48" s="79">
        <f>HLOOKUP(REG_TRA_DEMANDS!Q$3,'BY-Demands'!$J$5:$AK$15,MATCH($E48,'BY-Demands'!$I$5:$I$15,0),FALSE)*HLOOKUP(REG_TRA_DEMANDS!$F48,DEMANDS!$I$4:$T$14,MATCH($E48,DEMANDS!$H$4:$H$14,0),FALSE)/HLOOKUP(2018,DEMANDS!$I$4:$T$14,MATCH($E48,DEMANDS!$H$4:$H$14,0),FALSE)</f>
        <v>0</v>
      </c>
      <c r="R48" s="79">
        <f>HLOOKUP(REG_TRA_DEMANDS!R$3,'BY-Demands'!$J$5:$AK$15,MATCH($E48,'BY-Demands'!$I$5:$I$15,0),FALSE)*HLOOKUP(REG_TRA_DEMANDS!$F48,DEMANDS!$I$4:$T$14,MATCH($E48,DEMANDS!$H$4:$H$14,0),FALSE)/HLOOKUP(2018,DEMANDS!$I$4:$T$14,MATCH($E48,DEMANDS!$H$4:$H$14,0),FALSE)</f>
        <v>0</v>
      </c>
      <c r="S48" s="79">
        <f>HLOOKUP(REG_TRA_DEMANDS!S$3,'BY-Demands'!$J$5:$AK$15,MATCH($E48,'BY-Demands'!$I$5:$I$15,0),FALSE)*HLOOKUP(REG_TRA_DEMANDS!$F48,DEMANDS!$I$4:$T$14,MATCH($E48,DEMANDS!$H$4:$H$14,0),FALSE)/HLOOKUP(2018,DEMANDS!$I$4:$T$14,MATCH($E48,DEMANDS!$H$4:$H$14,0),FALSE)</f>
        <v>0</v>
      </c>
      <c r="T48" s="79">
        <f>HLOOKUP(REG_TRA_DEMANDS!T$3,'BY-Demands'!$J$5:$AK$15,MATCH($E48,'BY-Demands'!$I$5:$I$15,0),FALSE)*HLOOKUP(REG_TRA_DEMANDS!$F48,DEMANDS!$I$4:$T$14,MATCH($E48,DEMANDS!$H$4:$H$14,0),FALSE)/HLOOKUP(2018,DEMANDS!$I$4:$T$14,MATCH($E48,DEMANDS!$H$4:$H$14,0),FALSE)</f>
        <v>0</v>
      </c>
      <c r="U48" s="79">
        <f>HLOOKUP(REG_TRA_DEMANDS!U$3,'BY-Demands'!$J$5:$AK$15,MATCH($E48,'BY-Demands'!$I$5:$I$15,0),FALSE)*HLOOKUP(REG_TRA_DEMANDS!$F48,DEMANDS!$I$4:$T$14,MATCH($E48,DEMANDS!$H$4:$H$14,0),FALSE)/HLOOKUP(2018,DEMANDS!$I$4:$T$14,MATCH($E48,DEMANDS!$H$4:$H$14,0),FALSE)</f>
        <v>0</v>
      </c>
      <c r="V48" s="79">
        <f>HLOOKUP(REG_TRA_DEMANDS!V$3,'BY-Demands'!$J$5:$AK$15,MATCH($E48,'BY-Demands'!$I$5:$I$15,0),FALSE)*HLOOKUP(REG_TRA_DEMANDS!$F48,DEMANDS!$I$4:$T$14,MATCH($E48,DEMANDS!$H$4:$H$14,0),FALSE)/HLOOKUP(2018,DEMANDS!$I$4:$T$14,MATCH($E48,DEMANDS!$H$4:$H$14,0),FALSE)</f>
        <v>0</v>
      </c>
      <c r="W48" s="79">
        <f>HLOOKUP(REG_TRA_DEMANDS!W$3,'BY-Demands'!$J$5:$AK$15,MATCH($E48,'BY-Demands'!$I$5:$I$15,0),FALSE)*HLOOKUP(REG_TRA_DEMANDS!$F48,DEMANDS!$I$4:$T$14,MATCH($E48,DEMANDS!$H$4:$H$14,0),FALSE)/HLOOKUP(2018,DEMANDS!$I$4:$T$14,MATCH($E48,DEMANDS!$H$4:$H$14,0),FALSE)</f>
        <v>0</v>
      </c>
      <c r="X48" s="76">
        <f>HLOOKUP(REG_TRA_DEMANDS!X$3,'BY-Demands'!$J$5:$AK$15,MATCH($E48,'BY-Demands'!$I$5:$I$15,0),FALSE)*HLOOKUP(REG_TRA_DEMANDS!$F48,DEMANDS!$I$4:$T$14,MATCH($E48,DEMANDS!$H$4:$H$14,0),FALSE)/HLOOKUP(2018,DEMANDS!$I$4:$T$14,MATCH($E48,DEMANDS!$H$4:$H$14,0),FALSE)</f>
        <v>1.5971200674107167E-2</v>
      </c>
      <c r="Y48" s="79">
        <f>HLOOKUP(REG_TRA_DEMANDS!Y$3,'BY-Demands'!$J$5:$AK$15,MATCH($E48,'BY-Demands'!$I$5:$I$15,0),FALSE)*HLOOKUP(REG_TRA_DEMANDS!$F48,DEMANDS!$I$4:$T$14,MATCH($E48,DEMANDS!$H$4:$H$14,0),FALSE)/HLOOKUP(2018,DEMANDS!$I$4:$T$14,MATCH($E48,DEMANDS!$H$4:$H$14,0),FALSE)</f>
        <v>0</v>
      </c>
      <c r="Z48" s="79">
        <f>HLOOKUP(REG_TRA_DEMANDS!Z$3,'BY-Demands'!$J$5:$AK$15,MATCH($E48,'BY-Demands'!$I$5:$I$15,0),FALSE)*HLOOKUP(REG_TRA_DEMANDS!$F48,DEMANDS!$I$4:$T$14,MATCH($E48,DEMANDS!$H$4:$H$14,0),FALSE)/HLOOKUP(2018,DEMANDS!$I$4:$T$14,MATCH($E48,DEMANDS!$H$4:$H$14,0),FALSE)</f>
        <v>0</v>
      </c>
      <c r="AA48" s="76">
        <f>HLOOKUP(REG_TRA_DEMANDS!AA$3,'BY-Demands'!$J$5:$AK$15,MATCH($E48,'BY-Demands'!$I$5:$I$15,0),FALSE)*HLOOKUP(REG_TRA_DEMANDS!$F48,DEMANDS!$I$4:$T$14,MATCH($E48,DEMANDS!$H$4:$H$14,0),FALSE)/HLOOKUP(2018,DEMANDS!$I$4:$T$14,MATCH($E48,DEMANDS!$H$4:$H$14,0),FALSE)</f>
        <v>3.5136641483035747E-2</v>
      </c>
      <c r="AB48" s="79">
        <f>HLOOKUP(REG_TRA_DEMANDS!AB$3,'BY-Demands'!$J$5:$AK$15,MATCH($E48,'BY-Demands'!$I$5:$I$15,0),FALSE)*HLOOKUP(REG_TRA_DEMANDS!$F48,DEMANDS!$I$4:$T$14,MATCH($E48,DEMANDS!$H$4:$H$14,0),FALSE)/HLOOKUP(2018,DEMANDS!$I$4:$T$14,MATCH($E48,DEMANDS!$H$4:$H$14,0),FALSE)</f>
        <v>0</v>
      </c>
      <c r="AC48" s="79">
        <f>HLOOKUP(REG_TRA_DEMANDS!AC$3,'BY-Demands'!$J$5:$AK$15,MATCH($E48,'BY-Demands'!$I$5:$I$15,0),FALSE)*HLOOKUP(REG_TRA_DEMANDS!$F48,DEMANDS!$I$4:$T$14,MATCH($E48,DEMANDS!$H$4:$H$14,0),FALSE)/HLOOKUP(2018,DEMANDS!$I$4:$T$14,MATCH($E48,DEMANDS!$H$4:$H$14,0),FALSE)</f>
        <v>0</v>
      </c>
      <c r="AD48" s="79">
        <f>HLOOKUP(REG_TRA_DEMANDS!AD$3,'BY-Demands'!$J$5:$AK$15,MATCH($E48,'BY-Demands'!$I$5:$I$15,0),FALSE)*HLOOKUP(REG_TRA_DEMANDS!$F48,DEMANDS!$I$4:$T$14,MATCH($E48,DEMANDS!$H$4:$H$14,0),FALSE)/HLOOKUP(2018,DEMANDS!$I$4:$T$14,MATCH($E48,DEMANDS!$H$4:$H$14,0),FALSE)</f>
        <v>0</v>
      </c>
      <c r="AE48" s="79">
        <f>HLOOKUP(REG_TRA_DEMANDS!AE$3,'BY-Demands'!$J$5:$AK$15,MATCH($E48,'BY-Demands'!$I$5:$I$15,0),FALSE)*HLOOKUP(REG_TRA_DEMANDS!$F48,DEMANDS!$I$4:$T$14,MATCH($E48,DEMANDS!$H$4:$H$14,0),FALSE)/HLOOKUP(2018,DEMANDS!$I$4:$T$14,MATCH($E48,DEMANDS!$H$4:$H$14,0),FALSE)</f>
        <v>0</v>
      </c>
      <c r="AF48" s="79">
        <f>HLOOKUP(REG_TRA_DEMANDS!AF$3,'BY-Demands'!$J$5:$AK$15,MATCH($E48,'BY-Demands'!$I$5:$I$15,0),FALSE)*HLOOKUP(REG_TRA_DEMANDS!$F48,DEMANDS!$I$4:$T$14,MATCH($E48,DEMANDS!$H$4:$H$14,0),FALSE)/HLOOKUP(2018,DEMANDS!$I$4:$T$14,MATCH($E48,DEMANDS!$H$4:$H$14,0),FALSE)</f>
        <v>0</v>
      </c>
    </row>
    <row r="49" spans="4:32" x14ac:dyDescent="0.2">
      <c r="D49" s="75" t="s">
        <v>4</v>
      </c>
      <c r="E49" s="75" t="str">
        <f>DEMANDS!$H$9</f>
        <v>TFRAIL</v>
      </c>
      <c r="F49" s="75">
        <v>2025</v>
      </c>
      <c r="G49" s="80">
        <f>HLOOKUP(REG_TRA_DEMANDS!G$3,'BY-Demands'!$J$5:$AK$15,MATCH($E49,'BY-Demands'!$I$5:$I$15,0),FALSE)*HLOOKUP(REG_TRA_DEMANDS!$F49,DEMANDS!$I$4:$T$14,MATCH($E49,DEMANDS!$H$4:$H$14,0),FALSE)/HLOOKUP(2018,DEMANDS!$I$4:$T$14,MATCH($E49,DEMANDS!$H$4:$H$14,0),FALSE)</f>
        <v>0</v>
      </c>
      <c r="H49" s="77">
        <f>HLOOKUP(REG_TRA_DEMANDS!H$3,'BY-Demands'!$J$5:$AK$15,MATCH($E49,'BY-Demands'!$I$5:$I$15,0),FALSE)*HLOOKUP(REG_TRA_DEMANDS!$F49,DEMANDS!$I$4:$T$14,MATCH($E49,DEMANDS!$H$4:$H$14,0),FALSE)/HLOOKUP(2018,DEMANDS!$I$4:$T$14,MATCH($E49,DEMANDS!$H$4:$H$14,0),FALSE)</f>
        <v>2.9474088309160321E-2</v>
      </c>
      <c r="I49" s="80">
        <f>HLOOKUP(REG_TRA_DEMANDS!I$3,'BY-Demands'!$J$5:$AK$15,MATCH($E49,'BY-Demands'!$I$5:$I$15,0),FALSE)*HLOOKUP(REG_TRA_DEMANDS!$F49,DEMANDS!$I$4:$T$14,MATCH($E49,DEMANDS!$H$4:$H$14,0),FALSE)/HLOOKUP(2018,DEMANDS!$I$4:$T$14,MATCH($E49,DEMANDS!$H$4:$H$14,0),FALSE)</f>
        <v>0</v>
      </c>
      <c r="J49" s="80">
        <f>HLOOKUP(REG_TRA_DEMANDS!J$3,'BY-Demands'!$J$5:$AK$15,MATCH($E49,'BY-Demands'!$I$5:$I$15,0),FALSE)*HLOOKUP(REG_TRA_DEMANDS!$F49,DEMANDS!$I$4:$T$14,MATCH($E49,DEMANDS!$H$4:$H$14,0),FALSE)/HLOOKUP(2018,DEMANDS!$I$4:$T$14,MATCH($E49,DEMANDS!$H$4:$H$14,0),FALSE)</f>
        <v>0</v>
      </c>
      <c r="K49" s="80">
        <f>HLOOKUP(REG_TRA_DEMANDS!K$3,'BY-Demands'!$J$5:$AK$15,MATCH($E49,'BY-Demands'!$I$5:$I$15,0),FALSE)*HLOOKUP(REG_TRA_DEMANDS!$F49,DEMANDS!$I$4:$T$14,MATCH($E49,DEMANDS!$H$4:$H$14,0),FALSE)/HLOOKUP(2018,DEMANDS!$I$4:$T$14,MATCH($E49,DEMANDS!$H$4:$H$14,0),FALSE)</f>
        <v>0</v>
      </c>
      <c r="L49" s="80">
        <f>HLOOKUP(REG_TRA_DEMANDS!L$3,'BY-Demands'!$J$5:$AK$15,MATCH($E49,'BY-Demands'!$I$5:$I$15,0),FALSE)*HLOOKUP(REG_TRA_DEMANDS!$F49,DEMANDS!$I$4:$T$14,MATCH($E49,DEMANDS!$H$4:$H$14,0),FALSE)/HLOOKUP(2018,DEMANDS!$I$4:$T$14,MATCH($E49,DEMANDS!$H$4:$H$14,0),FALSE)</f>
        <v>0</v>
      </c>
      <c r="M49" s="80">
        <f>HLOOKUP(REG_TRA_DEMANDS!M$3,'BY-Demands'!$J$5:$AK$15,MATCH($E49,'BY-Demands'!$I$5:$I$15,0),FALSE)*HLOOKUP(REG_TRA_DEMANDS!$F49,DEMANDS!$I$4:$T$14,MATCH($E49,DEMANDS!$H$4:$H$14,0),FALSE)/HLOOKUP(2018,DEMANDS!$I$4:$T$14,MATCH($E49,DEMANDS!$H$4:$H$14,0),FALSE)</f>
        <v>0</v>
      </c>
      <c r="N49" s="77">
        <f>HLOOKUP(REG_TRA_DEMANDS!N$3,'BY-Demands'!$J$5:$AK$15,MATCH($E49,'BY-Demands'!$I$5:$I$15,0),FALSE)*HLOOKUP(REG_TRA_DEMANDS!$F49,DEMANDS!$I$4:$T$14,MATCH($E49,DEMANDS!$H$4:$H$14,0),FALSE)/HLOOKUP(2018,DEMANDS!$I$4:$T$14,MATCH($E49,DEMANDS!$H$4:$H$14,0),FALSE)</f>
        <v>9.8246961030534468E-3</v>
      </c>
      <c r="O49" s="80">
        <f>HLOOKUP(REG_TRA_DEMANDS!O$3,'BY-Demands'!$J$5:$AK$15,MATCH($E49,'BY-Demands'!$I$5:$I$15,0),FALSE)*HLOOKUP(REG_TRA_DEMANDS!$F49,DEMANDS!$I$4:$T$14,MATCH($E49,DEMANDS!$H$4:$H$14,0),FALSE)/HLOOKUP(2018,DEMANDS!$I$4:$T$14,MATCH($E49,DEMANDS!$H$4:$H$14,0),FALSE)</f>
        <v>0</v>
      </c>
      <c r="P49" s="80">
        <f>HLOOKUP(REG_TRA_DEMANDS!P$3,'BY-Demands'!$J$5:$AK$15,MATCH($E49,'BY-Demands'!$I$5:$I$15,0),FALSE)*HLOOKUP(REG_TRA_DEMANDS!$F49,DEMANDS!$I$4:$T$14,MATCH($E49,DEMANDS!$H$4:$H$14,0),FALSE)/HLOOKUP(2018,DEMANDS!$I$4:$T$14,MATCH($E49,DEMANDS!$H$4:$H$14,0),FALSE)</f>
        <v>0</v>
      </c>
      <c r="Q49" s="80">
        <f>HLOOKUP(REG_TRA_DEMANDS!Q$3,'BY-Demands'!$J$5:$AK$15,MATCH($E49,'BY-Demands'!$I$5:$I$15,0),FALSE)*HLOOKUP(REG_TRA_DEMANDS!$F49,DEMANDS!$I$4:$T$14,MATCH($E49,DEMANDS!$H$4:$H$14,0),FALSE)/HLOOKUP(2018,DEMANDS!$I$4:$T$14,MATCH($E49,DEMANDS!$H$4:$H$14,0),FALSE)</f>
        <v>0</v>
      </c>
      <c r="R49" s="80">
        <f>HLOOKUP(REG_TRA_DEMANDS!R$3,'BY-Demands'!$J$5:$AK$15,MATCH($E49,'BY-Demands'!$I$5:$I$15,0),FALSE)*HLOOKUP(REG_TRA_DEMANDS!$F49,DEMANDS!$I$4:$T$14,MATCH($E49,DEMANDS!$H$4:$H$14,0),FALSE)/HLOOKUP(2018,DEMANDS!$I$4:$T$14,MATCH($E49,DEMANDS!$H$4:$H$14,0),FALSE)</f>
        <v>0</v>
      </c>
      <c r="S49" s="80">
        <f>HLOOKUP(REG_TRA_DEMANDS!S$3,'BY-Demands'!$J$5:$AK$15,MATCH($E49,'BY-Demands'!$I$5:$I$15,0),FALSE)*HLOOKUP(REG_TRA_DEMANDS!$F49,DEMANDS!$I$4:$T$14,MATCH($E49,DEMANDS!$H$4:$H$14,0),FALSE)/HLOOKUP(2018,DEMANDS!$I$4:$T$14,MATCH($E49,DEMANDS!$H$4:$H$14,0),FALSE)</f>
        <v>0</v>
      </c>
      <c r="T49" s="80">
        <f>HLOOKUP(REG_TRA_DEMANDS!T$3,'BY-Demands'!$J$5:$AK$15,MATCH($E49,'BY-Demands'!$I$5:$I$15,0),FALSE)*HLOOKUP(REG_TRA_DEMANDS!$F49,DEMANDS!$I$4:$T$14,MATCH($E49,DEMANDS!$H$4:$H$14,0),FALSE)/HLOOKUP(2018,DEMANDS!$I$4:$T$14,MATCH($E49,DEMANDS!$H$4:$H$14,0),FALSE)</f>
        <v>0</v>
      </c>
      <c r="U49" s="80">
        <f>HLOOKUP(REG_TRA_DEMANDS!U$3,'BY-Demands'!$J$5:$AK$15,MATCH($E49,'BY-Demands'!$I$5:$I$15,0),FALSE)*HLOOKUP(REG_TRA_DEMANDS!$F49,DEMANDS!$I$4:$T$14,MATCH($E49,DEMANDS!$H$4:$H$14,0),FALSE)/HLOOKUP(2018,DEMANDS!$I$4:$T$14,MATCH($E49,DEMANDS!$H$4:$H$14,0),FALSE)</f>
        <v>0</v>
      </c>
      <c r="V49" s="80">
        <f>HLOOKUP(REG_TRA_DEMANDS!V$3,'BY-Demands'!$J$5:$AK$15,MATCH($E49,'BY-Demands'!$I$5:$I$15,0),FALSE)*HLOOKUP(REG_TRA_DEMANDS!$F49,DEMANDS!$I$4:$T$14,MATCH($E49,DEMANDS!$H$4:$H$14,0),FALSE)/HLOOKUP(2018,DEMANDS!$I$4:$T$14,MATCH($E49,DEMANDS!$H$4:$H$14,0),FALSE)</f>
        <v>0</v>
      </c>
      <c r="W49" s="80">
        <f>HLOOKUP(REG_TRA_DEMANDS!W$3,'BY-Demands'!$J$5:$AK$15,MATCH($E49,'BY-Demands'!$I$5:$I$15,0),FALSE)*HLOOKUP(REG_TRA_DEMANDS!$F49,DEMANDS!$I$4:$T$14,MATCH($E49,DEMANDS!$H$4:$H$14,0),FALSE)/HLOOKUP(2018,DEMANDS!$I$4:$T$14,MATCH($E49,DEMANDS!$H$4:$H$14,0),FALSE)</f>
        <v>0</v>
      </c>
      <c r="X49" s="77">
        <f>HLOOKUP(REG_TRA_DEMANDS!X$3,'BY-Demands'!$J$5:$AK$15,MATCH($E49,'BY-Demands'!$I$5:$I$15,0),FALSE)*HLOOKUP(REG_TRA_DEMANDS!$F49,DEMANDS!$I$4:$T$14,MATCH($E49,DEMANDS!$H$4:$H$14,0),FALSE)/HLOOKUP(2018,DEMANDS!$I$4:$T$14,MATCH($E49,DEMANDS!$H$4:$H$14,0),FALSE)</f>
        <v>1.6374493505089113E-2</v>
      </c>
      <c r="Y49" s="80">
        <f>HLOOKUP(REG_TRA_DEMANDS!Y$3,'BY-Demands'!$J$5:$AK$15,MATCH($E49,'BY-Demands'!$I$5:$I$15,0),FALSE)*HLOOKUP(REG_TRA_DEMANDS!$F49,DEMANDS!$I$4:$T$14,MATCH($E49,DEMANDS!$H$4:$H$14,0),FALSE)/HLOOKUP(2018,DEMANDS!$I$4:$T$14,MATCH($E49,DEMANDS!$H$4:$H$14,0),FALSE)</f>
        <v>0</v>
      </c>
      <c r="Z49" s="80">
        <f>HLOOKUP(REG_TRA_DEMANDS!Z$3,'BY-Demands'!$J$5:$AK$15,MATCH($E49,'BY-Demands'!$I$5:$I$15,0),FALSE)*HLOOKUP(REG_TRA_DEMANDS!$F49,DEMANDS!$I$4:$T$14,MATCH($E49,DEMANDS!$H$4:$H$14,0),FALSE)/HLOOKUP(2018,DEMANDS!$I$4:$T$14,MATCH($E49,DEMANDS!$H$4:$H$14,0),FALSE)</f>
        <v>0</v>
      </c>
      <c r="AA49" s="77">
        <f>HLOOKUP(REG_TRA_DEMANDS!AA$3,'BY-Demands'!$J$5:$AK$15,MATCH($E49,'BY-Demands'!$I$5:$I$15,0),FALSE)*HLOOKUP(REG_TRA_DEMANDS!$F49,DEMANDS!$I$4:$T$14,MATCH($E49,DEMANDS!$H$4:$H$14,0),FALSE)/HLOOKUP(2018,DEMANDS!$I$4:$T$14,MATCH($E49,DEMANDS!$H$4:$H$14,0),FALSE)</f>
        <v>3.6023885711196031E-2</v>
      </c>
      <c r="AB49" s="80">
        <f>HLOOKUP(REG_TRA_DEMANDS!AB$3,'BY-Demands'!$J$5:$AK$15,MATCH($E49,'BY-Demands'!$I$5:$I$15,0),FALSE)*HLOOKUP(REG_TRA_DEMANDS!$F49,DEMANDS!$I$4:$T$14,MATCH($E49,DEMANDS!$H$4:$H$14,0),FALSE)/HLOOKUP(2018,DEMANDS!$I$4:$T$14,MATCH($E49,DEMANDS!$H$4:$H$14,0),FALSE)</f>
        <v>0</v>
      </c>
      <c r="AC49" s="80">
        <f>HLOOKUP(REG_TRA_DEMANDS!AC$3,'BY-Demands'!$J$5:$AK$15,MATCH($E49,'BY-Demands'!$I$5:$I$15,0),FALSE)*HLOOKUP(REG_TRA_DEMANDS!$F49,DEMANDS!$I$4:$T$14,MATCH($E49,DEMANDS!$H$4:$H$14,0),FALSE)/HLOOKUP(2018,DEMANDS!$I$4:$T$14,MATCH($E49,DEMANDS!$H$4:$H$14,0),FALSE)</f>
        <v>0</v>
      </c>
      <c r="AD49" s="80">
        <f>HLOOKUP(REG_TRA_DEMANDS!AD$3,'BY-Demands'!$J$5:$AK$15,MATCH($E49,'BY-Demands'!$I$5:$I$15,0),FALSE)*HLOOKUP(REG_TRA_DEMANDS!$F49,DEMANDS!$I$4:$T$14,MATCH($E49,DEMANDS!$H$4:$H$14,0),FALSE)/HLOOKUP(2018,DEMANDS!$I$4:$T$14,MATCH($E49,DEMANDS!$H$4:$H$14,0),FALSE)</f>
        <v>0</v>
      </c>
      <c r="AE49" s="80">
        <f>HLOOKUP(REG_TRA_DEMANDS!AE$3,'BY-Demands'!$J$5:$AK$15,MATCH($E49,'BY-Demands'!$I$5:$I$15,0),FALSE)*HLOOKUP(REG_TRA_DEMANDS!$F49,DEMANDS!$I$4:$T$14,MATCH($E49,DEMANDS!$H$4:$H$14,0),FALSE)/HLOOKUP(2018,DEMANDS!$I$4:$T$14,MATCH($E49,DEMANDS!$H$4:$H$14,0),FALSE)</f>
        <v>0</v>
      </c>
      <c r="AF49" s="80">
        <f>HLOOKUP(REG_TRA_DEMANDS!AF$3,'BY-Demands'!$J$5:$AK$15,MATCH($E49,'BY-Demands'!$I$5:$I$15,0),FALSE)*HLOOKUP(REG_TRA_DEMANDS!$F49,DEMANDS!$I$4:$T$14,MATCH($E49,DEMANDS!$H$4:$H$14,0),FALSE)/HLOOKUP(2018,DEMANDS!$I$4:$T$14,MATCH($E49,DEMANDS!$H$4:$H$14,0),FALSE)</f>
        <v>0</v>
      </c>
    </row>
    <row r="50" spans="4:32" x14ac:dyDescent="0.2">
      <c r="D50" s="75" t="s">
        <v>4</v>
      </c>
      <c r="E50" s="75" t="str">
        <f>DEMANDS!$H$9</f>
        <v>TFRAIL</v>
      </c>
      <c r="F50" s="75">
        <v>2030</v>
      </c>
      <c r="G50" s="80">
        <f>HLOOKUP(REG_TRA_DEMANDS!G$3,'BY-Demands'!$J$5:$AK$15,MATCH($E50,'BY-Demands'!$I$5:$I$15,0),FALSE)*HLOOKUP(REG_TRA_DEMANDS!$F50,DEMANDS!$I$4:$T$14,MATCH($E50,DEMANDS!$H$4:$H$14,0),FALSE)/HLOOKUP(2018,DEMANDS!$I$4:$T$14,MATCH($E50,DEMANDS!$H$4:$H$14,0),FALSE)</f>
        <v>0</v>
      </c>
      <c r="H50" s="77">
        <f>HLOOKUP(REG_TRA_DEMANDS!H$3,'BY-Demands'!$J$5:$AK$15,MATCH($E50,'BY-Demands'!$I$5:$I$15,0),FALSE)*HLOOKUP(REG_TRA_DEMANDS!$F50,DEMANDS!$I$4:$T$14,MATCH($E50,DEMANDS!$H$4:$H$14,0),FALSE)/HLOOKUP(2018,DEMANDS!$I$4:$T$14,MATCH($E50,DEMANDS!$H$4:$H$14,0),FALSE)</f>
        <v>3.0218345973775613E-2</v>
      </c>
      <c r="I50" s="80">
        <f>HLOOKUP(REG_TRA_DEMANDS!I$3,'BY-Demands'!$J$5:$AK$15,MATCH($E50,'BY-Demands'!$I$5:$I$15,0),FALSE)*HLOOKUP(REG_TRA_DEMANDS!$F50,DEMANDS!$I$4:$T$14,MATCH($E50,DEMANDS!$H$4:$H$14,0),FALSE)/HLOOKUP(2018,DEMANDS!$I$4:$T$14,MATCH($E50,DEMANDS!$H$4:$H$14,0),FALSE)</f>
        <v>0</v>
      </c>
      <c r="J50" s="80">
        <f>HLOOKUP(REG_TRA_DEMANDS!J$3,'BY-Demands'!$J$5:$AK$15,MATCH($E50,'BY-Demands'!$I$5:$I$15,0),FALSE)*HLOOKUP(REG_TRA_DEMANDS!$F50,DEMANDS!$I$4:$T$14,MATCH($E50,DEMANDS!$H$4:$H$14,0),FALSE)/HLOOKUP(2018,DEMANDS!$I$4:$T$14,MATCH($E50,DEMANDS!$H$4:$H$14,0),FALSE)</f>
        <v>0</v>
      </c>
      <c r="K50" s="80">
        <f>HLOOKUP(REG_TRA_DEMANDS!K$3,'BY-Demands'!$J$5:$AK$15,MATCH($E50,'BY-Demands'!$I$5:$I$15,0),FALSE)*HLOOKUP(REG_TRA_DEMANDS!$F50,DEMANDS!$I$4:$T$14,MATCH($E50,DEMANDS!$H$4:$H$14,0),FALSE)/HLOOKUP(2018,DEMANDS!$I$4:$T$14,MATCH($E50,DEMANDS!$H$4:$H$14,0),FALSE)</f>
        <v>0</v>
      </c>
      <c r="L50" s="80">
        <f>HLOOKUP(REG_TRA_DEMANDS!L$3,'BY-Demands'!$J$5:$AK$15,MATCH($E50,'BY-Demands'!$I$5:$I$15,0),FALSE)*HLOOKUP(REG_TRA_DEMANDS!$F50,DEMANDS!$I$4:$T$14,MATCH($E50,DEMANDS!$H$4:$H$14,0),FALSE)/HLOOKUP(2018,DEMANDS!$I$4:$T$14,MATCH($E50,DEMANDS!$H$4:$H$14,0),FALSE)</f>
        <v>0</v>
      </c>
      <c r="M50" s="80">
        <f>HLOOKUP(REG_TRA_DEMANDS!M$3,'BY-Demands'!$J$5:$AK$15,MATCH($E50,'BY-Demands'!$I$5:$I$15,0),FALSE)*HLOOKUP(REG_TRA_DEMANDS!$F50,DEMANDS!$I$4:$T$14,MATCH($E50,DEMANDS!$H$4:$H$14,0),FALSE)/HLOOKUP(2018,DEMANDS!$I$4:$T$14,MATCH($E50,DEMANDS!$H$4:$H$14,0),FALSE)</f>
        <v>0</v>
      </c>
      <c r="N50" s="77">
        <f>HLOOKUP(REG_TRA_DEMANDS!N$3,'BY-Demands'!$J$5:$AK$15,MATCH($E50,'BY-Demands'!$I$5:$I$15,0),FALSE)*HLOOKUP(REG_TRA_DEMANDS!$F50,DEMANDS!$I$4:$T$14,MATCH($E50,DEMANDS!$H$4:$H$14,0),FALSE)/HLOOKUP(2018,DEMANDS!$I$4:$T$14,MATCH($E50,DEMANDS!$H$4:$H$14,0),FALSE)</f>
        <v>1.0072781991258545E-2</v>
      </c>
      <c r="O50" s="80">
        <f>HLOOKUP(REG_TRA_DEMANDS!O$3,'BY-Demands'!$J$5:$AK$15,MATCH($E50,'BY-Demands'!$I$5:$I$15,0),FALSE)*HLOOKUP(REG_TRA_DEMANDS!$F50,DEMANDS!$I$4:$T$14,MATCH($E50,DEMANDS!$H$4:$H$14,0),FALSE)/HLOOKUP(2018,DEMANDS!$I$4:$T$14,MATCH($E50,DEMANDS!$H$4:$H$14,0),FALSE)</f>
        <v>0</v>
      </c>
      <c r="P50" s="80">
        <f>HLOOKUP(REG_TRA_DEMANDS!P$3,'BY-Demands'!$J$5:$AK$15,MATCH($E50,'BY-Demands'!$I$5:$I$15,0),FALSE)*HLOOKUP(REG_TRA_DEMANDS!$F50,DEMANDS!$I$4:$T$14,MATCH($E50,DEMANDS!$H$4:$H$14,0),FALSE)/HLOOKUP(2018,DEMANDS!$I$4:$T$14,MATCH($E50,DEMANDS!$H$4:$H$14,0),FALSE)</f>
        <v>0</v>
      </c>
      <c r="Q50" s="80">
        <f>HLOOKUP(REG_TRA_DEMANDS!Q$3,'BY-Demands'!$J$5:$AK$15,MATCH($E50,'BY-Demands'!$I$5:$I$15,0),FALSE)*HLOOKUP(REG_TRA_DEMANDS!$F50,DEMANDS!$I$4:$T$14,MATCH($E50,DEMANDS!$H$4:$H$14,0),FALSE)/HLOOKUP(2018,DEMANDS!$I$4:$T$14,MATCH($E50,DEMANDS!$H$4:$H$14,0),FALSE)</f>
        <v>0</v>
      </c>
      <c r="R50" s="80">
        <f>HLOOKUP(REG_TRA_DEMANDS!R$3,'BY-Demands'!$J$5:$AK$15,MATCH($E50,'BY-Demands'!$I$5:$I$15,0),FALSE)*HLOOKUP(REG_TRA_DEMANDS!$F50,DEMANDS!$I$4:$T$14,MATCH($E50,DEMANDS!$H$4:$H$14,0),FALSE)/HLOOKUP(2018,DEMANDS!$I$4:$T$14,MATCH($E50,DEMANDS!$H$4:$H$14,0),FALSE)</f>
        <v>0</v>
      </c>
      <c r="S50" s="80">
        <f>HLOOKUP(REG_TRA_DEMANDS!S$3,'BY-Demands'!$J$5:$AK$15,MATCH($E50,'BY-Demands'!$I$5:$I$15,0),FALSE)*HLOOKUP(REG_TRA_DEMANDS!$F50,DEMANDS!$I$4:$T$14,MATCH($E50,DEMANDS!$H$4:$H$14,0),FALSE)/HLOOKUP(2018,DEMANDS!$I$4:$T$14,MATCH($E50,DEMANDS!$H$4:$H$14,0),FALSE)</f>
        <v>0</v>
      </c>
      <c r="T50" s="80">
        <f>HLOOKUP(REG_TRA_DEMANDS!T$3,'BY-Demands'!$J$5:$AK$15,MATCH($E50,'BY-Demands'!$I$5:$I$15,0),FALSE)*HLOOKUP(REG_TRA_DEMANDS!$F50,DEMANDS!$I$4:$T$14,MATCH($E50,DEMANDS!$H$4:$H$14,0),FALSE)/HLOOKUP(2018,DEMANDS!$I$4:$T$14,MATCH($E50,DEMANDS!$H$4:$H$14,0),FALSE)</f>
        <v>0</v>
      </c>
      <c r="U50" s="80">
        <f>HLOOKUP(REG_TRA_DEMANDS!U$3,'BY-Demands'!$J$5:$AK$15,MATCH($E50,'BY-Demands'!$I$5:$I$15,0),FALSE)*HLOOKUP(REG_TRA_DEMANDS!$F50,DEMANDS!$I$4:$T$14,MATCH($E50,DEMANDS!$H$4:$H$14,0),FALSE)/HLOOKUP(2018,DEMANDS!$I$4:$T$14,MATCH($E50,DEMANDS!$H$4:$H$14,0),FALSE)</f>
        <v>0</v>
      </c>
      <c r="V50" s="80">
        <f>HLOOKUP(REG_TRA_DEMANDS!V$3,'BY-Demands'!$J$5:$AK$15,MATCH($E50,'BY-Demands'!$I$5:$I$15,0),FALSE)*HLOOKUP(REG_TRA_DEMANDS!$F50,DEMANDS!$I$4:$T$14,MATCH($E50,DEMANDS!$H$4:$H$14,0),FALSE)/HLOOKUP(2018,DEMANDS!$I$4:$T$14,MATCH($E50,DEMANDS!$H$4:$H$14,0),FALSE)</f>
        <v>0</v>
      </c>
      <c r="W50" s="80">
        <f>HLOOKUP(REG_TRA_DEMANDS!W$3,'BY-Demands'!$J$5:$AK$15,MATCH($E50,'BY-Demands'!$I$5:$I$15,0),FALSE)*HLOOKUP(REG_TRA_DEMANDS!$F50,DEMANDS!$I$4:$T$14,MATCH($E50,DEMANDS!$H$4:$H$14,0),FALSE)/HLOOKUP(2018,DEMANDS!$I$4:$T$14,MATCH($E50,DEMANDS!$H$4:$H$14,0),FALSE)</f>
        <v>0</v>
      </c>
      <c r="X50" s="77">
        <f>HLOOKUP(REG_TRA_DEMANDS!X$3,'BY-Demands'!$J$5:$AK$15,MATCH($E50,'BY-Demands'!$I$5:$I$15,0),FALSE)*HLOOKUP(REG_TRA_DEMANDS!$F50,DEMANDS!$I$4:$T$14,MATCH($E50,DEMANDS!$H$4:$H$14,0),FALSE)/HLOOKUP(2018,DEMANDS!$I$4:$T$14,MATCH($E50,DEMANDS!$H$4:$H$14,0),FALSE)</f>
        <v>1.6787969985430942E-2</v>
      </c>
      <c r="Y50" s="80">
        <f>HLOOKUP(REG_TRA_DEMANDS!Y$3,'BY-Demands'!$J$5:$AK$15,MATCH($E50,'BY-Demands'!$I$5:$I$15,0),FALSE)*HLOOKUP(REG_TRA_DEMANDS!$F50,DEMANDS!$I$4:$T$14,MATCH($E50,DEMANDS!$H$4:$H$14,0),FALSE)/HLOOKUP(2018,DEMANDS!$I$4:$T$14,MATCH($E50,DEMANDS!$H$4:$H$14,0),FALSE)</f>
        <v>0</v>
      </c>
      <c r="Z50" s="80">
        <f>HLOOKUP(REG_TRA_DEMANDS!Z$3,'BY-Demands'!$J$5:$AK$15,MATCH($E50,'BY-Demands'!$I$5:$I$15,0),FALSE)*HLOOKUP(REG_TRA_DEMANDS!$F50,DEMANDS!$I$4:$T$14,MATCH($E50,DEMANDS!$H$4:$H$14,0),FALSE)/HLOOKUP(2018,DEMANDS!$I$4:$T$14,MATCH($E50,DEMANDS!$H$4:$H$14,0),FALSE)</f>
        <v>0</v>
      </c>
      <c r="AA50" s="77">
        <f>HLOOKUP(REG_TRA_DEMANDS!AA$3,'BY-Demands'!$J$5:$AK$15,MATCH($E50,'BY-Demands'!$I$5:$I$15,0),FALSE)*HLOOKUP(REG_TRA_DEMANDS!$F50,DEMANDS!$I$4:$T$14,MATCH($E50,DEMANDS!$H$4:$H$14,0),FALSE)/HLOOKUP(2018,DEMANDS!$I$4:$T$14,MATCH($E50,DEMANDS!$H$4:$H$14,0),FALSE)</f>
        <v>3.6933533967948053E-2</v>
      </c>
      <c r="AB50" s="80">
        <f>HLOOKUP(REG_TRA_DEMANDS!AB$3,'BY-Demands'!$J$5:$AK$15,MATCH($E50,'BY-Demands'!$I$5:$I$15,0),FALSE)*HLOOKUP(REG_TRA_DEMANDS!$F50,DEMANDS!$I$4:$T$14,MATCH($E50,DEMANDS!$H$4:$H$14,0),FALSE)/HLOOKUP(2018,DEMANDS!$I$4:$T$14,MATCH($E50,DEMANDS!$H$4:$H$14,0),FALSE)</f>
        <v>0</v>
      </c>
      <c r="AC50" s="80">
        <f>HLOOKUP(REG_TRA_DEMANDS!AC$3,'BY-Demands'!$J$5:$AK$15,MATCH($E50,'BY-Demands'!$I$5:$I$15,0),FALSE)*HLOOKUP(REG_TRA_DEMANDS!$F50,DEMANDS!$I$4:$T$14,MATCH($E50,DEMANDS!$H$4:$H$14,0),FALSE)/HLOOKUP(2018,DEMANDS!$I$4:$T$14,MATCH($E50,DEMANDS!$H$4:$H$14,0),FALSE)</f>
        <v>0</v>
      </c>
      <c r="AD50" s="80">
        <f>HLOOKUP(REG_TRA_DEMANDS!AD$3,'BY-Demands'!$J$5:$AK$15,MATCH($E50,'BY-Demands'!$I$5:$I$15,0),FALSE)*HLOOKUP(REG_TRA_DEMANDS!$F50,DEMANDS!$I$4:$T$14,MATCH($E50,DEMANDS!$H$4:$H$14,0),FALSE)/HLOOKUP(2018,DEMANDS!$I$4:$T$14,MATCH($E50,DEMANDS!$H$4:$H$14,0),FALSE)</f>
        <v>0</v>
      </c>
      <c r="AE50" s="80">
        <f>HLOOKUP(REG_TRA_DEMANDS!AE$3,'BY-Demands'!$J$5:$AK$15,MATCH($E50,'BY-Demands'!$I$5:$I$15,0),FALSE)*HLOOKUP(REG_TRA_DEMANDS!$F50,DEMANDS!$I$4:$T$14,MATCH($E50,DEMANDS!$H$4:$H$14,0),FALSE)/HLOOKUP(2018,DEMANDS!$I$4:$T$14,MATCH($E50,DEMANDS!$H$4:$H$14,0),FALSE)</f>
        <v>0</v>
      </c>
      <c r="AF50" s="80">
        <f>HLOOKUP(REG_TRA_DEMANDS!AF$3,'BY-Demands'!$J$5:$AK$15,MATCH($E50,'BY-Demands'!$I$5:$I$15,0),FALSE)*HLOOKUP(REG_TRA_DEMANDS!$F50,DEMANDS!$I$4:$T$14,MATCH($E50,DEMANDS!$H$4:$H$14,0),FALSE)/HLOOKUP(2018,DEMANDS!$I$4:$T$14,MATCH($E50,DEMANDS!$H$4:$H$14,0),FALSE)</f>
        <v>0</v>
      </c>
    </row>
    <row r="51" spans="4:32" x14ac:dyDescent="0.2">
      <c r="D51" s="75" t="s">
        <v>4</v>
      </c>
      <c r="E51" s="75" t="str">
        <f>DEMANDS!$H$9</f>
        <v>TFRAIL</v>
      </c>
      <c r="F51" s="75">
        <v>2035</v>
      </c>
      <c r="G51" s="80">
        <f>HLOOKUP(REG_TRA_DEMANDS!G$3,'BY-Demands'!$J$5:$AK$15,MATCH($E51,'BY-Demands'!$I$5:$I$15,0),FALSE)*HLOOKUP(REG_TRA_DEMANDS!$F51,DEMANDS!$I$4:$T$14,MATCH($E51,DEMANDS!$H$4:$H$14,0),FALSE)/HLOOKUP(2018,DEMANDS!$I$4:$T$14,MATCH($E51,DEMANDS!$H$4:$H$14,0),FALSE)</f>
        <v>0</v>
      </c>
      <c r="H51" s="77">
        <f>HLOOKUP(REG_TRA_DEMANDS!H$3,'BY-Demands'!$J$5:$AK$15,MATCH($E51,'BY-Demands'!$I$5:$I$15,0),FALSE)*HLOOKUP(REG_TRA_DEMANDS!$F51,DEMANDS!$I$4:$T$14,MATCH($E51,DEMANDS!$H$4:$H$14,0),FALSE)/HLOOKUP(2018,DEMANDS!$I$4:$T$14,MATCH($E51,DEMANDS!$H$4:$H$14,0),FALSE)</f>
        <v>3.0981397077072658E-2</v>
      </c>
      <c r="I51" s="80">
        <f>HLOOKUP(REG_TRA_DEMANDS!I$3,'BY-Demands'!$J$5:$AK$15,MATCH($E51,'BY-Demands'!$I$5:$I$15,0),FALSE)*HLOOKUP(REG_TRA_DEMANDS!$F51,DEMANDS!$I$4:$T$14,MATCH($E51,DEMANDS!$H$4:$H$14,0),FALSE)/HLOOKUP(2018,DEMANDS!$I$4:$T$14,MATCH($E51,DEMANDS!$H$4:$H$14,0),FALSE)</f>
        <v>0</v>
      </c>
      <c r="J51" s="80">
        <f>HLOOKUP(REG_TRA_DEMANDS!J$3,'BY-Demands'!$J$5:$AK$15,MATCH($E51,'BY-Demands'!$I$5:$I$15,0),FALSE)*HLOOKUP(REG_TRA_DEMANDS!$F51,DEMANDS!$I$4:$T$14,MATCH($E51,DEMANDS!$H$4:$H$14,0),FALSE)/HLOOKUP(2018,DEMANDS!$I$4:$T$14,MATCH($E51,DEMANDS!$H$4:$H$14,0),FALSE)</f>
        <v>0</v>
      </c>
      <c r="K51" s="80">
        <f>HLOOKUP(REG_TRA_DEMANDS!K$3,'BY-Demands'!$J$5:$AK$15,MATCH($E51,'BY-Demands'!$I$5:$I$15,0),FALSE)*HLOOKUP(REG_TRA_DEMANDS!$F51,DEMANDS!$I$4:$T$14,MATCH($E51,DEMANDS!$H$4:$H$14,0),FALSE)/HLOOKUP(2018,DEMANDS!$I$4:$T$14,MATCH($E51,DEMANDS!$H$4:$H$14,0),FALSE)</f>
        <v>0</v>
      </c>
      <c r="L51" s="80">
        <f>HLOOKUP(REG_TRA_DEMANDS!L$3,'BY-Demands'!$J$5:$AK$15,MATCH($E51,'BY-Demands'!$I$5:$I$15,0),FALSE)*HLOOKUP(REG_TRA_DEMANDS!$F51,DEMANDS!$I$4:$T$14,MATCH($E51,DEMANDS!$H$4:$H$14,0),FALSE)/HLOOKUP(2018,DEMANDS!$I$4:$T$14,MATCH($E51,DEMANDS!$H$4:$H$14,0),FALSE)</f>
        <v>0</v>
      </c>
      <c r="M51" s="80">
        <f>HLOOKUP(REG_TRA_DEMANDS!M$3,'BY-Demands'!$J$5:$AK$15,MATCH($E51,'BY-Demands'!$I$5:$I$15,0),FALSE)*HLOOKUP(REG_TRA_DEMANDS!$F51,DEMANDS!$I$4:$T$14,MATCH($E51,DEMANDS!$H$4:$H$14,0),FALSE)/HLOOKUP(2018,DEMANDS!$I$4:$T$14,MATCH($E51,DEMANDS!$H$4:$H$14,0),FALSE)</f>
        <v>0</v>
      </c>
      <c r="N51" s="77">
        <f>HLOOKUP(REG_TRA_DEMANDS!N$3,'BY-Demands'!$J$5:$AK$15,MATCH($E51,'BY-Demands'!$I$5:$I$15,0),FALSE)*HLOOKUP(REG_TRA_DEMANDS!$F51,DEMANDS!$I$4:$T$14,MATCH($E51,DEMANDS!$H$4:$H$14,0),FALSE)/HLOOKUP(2018,DEMANDS!$I$4:$T$14,MATCH($E51,DEMANDS!$H$4:$H$14,0),FALSE)</f>
        <v>1.0327132359024226E-2</v>
      </c>
      <c r="O51" s="80">
        <f>HLOOKUP(REG_TRA_DEMANDS!O$3,'BY-Demands'!$J$5:$AK$15,MATCH($E51,'BY-Demands'!$I$5:$I$15,0),FALSE)*HLOOKUP(REG_TRA_DEMANDS!$F51,DEMANDS!$I$4:$T$14,MATCH($E51,DEMANDS!$H$4:$H$14,0),FALSE)/HLOOKUP(2018,DEMANDS!$I$4:$T$14,MATCH($E51,DEMANDS!$H$4:$H$14,0),FALSE)</f>
        <v>0</v>
      </c>
      <c r="P51" s="80">
        <f>HLOOKUP(REG_TRA_DEMANDS!P$3,'BY-Demands'!$J$5:$AK$15,MATCH($E51,'BY-Demands'!$I$5:$I$15,0),FALSE)*HLOOKUP(REG_TRA_DEMANDS!$F51,DEMANDS!$I$4:$T$14,MATCH($E51,DEMANDS!$H$4:$H$14,0),FALSE)/HLOOKUP(2018,DEMANDS!$I$4:$T$14,MATCH($E51,DEMANDS!$H$4:$H$14,0),FALSE)</f>
        <v>0</v>
      </c>
      <c r="Q51" s="80">
        <f>HLOOKUP(REG_TRA_DEMANDS!Q$3,'BY-Demands'!$J$5:$AK$15,MATCH($E51,'BY-Demands'!$I$5:$I$15,0),FALSE)*HLOOKUP(REG_TRA_DEMANDS!$F51,DEMANDS!$I$4:$T$14,MATCH($E51,DEMANDS!$H$4:$H$14,0),FALSE)/HLOOKUP(2018,DEMANDS!$I$4:$T$14,MATCH($E51,DEMANDS!$H$4:$H$14,0),FALSE)</f>
        <v>0</v>
      </c>
      <c r="R51" s="80">
        <f>HLOOKUP(REG_TRA_DEMANDS!R$3,'BY-Demands'!$J$5:$AK$15,MATCH($E51,'BY-Demands'!$I$5:$I$15,0),FALSE)*HLOOKUP(REG_TRA_DEMANDS!$F51,DEMANDS!$I$4:$T$14,MATCH($E51,DEMANDS!$H$4:$H$14,0),FALSE)/HLOOKUP(2018,DEMANDS!$I$4:$T$14,MATCH($E51,DEMANDS!$H$4:$H$14,0),FALSE)</f>
        <v>0</v>
      </c>
      <c r="S51" s="80">
        <f>HLOOKUP(REG_TRA_DEMANDS!S$3,'BY-Demands'!$J$5:$AK$15,MATCH($E51,'BY-Demands'!$I$5:$I$15,0),FALSE)*HLOOKUP(REG_TRA_DEMANDS!$F51,DEMANDS!$I$4:$T$14,MATCH($E51,DEMANDS!$H$4:$H$14,0),FALSE)/HLOOKUP(2018,DEMANDS!$I$4:$T$14,MATCH($E51,DEMANDS!$H$4:$H$14,0),FALSE)</f>
        <v>0</v>
      </c>
      <c r="T51" s="80">
        <f>HLOOKUP(REG_TRA_DEMANDS!T$3,'BY-Demands'!$J$5:$AK$15,MATCH($E51,'BY-Demands'!$I$5:$I$15,0),FALSE)*HLOOKUP(REG_TRA_DEMANDS!$F51,DEMANDS!$I$4:$T$14,MATCH($E51,DEMANDS!$H$4:$H$14,0),FALSE)/HLOOKUP(2018,DEMANDS!$I$4:$T$14,MATCH($E51,DEMANDS!$H$4:$H$14,0),FALSE)</f>
        <v>0</v>
      </c>
      <c r="U51" s="80">
        <f>HLOOKUP(REG_TRA_DEMANDS!U$3,'BY-Demands'!$J$5:$AK$15,MATCH($E51,'BY-Demands'!$I$5:$I$15,0),FALSE)*HLOOKUP(REG_TRA_DEMANDS!$F51,DEMANDS!$I$4:$T$14,MATCH($E51,DEMANDS!$H$4:$H$14,0),FALSE)/HLOOKUP(2018,DEMANDS!$I$4:$T$14,MATCH($E51,DEMANDS!$H$4:$H$14,0),FALSE)</f>
        <v>0</v>
      </c>
      <c r="V51" s="80">
        <f>HLOOKUP(REG_TRA_DEMANDS!V$3,'BY-Demands'!$J$5:$AK$15,MATCH($E51,'BY-Demands'!$I$5:$I$15,0),FALSE)*HLOOKUP(REG_TRA_DEMANDS!$F51,DEMANDS!$I$4:$T$14,MATCH($E51,DEMANDS!$H$4:$H$14,0),FALSE)/HLOOKUP(2018,DEMANDS!$I$4:$T$14,MATCH($E51,DEMANDS!$H$4:$H$14,0),FALSE)</f>
        <v>0</v>
      </c>
      <c r="W51" s="80">
        <f>HLOOKUP(REG_TRA_DEMANDS!W$3,'BY-Demands'!$J$5:$AK$15,MATCH($E51,'BY-Demands'!$I$5:$I$15,0),FALSE)*HLOOKUP(REG_TRA_DEMANDS!$F51,DEMANDS!$I$4:$T$14,MATCH($E51,DEMANDS!$H$4:$H$14,0),FALSE)/HLOOKUP(2018,DEMANDS!$I$4:$T$14,MATCH($E51,DEMANDS!$H$4:$H$14,0),FALSE)</f>
        <v>0</v>
      </c>
      <c r="X51" s="77">
        <f>HLOOKUP(REG_TRA_DEMANDS!X$3,'BY-Demands'!$J$5:$AK$15,MATCH($E51,'BY-Demands'!$I$5:$I$15,0),FALSE)*HLOOKUP(REG_TRA_DEMANDS!$F51,DEMANDS!$I$4:$T$14,MATCH($E51,DEMANDS!$H$4:$H$14,0),FALSE)/HLOOKUP(2018,DEMANDS!$I$4:$T$14,MATCH($E51,DEMANDS!$H$4:$H$14,0),FALSE)</f>
        <v>1.7211887265040412E-2</v>
      </c>
      <c r="Y51" s="80">
        <f>HLOOKUP(REG_TRA_DEMANDS!Y$3,'BY-Demands'!$J$5:$AK$15,MATCH($E51,'BY-Demands'!$I$5:$I$15,0),FALSE)*HLOOKUP(REG_TRA_DEMANDS!$F51,DEMANDS!$I$4:$T$14,MATCH($E51,DEMANDS!$H$4:$H$14,0),FALSE)/HLOOKUP(2018,DEMANDS!$I$4:$T$14,MATCH($E51,DEMANDS!$H$4:$H$14,0),FALSE)</f>
        <v>0</v>
      </c>
      <c r="Z51" s="80">
        <f>HLOOKUP(REG_TRA_DEMANDS!Z$3,'BY-Demands'!$J$5:$AK$15,MATCH($E51,'BY-Demands'!$I$5:$I$15,0),FALSE)*HLOOKUP(REG_TRA_DEMANDS!$F51,DEMANDS!$I$4:$T$14,MATCH($E51,DEMANDS!$H$4:$H$14,0),FALSE)/HLOOKUP(2018,DEMANDS!$I$4:$T$14,MATCH($E51,DEMANDS!$H$4:$H$14,0),FALSE)</f>
        <v>0</v>
      </c>
      <c r="AA51" s="77">
        <f>HLOOKUP(REG_TRA_DEMANDS!AA$3,'BY-Demands'!$J$5:$AK$15,MATCH($E51,'BY-Demands'!$I$5:$I$15,0),FALSE)*HLOOKUP(REG_TRA_DEMANDS!$F51,DEMANDS!$I$4:$T$14,MATCH($E51,DEMANDS!$H$4:$H$14,0),FALSE)/HLOOKUP(2018,DEMANDS!$I$4:$T$14,MATCH($E51,DEMANDS!$H$4:$H$14,0),FALSE)</f>
        <v>3.7866151983088882E-2</v>
      </c>
      <c r="AB51" s="80">
        <f>HLOOKUP(REG_TRA_DEMANDS!AB$3,'BY-Demands'!$J$5:$AK$15,MATCH($E51,'BY-Demands'!$I$5:$I$15,0),FALSE)*HLOOKUP(REG_TRA_DEMANDS!$F51,DEMANDS!$I$4:$T$14,MATCH($E51,DEMANDS!$H$4:$H$14,0),FALSE)/HLOOKUP(2018,DEMANDS!$I$4:$T$14,MATCH($E51,DEMANDS!$H$4:$H$14,0),FALSE)</f>
        <v>0</v>
      </c>
      <c r="AC51" s="80">
        <f>HLOOKUP(REG_TRA_DEMANDS!AC$3,'BY-Demands'!$J$5:$AK$15,MATCH($E51,'BY-Demands'!$I$5:$I$15,0),FALSE)*HLOOKUP(REG_TRA_DEMANDS!$F51,DEMANDS!$I$4:$T$14,MATCH($E51,DEMANDS!$H$4:$H$14,0),FALSE)/HLOOKUP(2018,DEMANDS!$I$4:$T$14,MATCH($E51,DEMANDS!$H$4:$H$14,0),FALSE)</f>
        <v>0</v>
      </c>
      <c r="AD51" s="80">
        <f>HLOOKUP(REG_TRA_DEMANDS!AD$3,'BY-Demands'!$J$5:$AK$15,MATCH($E51,'BY-Demands'!$I$5:$I$15,0),FALSE)*HLOOKUP(REG_TRA_DEMANDS!$F51,DEMANDS!$I$4:$T$14,MATCH($E51,DEMANDS!$H$4:$H$14,0),FALSE)/HLOOKUP(2018,DEMANDS!$I$4:$T$14,MATCH($E51,DEMANDS!$H$4:$H$14,0),FALSE)</f>
        <v>0</v>
      </c>
      <c r="AE51" s="80">
        <f>HLOOKUP(REG_TRA_DEMANDS!AE$3,'BY-Demands'!$J$5:$AK$15,MATCH($E51,'BY-Demands'!$I$5:$I$15,0),FALSE)*HLOOKUP(REG_TRA_DEMANDS!$F51,DEMANDS!$I$4:$T$14,MATCH($E51,DEMANDS!$H$4:$H$14,0),FALSE)/HLOOKUP(2018,DEMANDS!$I$4:$T$14,MATCH($E51,DEMANDS!$H$4:$H$14,0),FALSE)</f>
        <v>0</v>
      </c>
      <c r="AF51" s="80">
        <f>HLOOKUP(REG_TRA_DEMANDS!AF$3,'BY-Demands'!$J$5:$AK$15,MATCH($E51,'BY-Demands'!$I$5:$I$15,0),FALSE)*HLOOKUP(REG_TRA_DEMANDS!$F51,DEMANDS!$I$4:$T$14,MATCH($E51,DEMANDS!$H$4:$H$14,0),FALSE)/HLOOKUP(2018,DEMANDS!$I$4:$T$14,MATCH($E51,DEMANDS!$H$4:$H$14,0),FALSE)</f>
        <v>0</v>
      </c>
    </row>
    <row r="52" spans="4:32" x14ac:dyDescent="0.2">
      <c r="D52" s="75" t="s">
        <v>4</v>
      </c>
      <c r="E52" s="75" t="str">
        <f>DEMANDS!$H$9</f>
        <v>TFRAIL</v>
      </c>
      <c r="F52" s="75">
        <v>2040</v>
      </c>
      <c r="G52" s="80">
        <f>HLOOKUP(REG_TRA_DEMANDS!G$3,'BY-Demands'!$J$5:$AK$15,MATCH($E52,'BY-Demands'!$I$5:$I$15,0),FALSE)*HLOOKUP(REG_TRA_DEMANDS!$F52,DEMANDS!$I$4:$T$14,MATCH($E52,DEMANDS!$H$4:$H$14,0),FALSE)/HLOOKUP(2018,DEMANDS!$I$4:$T$14,MATCH($E52,DEMANDS!$H$4:$H$14,0),FALSE)</f>
        <v>0</v>
      </c>
      <c r="H52" s="77">
        <f>HLOOKUP(REG_TRA_DEMANDS!H$3,'BY-Demands'!$J$5:$AK$15,MATCH($E52,'BY-Demands'!$I$5:$I$15,0),FALSE)*HLOOKUP(REG_TRA_DEMANDS!$F52,DEMANDS!$I$4:$T$14,MATCH($E52,DEMANDS!$H$4:$H$14,0),FALSE)/HLOOKUP(2018,DEMANDS!$I$4:$T$14,MATCH($E52,DEMANDS!$H$4:$H$14,0),FALSE)</f>
        <v>3.176371617692874E-2</v>
      </c>
      <c r="I52" s="80">
        <f>HLOOKUP(REG_TRA_DEMANDS!I$3,'BY-Demands'!$J$5:$AK$15,MATCH($E52,'BY-Demands'!$I$5:$I$15,0),FALSE)*HLOOKUP(REG_TRA_DEMANDS!$F52,DEMANDS!$I$4:$T$14,MATCH($E52,DEMANDS!$H$4:$H$14,0),FALSE)/HLOOKUP(2018,DEMANDS!$I$4:$T$14,MATCH($E52,DEMANDS!$H$4:$H$14,0),FALSE)</f>
        <v>0</v>
      </c>
      <c r="J52" s="80">
        <f>HLOOKUP(REG_TRA_DEMANDS!J$3,'BY-Demands'!$J$5:$AK$15,MATCH($E52,'BY-Demands'!$I$5:$I$15,0),FALSE)*HLOOKUP(REG_TRA_DEMANDS!$F52,DEMANDS!$I$4:$T$14,MATCH($E52,DEMANDS!$H$4:$H$14,0),FALSE)/HLOOKUP(2018,DEMANDS!$I$4:$T$14,MATCH($E52,DEMANDS!$H$4:$H$14,0),FALSE)</f>
        <v>0</v>
      </c>
      <c r="K52" s="80">
        <f>HLOOKUP(REG_TRA_DEMANDS!K$3,'BY-Demands'!$J$5:$AK$15,MATCH($E52,'BY-Demands'!$I$5:$I$15,0),FALSE)*HLOOKUP(REG_TRA_DEMANDS!$F52,DEMANDS!$I$4:$T$14,MATCH($E52,DEMANDS!$H$4:$H$14,0),FALSE)/HLOOKUP(2018,DEMANDS!$I$4:$T$14,MATCH($E52,DEMANDS!$H$4:$H$14,0),FALSE)</f>
        <v>0</v>
      </c>
      <c r="L52" s="80">
        <f>HLOOKUP(REG_TRA_DEMANDS!L$3,'BY-Demands'!$J$5:$AK$15,MATCH($E52,'BY-Demands'!$I$5:$I$15,0),FALSE)*HLOOKUP(REG_TRA_DEMANDS!$F52,DEMANDS!$I$4:$T$14,MATCH($E52,DEMANDS!$H$4:$H$14,0),FALSE)/HLOOKUP(2018,DEMANDS!$I$4:$T$14,MATCH($E52,DEMANDS!$H$4:$H$14,0),FALSE)</f>
        <v>0</v>
      </c>
      <c r="M52" s="80">
        <f>HLOOKUP(REG_TRA_DEMANDS!M$3,'BY-Demands'!$J$5:$AK$15,MATCH($E52,'BY-Demands'!$I$5:$I$15,0),FALSE)*HLOOKUP(REG_TRA_DEMANDS!$F52,DEMANDS!$I$4:$T$14,MATCH($E52,DEMANDS!$H$4:$H$14,0),FALSE)/HLOOKUP(2018,DEMANDS!$I$4:$T$14,MATCH($E52,DEMANDS!$H$4:$H$14,0),FALSE)</f>
        <v>0</v>
      </c>
      <c r="N52" s="77">
        <f>HLOOKUP(REG_TRA_DEMANDS!N$3,'BY-Demands'!$J$5:$AK$15,MATCH($E52,'BY-Demands'!$I$5:$I$15,0),FALSE)*HLOOKUP(REG_TRA_DEMANDS!$F52,DEMANDS!$I$4:$T$14,MATCH($E52,DEMANDS!$H$4:$H$14,0),FALSE)/HLOOKUP(2018,DEMANDS!$I$4:$T$14,MATCH($E52,DEMANDS!$H$4:$H$14,0),FALSE)</f>
        <v>1.0587905392309587E-2</v>
      </c>
      <c r="O52" s="80">
        <f>HLOOKUP(REG_TRA_DEMANDS!O$3,'BY-Demands'!$J$5:$AK$15,MATCH($E52,'BY-Demands'!$I$5:$I$15,0),FALSE)*HLOOKUP(REG_TRA_DEMANDS!$F52,DEMANDS!$I$4:$T$14,MATCH($E52,DEMANDS!$H$4:$H$14,0),FALSE)/HLOOKUP(2018,DEMANDS!$I$4:$T$14,MATCH($E52,DEMANDS!$H$4:$H$14,0),FALSE)</f>
        <v>0</v>
      </c>
      <c r="P52" s="80">
        <f>HLOOKUP(REG_TRA_DEMANDS!P$3,'BY-Demands'!$J$5:$AK$15,MATCH($E52,'BY-Demands'!$I$5:$I$15,0),FALSE)*HLOOKUP(REG_TRA_DEMANDS!$F52,DEMANDS!$I$4:$T$14,MATCH($E52,DEMANDS!$H$4:$H$14,0),FALSE)/HLOOKUP(2018,DEMANDS!$I$4:$T$14,MATCH($E52,DEMANDS!$H$4:$H$14,0),FALSE)</f>
        <v>0</v>
      </c>
      <c r="Q52" s="80">
        <f>HLOOKUP(REG_TRA_DEMANDS!Q$3,'BY-Demands'!$J$5:$AK$15,MATCH($E52,'BY-Demands'!$I$5:$I$15,0),FALSE)*HLOOKUP(REG_TRA_DEMANDS!$F52,DEMANDS!$I$4:$T$14,MATCH($E52,DEMANDS!$H$4:$H$14,0),FALSE)/HLOOKUP(2018,DEMANDS!$I$4:$T$14,MATCH($E52,DEMANDS!$H$4:$H$14,0),FALSE)</f>
        <v>0</v>
      </c>
      <c r="R52" s="80">
        <f>HLOOKUP(REG_TRA_DEMANDS!R$3,'BY-Demands'!$J$5:$AK$15,MATCH($E52,'BY-Demands'!$I$5:$I$15,0),FALSE)*HLOOKUP(REG_TRA_DEMANDS!$F52,DEMANDS!$I$4:$T$14,MATCH($E52,DEMANDS!$H$4:$H$14,0),FALSE)/HLOOKUP(2018,DEMANDS!$I$4:$T$14,MATCH($E52,DEMANDS!$H$4:$H$14,0),FALSE)</f>
        <v>0</v>
      </c>
      <c r="S52" s="80">
        <f>HLOOKUP(REG_TRA_DEMANDS!S$3,'BY-Demands'!$J$5:$AK$15,MATCH($E52,'BY-Demands'!$I$5:$I$15,0),FALSE)*HLOOKUP(REG_TRA_DEMANDS!$F52,DEMANDS!$I$4:$T$14,MATCH($E52,DEMANDS!$H$4:$H$14,0),FALSE)/HLOOKUP(2018,DEMANDS!$I$4:$T$14,MATCH($E52,DEMANDS!$H$4:$H$14,0),FALSE)</f>
        <v>0</v>
      </c>
      <c r="T52" s="80">
        <f>HLOOKUP(REG_TRA_DEMANDS!T$3,'BY-Demands'!$J$5:$AK$15,MATCH($E52,'BY-Demands'!$I$5:$I$15,0),FALSE)*HLOOKUP(REG_TRA_DEMANDS!$F52,DEMANDS!$I$4:$T$14,MATCH($E52,DEMANDS!$H$4:$H$14,0),FALSE)/HLOOKUP(2018,DEMANDS!$I$4:$T$14,MATCH($E52,DEMANDS!$H$4:$H$14,0),FALSE)</f>
        <v>0</v>
      </c>
      <c r="U52" s="80">
        <f>HLOOKUP(REG_TRA_DEMANDS!U$3,'BY-Demands'!$J$5:$AK$15,MATCH($E52,'BY-Demands'!$I$5:$I$15,0),FALSE)*HLOOKUP(REG_TRA_DEMANDS!$F52,DEMANDS!$I$4:$T$14,MATCH($E52,DEMANDS!$H$4:$H$14,0),FALSE)/HLOOKUP(2018,DEMANDS!$I$4:$T$14,MATCH($E52,DEMANDS!$H$4:$H$14,0),FALSE)</f>
        <v>0</v>
      </c>
      <c r="V52" s="80">
        <f>HLOOKUP(REG_TRA_DEMANDS!V$3,'BY-Demands'!$J$5:$AK$15,MATCH($E52,'BY-Demands'!$I$5:$I$15,0),FALSE)*HLOOKUP(REG_TRA_DEMANDS!$F52,DEMANDS!$I$4:$T$14,MATCH($E52,DEMANDS!$H$4:$H$14,0),FALSE)/HLOOKUP(2018,DEMANDS!$I$4:$T$14,MATCH($E52,DEMANDS!$H$4:$H$14,0),FALSE)</f>
        <v>0</v>
      </c>
      <c r="W52" s="80">
        <f>HLOOKUP(REG_TRA_DEMANDS!W$3,'BY-Demands'!$J$5:$AK$15,MATCH($E52,'BY-Demands'!$I$5:$I$15,0),FALSE)*HLOOKUP(REG_TRA_DEMANDS!$F52,DEMANDS!$I$4:$T$14,MATCH($E52,DEMANDS!$H$4:$H$14,0),FALSE)/HLOOKUP(2018,DEMANDS!$I$4:$T$14,MATCH($E52,DEMANDS!$H$4:$H$14,0),FALSE)</f>
        <v>0</v>
      </c>
      <c r="X52" s="77">
        <f>HLOOKUP(REG_TRA_DEMANDS!X$3,'BY-Demands'!$J$5:$AK$15,MATCH($E52,'BY-Demands'!$I$5:$I$15,0),FALSE)*HLOOKUP(REG_TRA_DEMANDS!$F52,DEMANDS!$I$4:$T$14,MATCH($E52,DEMANDS!$H$4:$H$14,0),FALSE)/HLOOKUP(2018,DEMANDS!$I$4:$T$14,MATCH($E52,DEMANDS!$H$4:$H$14,0),FALSE)</f>
        <v>1.7646508987182681E-2</v>
      </c>
      <c r="Y52" s="80">
        <f>HLOOKUP(REG_TRA_DEMANDS!Y$3,'BY-Demands'!$J$5:$AK$15,MATCH($E52,'BY-Demands'!$I$5:$I$15,0),FALSE)*HLOOKUP(REG_TRA_DEMANDS!$F52,DEMANDS!$I$4:$T$14,MATCH($E52,DEMANDS!$H$4:$H$14,0),FALSE)/HLOOKUP(2018,DEMANDS!$I$4:$T$14,MATCH($E52,DEMANDS!$H$4:$H$14,0),FALSE)</f>
        <v>0</v>
      </c>
      <c r="Z52" s="80">
        <f>HLOOKUP(REG_TRA_DEMANDS!Z$3,'BY-Demands'!$J$5:$AK$15,MATCH($E52,'BY-Demands'!$I$5:$I$15,0),FALSE)*HLOOKUP(REG_TRA_DEMANDS!$F52,DEMANDS!$I$4:$T$14,MATCH($E52,DEMANDS!$H$4:$H$14,0),FALSE)/HLOOKUP(2018,DEMANDS!$I$4:$T$14,MATCH($E52,DEMANDS!$H$4:$H$14,0),FALSE)</f>
        <v>0</v>
      </c>
      <c r="AA52" s="77">
        <f>HLOOKUP(REG_TRA_DEMANDS!AA$3,'BY-Demands'!$J$5:$AK$15,MATCH($E52,'BY-Demands'!$I$5:$I$15,0),FALSE)*HLOOKUP(REG_TRA_DEMANDS!$F52,DEMANDS!$I$4:$T$14,MATCH($E52,DEMANDS!$H$4:$H$14,0),FALSE)/HLOOKUP(2018,DEMANDS!$I$4:$T$14,MATCH($E52,DEMANDS!$H$4:$H$14,0),FALSE)</f>
        <v>3.882231977180188E-2</v>
      </c>
      <c r="AB52" s="80">
        <f>HLOOKUP(REG_TRA_DEMANDS!AB$3,'BY-Demands'!$J$5:$AK$15,MATCH($E52,'BY-Demands'!$I$5:$I$15,0),FALSE)*HLOOKUP(REG_TRA_DEMANDS!$F52,DEMANDS!$I$4:$T$14,MATCH($E52,DEMANDS!$H$4:$H$14,0),FALSE)/HLOOKUP(2018,DEMANDS!$I$4:$T$14,MATCH($E52,DEMANDS!$H$4:$H$14,0),FALSE)</f>
        <v>0</v>
      </c>
      <c r="AC52" s="80">
        <f>HLOOKUP(REG_TRA_DEMANDS!AC$3,'BY-Demands'!$J$5:$AK$15,MATCH($E52,'BY-Demands'!$I$5:$I$15,0),FALSE)*HLOOKUP(REG_TRA_DEMANDS!$F52,DEMANDS!$I$4:$T$14,MATCH($E52,DEMANDS!$H$4:$H$14,0),FALSE)/HLOOKUP(2018,DEMANDS!$I$4:$T$14,MATCH($E52,DEMANDS!$H$4:$H$14,0),FALSE)</f>
        <v>0</v>
      </c>
      <c r="AD52" s="80">
        <f>HLOOKUP(REG_TRA_DEMANDS!AD$3,'BY-Demands'!$J$5:$AK$15,MATCH($E52,'BY-Demands'!$I$5:$I$15,0),FALSE)*HLOOKUP(REG_TRA_DEMANDS!$F52,DEMANDS!$I$4:$T$14,MATCH($E52,DEMANDS!$H$4:$H$14,0),FALSE)/HLOOKUP(2018,DEMANDS!$I$4:$T$14,MATCH($E52,DEMANDS!$H$4:$H$14,0),FALSE)</f>
        <v>0</v>
      </c>
      <c r="AE52" s="80">
        <f>HLOOKUP(REG_TRA_DEMANDS!AE$3,'BY-Demands'!$J$5:$AK$15,MATCH($E52,'BY-Demands'!$I$5:$I$15,0),FALSE)*HLOOKUP(REG_TRA_DEMANDS!$F52,DEMANDS!$I$4:$T$14,MATCH($E52,DEMANDS!$H$4:$H$14,0),FALSE)/HLOOKUP(2018,DEMANDS!$I$4:$T$14,MATCH($E52,DEMANDS!$H$4:$H$14,0),FALSE)</f>
        <v>0</v>
      </c>
      <c r="AF52" s="80">
        <f>HLOOKUP(REG_TRA_DEMANDS!AF$3,'BY-Demands'!$J$5:$AK$15,MATCH($E52,'BY-Demands'!$I$5:$I$15,0),FALSE)*HLOOKUP(REG_TRA_DEMANDS!$F52,DEMANDS!$I$4:$T$14,MATCH($E52,DEMANDS!$H$4:$H$14,0),FALSE)/HLOOKUP(2018,DEMANDS!$I$4:$T$14,MATCH($E52,DEMANDS!$H$4:$H$14,0),FALSE)</f>
        <v>0</v>
      </c>
    </row>
    <row r="53" spans="4:32" x14ac:dyDescent="0.2">
      <c r="D53" s="75" t="s">
        <v>4</v>
      </c>
      <c r="E53" s="75" t="str">
        <f>DEMANDS!$H$9</f>
        <v>TFRAIL</v>
      </c>
      <c r="F53" s="75">
        <v>2045</v>
      </c>
      <c r="G53" s="80">
        <f>HLOOKUP(REG_TRA_DEMANDS!G$3,'BY-Demands'!$J$5:$AK$15,MATCH($E53,'BY-Demands'!$I$5:$I$15,0),FALSE)*HLOOKUP(REG_TRA_DEMANDS!$F53,DEMANDS!$I$4:$T$14,MATCH($E53,DEMANDS!$H$4:$H$14,0),FALSE)/HLOOKUP(2018,DEMANDS!$I$4:$T$14,MATCH($E53,DEMANDS!$H$4:$H$14,0),FALSE)</f>
        <v>0</v>
      </c>
      <c r="H53" s="77">
        <f>HLOOKUP(REG_TRA_DEMANDS!H$3,'BY-Demands'!$J$5:$AK$15,MATCH($E53,'BY-Demands'!$I$5:$I$15,0),FALSE)*HLOOKUP(REG_TRA_DEMANDS!$F53,DEMANDS!$I$4:$T$14,MATCH($E53,DEMANDS!$H$4:$H$14,0),FALSE)/HLOOKUP(2018,DEMANDS!$I$4:$T$14,MATCH($E53,DEMANDS!$H$4:$H$14,0),FALSE)</f>
        <v>3.2565789814402259E-2</v>
      </c>
      <c r="I53" s="80">
        <f>HLOOKUP(REG_TRA_DEMANDS!I$3,'BY-Demands'!$J$5:$AK$15,MATCH($E53,'BY-Demands'!$I$5:$I$15,0),FALSE)*HLOOKUP(REG_TRA_DEMANDS!$F53,DEMANDS!$I$4:$T$14,MATCH($E53,DEMANDS!$H$4:$H$14,0),FALSE)/HLOOKUP(2018,DEMANDS!$I$4:$T$14,MATCH($E53,DEMANDS!$H$4:$H$14,0),FALSE)</f>
        <v>0</v>
      </c>
      <c r="J53" s="80">
        <f>HLOOKUP(REG_TRA_DEMANDS!J$3,'BY-Demands'!$J$5:$AK$15,MATCH($E53,'BY-Demands'!$I$5:$I$15,0),FALSE)*HLOOKUP(REG_TRA_DEMANDS!$F53,DEMANDS!$I$4:$T$14,MATCH($E53,DEMANDS!$H$4:$H$14,0),FALSE)/HLOOKUP(2018,DEMANDS!$I$4:$T$14,MATCH($E53,DEMANDS!$H$4:$H$14,0),FALSE)</f>
        <v>0</v>
      </c>
      <c r="K53" s="80">
        <f>HLOOKUP(REG_TRA_DEMANDS!K$3,'BY-Demands'!$J$5:$AK$15,MATCH($E53,'BY-Demands'!$I$5:$I$15,0),FALSE)*HLOOKUP(REG_TRA_DEMANDS!$F53,DEMANDS!$I$4:$T$14,MATCH($E53,DEMANDS!$H$4:$H$14,0),FALSE)/HLOOKUP(2018,DEMANDS!$I$4:$T$14,MATCH($E53,DEMANDS!$H$4:$H$14,0),FALSE)</f>
        <v>0</v>
      </c>
      <c r="L53" s="80">
        <f>HLOOKUP(REG_TRA_DEMANDS!L$3,'BY-Demands'!$J$5:$AK$15,MATCH($E53,'BY-Demands'!$I$5:$I$15,0),FALSE)*HLOOKUP(REG_TRA_DEMANDS!$F53,DEMANDS!$I$4:$T$14,MATCH($E53,DEMANDS!$H$4:$H$14,0),FALSE)/HLOOKUP(2018,DEMANDS!$I$4:$T$14,MATCH($E53,DEMANDS!$H$4:$H$14,0),FALSE)</f>
        <v>0</v>
      </c>
      <c r="M53" s="80">
        <f>HLOOKUP(REG_TRA_DEMANDS!M$3,'BY-Demands'!$J$5:$AK$15,MATCH($E53,'BY-Demands'!$I$5:$I$15,0),FALSE)*HLOOKUP(REG_TRA_DEMANDS!$F53,DEMANDS!$I$4:$T$14,MATCH($E53,DEMANDS!$H$4:$H$14,0),FALSE)/HLOOKUP(2018,DEMANDS!$I$4:$T$14,MATCH($E53,DEMANDS!$H$4:$H$14,0),FALSE)</f>
        <v>0</v>
      </c>
      <c r="N53" s="77">
        <f>HLOOKUP(REG_TRA_DEMANDS!N$3,'BY-Demands'!$J$5:$AK$15,MATCH($E53,'BY-Demands'!$I$5:$I$15,0),FALSE)*HLOOKUP(REG_TRA_DEMANDS!$F53,DEMANDS!$I$4:$T$14,MATCH($E53,DEMANDS!$H$4:$H$14,0),FALSE)/HLOOKUP(2018,DEMANDS!$I$4:$T$14,MATCH($E53,DEMANDS!$H$4:$H$14,0),FALSE)</f>
        <v>1.0855263271467429E-2</v>
      </c>
      <c r="O53" s="80">
        <f>HLOOKUP(REG_TRA_DEMANDS!O$3,'BY-Demands'!$J$5:$AK$15,MATCH($E53,'BY-Demands'!$I$5:$I$15,0),FALSE)*HLOOKUP(REG_TRA_DEMANDS!$F53,DEMANDS!$I$4:$T$14,MATCH($E53,DEMANDS!$H$4:$H$14,0),FALSE)/HLOOKUP(2018,DEMANDS!$I$4:$T$14,MATCH($E53,DEMANDS!$H$4:$H$14,0),FALSE)</f>
        <v>0</v>
      </c>
      <c r="P53" s="80">
        <f>HLOOKUP(REG_TRA_DEMANDS!P$3,'BY-Demands'!$J$5:$AK$15,MATCH($E53,'BY-Demands'!$I$5:$I$15,0),FALSE)*HLOOKUP(REG_TRA_DEMANDS!$F53,DEMANDS!$I$4:$T$14,MATCH($E53,DEMANDS!$H$4:$H$14,0),FALSE)/HLOOKUP(2018,DEMANDS!$I$4:$T$14,MATCH($E53,DEMANDS!$H$4:$H$14,0),FALSE)</f>
        <v>0</v>
      </c>
      <c r="Q53" s="80">
        <f>HLOOKUP(REG_TRA_DEMANDS!Q$3,'BY-Demands'!$J$5:$AK$15,MATCH($E53,'BY-Demands'!$I$5:$I$15,0),FALSE)*HLOOKUP(REG_TRA_DEMANDS!$F53,DEMANDS!$I$4:$T$14,MATCH($E53,DEMANDS!$H$4:$H$14,0),FALSE)/HLOOKUP(2018,DEMANDS!$I$4:$T$14,MATCH($E53,DEMANDS!$H$4:$H$14,0),FALSE)</f>
        <v>0</v>
      </c>
      <c r="R53" s="80">
        <f>HLOOKUP(REG_TRA_DEMANDS!R$3,'BY-Demands'!$J$5:$AK$15,MATCH($E53,'BY-Demands'!$I$5:$I$15,0),FALSE)*HLOOKUP(REG_TRA_DEMANDS!$F53,DEMANDS!$I$4:$T$14,MATCH($E53,DEMANDS!$H$4:$H$14,0),FALSE)/HLOOKUP(2018,DEMANDS!$I$4:$T$14,MATCH($E53,DEMANDS!$H$4:$H$14,0),FALSE)</f>
        <v>0</v>
      </c>
      <c r="S53" s="80">
        <f>HLOOKUP(REG_TRA_DEMANDS!S$3,'BY-Demands'!$J$5:$AK$15,MATCH($E53,'BY-Demands'!$I$5:$I$15,0),FALSE)*HLOOKUP(REG_TRA_DEMANDS!$F53,DEMANDS!$I$4:$T$14,MATCH($E53,DEMANDS!$H$4:$H$14,0),FALSE)/HLOOKUP(2018,DEMANDS!$I$4:$T$14,MATCH($E53,DEMANDS!$H$4:$H$14,0),FALSE)</f>
        <v>0</v>
      </c>
      <c r="T53" s="80">
        <f>HLOOKUP(REG_TRA_DEMANDS!T$3,'BY-Demands'!$J$5:$AK$15,MATCH($E53,'BY-Demands'!$I$5:$I$15,0),FALSE)*HLOOKUP(REG_TRA_DEMANDS!$F53,DEMANDS!$I$4:$T$14,MATCH($E53,DEMANDS!$H$4:$H$14,0),FALSE)/HLOOKUP(2018,DEMANDS!$I$4:$T$14,MATCH($E53,DEMANDS!$H$4:$H$14,0),FALSE)</f>
        <v>0</v>
      </c>
      <c r="U53" s="80">
        <f>HLOOKUP(REG_TRA_DEMANDS!U$3,'BY-Demands'!$J$5:$AK$15,MATCH($E53,'BY-Demands'!$I$5:$I$15,0),FALSE)*HLOOKUP(REG_TRA_DEMANDS!$F53,DEMANDS!$I$4:$T$14,MATCH($E53,DEMANDS!$H$4:$H$14,0),FALSE)/HLOOKUP(2018,DEMANDS!$I$4:$T$14,MATCH($E53,DEMANDS!$H$4:$H$14,0),FALSE)</f>
        <v>0</v>
      </c>
      <c r="V53" s="80">
        <f>HLOOKUP(REG_TRA_DEMANDS!V$3,'BY-Demands'!$J$5:$AK$15,MATCH($E53,'BY-Demands'!$I$5:$I$15,0),FALSE)*HLOOKUP(REG_TRA_DEMANDS!$F53,DEMANDS!$I$4:$T$14,MATCH($E53,DEMANDS!$H$4:$H$14,0),FALSE)/HLOOKUP(2018,DEMANDS!$I$4:$T$14,MATCH($E53,DEMANDS!$H$4:$H$14,0),FALSE)</f>
        <v>0</v>
      </c>
      <c r="W53" s="80">
        <f>HLOOKUP(REG_TRA_DEMANDS!W$3,'BY-Demands'!$J$5:$AK$15,MATCH($E53,'BY-Demands'!$I$5:$I$15,0),FALSE)*HLOOKUP(REG_TRA_DEMANDS!$F53,DEMANDS!$I$4:$T$14,MATCH($E53,DEMANDS!$H$4:$H$14,0),FALSE)/HLOOKUP(2018,DEMANDS!$I$4:$T$14,MATCH($E53,DEMANDS!$H$4:$H$14,0),FALSE)</f>
        <v>0</v>
      </c>
      <c r="X53" s="77">
        <f>HLOOKUP(REG_TRA_DEMANDS!X$3,'BY-Demands'!$J$5:$AK$15,MATCH($E53,'BY-Demands'!$I$5:$I$15,0),FALSE)*HLOOKUP(REG_TRA_DEMANDS!$F53,DEMANDS!$I$4:$T$14,MATCH($E53,DEMANDS!$H$4:$H$14,0),FALSE)/HLOOKUP(2018,DEMANDS!$I$4:$T$14,MATCH($E53,DEMANDS!$H$4:$H$14,0),FALSE)</f>
        <v>1.8092105452445752E-2</v>
      </c>
      <c r="Y53" s="80">
        <f>HLOOKUP(REG_TRA_DEMANDS!Y$3,'BY-Demands'!$J$5:$AK$15,MATCH($E53,'BY-Demands'!$I$5:$I$15,0),FALSE)*HLOOKUP(REG_TRA_DEMANDS!$F53,DEMANDS!$I$4:$T$14,MATCH($E53,DEMANDS!$H$4:$H$14,0),FALSE)/HLOOKUP(2018,DEMANDS!$I$4:$T$14,MATCH($E53,DEMANDS!$H$4:$H$14,0),FALSE)</f>
        <v>0</v>
      </c>
      <c r="Z53" s="80">
        <f>HLOOKUP(REG_TRA_DEMANDS!Z$3,'BY-Demands'!$J$5:$AK$15,MATCH($E53,'BY-Demands'!$I$5:$I$15,0),FALSE)*HLOOKUP(REG_TRA_DEMANDS!$F53,DEMANDS!$I$4:$T$14,MATCH($E53,DEMANDS!$H$4:$H$14,0),FALSE)/HLOOKUP(2018,DEMANDS!$I$4:$T$14,MATCH($E53,DEMANDS!$H$4:$H$14,0),FALSE)</f>
        <v>0</v>
      </c>
      <c r="AA53" s="77">
        <f>HLOOKUP(REG_TRA_DEMANDS!AA$3,'BY-Demands'!$J$5:$AK$15,MATCH($E53,'BY-Demands'!$I$5:$I$15,0),FALSE)*HLOOKUP(REG_TRA_DEMANDS!$F53,DEMANDS!$I$4:$T$14,MATCH($E53,DEMANDS!$H$4:$H$14,0),FALSE)/HLOOKUP(2018,DEMANDS!$I$4:$T$14,MATCH($E53,DEMANDS!$H$4:$H$14,0),FALSE)</f>
        <v>3.980263199538063E-2</v>
      </c>
      <c r="AB53" s="80">
        <f>HLOOKUP(REG_TRA_DEMANDS!AB$3,'BY-Demands'!$J$5:$AK$15,MATCH($E53,'BY-Demands'!$I$5:$I$15,0),FALSE)*HLOOKUP(REG_TRA_DEMANDS!$F53,DEMANDS!$I$4:$T$14,MATCH($E53,DEMANDS!$H$4:$H$14,0),FALSE)/HLOOKUP(2018,DEMANDS!$I$4:$T$14,MATCH($E53,DEMANDS!$H$4:$H$14,0),FALSE)</f>
        <v>0</v>
      </c>
      <c r="AC53" s="80">
        <f>HLOOKUP(REG_TRA_DEMANDS!AC$3,'BY-Demands'!$J$5:$AK$15,MATCH($E53,'BY-Demands'!$I$5:$I$15,0),FALSE)*HLOOKUP(REG_TRA_DEMANDS!$F53,DEMANDS!$I$4:$T$14,MATCH($E53,DEMANDS!$H$4:$H$14,0),FALSE)/HLOOKUP(2018,DEMANDS!$I$4:$T$14,MATCH($E53,DEMANDS!$H$4:$H$14,0),FALSE)</f>
        <v>0</v>
      </c>
      <c r="AD53" s="80">
        <f>HLOOKUP(REG_TRA_DEMANDS!AD$3,'BY-Demands'!$J$5:$AK$15,MATCH($E53,'BY-Demands'!$I$5:$I$15,0),FALSE)*HLOOKUP(REG_TRA_DEMANDS!$F53,DEMANDS!$I$4:$T$14,MATCH($E53,DEMANDS!$H$4:$H$14,0),FALSE)/HLOOKUP(2018,DEMANDS!$I$4:$T$14,MATCH($E53,DEMANDS!$H$4:$H$14,0),FALSE)</f>
        <v>0</v>
      </c>
      <c r="AE53" s="80">
        <f>HLOOKUP(REG_TRA_DEMANDS!AE$3,'BY-Demands'!$J$5:$AK$15,MATCH($E53,'BY-Demands'!$I$5:$I$15,0),FALSE)*HLOOKUP(REG_TRA_DEMANDS!$F53,DEMANDS!$I$4:$T$14,MATCH($E53,DEMANDS!$H$4:$H$14,0),FALSE)/HLOOKUP(2018,DEMANDS!$I$4:$T$14,MATCH($E53,DEMANDS!$H$4:$H$14,0),FALSE)</f>
        <v>0</v>
      </c>
      <c r="AF53" s="80">
        <f>HLOOKUP(REG_TRA_DEMANDS!AF$3,'BY-Demands'!$J$5:$AK$15,MATCH($E53,'BY-Demands'!$I$5:$I$15,0),FALSE)*HLOOKUP(REG_TRA_DEMANDS!$F53,DEMANDS!$I$4:$T$14,MATCH($E53,DEMANDS!$H$4:$H$14,0),FALSE)/HLOOKUP(2018,DEMANDS!$I$4:$T$14,MATCH($E53,DEMANDS!$H$4:$H$14,0),FALSE)</f>
        <v>0</v>
      </c>
    </row>
    <row r="54" spans="4:32" x14ac:dyDescent="0.2">
      <c r="D54" s="75" t="s">
        <v>4</v>
      </c>
      <c r="E54" s="75" t="str">
        <f>DEMANDS!$H$9</f>
        <v>TFRAIL</v>
      </c>
      <c r="F54" s="75">
        <v>2050</v>
      </c>
      <c r="G54" s="80">
        <f>HLOOKUP(REG_TRA_DEMANDS!G$3,'BY-Demands'!$J$5:$AK$15,MATCH($E54,'BY-Demands'!$I$5:$I$15,0),FALSE)*HLOOKUP(REG_TRA_DEMANDS!$F54,DEMANDS!$I$4:$T$14,MATCH($E54,DEMANDS!$H$4:$H$14,0),FALSE)/HLOOKUP(2018,DEMANDS!$I$4:$T$14,MATCH($E54,DEMANDS!$H$4:$H$14,0),FALSE)</f>
        <v>0</v>
      </c>
      <c r="H54" s="77">
        <f>HLOOKUP(REG_TRA_DEMANDS!H$3,'BY-Demands'!$J$5:$AK$15,MATCH($E54,'BY-Demands'!$I$5:$I$15,0),FALSE)*HLOOKUP(REG_TRA_DEMANDS!$F54,DEMANDS!$I$4:$T$14,MATCH($E54,DEMANDS!$H$4:$H$14,0),FALSE)/HLOOKUP(2018,DEMANDS!$I$4:$T$14,MATCH($E54,DEMANDS!$H$4:$H$14,0),FALSE)</f>
        <v>3.3388116816323019E-2</v>
      </c>
      <c r="I54" s="80">
        <f>HLOOKUP(REG_TRA_DEMANDS!I$3,'BY-Demands'!$J$5:$AK$15,MATCH($E54,'BY-Demands'!$I$5:$I$15,0),FALSE)*HLOOKUP(REG_TRA_DEMANDS!$F54,DEMANDS!$I$4:$T$14,MATCH($E54,DEMANDS!$H$4:$H$14,0),FALSE)/HLOOKUP(2018,DEMANDS!$I$4:$T$14,MATCH($E54,DEMANDS!$H$4:$H$14,0),FALSE)</f>
        <v>0</v>
      </c>
      <c r="J54" s="80">
        <f>HLOOKUP(REG_TRA_DEMANDS!J$3,'BY-Demands'!$J$5:$AK$15,MATCH($E54,'BY-Demands'!$I$5:$I$15,0),FALSE)*HLOOKUP(REG_TRA_DEMANDS!$F54,DEMANDS!$I$4:$T$14,MATCH($E54,DEMANDS!$H$4:$H$14,0),FALSE)/HLOOKUP(2018,DEMANDS!$I$4:$T$14,MATCH($E54,DEMANDS!$H$4:$H$14,0),FALSE)</f>
        <v>0</v>
      </c>
      <c r="K54" s="80">
        <f>HLOOKUP(REG_TRA_DEMANDS!K$3,'BY-Demands'!$J$5:$AK$15,MATCH($E54,'BY-Demands'!$I$5:$I$15,0),FALSE)*HLOOKUP(REG_TRA_DEMANDS!$F54,DEMANDS!$I$4:$T$14,MATCH($E54,DEMANDS!$H$4:$H$14,0),FALSE)/HLOOKUP(2018,DEMANDS!$I$4:$T$14,MATCH($E54,DEMANDS!$H$4:$H$14,0),FALSE)</f>
        <v>0</v>
      </c>
      <c r="L54" s="80">
        <f>HLOOKUP(REG_TRA_DEMANDS!L$3,'BY-Demands'!$J$5:$AK$15,MATCH($E54,'BY-Demands'!$I$5:$I$15,0),FALSE)*HLOOKUP(REG_TRA_DEMANDS!$F54,DEMANDS!$I$4:$T$14,MATCH($E54,DEMANDS!$H$4:$H$14,0),FALSE)/HLOOKUP(2018,DEMANDS!$I$4:$T$14,MATCH($E54,DEMANDS!$H$4:$H$14,0),FALSE)</f>
        <v>0</v>
      </c>
      <c r="M54" s="80">
        <f>HLOOKUP(REG_TRA_DEMANDS!M$3,'BY-Demands'!$J$5:$AK$15,MATCH($E54,'BY-Demands'!$I$5:$I$15,0),FALSE)*HLOOKUP(REG_TRA_DEMANDS!$F54,DEMANDS!$I$4:$T$14,MATCH($E54,DEMANDS!$H$4:$H$14,0),FALSE)/HLOOKUP(2018,DEMANDS!$I$4:$T$14,MATCH($E54,DEMANDS!$H$4:$H$14,0),FALSE)</f>
        <v>0</v>
      </c>
      <c r="N54" s="77">
        <f>HLOOKUP(REG_TRA_DEMANDS!N$3,'BY-Demands'!$J$5:$AK$15,MATCH($E54,'BY-Demands'!$I$5:$I$15,0),FALSE)*HLOOKUP(REG_TRA_DEMANDS!$F54,DEMANDS!$I$4:$T$14,MATCH($E54,DEMANDS!$H$4:$H$14,0),FALSE)/HLOOKUP(2018,DEMANDS!$I$4:$T$14,MATCH($E54,DEMANDS!$H$4:$H$14,0),FALSE)</f>
        <v>1.112937227210768E-2</v>
      </c>
      <c r="O54" s="80">
        <f>HLOOKUP(REG_TRA_DEMANDS!O$3,'BY-Demands'!$J$5:$AK$15,MATCH($E54,'BY-Demands'!$I$5:$I$15,0),FALSE)*HLOOKUP(REG_TRA_DEMANDS!$F54,DEMANDS!$I$4:$T$14,MATCH($E54,DEMANDS!$H$4:$H$14,0),FALSE)/HLOOKUP(2018,DEMANDS!$I$4:$T$14,MATCH($E54,DEMANDS!$H$4:$H$14,0),FALSE)</f>
        <v>0</v>
      </c>
      <c r="P54" s="80">
        <f>HLOOKUP(REG_TRA_DEMANDS!P$3,'BY-Demands'!$J$5:$AK$15,MATCH($E54,'BY-Demands'!$I$5:$I$15,0),FALSE)*HLOOKUP(REG_TRA_DEMANDS!$F54,DEMANDS!$I$4:$T$14,MATCH($E54,DEMANDS!$H$4:$H$14,0),FALSE)/HLOOKUP(2018,DEMANDS!$I$4:$T$14,MATCH($E54,DEMANDS!$H$4:$H$14,0),FALSE)</f>
        <v>0</v>
      </c>
      <c r="Q54" s="80">
        <f>HLOOKUP(REG_TRA_DEMANDS!Q$3,'BY-Demands'!$J$5:$AK$15,MATCH($E54,'BY-Demands'!$I$5:$I$15,0),FALSE)*HLOOKUP(REG_TRA_DEMANDS!$F54,DEMANDS!$I$4:$T$14,MATCH($E54,DEMANDS!$H$4:$H$14,0),FALSE)/HLOOKUP(2018,DEMANDS!$I$4:$T$14,MATCH($E54,DEMANDS!$H$4:$H$14,0),FALSE)</f>
        <v>0</v>
      </c>
      <c r="R54" s="80">
        <f>HLOOKUP(REG_TRA_DEMANDS!R$3,'BY-Demands'!$J$5:$AK$15,MATCH($E54,'BY-Demands'!$I$5:$I$15,0),FALSE)*HLOOKUP(REG_TRA_DEMANDS!$F54,DEMANDS!$I$4:$T$14,MATCH($E54,DEMANDS!$H$4:$H$14,0),FALSE)/HLOOKUP(2018,DEMANDS!$I$4:$T$14,MATCH($E54,DEMANDS!$H$4:$H$14,0),FALSE)</f>
        <v>0</v>
      </c>
      <c r="S54" s="80">
        <f>HLOOKUP(REG_TRA_DEMANDS!S$3,'BY-Demands'!$J$5:$AK$15,MATCH($E54,'BY-Demands'!$I$5:$I$15,0),FALSE)*HLOOKUP(REG_TRA_DEMANDS!$F54,DEMANDS!$I$4:$T$14,MATCH($E54,DEMANDS!$H$4:$H$14,0),FALSE)/HLOOKUP(2018,DEMANDS!$I$4:$T$14,MATCH($E54,DEMANDS!$H$4:$H$14,0),FALSE)</f>
        <v>0</v>
      </c>
      <c r="T54" s="80">
        <f>HLOOKUP(REG_TRA_DEMANDS!T$3,'BY-Demands'!$J$5:$AK$15,MATCH($E54,'BY-Demands'!$I$5:$I$15,0),FALSE)*HLOOKUP(REG_TRA_DEMANDS!$F54,DEMANDS!$I$4:$T$14,MATCH($E54,DEMANDS!$H$4:$H$14,0),FALSE)/HLOOKUP(2018,DEMANDS!$I$4:$T$14,MATCH($E54,DEMANDS!$H$4:$H$14,0),FALSE)</f>
        <v>0</v>
      </c>
      <c r="U54" s="80">
        <f>HLOOKUP(REG_TRA_DEMANDS!U$3,'BY-Demands'!$J$5:$AK$15,MATCH($E54,'BY-Demands'!$I$5:$I$15,0),FALSE)*HLOOKUP(REG_TRA_DEMANDS!$F54,DEMANDS!$I$4:$T$14,MATCH($E54,DEMANDS!$H$4:$H$14,0),FALSE)/HLOOKUP(2018,DEMANDS!$I$4:$T$14,MATCH($E54,DEMANDS!$H$4:$H$14,0),FALSE)</f>
        <v>0</v>
      </c>
      <c r="V54" s="80">
        <f>HLOOKUP(REG_TRA_DEMANDS!V$3,'BY-Demands'!$J$5:$AK$15,MATCH($E54,'BY-Demands'!$I$5:$I$15,0),FALSE)*HLOOKUP(REG_TRA_DEMANDS!$F54,DEMANDS!$I$4:$T$14,MATCH($E54,DEMANDS!$H$4:$H$14,0),FALSE)/HLOOKUP(2018,DEMANDS!$I$4:$T$14,MATCH($E54,DEMANDS!$H$4:$H$14,0),FALSE)</f>
        <v>0</v>
      </c>
      <c r="W54" s="80">
        <f>HLOOKUP(REG_TRA_DEMANDS!W$3,'BY-Demands'!$J$5:$AK$15,MATCH($E54,'BY-Demands'!$I$5:$I$15,0),FALSE)*HLOOKUP(REG_TRA_DEMANDS!$F54,DEMANDS!$I$4:$T$14,MATCH($E54,DEMANDS!$H$4:$H$14,0),FALSE)/HLOOKUP(2018,DEMANDS!$I$4:$T$14,MATCH($E54,DEMANDS!$H$4:$H$14,0),FALSE)</f>
        <v>0</v>
      </c>
      <c r="X54" s="77">
        <f>HLOOKUP(REG_TRA_DEMANDS!X$3,'BY-Demands'!$J$5:$AK$15,MATCH($E54,'BY-Demands'!$I$5:$I$15,0),FALSE)*HLOOKUP(REG_TRA_DEMANDS!$F54,DEMANDS!$I$4:$T$14,MATCH($E54,DEMANDS!$H$4:$H$14,0),FALSE)/HLOOKUP(2018,DEMANDS!$I$4:$T$14,MATCH($E54,DEMANDS!$H$4:$H$14,0),FALSE)</f>
        <v>1.8548953786846172E-2</v>
      </c>
      <c r="Y54" s="80">
        <f>HLOOKUP(REG_TRA_DEMANDS!Y$3,'BY-Demands'!$J$5:$AK$15,MATCH($E54,'BY-Demands'!$I$5:$I$15,0),FALSE)*HLOOKUP(REG_TRA_DEMANDS!$F54,DEMANDS!$I$4:$T$14,MATCH($E54,DEMANDS!$H$4:$H$14,0),FALSE)/HLOOKUP(2018,DEMANDS!$I$4:$T$14,MATCH($E54,DEMANDS!$H$4:$H$14,0),FALSE)</f>
        <v>0</v>
      </c>
      <c r="Z54" s="80">
        <f>HLOOKUP(REG_TRA_DEMANDS!Z$3,'BY-Demands'!$J$5:$AK$15,MATCH($E54,'BY-Demands'!$I$5:$I$15,0),FALSE)*HLOOKUP(REG_TRA_DEMANDS!$F54,DEMANDS!$I$4:$T$14,MATCH($E54,DEMANDS!$H$4:$H$14,0),FALSE)/HLOOKUP(2018,DEMANDS!$I$4:$T$14,MATCH($E54,DEMANDS!$H$4:$H$14,0),FALSE)</f>
        <v>0</v>
      </c>
      <c r="AA54" s="77">
        <f>HLOOKUP(REG_TRA_DEMANDS!AA$3,'BY-Demands'!$J$5:$AK$15,MATCH($E54,'BY-Demands'!$I$5:$I$15,0),FALSE)*HLOOKUP(REG_TRA_DEMANDS!$F54,DEMANDS!$I$4:$T$14,MATCH($E54,DEMANDS!$H$4:$H$14,0),FALSE)/HLOOKUP(2018,DEMANDS!$I$4:$T$14,MATCH($E54,DEMANDS!$H$4:$H$14,0),FALSE)</f>
        <v>4.0807698331061563E-2</v>
      </c>
      <c r="AB54" s="80">
        <f>HLOOKUP(REG_TRA_DEMANDS!AB$3,'BY-Demands'!$J$5:$AK$15,MATCH($E54,'BY-Demands'!$I$5:$I$15,0),FALSE)*HLOOKUP(REG_TRA_DEMANDS!$F54,DEMANDS!$I$4:$T$14,MATCH($E54,DEMANDS!$H$4:$H$14,0),FALSE)/HLOOKUP(2018,DEMANDS!$I$4:$T$14,MATCH($E54,DEMANDS!$H$4:$H$14,0),FALSE)</f>
        <v>0</v>
      </c>
      <c r="AC54" s="80">
        <f>HLOOKUP(REG_TRA_DEMANDS!AC$3,'BY-Demands'!$J$5:$AK$15,MATCH($E54,'BY-Demands'!$I$5:$I$15,0),FALSE)*HLOOKUP(REG_TRA_DEMANDS!$F54,DEMANDS!$I$4:$T$14,MATCH($E54,DEMANDS!$H$4:$H$14,0),FALSE)/HLOOKUP(2018,DEMANDS!$I$4:$T$14,MATCH($E54,DEMANDS!$H$4:$H$14,0),FALSE)</f>
        <v>0</v>
      </c>
      <c r="AD54" s="80">
        <f>HLOOKUP(REG_TRA_DEMANDS!AD$3,'BY-Demands'!$J$5:$AK$15,MATCH($E54,'BY-Demands'!$I$5:$I$15,0),FALSE)*HLOOKUP(REG_TRA_DEMANDS!$F54,DEMANDS!$I$4:$T$14,MATCH($E54,DEMANDS!$H$4:$H$14,0),FALSE)/HLOOKUP(2018,DEMANDS!$I$4:$T$14,MATCH($E54,DEMANDS!$H$4:$H$14,0),FALSE)</f>
        <v>0</v>
      </c>
      <c r="AE54" s="80">
        <f>HLOOKUP(REG_TRA_DEMANDS!AE$3,'BY-Demands'!$J$5:$AK$15,MATCH($E54,'BY-Demands'!$I$5:$I$15,0),FALSE)*HLOOKUP(REG_TRA_DEMANDS!$F54,DEMANDS!$I$4:$T$14,MATCH($E54,DEMANDS!$H$4:$H$14,0),FALSE)/HLOOKUP(2018,DEMANDS!$I$4:$T$14,MATCH($E54,DEMANDS!$H$4:$H$14,0),FALSE)</f>
        <v>0</v>
      </c>
      <c r="AF54" s="80">
        <f>HLOOKUP(REG_TRA_DEMANDS!AF$3,'BY-Demands'!$J$5:$AK$15,MATCH($E54,'BY-Demands'!$I$5:$I$15,0),FALSE)*HLOOKUP(REG_TRA_DEMANDS!$F54,DEMANDS!$I$4:$T$14,MATCH($E54,DEMANDS!$H$4:$H$14,0),FALSE)/HLOOKUP(2018,DEMANDS!$I$4:$T$14,MATCH($E54,DEMANDS!$H$4:$H$14,0),FALSE)</f>
        <v>0</v>
      </c>
    </row>
    <row r="55" spans="4:32" x14ac:dyDescent="0.2">
      <c r="D55" s="75" t="s">
        <v>4</v>
      </c>
      <c r="E55" s="75" t="str">
        <f>DEMANDS!$H$9</f>
        <v>TFRAIL</v>
      </c>
      <c r="F55" s="75">
        <v>2055</v>
      </c>
      <c r="G55" s="80">
        <f>HLOOKUP(REG_TRA_DEMANDS!G$3,'BY-Demands'!$J$5:$AK$15,MATCH($E55,'BY-Demands'!$I$5:$I$15,0),FALSE)*HLOOKUP(REG_TRA_DEMANDS!$F55,DEMANDS!$I$4:$T$14,MATCH($E55,DEMANDS!$H$4:$H$14,0),FALSE)/HLOOKUP(2018,DEMANDS!$I$4:$T$14,MATCH($E55,DEMANDS!$H$4:$H$14,0),FALSE)</f>
        <v>0</v>
      </c>
      <c r="H55" s="77">
        <f>HLOOKUP(REG_TRA_DEMANDS!H$3,'BY-Demands'!$J$5:$AK$15,MATCH($E55,'BY-Demands'!$I$5:$I$15,0),FALSE)*HLOOKUP(REG_TRA_DEMANDS!$F55,DEMANDS!$I$4:$T$14,MATCH($E55,DEMANDS!$H$4:$H$14,0),FALSE)/HLOOKUP(2018,DEMANDS!$I$4:$T$14,MATCH($E55,DEMANDS!$H$4:$H$14,0),FALSE)</f>
        <v>3.4231208605523367E-2</v>
      </c>
      <c r="I55" s="80">
        <f>HLOOKUP(REG_TRA_DEMANDS!I$3,'BY-Demands'!$J$5:$AK$15,MATCH($E55,'BY-Demands'!$I$5:$I$15,0),FALSE)*HLOOKUP(REG_TRA_DEMANDS!$F55,DEMANDS!$I$4:$T$14,MATCH($E55,DEMANDS!$H$4:$H$14,0),FALSE)/HLOOKUP(2018,DEMANDS!$I$4:$T$14,MATCH($E55,DEMANDS!$H$4:$H$14,0),FALSE)</f>
        <v>0</v>
      </c>
      <c r="J55" s="80">
        <f>HLOOKUP(REG_TRA_DEMANDS!J$3,'BY-Demands'!$J$5:$AK$15,MATCH($E55,'BY-Demands'!$I$5:$I$15,0),FALSE)*HLOOKUP(REG_TRA_DEMANDS!$F55,DEMANDS!$I$4:$T$14,MATCH($E55,DEMANDS!$H$4:$H$14,0),FALSE)/HLOOKUP(2018,DEMANDS!$I$4:$T$14,MATCH($E55,DEMANDS!$H$4:$H$14,0),FALSE)</f>
        <v>0</v>
      </c>
      <c r="K55" s="80">
        <f>HLOOKUP(REG_TRA_DEMANDS!K$3,'BY-Demands'!$J$5:$AK$15,MATCH($E55,'BY-Demands'!$I$5:$I$15,0),FALSE)*HLOOKUP(REG_TRA_DEMANDS!$F55,DEMANDS!$I$4:$T$14,MATCH($E55,DEMANDS!$H$4:$H$14,0),FALSE)/HLOOKUP(2018,DEMANDS!$I$4:$T$14,MATCH($E55,DEMANDS!$H$4:$H$14,0),FALSE)</f>
        <v>0</v>
      </c>
      <c r="L55" s="80">
        <f>HLOOKUP(REG_TRA_DEMANDS!L$3,'BY-Demands'!$J$5:$AK$15,MATCH($E55,'BY-Demands'!$I$5:$I$15,0),FALSE)*HLOOKUP(REG_TRA_DEMANDS!$F55,DEMANDS!$I$4:$T$14,MATCH($E55,DEMANDS!$H$4:$H$14,0),FALSE)/HLOOKUP(2018,DEMANDS!$I$4:$T$14,MATCH($E55,DEMANDS!$H$4:$H$14,0),FALSE)</f>
        <v>0</v>
      </c>
      <c r="M55" s="80">
        <f>HLOOKUP(REG_TRA_DEMANDS!M$3,'BY-Demands'!$J$5:$AK$15,MATCH($E55,'BY-Demands'!$I$5:$I$15,0),FALSE)*HLOOKUP(REG_TRA_DEMANDS!$F55,DEMANDS!$I$4:$T$14,MATCH($E55,DEMANDS!$H$4:$H$14,0),FALSE)/HLOOKUP(2018,DEMANDS!$I$4:$T$14,MATCH($E55,DEMANDS!$H$4:$H$14,0),FALSE)</f>
        <v>0</v>
      </c>
      <c r="N55" s="77">
        <f>HLOOKUP(REG_TRA_DEMANDS!N$3,'BY-Demands'!$J$5:$AK$15,MATCH($E55,'BY-Demands'!$I$5:$I$15,0),FALSE)*HLOOKUP(REG_TRA_DEMANDS!$F55,DEMANDS!$I$4:$T$14,MATCH($E55,DEMANDS!$H$4:$H$14,0),FALSE)/HLOOKUP(2018,DEMANDS!$I$4:$T$14,MATCH($E55,DEMANDS!$H$4:$H$14,0),FALSE)</f>
        <v>1.1410402868507797E-2</v>
      </c>
      <c r="O55" s="80">
        <f>HLOOKUP(REG_TRA_DEMANDS!O$3,'BY-Demands'!$J$5:$AK$15,MATCH($E55,'BY-Demands'!$I$5:$I$15,0),FALSE)*HLOOKUP(REG_TRA_DEMANDS!$F55,DEMANDS!$I$4:$T$14,MATCH($E55,DEMANDS!$H$4:$H$14,0),FALSE)/HLOOKUP(2018,DEMANDS!$I$4:$T$14,MATCH($E55,DEMANDS!$H$4:$H$14,0),FALSE)</f>
        <v>0</v>
      </c>
      <c r="P55" s="80">
        <f>HLOOKUP(REG_TRA_DEMANDS!P$3,'BY-Demands'!$J$5:$AK$15,MATCH($E55,'BY-Demands'!$I$5:$I$15,0),FALSE)*HLOOKUP(REG_TRA_DEMANDS!$F55,DEMANDS!$I$4:$T$14,MATCH($E55,DEMANDS!$H$4:$H$14,0),FALSE)/HLOOKUP(2018,DEMANDS!$I$4:$T$14,MATCH($E55,DEMANDS!$H$4:$H$14,0),FALSE)</f>
        <v>0</v>
      </c>
      <c r="Q55" s="80">
        <f>HLOOKUP(REG_TRA_DEMANDS!Q$3,'BY-Demands'!$J$5:$AK$15,MATCH($E55,'BY-Demands'!$I$5:$I$15,0),FALSE)*HLOOKUP(REG_TRA_DEMANDS!$F55,DEMANDS!$I$4:$T$14,MATCH($E55,DEMANDS!$H$4:$H$14,0),FALSE)/HLOOKUP(2018,DEMANDS!$I$4:$T$14,MATCH($E55,DEMANDS!$H$4:$H$14,0),FALSE)</f>
        <v>0</v>
      </c>
      <c r="R55" s="80">
        <f>HLOOKUP(REG_TRA_DEMANDS!R$3,'BY-Demands'!$J$5:$AK$15,MATCH($E55,'BY-Demands'!$I$5:$I$15,0),FALSE)*HLOOKUP(REG_TRA_DEMANDS!$F55,DEMANDS!$I$4:$T$14,MATCH($E55,DEMANDS!$H$4:$H$14,0),FALSE)/HLOOKUP(2018,DEMANDS!$I$4:$T$14,MATCH($E55,DEMANDS!$H$4:$H$14,0),FALSE)</f>
        <v>0</v>
      </c>
      <c r="S55" s="80">
        <f>HLOOKUP(REG_TRA_DEMANDS!S$3,'BY-Demands'!$J$5:$AK$15,MATCH($E55,'BY-Demands'!$I$5:$I$15,0),FALSE)*HLOOKUP(REG_TRA_DEMANDS!$F55,DEMANDS!$I$4:$T$14,MATCH($E55,DEMANDS!$H$4:$H$14,0),FALSE)/HLOOKUP(2018,DEMANDS!$I$4:$T$14,MATCH($E55,DEMANDS!$H$4:$H$14,0),FALSE)</f>
        <v>0</v>
      </c>
      <c r="T55" s="80">
        <f>HLOOKUP(REG_TRA_DEMANDS!T$3,'BY-Demands'!$J$5:$AK$15,MATCH($E55,'BY-Demands'!$I$5:$I$15,0),FALSE)*HLOOKUP(REG_TRA_DEMANDS!$F55,DEMANDS!$I$4:$T$14,MATCH($E55,DEMANDS!$H$4:$H$14,0),FALSE)/HLOOKUP(2018,DEMANDS!$I$4:$T$14,MATCH($E55,DEMANDS!$H$4:$H$14,0),FALSE)</f>
        <v>0</v>
      </c>
      <c r="U55" s="80">
        <f>HLOOKUP(REG_TRA_DEMANDS!U$3,'BY-Demands'!$J$5:$AK$15,MATCH($E55,'BY-Demands'!$I$5:$I$15,0),FALSE)*HLOOKUP(REG_TRA_DEMANDS!$F55,DEMANDS!$I$4:$T$14,MATCH($E55,DEMANDS!$H$4:$H$14,0),FALSE)/HLOOKUP(2018,DEMANDS!$I$4:$T$14,MATCH($E55,DEMANDS!$H$4:$H$14,0),FALSE)</f>
        <v>0</v>
      </c>
      <c r="V55" s="80">
        <f>HLOOKUP(REG_TRA_DEMANDS!V$3,'BY-Demands'!$J$5:$AK$15,MATCH($E55,'BY-Demands'!$I$5:$I$15,0),FALSE)*HLOOKUP(REG_TRA_DEMANDS!$F55,DEMANDS!$I$4:$T$14,MATCH($E55,DEMANDS!$H$4:$H$14,0),FALSE)/HLOOKUP(2018,DEMANDS!$I$4:$T$14,MATCH($E55,DEMANDS!$H$4:$H$14,0),FALSE)</f>
        <v>0</v>
      </c>
      <c r="W55" s="80">
        <f>HLOOKUP(REG_TRA_DEMANDS!W$3,'BY-Demands'!$J$5:$AK$15,MATCH($E55,'BY-Demands'!$I$5:$I$15,0),FALSE)*HLOOKUP(REG_TRA_DEMANDS!$F55,DEMANDS!$I$4:$T$14,MATCH($E55,DEMANDS!$H$4:$H$14,0),FALSE)/HLOOKUP(2018,DEMANDS!$I$4:$T$14,MATCH($E55,DEMANDS!$H$4:$H$14,0),FALSE)</f>
        <v>0</v>
      </c>
      <c r="X55" s="77">
        <f>HLOOKUP(REG_TRA_DEMANDS!X$3,'BY-Demands'!$J$5:$AK$15,MATCH($E55,'BY-Demands'!$I$5:$I$15,0),FALSE)*HLOOKUP(REG_TRA_DEMANDS!$F55,DEMANDS!$I$4:$T$14,MATCH($E55,DEMANDS!$H$4:$H$14,0),FALSE)/HLOOKUP(2018,DEMANDS!$I$4:$T$14,MATCH($E55,DEMANDS!$H$4:$H$14,0),FALSE)</f>
        <v>1.9017338114179702E-2</v>
      </c>
      <c r="Y55" s="80">
        <f>HLOOKUP(REG_TRA_DEMANDS!Y$3,'BY-Demands'!$J$5:$AK$15,MATCH($E55,'BY-Demands'!$I$5:$I$15,0),FALSE)*HLOOKUP(REG_TRA_DEMANDS!$F55,DEMANDS!$I$4:$T$14,MATCH($E55,DEMANDS!$H$4:$H$14,0),FALSE)/HLOOKUP(2018,DEMANDS!$I$4:$T$14,MATCH($E55,DEMANDS!$H$4:$H$14,0),FALSE)</f>
        <v>0</v>
      </c>
      <c r="Z55" s="80">
        <f>HLOOKUP(REG_TRA_DEMANDS!Z$3,'BY-Demands'!$J$5:$AK$15,MATCH($E55,'BY-Demands'!$I$5:$I$15,0),FALSE)*HLOOKUP(REG_TRA_DEMANDS!$F55,DEMANDS!$I$4:$T$14,MATCH($E55,DEMANDS!$H$4:$H$14,0),FALSE)/HLOOKUP(2018,DEMANDS!$I$4:$T$14,MATCH($E55,DEMANDS!$H$4:$H$14,0),FALSE)</f>
        <v>0</v>
      </c>
      <c r="AA55" s="77">
        <f>HLOOKUP(REG_TRA_DEMANDS!AA$3,'BY-Demands'!$J$5:$AK$15,MATCH($E55,'BY-Demands'!$I$5:$I$15,0),FALSE)*HLOOKUP(REG_TRA_DEMANDS!$F55,DEMANDS!$I$4:$T$14,MATCH($E55,DEMANDS!$H$4:$H$14,0),FALSE)/HLOOKUP(2018,DEMANDS!$I$4:$T$14,MATCH($E55,DEMANDS!$H$4:$H$14,0),FALSE)</f>
        <v>4.1838143851195324E-2</v>
      </c>
      <c r="AB55" s="80">
        <f>HLOOKUP(REG_TRA_DEMANDS!AB$3,'BY-Demands'!$J$5:$AK$15,MATCH($E55,'BY-Demands'!$I$5:$I$15,0),FALSE)*HLOOKUP(REG_TRA_DEMANDS!$F55,DEMANDS!$I$4:$T$14,MATCH($E55,DEMANDS!$H$4:$H$14,0),FALSE)/HLOOKUP(2018,DEMANDS!$I$4:$T$14,MATCH($E55,DEMANDS!$H$4:$H$14,0),FALSE)</f>
        <v>0</v>
      </c>
      <c r="AC55" s="80">
        <f>HLOOKUP(REG_TRA_DEMANDS!AC$3,'BY-Demands'!$J$5:$AK$15,MATCH($E55,'BY-Demands'!$I$5:$I$15,0),FALSE)*HLOOKUP(REG_TRA_DEMANDS!$F55,DEMANDS!$I$4:$T$14,MATCH($E55,DEMANDS!$H$4:$H$14,0),FALSE)/HLOOKUP(2018,DEMANDS!$I$4:$T$14,MATCH($E55,DEMANDS!$H$4:$H$14,0),FALSE)</f>
        <v>0</v>
      </c>
      <c r="AD55" s="80">
        <f>HLOOKUP(REG_TRA_DEMANDS!AD$3,'BY-Demands'!$J$5:$AK$15,MATCH($E55,'BY-Demands'!$I$5:$I$15,0),FALSE)*HLOOKUP(REG_TRA_DEMANDS!$F55,DEMANDS!$I$4:$T$14,MATCH($E55,DEMANDS!$H$4:$H$14,0),FALSE)/HLOOKUP(2018,DEMANDS!$I$4:$T$14,MATCH($E55,DEMANDS!$H$4:$H$14,0),FALSE)</f>
        <v>0</v>
      </c>
      <c r="AE55" s="80">
        <f>HLOOKUP(REG_TRA_DEMANDS!AE$3,'BY-Demands'!$J$5:$AK$15,MATCH($E55,'BY-Demands'!$I$5:$I$15,0),FALSE)*HLOOKUP(REG_TRA_DEMANDS!$F55,DEMANDS!$I$4:$T$14,MATCH($E55,DEMANDS!$H$4:$H$14,0),FALSE)/HLOOKUP(2018,DEMANDS!$I$4:$T$14,MATCH($E55,DEMANDS!$H$4:$H$14,0),FALSE)</f>
        <v>0</v>
      </c>
      <c r="AF55" s="80">
        <f>HLOOKUP(REG_TRA_DEMANDS!AF$3,'BY-Demands'!$J$5:$AK$15,MATCH($E55,'BY-Demands'!$I$5:$I$15,0),FALSE)*HLOOKUP(REG_TRA_DEMANDS!$F55,DEMANDS!$I$4:$T$14,MATCH($E55,DEMANDS!$H$4:$H$14,0),FALSE)/HLOOKUP(2018,DEMANDS!$I$4:$T$14,MATCH($E55,DEMANDS!$H$4:$H$14,0),FALSE)</f>
        <v>0</v>
      </c>
    </row>
    <row r="56" spans="4:32" x14ac:dyDescent="0.2">
      <c r="D56" s="75" t="s">
        <v>4</v>
      </c>
      <c r="E56" s="75" t="str">
        <f>DEMANDS!$H$9</f>
        <v>TFRAIL</v>
      </c>
      <c r="F56" s="75">
        <v>2060</v>
      </c>
      <c r="G56" s="80">
        <f>HLOOKUP(REG_TRA_DEMANDS!G$3,'BY-Demands'!$J$5:$AK$15,MATCH($E56,'BY-Demands'!$I$5:$I$15,0),FALSE)*HLOOKUP(REG_TRA_DEMANDS!$F56,DEMANDS!$I$4:$T$14,MATCH($E56,DEMANDS!$H$4:$H$14,0),FALSE)/HLOOKUP(2018,DEMANDS!$I$4:$T$14,MATCH($E56,DEMANDS!$H$4:$H$14,0),FALSE)</f>
        <v>0</v>
      </c>
      <c r="H56" s="77">
        <f>HLOOKUP(REG_TRA_DEMANDS!H$3,'BY-Demands'!$J$5:$AK$15,MATCH($E56,'BY-Demands'!$I$5:$I$15,0),FALSE)*HLOOKUP(REG_TRA_DEMANDS!$F56,DEMANDS!$I$4:$T$14,MATCH($E56,DEMANDS!$H$4:$H$14,0),FALSE)/HLOOKUP(2018,DEMANDS!$I$4:$T$14,MATCH($E56,DEMANDS!$H$4:$H$14,0),FALSE)</f>
        <v>3.5095589518903063E-2</v>
      </c>
      <c r="I56" s="80">
        <f>HLOOKUP(REG_TRA_DEMANDS!I$3,'BY-Demands'!$J$5:$AK$15,MATCH($E56,'BY-Demands'!$I$5:$I$15,0),FALSE)*HLOOKUP(REG_TRA_DEMANDS!$F56,DEMANDS!$I$4:$T$14,MATCH($E56,DEMANDS!$H$4:$H$14,0),FALSE)/HLOOKUP(2018,DEMANDS!$I$4:$T$14,MATCH($E56,DEMANDS!$H$4:$H$14,0),FALSE)</f>
        <v>0</v>
      </c>
      <c r="J56" s="80">
        <f>HLOOKUP(REG_TRA_DEMANDS!J$3,'BY-Demands'!$J$5:$AK$15,MATCH($E56,'BY-Demands'!$I$5:$I$15,0),FALSE)*HLOOKUP(REG_TRA_DEMANDS!$F56,DEMANDS!$I$4:$T$14,MATCH($E56,DEMANDS!$H$4:$H$14,0),FALSE)/HLOOKUP(2018,DEMANDS!$I$4:$T$14,MATCH($E56,DEMANDS!$H$4:$H$14,0),FALSE)</f>
        <v>0</v>
      </c>
      <c r="K56" s="80">
        <f>HLOOKUP(REG_TRA_DEMANDS!K$3,'BY-Demands'!$J$5:$AK$15,MATCH($E56,'BY-Demands'!$I$5:$I$15,0),FALSE)*HLOOKUP(REG_TRA_DEMANDS!$F56,DEMANDS!$I$4:$T$14,MATCH($E56,DEMANDS!$H$4:$H$14,0),FALSE)/HLOOKUP(2018,DEMANDS!$I$4:$T$14,MATCH($E56,DEMANDS!$H$4:$H$14,0),FALSE)</f>
        <v>0</v>
      </c>
      <c r="L56" s="80">
        <f>HLOOKUP(REG_TRA_DEMANDS!L$3,'BY-Demands'!$J$5:$AK$15,MATCH($E56,'BY-Demands'!$I$5:$I$15,0),FALSE)*HLOOKUP(REG_TRA_DEMANDS!$F56,DEMANDS!$I$4:$T$14,MATCH($E56,DEMANDS!$H$4:$H$14,0),FALSE)/HLOOKUP(2018,DEMANDS!$I$4:$T$14,MATCH($E56,DEMANDS!$H$4:$H$14,0),FALSE)</f>
        <v>0</v>
      </c>
      <c r="M56" s="80">
        <f>HLOOKUP(REG_TRA_DEMANDS!M$3,'BY-Demands'!$J$5:$AK$15,MATCH($E56,'BY-Demands'!$I$5:$I$15,0),FALSE)*HLOOKUP(REG_TRA_DEMANDS!$F56,DEMANDS!$I$4:$T$14,MATCH($E56,DEMANDS!$H$4:$H$14,0),FALSE)/HLOOKUP(2018,DEMANDS!$I$4:$T$14,MATCH($E56,DEMANDS!$H$4:$H$14,0),FALSE)</f>
        <v>0</v>
      </c>
      <c r="N56" s="77">
        <f>HLOOKUP(REG_TRA_DEMANDS!N$3,'BY-Demands'!$J$5:$AK$15,MATCH($E56,'BY-Demands'!$I$5:$I$15,0),FALSE)*HLOOKUP(REG_TRA_DEMANDS!$F56,DEMANDS!$I$4:$T$14,MATCH($E56,DEMANDS!$H$4:$H$14,0),FALSE)/HLOOKUP(2018,DEMANDS!$I$4:$T$14,MATCH($E56,DEMANDS!$H$4:$H$14,0),FALSE)</f>
        <v>1.1698529839634363E-2</v>
      </c>
      <c r="O56" s="80">
        <f>HLOOKUP(REG_TRA_DEMANDS!O$3,'BY-Demands'!$J$5:$AK$15,MATCH($E56,'BY-Demands'!$I$5:$I$15,0),FALSE)*HLOOKUP(REG_TRA_DEMANDS!$F56,DEMANDS!$I$4:$T$14,MATCH($E56,DEMANDS!$H$4:$H$14,0),FALSE)/HLOOKUP(2018,DEMANDS!$I$4:$T$14,MATCH($E56,DEMANDS!$H$4:$H$14,0),FALSE)</f>
        <v>0</v>
      </c>
      <c r="P56" s="80">
        <f>HLOOKUP(REG_TRA_DEMANDS!P$3,'BY-Demands'!$J$5:$AK$15,MATCH($E56,'BY-Demands'!$I$5:$I$15,0),FALSE)*HLOOKUP(REG_TRA_DEMANDS!$F56,DEMANDS!$I$4:$T$14,MATCH($E56,DEMANDS!$H$4:$H$14,0),FALSE)/HLOOKUP(2018,DEMANDS!$I$4:$T$14,MATCH($E56,DEMANDS!$H$4:$H$14,0),FALSE)</f>
        <v>0</v>
      </c>
      <c r="Q56" s="80">
        <f>HLOOKUP(REG_TRA_DEMANDS!Q$3,'BY-Demands'!$J$5:$AK$15,MATCH($E56,'BY-Demands'!$I$5:$I$15,0),FALSE)*HLOOKUP(REG_TRA_DEMANDS!$F56,DEMANDS!$I$4:$T$14,MATCH($E56,DEMANDS!$H$4:$H$14,0),FALSE)/HLOOKUP(2018,DEMANDS!$I$4:$T$14,MATCH($E56,DEMANDS!$H$4:$H$14,0),FALSE)</f>
        <v>0</v>
      </c>
      <c r="R56" s="80">
        <f>HLOOKUP(REG_TRA_DEMANDS!R$3,'BY-Demands'!$J$5:$AK$15,MATCH($E56,'BY-Demands'!$I$5:$I$15,0),FALSE)*HLOOKUP(REG_TRA_DEMANDS!$F56,DEMANDS!$I$4:$T$14,MATCH($E56,DEMANDS!$H$4:$H$14,0),FALSE)/HLOOKUP(2018,DEMANDS!$I$4:$T$14,MATCH($E56,DEMANDS!$H$4:$H$14,0),FALSE)</f>
        <v>0</v>
      </c>
      <c r="S56" s="80">
        <f>HLOOKUP(REG_TRA_DEMANDS!S$3,'BY-Demands'!$J$5:$AK$15,MATCH($E56,'BY-Demands'!$I$5:$I$15,0),FALSE)*HLOOKUP(REG_TRA_DEMANDS!$F56,DEMANDS!$I$4:$T$14,MATCH($E56,DEMANDS!$H$4:$H$14,0),FALSE)/HLOOKUP(2018,DEMANDS!$I$4:$T$14,MATCH($E56,DEMANDS!$H$4:$H$14,0),FALSE)</f>
        <v>0</v>
      </c>
      <c r="T56" s="80">
        <f>HLOOKUP(REG_TRA_DEMANDS!T$3,'BY-Demands'!$J$5:$AK$15,MATCH($E56,'BY-Demands'!$I$5:$I$15,0),FALSE)*HLOOKUP(REG_TRA_DEMANDS!$F56,DEMANDS!$I$4:$T$14,MATCH($E56,DEMANDS!$H$4:$H$14,0),FALSE)/HLOOKUP(2018,DEMANDS!$I$4:$T$14,MATCH($E56,DEMANDS!$H$4:$H$14,0),FALSE)</f>
        <v>0</v>
      </c>
      <c r="U56" s="80">
        <f>HLOOKUP(REG_TRA_DEMANDS!U$3,'BY-Demands'!$J$5:$AK$15,MATCH($E56,'BY-Demands'!$I$5:$I$15,0),FALSE)*HLOOKUP(REG_TRA_DEMANDS!$F56,DEMANDS!$I$4:$T$14,MATCH($E56,DEMANDS!$H$4:$H$14,0),FALSE)/HLOOKUP(2018,DEMANDS!$I$4:$T$14,MATCH($E56,DEMANDS!$H$4:$H$14,0),FALSE)</f>
        <v>0</v>
      </c>
      <c r="V56" s="80">
        <f>HLOOKUP(REG_TRA_DEMANDS!V$3,'BY-Demands'!$J$5:$AK$15,MATCH($E56,'BY-Demands'!$I$5:$I$15,0),FALSE)*HLOOKUP(REG_TRA_DEMANDS!$F56,DEMANDS!$I$4:$T$14,MATCH($E56,DEMANDS!$H$4:$H$14,0),FALSE)/HLOOKUP(2018,DEMANDS!$I$4:$T$14,MATCH($E56,DEMANDS!$H$4:$H$14,0),FALSE)</f>
        <v>0</v>
      </c>
      <c r="W56" s="80">
        <f>HLOOKUP(REG_TRA_DEMANDS!W$3,'BY-Demands'!$J$5:$AK$15,MATCH($E56,'BY-Demands'!$I$5:$I$15,0),FALSE)*HLOOKUP(REG_TRA_DEMANDS!$F56,DEMANDS!$I$4:$T$14,MATCH($E56,DEMANDS!$H$4:$H$14,0),FALSE)/HLOOKUP(2018,DEMANDS!$I$4:$T$14,MATCH($E56,DEMANDS!$H$4:$H$14,0),FALSE)</f>
        <v>0</v>
      </c>
      <c r="X56" s="77">
        <f>HLOOKUP(REG_TRA_DEMANDS!X$3,'BY-Demands'!$J$5:$AK$15,MATCH($E56,'BY-Demands'!$I$5:$I$15,0),FALSE)*HLOOKUP(REG_TRA_DEMANDS!$F56,DEMANDS!$I$4:$T$14,MATCH($E56,DEMANDS!$H$4:$H$14,0),FALSE)/HLOOKUP(2018,DEMANDS!$I$4:$T$14,MATCH($E56,DEMANDS!$H$4:$H$14,0),FALSE)</f>
        <v>1.9497549732723978E-2</v>
      </c>
      <c r="Y56" s="80">
        <f>HLOOKUP(REG_TRA_DEMANDS!Y$3,'BY-Demands'!$J$5:$AK$15,MATCH($E56,'BY-Demands'!$I$5:$I$15,0),FALSE)*HLOOKUP(REG_TRA_DEMANDS!$F56,DEMANDS!$I$4:$T$14,MATCH($E56,DEMANDS!$H$4:$H$14,0),FALSE)/HLOOKUP(2018,DEMANDS!$I$4:$T$14,MATCH($E56,DEMANDS!$H$4:$H$14,0),FALSE)</f>
        <v>0</v>
      </c>
      <c r="Z56" s="80">
        <f>HLOOKUP(REG_TRA_DEMANDS!Z$3,'BY-Demands'!$J$5:$AK$15,MATCH($E56,'BY-Demands'!$I$5:$I$15,0),FALSE)*HLOOKUP(REG_TRA_DEMANDS!$F56,DEMANDS!$I$4:$T$14,MATCH($E56,DEMANDS!$H$4:$H$14,0),FALSE)/HLOOKUP(2018,DEMANDS!$I$4:$T$14,MATCH($E56,DEMANDS!$H$4:$H$14,0),FALSE)</f>
        <v>0</v>
      </c>
      <c r="AA56" s="77">
        <f>HLOOKUP(REG_TRA_DEMANDS!AA$3,'BY-Demands'!$J$5:$AK$15,MATCH($E56,'BY-Demands'!$I$5:$I$15,0),FALSE)*HLOOKUP(REG_TRA_DEMANDS!$F56,DEMANDS!$I$4:$T$14,MATCH($E56,DEMANDS!$H$4:$H$14,0),FALSE)/HLOOKUP(2018,DEMANDS!$I$4:$T$14,MATCH($E56,DEMANDS!$H$4:$H$14,0),FALSE)</f>
        <v>4.2894609411992725E-2</v>
      </c>
      <c r="AB56" s="80">
        <f>HLOOKUP(REG_TRA_DEMANDS!AB$3,'BY-Demands'!$J$5:$AK$15,MATCH($E56,'BY-Demands'!$I$5:$I$15,0),FALSE)*HLOOKUP(REG_TRA_DEMANDS!$F56,DEMANDS!$I$4:$T$14,MATCH($E56,DEMANDS!$H$4:$H$14,0),FALSE)/HLOOKUP(2018,DEMANDS!$I$4:$T$14,MATCH($E56,DEMANDS!$H$4:$H$14,0),FALSE)</f>
        <v>0</v>
      </c>
      <c r="AC56" s="80">
        <f>HLOOKUP(REG_TRA_DEMANDS!AC$3,'BY-Demands'!$J$5:$AK$15,MATCH($E56,'BY-Demands'!$I$5:$I$15,0),FALSE)*HLOOKUP(REG_TRA_DEMANDS!$F56,DEMANDS!$I$4:$T$14,MATCH($E56,DEMANDS!$H$4:$H$14,0),FALSE)/HLOOKUP(2018,DEMANDS!$I$4:$T$14,MATCH($E56,DEMANDS!$H$4:$H$14,0),FALSE)</f>
        <v>0</v>
      </c>
      <c r="AD56" s="80">
        <f>HLOOKUP(REG_TRA_DEMANDS!AD$3,'BY-Demands'!$J$5:$AK$15,MATCH($E56,'BY-Demands'!$I$5:$I$15,0),FALSE)*HLOOKUP(REG_TRA_DEMANDS!$F56,DEMANDS!$I$4:$T$14,MATCH($E56,DEMANDS!$H$4:$H$14,0),FALSE)/HLOOKUP(2018,DEMANDS!$I$4:$T$14,MATCH($E56,DEMANDS!$H$4:$H$14,0),FALSE)</f>
        <v>0</v>
      </c>
      <c r="AE56" s="80">
        <f>HLOOKUP(REG_TRA_DEMANDS!AE$3,'BY-Demands'!$J$5:$AK$15,MATCH($E56,'BY-Demands'!$I$5:$I$15,0),FALSE)*HLOOKUP(REG_TRA_DEMANDS!$F56,DEMANDS!$I$4:$T$14,MATCH($E56,DEMANDS!$H$4:$H$14,0),FALSE)/HLOOKUP(2018,DEMANDS!$I$4:$T$14,MATCH($E56,DEMANDS!$H$4:$H$14,0),FALSE)</f>
        <v>0</v>
      </c>
      <c r="AF56" s="80">
        <f>HLOOKUP(REG_TRA_DEMANDS!AF$3,'BY-Demands'!$J$5:$AK$15,MATCH($E56,'BY-Demands'!$I$5:$I$15,0),FALSE)*HLOOKUP(REG_TRA_DEMANDS!$F56,DEMANDS!$I$4:$T$14,MATCH($E56,DEMANDS!$H$4:$H$14,0),FALSE)/HLOOKUP(2018,DEMANDS!$I$4:$T$14,MATCH($E56,DEMANDS!$H$4:$H$14,0),FALSE)</f>
        <v>0</v>
      </c>
    </row>
    <row r="57" spans="4:32" x14ac:dyDescent="0.2">
      <c r="D57" s="75" t="s">
        <v>4</v>
      </c>
      <c r="E57" s="75" t="str">
        <f>DEMANDS!$H$9</f>
        <v>TFRAIL</v>
      </c>
      <c r="F57" s="75">
        <v>2065</v>
      </c>
      <c r="G57" s="80">
        <f>HLOOKUP(REG_TRA_DEMANDS!G$3,'BY-Demands'!$J$5:$AK$15,MATCH($E57,'BY-Demands'!$I$5:$I$15,0),FALSE)*HLOOKUP(REG_TRA_DEMANDS!$F57,DEMANDS!$I$4:$T$14,MATCH($E57,DEMANDS!$H$4:$H$14,0),FALSE)/HLOOKUP(2018,DEMANDS!$I$4:$T$14,MATCH($E57,DEMANDS!$H$4:$H$14,0),FALSE)</f>
        <v>0</v>
      </c>
      <c r="H57" s="77">
        <f>HLOOKUP(REG_TRA_DEMANDS!H$3,'BY-Demands'!$J$5:$AK$15,MATCH($E57,'BY-Demands'!$I$5:$I$15,0),FALSE)*HLOOKUP(REG_TRA_DEMANDS!$F57,DEMANDS!$I$4:$T$14,MATCH($E57,DEMANDS!$H$4:$H$14,0),FALSE)/HLOOKUP(2018,DEMANDS!$I$4:$T$14,MATCH($E57,DEMANDS!$H$4:$H$14,0),FALSE)</f>
        <v>3.5981797133525624E-2</v>
      </c>
      <c r="I57" s="80">
        <f>HLOOKUP(REG_TRA_DEMANDS!I$3,'BY-Demands'!$J$5:$AK$15,MATCH($E57,'BY-Demands'!$I$5:$I$15,0),FALSE)*HLOOKUP(REG_TRA_DEMANDS!$F57,DEMANDS!$I$4:$T$14,MATCH($E57,DEMANDS!$H$4:$H$14,0),FALSE)/HLOOKUP(2018,DEMANDS!$I$4:$T$14,MATCH($E57,DEMANDS!$H$4:$H$14,0),FALSE)</f>
        <v>0</v>
      </c>
      <c r="J57" s="80">
        <f>HLOOKUP(REG_TRA_DEMANDS!J$3,'BY-Demands'!$J$5:$AK$15,MATCH($E57,'BY-Demands'!$I$5:$I$15,0),FALSE)*HLOOKUP(REG_TRA_DEMANDS!$F57,DEMANDS!$I$4:$T$14,MATCH($E57,DEMANDS!$H$4:$H$14,0),FALSE)/HLOOKUP(2018,DEMANDS!$I$4:$T$14,MATCH($E57,DEMANDS!$H$4:$H$14,0),FALSE)</f>
        <v>0</v>
      </c>
      <c r="K57" s="80">
        <f>HLOOKUP(REG_TRA_DEMANDS!K$3,'BY-Demands'!$J$5:$AK$15,MATCH($E57,'BY-Demands'!$I$5:$I$15,0),FALSE)*HLOOKUP(REG_TRA_DEMANDS!$F57,DEMANDS!$I$4:$T$14,MATCH($E57,DEMANDS!$H$4:$H$14,0),FALSE)/HLOOKUP(2018,DEMANDS!$I$4:$T$14,MATCH($E57,DEMANDS!$H$4:$H$14,0),FALSE)</f>
        <v>0</v>
      </c>
      <c r="L57" s="80">
        <f>HLOOKUP(REG_TRA_DEMANDS!L$3,'BY-Demands'!$J$5:$AK$15,MATCH($E57,'BY-Demands'!$I$5:$I$15,0),FALSE)*HLOOKUP(REG_TRA_DEMANDS!$F57,DEMANDS!$I$4:$T$14,MATCH($E57,DEMANDS!$H$4:$H$14,0),FALSE)/HLOOKUP(2018,DEMANDS!$I$4:$T$14,MATCH($E57,DEMANDS!$H$4:$H$14,0),FALSE)</f>
        <v>0</v>
      </c>
      <c r="M57" s="80">
        <f>HLOOKUP(REG_TRA_DEMANDS!M$3,'BY-Demands'!$J$5:$AK$15,MATCH($E57,'BY-Demands'!$I$5:$I$15,0),FALSE)*HLOOKUP(REG_TRA_DEMANDS!$F57,DEMANDS!$I$4:$T$14,MATCH($E57,DEMANDS!$H$4:$H$14,0),FALSE)/HLOOKUP(2018,DEMANDS!$I$4:$T$14,MATCH($E57,DEMANDS!$H$4:$H$14,0),FALSE)</f>
        <v>0</v>
      </c>
      <c r="N57" s="77">
        <f>HLOOKUP(REG_TRA_DEMANDS!N$3,'BY-Demands'!$J$5:$AK$15,MATCH($E57,'BY-Demands'!$I$5:$I$15,0),FALSE)*HLOOKUP(REG_TRA_DEMANDS!$F57,DEMANDS!$I$4:$T$14,MATCH($E57,DEMANDS!$H$4:$H$14,0),FALSE)/HLOOKUP(2018,DEMANDS!$I$4:$T$14,MATCH($E57,DEMANDS!$H$4:$H$14,0),FALSE)</f>
        <v>1.1993932377841882E-2</v>
      </c>
      <c r="O57" s="80">
        <f>HLOOKUP(REG_TRA_DEMANDS!O$3,'BY-Demands'!$J$5:$AK$15,MATCH($E57,'BY-Demands'!$I$5:$I$15,0),FALSE)*HLOOKUP(REG_TRA_DEMANDS!$F57,DEMANDS!$I$4:$T$14,MATCH($E57,DEMANDS!$H$4:$H$14,0),FALSE)/HLOOKUP(2018,DEMANDS!$I$4:$T$14,MATCH($E57,DEMANDS!$H$4:$H$14,0),FALSE)</f>
        <v>0</v>
      </c>
      <c r="P57" s="80">
        <f>HLOOKUP(REG_TRA_DEMANDS!P$3,'BY-Demands'!$J$5:$AK$15,MATCH($E57,'BY-Demands'!$I$5:$I$15,0),FALSE)*HLOOKUP(REG_TRA_DEMANDS!$F57,DEMANDS!$I$4:$T$14,MATCH($E57,DEMANDS!$H$4:$H$14,0),FALSE)/HLOOKUP(2018,DEMANDS!$I$4:$T$14,MATCH($E57,DEMANDS!$H$4:$H$14,0),FALSE)</f>
        <v>0</v>
      </c>
      <c r="Q57" s="80">
        <f>HLOOKUP(REG_TRA_DEMANDS!Q$3,'BY-Demands'!$J$5:$AK$15,MATCH($E57,'BY-Demands'!$I$5:$I$15,0),FALSE)*HLOOKUP(REG_TRA_DEMANDS!$F57,DEMANDS!$I$4:$T$14,MATCH($E57,DEMANDS!$H$4:$H$14,0),FALSE)/HLOOKUP(2018,DEMANDS!$I$4:$T$14,MATCH($E57,DEMANDS!$H$4:$H$14,0),FALSE)</f>
        <v>0</v>
      </c>
      <c r="R57" s="80">
        <f>HLOOKUP(REG_TRA_DEMANDS!R$3,'BY-Demands'!$J$5:$AK$15,MATCH($E57,'BY-Demands'!$I$5:$I$15,0),FALSE)*HLOOKUP(REG_TRA_DEMANDS!$F57,DEMANDS!$I$4:$T$14,MATCH($E57,DEMANDS!$H$4:$H$14,0),FALSE)/HLOOKUP(2018,DEMANDS!$I$4:$T$14,MATCH($E57,DEMANDS!$H$4:$H$14,0),FALSE)</f>
        <v>0</v>
      </c>
      <c r="S57" s="80">
        <f>HLOOKUP(REG_TRA_DEMANDS!S$3,'BY-Demands'!$J$5:$AK$15,MATCH($E57,'BY-Demands'!$I$5:$I$15,0),FALSE)*HLOOKUP(REG_TRA_DEMANDS!$F57,DEMANDS!$I$4:$T$14,MATCH($E57,DEMANDS!$H$4:$H$14,0),FALSE)/HLOOKUP(2018,DEMANDS!$I$4:$T$14,MATCH($E57,DEMANDS!$H$4:$H$14,0),FALSE)</f>
        <v>0</v>
      </c>
      <c r="T57" s="80">
        <f>HLOOKUP(REG_TRA_DEMANDS!T$3,'BY-Demands'!$J$5:$AK$15,MATCH($E57,'BY-Demands'!$I$5:$I$15,0),FALSE)*HLOOKUP(REG_TRA_DEMANDS!$F57,DEMANDS!$I$4:$T$14,MATCH($E57,DEMANDS!$H$4:$H$14,0),FALSE)/HLOOKUP(2018,DEMANDS!$I$4:$T$14,MATCH($E57,DEMANDS!$H$4:$H$14,0),FALSE)</f>
        <v>0</v>
      </c>
      <c r="U57" s="80">
        <f>HLOOKUP(REG_TRA_DEMANDS!U$3,'BY-Demands'!$J$5:$AK$15,MATCH($E57,'BY-Demands'!$I$5:$I$15,0),FALSE)*HLOOKUP(REG_TRA_DEMANDS!$F57,DEMANDS!$I$4:$T$14,MATCH($E57,DEMANDS!$H$4:$H$14,0),FALSE)/HLOOKUP(2018,DEMANDS!$I$4:$T$14,MATCH($E57,DEMANDS!$H$4:$H$14,0),FALSE)</f>
        <v>0</v>
      </c>
      <c r="V57" s="80">
        <f>HLOOKUP(REG_TRA_DEMANDS!V$3,'BY-Demands'!$J$5:$AK$15,MATCH($E57,'BY-Demands'!$I$5:$I$15,0),FALSE)*HLOOKUP(REG_TRA_DEMANDS!$F57,DEMANDS!$I$4:$T$14,MATCH($E57,DEMANDS!$H$4:$H$14,0),FALSE)/HLOOKUP(2018,DEMANDS!$I$4:$T$14,MATCH($E57,DEMANDS!$H$4:$H$14,0),FALSE)</f>
        <v>0</v>
      </c>
      <c r="W57" s="80">
        <f>HLOOKUP(REG_TRA_DEMANDS!W$3,'BY-Demands'!$J$5:$AK$15,MATCH($E57,'BY-Demands'!$I$5:$I$15,0),FALSE)*HLOOKUP(REG_TRA_DEMANDS!$F57,DEMANDS!$I$4:$T$14,MATCH($E57,DEMANDS!$H$4:$H$14,0),FALSE)/HLOOKUP(2018,DEMANDS!$I$4:$T$14,MATCH($E57,DEMANDS!$H$4:$H$14,0),FALSE)</f>
        <v>0</v>
      </c>
      <c r="X57" s="77">
        <f>HLOOKUP(REG_TRA_DEMANDS!X$3,'BY-Demands'!$J$5:$AK$15,MATCH($E57,'BY-Demands'!$I$5:$I$15,0),FALSE)*HLOOKUP(REG_TRA_DEMANDS!$F57,DEMANDS!$I$4:$T$14,MATCH($E57,DEMANDS!$H$4:$H$14,0),FALSE)/HLOOKUP(2018,DEMANDS!$I$4:$T$14,MATCH($E57,DEMANDS!$H$4:$H$14,0),FALSE)</f>
        <v>1.9989887296403181E-2</v>
      </c>
      <c r="Y57" s="80">
        <f>HLOOKUP(REG_TRA_DEMANDS!Y$3,'BY-Demands'!$J$5:$AK$15,MATCH($E57,'BY-Demands'!$I$5:$I$15,0),FALSE)*HLOOKUP(REG_TRA_DEMANDS!$F57,DEMANDS!$I$4:$T$14,MATCH($E57,DEMANDS!$H$4:$H$14,0),FALSE)/HLOOKUP(2018,DEMANDS!$I$4:$T$14,MATCH($E57,DEMANDS!$H$4:$H$14,0),FALSE)</f>
        <v>0</v>
      </c>
      <c r="Z57" s="80">
        <f>HLOOKUP(REG_TRA_DEMANDS!Z$3,'BY-Demands'!$J$5:$AK$15,MATCH($E57,'BY-Demands'!$I$5:$I$15,0),FALSE)*HLOOKUP(REG_TRA_DEMANDS!$F57,DEMANDS!$I$4:$T$14,MATCH($E57,DEMANDS!$H$4:$H$14,0),FALSE)/HLOOKUP(2018,DEMANDS!$I$4:$T$14,MATCH($E57,DEMANDS!$H$4:$H$14,0),FALSE)</f>
        <v>0</v>
      </c>
      <c r="AA57" s="77">
        <f>HLOOKUP(REG_TRA_DEMANDS!AA$3,'BY-Demands'!$J$5:$AK$15,MATCH($E57,'BY-Demands'!$I$5:$I$15,0),FALSE)*HLOOKUP(REG_TRA_DEMANDS!$F57,DEMANDS!$I$4:$T$14,MATCH($E57,DEMANDS!$H$4:$H$14,0),FALSE)/HLOOKUP(2018,DEMANDS!$I$4:$T$14,MATCH($E57,DEMANDS!$H$4:$H$14,0),FALSE)</f>
        <v>4.3977752052086969E-2</v>
      </c>
      <c r="AB57" s="80">
        <f>HLOOKUP(REG_TRA_DEMANDS!AB$3,'BY-Demands'!$J$5:$AK$15,MATCH($E57,'BY-Demands'!$I$5:$I$15,0),FALSE)*HLOOKUP(REG_TRA_DEMANDS!$F57,DEMANDS!$I$4:$T$14,MATCH($E57,DEMANDS!$H$4:$H$14,0),FALSE)/HLOOKUP(2018,DEMANDS!$I$4:$T$14,MATCH($E57,DEMANDS!$H$4:$H$14,0),FALSE)</f>
        <v>0</v>
      </c>
      <c r="AC57" s="80">
        <f>HLOOKUP(REG_TRA_DEMANDS!AC$3,'BY-Demands'!$J$5:$AK$15,MATCH($E57,'BY-Demands'!$I$5:$I$15,0),FALSE)*HLOOKUP(REG_TRA_DEMANDS!$F57,DEMANDS!$I$4:$T$14,MATCH($E57,DEMANDS!$H$4:$H$14,0),FALSE)/HLOOKUP(2018,DEMANDS!$I$4:$T$14,MATCH($E57,DEMANDS!$H$4:$H$14,0),FALSE)</f>
        <v>0</v>
      </c>
      <c r="AD57" s="80">
        <f>HLOOKUP(REG_TRA_DEMANDS!AD$3,'BY-Demands'!$J$5:$AK$15,MATCH($E57,'BY-Demands'!$I$5:$I$15,0),FALSE)*HLOOKUP(REG_TRA_DEMANDS!$F57,DEMANDS!$I$4:$T$14,MATCH($E57,DEMANDS!$H$4:$H$14,0),FALSE)/HLOOKUP(2018,DEMANDS!$I$4:$T$14,MATCH($E57,DEMANDS!$H$4:$H$14,0),FALSE)</f>
        <v>0</v>
      </c>
      <c r="AE57" s="80">
        <f>HLOOKUP(REG_TRA_DEMANDS!AE$3,'BY-Demands'!$J$5:$AK$15,MATCH($E57,'BY-Demands'!$I$5:$I$15,0),FALSE)*HLOOKUP(REG_TRA_DEMANDS!$F57,DEMANDS!$I$4:$T$14,MATCH($E57,DEMANDS!$H$4:$H$14,0),FALSE)/HLOOKUP(2018,DEMANDS!$I$4:$T$14,MATCH($E57,DEMANDS!$H$4:$H$14,0),FALSE)</f>
        <v>0</v>
      </c>
      <c r="AF57" s="80">
        <f>HLOOKUP(REG_TRA_DEMANDS!AF$3,'BY-Demands'!$J$5:$AK$15,MATCH($E57,'BY-Demands'!$I$5:$I$15,0),FALSE)*HLOOKUP(REG_TRA_DEMANDS!$F57,DEMANDS!$I$4:$T$14,MATCH($E57,DEMANDS!$H$4:$H$14,0),FALSE)/HLOOKUP(2018,DEMANDS!$I$4:$T$14,MATCH($E57,DEMANDS!$H$4:$H$14,0),FALSE)</f>
        <v>0</v>
      </c>
    </row>
    <row r="58" spans="4:32" x14ac:dyDescent="0.2">
      <c r="D58" s="75" t="s">
        <v>4</v>
      </c>
      <c r="E58" s="75" t="str">
        <f>DEMANDS!$H$9</f>
        <v>TFRAIL</v>
      </c>
      <c r="F58" s="75">
        <v>2070</v>
      </c>
      <c r="G58" s="81">
        <f>HLOOKUP(REG_TRA_DEMANDS!G$3,'BY-Demands'!$J$5:$AK$15,MATCH($E58,'BY-Demands'!$I$5:$I$15,0),FALSE)*HLOOKUP(REG_TRA_DEMANDS!$F58,DEMANDS!$I$4:$T$14,MATCH($E58,DEMANDS!$H$4:$H$14,0),FALSE)/HLOOKUP(2018,DEMANDS!$I$4:$T$14,MATCH($E58,DEMANDS!$H$4:$H$14,0),FALSE)</f>
        <v>0</v>
      </c>
      <c r="H58" s="78">
        <f>HLOOKUP(REG_TRA_DEMANDS!H$3,'BY-Demands'!$J$5:$AK$15,MATCH($E58,'BY-Demands'!$I$5:$I$15,0),FALSE)*HLOOKUP(REG_TRA_DEMANDS!$F58,DEMANDS!$I$4:$T$14,MATCH($E58,DEMANDS!$H$4:$H$14,0),FALSE)/HLOOKUP(2018,DEMANDS!$I$4:$T$14,MATCH($E58,DEMANDS!$H$4:$H$14,0),FALSE)</f>
        <v>3.6890382600949088E-2</v>
      </c>
      <c r="I58" s="81">
        <f>HLOOKUP(REG_TRA_DEMANDS!I$3,'BY-Demands'!$J$5:$AK$15,MATCH($E58,'BY-Demands'!$I$5:$I$15,0),FALSE)*HLOOKUP(REG_TRA_DEMANDS!$F58,DEMANDS!$I$4:$T$14,MATCH($E58,DEMANDS!$H$4:$H$14,0),FALSE)/HLOOKUP(2018,DEMANDS!$I$4:$T$14,MATCH($E58,DEMANDS!$H$4:$H$14,0),FALSE)</f>
        <v>0</v>
      </c>
      <c r="J58" s="81">
        <f>HLOOKUP(REG_TRA_DEMANDS!J$3,'BY-Demands'!$J$5:$AK$15,MATCH($E58,'BY-Demands'!$I$5:$I$15,0),FALSE)*HLOOKUP(REG_TRA_DEMANDS!$F58,DEMANDS!$I$4:$T$14,MATCH($E58,DEMANDS!$H$4:$H$14,0),FALSE)/HLOOKUP(2018,DEMANDS!$I$4:$T$14,MATCH($E58,DEMANDS!$H$4:$H$14,0),FALSE)</f>
        <v>0</v>
      </c>
      <c r="K58" s="81">
        <f>HLOOKUP(REG_TRA_DEMANDS!K$3,'BY-Demands'!$J$5:$AK$15,MATCH($E58,'BY-Demands'!$I$5:$I$15,0),FALSE)*HLOOKUP(REG_TRA_DEMANDS!$F58,DEMANDS!$I$4:$T$14,MATCH($E58,DEMANDS!$H$4:$H$14,0),FALSE)/HLOOKUP(2018,DEMANDS!$I$4:$T$14,MATCH($E58,DEMANDS!$H$4:$H$14,0),FALSE)</f>
        <v>0</v>
      </c>
      <c r="L58" s="81">
        <f>HLOOKUP(REG_TRA_DEMANDS!L$3,'BY-Demands'!$J$5:$AK$15,MATCH($E58,'BY-Demands'!$I$5:$I$15,0),FALSE)*HLOOKUP(REG_TRA_DEMANDS!$F58,DEMANDS!$I$4:$T$14,MATCH($E58,DEMANDS!$H$4:$H$14,0),FALSE)/HLOOKUP(2018,DEMANDS!$I$4:$T$14,MATCH($E58,DEMANDS!$H$4:$H$14,0),FALSE)</f>
        <v>0</v>
      </c>
      <c r="M58" s="81">
        <f>HLOOKUP(REG_TRA_DEMANDS!M$3,'BY-Demands'!$J$5:$AK$15,MATCH($E58,'BY-Demands'!$I$5:$I$15,0),FALSE)*HLOOKUP(REG_TRA_DEMANDS!$F58,DEMANDS!$I$4:$T$14,MATCH($E58,DEMANDS!$H$4:$H$14,0),FALSE)/HLOOKUP(2018,DEMANDS!$I$4:$T$14,MATCH($E58,DEMANDS!$H$4:$H$14,0),FALSE)</f>
        <v>0</v>
      </c>
      <c r="N58" s="78">
        <f>HLOOKUP(REG_TRA_DEMANDS!N$3,'BY-Demands'!$J$5:$AK$15,MATCH($E58,'BY-Demands'!$I$5:$I$15,0),FALSE)*HLOOKUP(REG_TRA_DEMANDS!$F58,DEMANDS!$I$4:$T$14,MATCH($E58,DEMANDS!$H$4:$H$14,0),FALSE)/HLOOKUP(2018,DEMANDS!$I$4:$T$14,MATCH($E58,DEMANDS!$H$4:$H$14,0),FALSE)</f>
        <v>1.2296794200316373E-2</v>
      </c>
      <c r="O58" s="81">
        <f>HLOOKUP(REG_TRA_DEMANDS!O$3,'BY-Demands'!$J$5:$AK$15,MATCH($E58,'BY-Demands'!$I$5:$I$15,0),FALSE)*HLOOKUP(REG_TRA_DEMANDS!$F58,DEMANDS!$I$4:$T$14,MATCH($E58,DEMANDS!$H$4:$H$14,0),FALSE)/HLOOKUP(2018,DEMANDS!$I$4:$T$14,MATCH($E58,DEMANDS!$H$4:$H$14,0),FALSE)</f>
        <v>0</v>
      </c>
      <c r="P58" s="81">
        <f>HLOOKUP(REG_TRA_DEMANDS!P$3,'BY-Demands'!$J$5:$AK$15,MATCH($E58,'BY-Demands'!$I$5:$I$15,0),FALSE)*HLOOKUP(REG_TRA_DEMANDS!$F58,DEMANDS!$I$4:$T$14,MATCH($E58,DEMANDS!$H$4:$H$14,0),FALSE)/HLOOKUP(2018,DEMANDS!$I$4:$T$14,MATCH($E58,DEMANDS!$H$4:$H$14,0),FALSE)</f>
        <v>0</v>
      </c>
      <c r="Q58" s="81">
        <f>HLOOKUP(REG_TRA_DEMANDS!Q$3,'BY-Demands'!$J$5:$AK$15,MATCH($E58,'BY-Demands'!$I$5:$I$15,0),FALSE)*HLOOKUP(REG_TRA_DEMANDS!$F58,DEMANDS!$I$4:$T$14,MATCH($E58,DEMANDS!$H$4:$H$14,0),FALSE)/HLOOKUP(2018,DEMANDS!$I$4:$T$14,MATCH($E58,DEMANDS!$H$4:$H$14,0),FALSE)</f>
        <v>0</v>
      </c>
      <c r="R58" s="81">
        <f>HLOOKUP(REG_TRA_DEMANDS!R$3,'BY-Demands'!$J$5:$AK$15,MATCH($E58,'BY-Demands'!$I$5:$I$15,0),FALSE)*HLOOKUP(REG_TRA_DEMANDS!$F58,DEMANDS!$I$4:$T$14,MATCH($E58,DEMANDS!$H$4:$H$14,0),FALSE)/HLOOKUP(2018,DEMANDS!$I$4:$T$14,MATCH($E58,DEMANDS!$H$4:$H$14,0),FALSE)</f>
        <v>0</v>
      </c>
      <c r="S58" s="81">
        <f>HLOOKUP(REG_TRA_DEMANDS!S$3,'BY-Demands'!$J$5:$AK$15,MATCH($E58,'BY-Demands'!$I$5:$I$15,0),FALSE)*HLOOKUP(REG_TRA_DEMANDS!$F58,DEMANDS!$I$4:$T$14,MATCH($E58,DEMANDS!$H$4:$H$14,0),FALSE)/HLOOKUP(2018,DEMANDS!$I$4:$T$14,MATCH($E58,DEMANDS!$H$4:$H$14,0),FALSE)</f>
        <v>0</v>
      </c>
      <c r="T58" s="81">
        <f>HLOOKUP(REG_TRA_DEMANDS!T$3,'BY-Demands'!$J$5:$AK$15,MATCH($E58,'BY-Demands'!$I$5:$I$15,0),FALSE)*HLOOKUP(REG_TRA_DEMANDS!$F58,DEMANDS!$I$4:$T$14,MATCH($E58,DEMANDS!$H$4:$H$14,0),FALSE)/HLOOKUP(2018,DEMANDS!$I$4:$T$14,MATCH($E58,DEMANDS!$H$4:$H$14,0),FALSE)</f>
        <v>0</v>
      </c>
      <c r="U58" s="81">
        <f>HLOOKUP(REG_TRA_DEMANDS!U$3,'BY-Demands'!$J$5:$AK$15,MATCH($E58,'BY-Demands'!$I$5:$I$15,0),FALSE)*HLOOKUP(REG_TRA_DEMANDS!$F58,DEMANDS!$I$4:$T$14,MATCH($E58,DEMANDS!$H$4:$H$14,0),FALSE)/HLOOKUP(2018,DEMANDS!$I$4:$T$14,MATCH($E58,DEMANDS!$H$4:$H$14,0),FALSE)</f>
        <v>0</v>
      </c>
      <c r="V58" s="81">
        <f>HLOOKUP(REG_TRA_DEMANDS!V$3,'BY-Demands'!$J$5:$AK$15,MATCH($E58,'BY-Demands'!$I$5:$I$15,0),FALSE)*HLOOKUP(REG_TRA_DEMANDS!$F58,DEMANDS!$I$4:$T$14,MATCH($E58,DEMANDS!$H$4:$H$14,0),FALSE)/HLOOKUP(2018,DEMANDS!$I$4:$T$14,MATCH($E58,DEMANDS!$H$4:$H$14,0),FALSE)</f>
        <v>0</v>
      </c>
      <c r="W58" s="81">
        <f>HLOOKUP(REG_TRA_DEMANDS!W$3,'BY-Demands'!$J$5:$AK$15,MATCH($E58,'BY-Demands'!$I$5:$I$15,0),FALSE)*HLOOKUP(REG_TRA_DEMANDS!$F58,DEMANDS!$I$4:$T$14,MATCH($E58,DEMANDS!$H$4:$H$14,0),FALSE)/HLOOKUP(2018,DEMANDS!$I$4:$T$14,MATCH($E58,DEMANDS!$H$4:$H$14,0),FALSE)</f>
        <v>0</v>
      </c>
      <c r="X58" s="78">
        <f>HLOOKUP(REG_TRA_DEMANDS!X$3,'BY-Demands'!$J$5:$AK$15,MATCH($E58,'BY-Demands'!$I$5:$I$15,0),FALSE)*HLOOKUP(REG_TRA_DEMANDS!$F58,DEMANDS!$I$4:$T$14,MATCH($E58,DEMANDS!$H$4:$H$14,0),FALSE)/HLOOKUP(2018,DEMANDS!$I$4:$T$14,MATCH($E58,DEMANDS!$H$4:$H$14,0),FALSE)</f>
        <v>2.0494657000527328E-2</v>
      </c>
      <c r="Y58" s="81">
        <f>HLOOKUP(REG_TRA_DEMANDS!Y$3,'BY-Demands'!$J$5:$AK$15,MATCH($E58,'BY-Demands'!$I$5:$I$15,0),FALSE)*HLOOKUP(REG_TRA_DEMANDS!$F58,DEMANDS!$I$4:$T$14,MATCH($E58,DEMANDS!$H$4:$H$14,0),FALSE)/HLOOKUP(2018,DEMANDS!$I$4:$T$14,MATCH($E58,DEMANDS!$H$4:$H$14,0),FALSE)</f>
        <v>0</v>
      </c>
      <c r="Z58" s="81">
        <f>HLOOKUP(REG_TRA_DEMANDS!Z$3,'BY-Demands'!$J$5:$AK$15,MATCH($E58,'BY-Demands'!$I$5:$I$15,0),FALSE)*HLOOKUP(REG_TRA_DEMANDS!$F58,DEMANDS!$I$4:$T$14,MATCH($E58,DEMANDS!$H$4:$H$14,0),FALSE)/HLOOKUP(2018,DEMANDS!$I$4:$T$14,MATCH($E58,DEMANDS!$H$4:$H$14,0),FALSE)</f>
        <v>0</v>
      </c>
      <c r="AA58" s="78">
        <f>HLOOKUP(REG_TRA_DEMANDS!AA$3,'BY-Demands'!$J$5:$AK$15,MATCH($E58,'BY-Demands'!$I$5:$I$15,0),FALSE)*HLOOKUP(REG_TRA_DEMANDS!$F58,DEMANDS!$I$4:$T$14,MATCH($E58,DEMANDS!$H$4:$H$14,0),FALSE)/HLOOKUP(2018,DEMANDS!$I$4:$T$14,MATCH($E58,DEMANDS!$H$4:$H$14,0),FALSE)</f>
        <v>4.5088245401160104E-2</v>
      </c>
      <c r="AB58" s="81">
        <f>HLOOKUP(REG_TRA_DEMANDS!AB$3,'BY-Demands'!$J$5:$AK$15,MATCH($E58,'BY-Demands'!$I$5:$I$15,0),FALSE)*HLOOKUP(REG_TRA_DEMANDS!$F58,DEMANDS!$I$4:$T$14,MATCH($E58,DEMANDS!$H$4:$H$14,0),FALSE)/HLOOKUP(2018,DEMANDS!$I$4:$T$14,MATCH($E58,DEMANDS!$H$4:$H$14,0),FALSE)</f>
        <v>0</v>
      </c>
      <c r="AC58" s="81">
        <f>HLOOKUP(REG_TRA_DEMANDS!AC$3,'BY-Demands'!$J$5:$AK$15,MATCH($E58,'BY-Demands'!$I$5:$I$15,0),FALSE)*HLOOKUP(REG_TRA_DEMANDS!$F58,DEMANDS!$I$4:$T$14,MATCH($E58,DEMANDS!$H$4:$H$14,0),FALSE)/HLOOKUP(2018,DEMANDS!$I$4:$T$14,MATCH($E58,DEMANDS!$H$4:$H$14,0),FALSE)</f>
        <v>0</v>
      </c>
      <c r="AD58" s="81">
        <f>HLOOKUP(REG_TRA_DEMANDS!AD$3,'BY-Demands'!$J$5:$AK$15,MATCH($E58,'BY-Demands'!$I$5:$I$15,0),FALSE)*HLOOKUP(REG_TRA_DEMANDS!$F58,DEMANDS!$I$4:$T$14,MATCH($E58,DEMANDS!$H$4:$H$14,0),FALSE)/HLOOKUP(2018,DEMANDS!$I$4:$T$14,MATCH($E58,DEMANDS!$H$4:$H$14,0),FALSE)</f>
        <v>0</v>
      </c>
      <c r="AE58" s="81">
        <f>HLOOKUP(REG_TRA_DEMANDS!AE$3,'BY-Demands'!$J$5:$AK$15,MATCH($E58,'BY-Demands'!$I$5:$I$15,0),FALSE)*HLOOKUP(REG_TRA_DEMANDS!$F58,DEMANDS!$I$4:$T$14,MATCH($E58,DEMANDS!$H$4:$H$14,0),FALSE)/HLOOKUP(2018,DEMANDS!$I$4:$T$14,MATCH($E58,DEMANDS!$H$4:$H$14,0),FALSE)</f>
        <v>0</v>
      </c>
      <c r="AF58" s="81">
        <f>HLOOKUP(REG_TRA_DEMANDS!AF$3,'BY-Demands'!$J$5:$AK$15,MATCH($E58,'BY-Demands'!$I$5:$I$15,0),FALSE)*HLOOKUP(REG_TRA_DEMANDS!$F58,DEMANDS!$I$4:$T$14,MATCH($E58,DEMANDS!$H$4:$H$14,0),FALSE)/HLOOKUP(2018,DEMANDS!$I$4:$T$14,MATCH($E58,DEMANDS!$H$4:$H$14,0),FALSE)</f>
        <v>0</v>
      </c>
    </row>
    <row r="59" spans="4:32" x14ac:dyDescent="0.2">
      <c r="D59" s="74" t="s">
        <v>4</v>
      </c>
      <c r="E59" s="74" t="str">
        <f>DEMANDS!$H$10</f>
        <v>TTURS</v>
      </c>
      <c r="F59" s="74">
        <v>2020</v>
      </c>
      <c r="G59" s="76">
        <f>HLOOKUP(REG_TRA_DEMANDS!G$3,'BY-Demands'!$J$5:$AK$15,MATCH($E59,'BY-Demands'!$I$5:$I$15,0),FALSE)*HLOOKUP(REG_TRA_DEMANDS!$F59,DEMANDS!$I$4:$T$14,MATCH($E59,DEMANDS!$H$4:$H$14,0),FALSE)/HLOOKUP(2018,DEMANDS!$I$4:$T$14,MATCH($E59,DEMANDS!$H$4:$H$14,0),FALSE)</f>
        <v>9.3279445425395513E-2</v>
      </c>
      <c r="H59" s="76">
        <f>HLOOKUP(REG_TRA_DEMANDS!H$3,'BY-Demands'!$J$5:$AK$15,MATCH($E59,'BY-Demands'!$I$5:$I$15,0),FALSE)*HLOOKUP(REG_TRA_DEMANDS!$F59,DEMANDS!$I$4:$T$14,MATCH($E59,DEMANDS!$H$4:$H$14,0),FALSE)/HLOOKUP(2018,DEMANDS!$I$4:$T$14,MATCH($E59,DEMANDS!$H$4:$H$14,0),FALSE)</f>
        <v>2.2075616579237636</v>
      </c>
      <c r="I59" s="76">
        <f>HLOOKUP(REG_TRA_DEMANDS!I$3,'BY-Demands'!$J$5:$AK$15,MATCH($E59,'BY-Demands'!$I$5:$I$15,0),FALSE)*HLOOKUP(REG_TRA_DEMANDS!$F59,DEMANDS!$I$4:$T$14,MATCH($E59,DEMANDS!$H$4:$H$14,0),FALSE)/HLOOKUP(2018,DEMANDS!$I$4:$T$14,MATCH($E59,DEMANDS!$H$4:$H$14,0),FALSE)</f>
        <v>0.36455859138853708</v>
      </c>
      <c r="J59" s="76">
        <f>HLOOKUP(REG_TRA_DEMANDS!J$3,'BY-Demands'!$J$5:$AK$15,MATCH($E59,'BY-Demands'!$I$5:$I$15,0),FALSE)*HLOOKUP(REG_TRA_DEMANDS!$F59,DEMANDS!$I$4:$T$14,MATCH($E59,DEMANDS!$H$4:$H$14,0),FALSE)/HLOOKUP(2018,DEMANDS!$I$4:$T$14,MATCH($E59,DEMANDS!$H$4:$H$14,0),FALSE)</f>
        <v>0.16258529348086909</v>
      </c>
      <c r="K59" s="76">
        <f>HLOOKUP(REG_TRA_DEMANDS!K$3,'BY-Demands'!$J$5:$AK$15,MATCH($E59,'BY-Demands'!$I$5:$I$15,0),FALSE)*HLOOKUP(REG_TRA_DEMANDS!$F59,DEMANDS!$I$4:$T$14,MATCH($E59,DEMANDS!$H$4:$H$14,0),FALSE)/HLOOKUP(2018,DEMANDS!$I$4:$T$14,MATCH($E59,DEMANDS!$H$4:$H$14,0),FALSE)</f>
        <v>0.13877062441499868</v>
      </c>
      <c r="L59" s="76">
        <f>HLOOKUP(REG_TRA_DEMANDS!L$3,'BY-Demands'!$J$5:$AK$15,MATCH($E59,'BY-Demands'!$I$5:$I$15,0),FALSE)*HLOOKUP(REG_TRA_DEMANDS!$F59,DEMANDS!$I$4:$T$14,MATCH($E59,DEMANDS!$H$4:$H$14,0),FALSE)/HLOOKUP(2018,DEMANDS!$I$4:$T$14,MATCH($E59,DEMANDS!$H$4:$H$14,0),FALSE)</f>
        <v>6.6967799706179165E-2</v>
      </c>
      <c r="M59" s="76">
        <f>HLOOKUP(REG_TRA_DEMANDS!M$3,'BY-Demands'!$J$5:$AK$15,MATCH($E59,'BY-Demands'!$I$5:$I$15,0),FALSE)*HLOOKUP(REG_TRA_DEMANDS!$F59,DEMANDS!$I$4:$T$14,MATCH($E59,DEMANDS!$H$4:$H$14,0),FALSE)/HLOOKUP(2018,DEMANDS!$I$4:$T$14,MATCH($E59,DEMANDS!$H$4:$H$14,0),FALSE)</f>
        <v>0.21116820143691889</v>
      </c>
      <c r="N59" s="76">
        <f>HLOOKUP(REG_TRA_DEMANDS!N$3,'BY-Demands'!$J$5:$AK$15,MATCH($E59,'BY-Demands'!$I$5:$I$15,0),FALSE)*HLOOKUP(REG_TRA_DEMANDS!$F59,DEMANDS!$I$4:$T$14,MATCH($E59,DEMANDS!$H$4:$H$14,0),FALSE)/HLOOKUP(2018,DEMANDS!$I$4:$T$14,MATCH($E59,DEMANDS!$H$4:$H$14,0),FALSE)</f>
        <v>0.31956713541682752</v>
      </c>
      <c r="O59" s="76">
        <f>HLOOKUP(REG_TRA_DEMANDS!O$3,'BY-Demands'!$J$5:$AK$15,MATCH($E59,'BY-Demands'!$I$5:$I$15,0),FALSE)*HLOOKUP(REG_TRA_DEMANDS!$F59,DEMANDS!$I$4:$T$14,MATCH($E59,DEMANDS!$H$4:$H$14,0),FALSE)/HLOOKUP(2018,DEMANDS!$I$4:$T$14,MATCH($E59,DEMANDS!$H$4:$H$14,0),FALSE)</f>
        <v>0.12773411868209913</v>
      </c>
      <c r="P59" s="76">
        <f>HLOOKUP(REG_TRA_DEMANDS!P$3,'BY-Demands'!$J$5:$AK$15,MATCH($E59,'BY-Demands'!$I$5:$I$15,0),FALSE)*HLOOKUP(REG_TRA_DEMANDS!$F59,DEMANDS!$I$4:$T$14,MATCH($E59,DEMANDS!$H$4:$H$14,0),FALSE)/HLOOKUP(2018,DEMANDS!$I$4:$T$14,MATCH($E59,DEMANDS!$H$4:$H$14,0),FALSE)</f>
        <v>0.14544397474904039</v>
      </c>
      <c r="Q59" s="76">
        <f>HLOOKUP(REG_TRA_DEMANDS!Q$3,'BY-Demands'!$J$5:$AK$15,MATCH($E59,'BY-Demands'!$I$5:$I$15,0),FALSE)*HLOOKUP(REG_TRA_DEMANDS!$F59,DEMANDS!$I$4:$T$14,MATCH($E59,DEMANDS!$H$4:$H$14,0),FALSE)/HLOOKUP(2018,DEMANDS!$I$4:$T$14,MATCH($E59,DEMANDS!$H$4:$H$14,0),FALSE)</f>
        <v>0.24530993339389237</v>
      </c>
      <c r="R59" s="76">
        <f>HLOOKUP(REG_TRA_DEMANDS!R$3,'BY-Demands'!$J$5:$AK$15,MATCH($E59,'BY-Demands'!$I$5:$I$15,0),FALSE)*HLOOKUP(REG_TRA_DEMANDS!$F59,DEMANDS!$I$4:$T$14,MATCH($E59,DEMANDS!$H$4:$H$14,0),FALSE)/HLOOKUP(2018,DEMANDS!$I$4:$T$14,MATCH($E59,DEMANDS!$H$4:$H$14,0),FALSE)</f>
        <v>0.23335426499529166</v>
      </c>
      <c r="S59" s="76">
        <f>HLOOKUP(REG_TRA_DEMANDS!S$3,'BY-Demands'!$J$5:$AK$15,MATCH($E59,'BY-Demands'!$I$5:$I$15,0),FALSE)*HLOOKUP(REG_TRA_DEMANDS!$F59,DEMANDS!$I$4:$T$14,MATCH($E59,DEMANDS!$H$4:$H$14,0),FALSE)/HLOOKUP(2018,DEMANDS!$I$4:$T$14,MATCH($E59,DEMANDS!$H$4:$H$14,0),FALSE)</f>
        <v>0.19467406497416553</v>
      </c>
      <c r="T59" s="76">
        <f>HLOOKUP(REG_TRA_DEMANDS!T$3,'BY-Demands'!$J$5:$AK$15,MATCH($E59,'BY-Demands'!$I$5:$I$15,0),FALSE)*HLOOKUP(REG_TRA_DEMANDS!$F59,DEMANDS!$I$4:$T$14,MATCH($E59,DEMANDS!$H$4:$H$14,0),FALSE)/HLOOKUP(2018,DEMANDS!$I$4:$T$14,MATCH($E59,DEMANDS!$H$4:$H$14,0),FALSE)</f>
        <v>0.88945454189548256</v>
      </c>
      <c r="U59" s="76">
        <f>HLOOKUP(REG_TRA_DEMANDS!U$3,'BY-Demands'!$J$5:$AK$15,MATCH($E59,'BY-Demands'!$I$5:$I$15,0),FALSE)*HLOOKUP(REG_TRA_DEMANDS!$F59,DEMANDS!$I$4:$T$14,MATCH($E59,DEMANDS!$H$4:$H$14,0),FALSE)/HLOOKUP(2018,DEMANDS!$I$4:$T$14,MATCH($E59,DEMANDS!$H$4:$H$14,0),FALSE)</f>
        <v>0.24200848460354221</v>
      </c>
      <c r="V59" s="76">
        <f>HLOOKUP(REG_TRA_DEMANDS!V$3,'BY-Demands'!$J$5:$AK$15,MATCH($E59,'BY-Demands'!$I$5:$I$15,0),FALSE)*HLOOKUP(REG_TRA_DEMANDS!$F59,DEMANDS!$I$4:$T$14,MATCH($E59,DEMANDS!$H$4:$H$14,0),FALSE)/HLOOKUP(2018,DEMANDS!$I$4:$T$14,MATCH($E59,DEMANDS!$H$4:$H$14,0),FALSE)</f>
        <v>0.31932956217881259</v>
      </c>
      <c r="W59" s="76">
        <f>HLOOKUP(REG_TRA_DEMANDS!W$3,'BY-Demands'!$J$5:$AK$15,MATCH($E59,'BY-Demands'!$I$5:$I$15,0),FALSE)*HLOOKUP(REG_TRA_DEMANDS!$F59,DEMANDS!$I$4:$T$14,MATCH($E59,DEMANDS!$H$4:$H$14,0),FALSE)/HLOOKUP(2018,DEMANDS!$I$4:$T$14,MATCH($E59,DEMANDS!$H$4:$H$14,0),FALSE)</f>
        <v>0.26141739893132354</v>
      </c>
      <c r="X59" s="76">
        <f>HLOOKUP(REG_TRA_DEMANDS!X$3,'BY-Demands'!$J$5:$AK$15,MATCH($E59,'BY-Demands'!$I$5:$I$15,0),FALSE)*HLOOKUP(REG_TRA_DEMANDS!$F59,DEMANDS!$I$4:$T$14,MATCH($E59,DEMANDS!$H$4:$H$14,0),FALSE)/HLOOKUP(2018,DEMANDS!$I$4:$T$14,MATCH($E59,DEMANDS!$H$4:$H$14,0),FALSE)</f>
        <v>0.19034695517004024</v>
      </c>
      <c r="Y59" s="76">
        <f>HLOOKUP(REG_TRA_DEMANDS!Y$3,'BY-Demands'!$J$5:$AK$15,MATCH($E59,'BY-Demands'!$I$5:$I$15,0),FALSE)*HLOOKUP(REG_TRA_DEMANDS!$F59,DEMANDS!$I$4:$T$14,MATCH($E59,DEMANDS!$H$4:$H$14,0),FALSE)/HLOOKUP(2018,DEMANDS!$I$4:$T$14,MATCH($E59,DEMANDS!$H$4:$H$14,0),FALSE)</f>
        <v>0.42281154934986864</v>
      </c>
      <c r="Z59" s="76">
        <f>HLOOKUP(REG_TRA_DEMANDS!Z$3,'BY-Demands'!$J$5:$AK$15,MATCH($E59,'BY-Demands'!$I$5:$I$15,0),FALSE)*HLOOKUP(REG_TRA_DEMANDS!$F59,DEMANDS!$I$4:$T$14,MATCH($E59,DEMANDS!$H$4:$H$14,0),FALSE)/HLOOKUP(2018,DEMANDS!$I$4:$T$14,MATCH($E59,DEMANDS!$H$4:$H$14,0),FALSE)</f>
        <v>5.2502047165238777E-2</v>
      </c>
      <c r="AA59" s="76">
        <f>HLOOKUP(REG_TRA_DEMANDS!AA$3,'BY-Demands'!$J$5:$AK$15,MATCH($E59,'BY-Demands'!$I$5:$I$15,0),FALSE)*HLOOKUP(REG_TRA_DEMANDS!$F59,DEMANDS!$I$4:$T$14,MATCH($E59,DEMANDS!$H$4:$H$14,0),FALSE)/HLOOKUP(2018,DEMANDS!$I$4:$T$14,MATCH($E59,DEMANDS!$H$4:$H$14,0),FALSE)</f>
        <v>0.21382738326656467</v>
      </c>
      <c r="AB59" s="76">
        <f>HLOOKUP(REG_TRA_DEMANDS!AB$3,'BY-Demands'!$J$5:$AK$15,MATCH($E59,'BY-Demands'!$I$5:$I$15,0),FALSE)*HLOOKUP(REG_TRA_DEMANDS!$F59,DEMANDS!$I$4:$T$14,MATCH($E59,DEMANDS!$H$4:$H$14,0),FALSE)/HLOOKUP(2018,DEMANDS!$I$4:$T$14,MATCH($E59,DEMANDS!$H$4:$H$14,0),FALSE)</f>
        <v>0.10575122120313243</v>
      </c>
      <c r="AC59" s="76">
        <f>HLOOKUP(REG_TRA_DEMANDS!AC$3,'BY-Demands'!$J$5:$AK$15,MATCH($E59,'BY-Demands'!$I$5:$I$15,0),FALSE)*HLOOKUP(REG_TRA_DEMANDS!$F59,DEMANDS!$I$4:$T$14,MATCH($E59,DEMANDS!$H$4:$H$14,0),FALSE)/HLOOKUP(2018,DEMANDS!$I$4:$T$14,MATCH($E59,DEMANDS!$H$4:$H$14,0),FALSE)</f>
        <v>0.10737491140225708</v>
      </c>
      <c r="AD59" s="76">
        <f>HLOOKUP(REG_TRA_DEMANDS!AD$3,'BY-Demands'!$J$5:$AK$15,MATCH($E59,'BY-Demands'!$I$5:$I$15,0),FALSE)*HLOOKUP(REG_TRA_DEMANDS!$F59,DEMANDS!$I$4:$T$14,MATCH($E59,DEMANDS!$H$4:$H$14,0),FALSE)/HLOOKUP(2018,DEMANDS!$I$4:$T$14,MATCH($E59,DEMANDS!$H$4:$H$14,0),FALSE)</f>
        <v>0.12480951020032519</v>
      </c>
      <c r="AE59" s="76">
        <f>HLOOKUP(REG_TRA_DEMANDS!AE$3,'BY-Demands'!$J$5:$AK$15,MATCH($E59,'BY-Demands'!$I$5:$I$15,0),FALSE)*HLOOKUP(REG_TRA_DEMANDS!$F59,DEMANDS!$I$4:$T$14,MATCH($E59,DEMANDS!$H$4:$H$14,0),FALSE)/HLOOKUP(2018,DEMANDS!$I$4:$T$14,MATCH($E59,DEMANDS!$H$4:$H$14,0),FALSE)</f>
        <v>0.26082592349047173</v>
      </c>
      <c r="AF59" s="76">
        <f>HLOOKUP(REG_TRA_DEMANDS!AF$3,'BY-Demands'!$J$5:$AK$15,MATCH($E59,'BY-Demands'!$I$5:$I$15,0),FALSE)*HLOOKUP(REG_TRA_DEMANDS!$F59,DEMANDS!$I$4:$T$14,MATCH($E59,DEMANDS!$H$4:$H$14,0),FALSE)/HLOOKUP(2018,DEMANDS!$I$4:$T$14,MATCH($E59,DEMANDS!$H$4:$H$14,0),FALSE)</f>
        <v>0.1005770399227732</v>
      </c>
    </row>
    <row r="60" spans="4:32" x14ac:dyDescent="0.2">
      <c r="D60" s="75" t="s">
        <v>4</v>
      </c>
      <c r="E60" s="75" t="str">
        <f>DEMANDS!$H$10</f>
        <v>TTURS</v>
      </c>
      <c r="F60" s="75">
        <v>2025</v>
      </c>
      <c r="G60" s="77">
        <f>HLOOKUP(REG_TRA_DEMANDS!G$3,'BY-Demands'!$J$5:$AK$15,MATCH($E60,'BY-Demands'!$I$5:$I$15,0),FALSE)*HLOOKUP(REG_TRA_DEMANDS!$F60,DEMANDS!$I$4:$T$14,MATCH($E60,DEMANDS!$H$4:$H$14,0),FALSE)/HLOOKUP(2018,DEMANDS!$I$4:$T$14,MATCH($E60,DEMANDS!$H$4:$H$14,0),FALSE)</f>
        <v>9.5634868313483223E-2</v>
      </c>
      <c r="H60" s="77">
        <f>HLOOKUP(REG_TRA_DEMANDS!H$3,'BY-Demands'!$J$5:$AK$15,MATCH($E60,'BY-Demands'!$I$5:$I$15,0),FALSE)*HLOOKUP(REG_TRA_DEMANDS!$F60,DEMANDS!$I$4:$T$14,MATCH($E60,DEMANDS!$H$4:$H$14,0),FALSE)/HLOOKUP(2018,DEMANDS!$I$4:$T$14,MATCH($E60,DEMANDS!$H$4:$H$14,0),FALSE)</f>
        <v>2.2633053561439378</v>
      </c>
      <c r="I60" s="77">
        <f>HLOOKUP(REG_TRA_DEMANDS!I$3,'BY-Demands'!$J$5:$AK$15,MATCH($E60,'BY-Demands'!$I$5:$I$15,0),FALSE)*HLOOKUP(REG_TRA_DEMANDS!$F60,DEMANDS!$I$4:$T$14,MATCH($E60,DEMANDS!$H$4:$H$14,0),FALSE)/HLOOKUP(2018,DEMANDS!$I$4:$T$14,MATCH($E60,DEMANDS!$H$4:$H$14,0),FALSE)</f>
        <v>0.37376415265972146</v>
      </c>
      <c r="J60" s="77">
        <f>HLOOKUP(REG_TRA_DEMANDS!J$3,'BY-Demands'!$J$5:$AK$15,MATCH($E60,'BY-Demands'!$I$5:$I$15,0),FALSE)*HLOOKUP(REG_TRA_DEMANDS!$F60,DEMANDS!$I$4:$T$14,MATCH($E60,DEMANDS!$H$4:$H$14,0),FALSE)/HLOOKUP(2018,DEMANDS!$I$4:$T$14,MATCH($E60,DEMANDS!$H$4:$H$14,0),FALSE)</f>
        <v>0.16669077588146486</v>
      </c>
      <c r="K60" s="77">
        <f>HLOOKUP(REG_TRA_DEMANDS!K$3,'BY-Demands'!$J$5:$AK$15,MATCH($E60,'BY-Demands'!$I$5:$I$15,0),FALSE)*HLOOKUP(REG_TRA_DEMANDS!$F60,DEMANDS!$I$4:$T$14,MATCH($E60,DEMANDS!$H$4:$H$14,0),FALSE)/HLOOKUP(2018,DEMANDS!$I$4:$T$14,MATCH($E60,DEMANDS!$H$4:$H$14,0),FALSE)</f>
        <v>0.14227475657884966</v>
      </c>
      <c r="L60" s="77">
        <f>HLOOKUP(REG_TRA_DEMANDS!L$3,'BY-Demands'!$J$5:$AK$15,MATCH($E60,'BY-Demands'!$I$5:$I$15,0),FALSE)*HLOOKUP(REG_TRA_DEMANDS!$F60,DEMANDS!$I$4:$T$14,MATCH($E60,DEMANDS!$H$4:$H$14,0),FALSE)/HLOOKUP(2018,DEMANDS!$I$4:$T$14,MATCH($E60,DEMANDS!$H$4:$H$14,0),FALSE)</f>
        <v>6.8658820567993412E-2</v>
      </c>
      <c r="M60" s="77">
        <f>HLOOKUP(REG_TRA_DEMANDS!M$3,'BY-Demands'!$J$5:$AK$15,MATCH($E60,'BY-Demands'!$I$5:$I$15,0),FALSE)*HLOOKUP(REG_TRA_DEMANDS!$F60,DEMANDS!$I$4:$T$14,MATCH($E60,DEMANDS!$H$4:$H$14,0),FALSE)/HLOOKUP(2018,DEMANDS!$I$4:$T$14,MATCH($E60,DEMANDS!$H$4:$H$14,0),FALSE)</f>
        <v>0.21650046314401322</v>
      </c>
      <c r="N60" s="77">
        <f>HLOOKUP(REG_TRA_DEMANDS!N$3,'BY-Demands'!$J$5:$AK$15,MATCH($E60,'BY-Demands'!$I$5:$I$15,0),FALSE)*HLOOKUP(REG_TRA_DEMANDS!$F60,DEMANDS!$I$4:$T$14,MATCH($E60,DEMANDS!$H$4:$H$14,0),FALSE)/HLOOKUP(2018,DEMANDS!$I$4:$T$14,MATCH($E60,DEMANDS!$H$4:$H$14,0),FALSE)</f>
        <v>0.32763660604466732</v>
      </c>
      <c r="O60" s="77">
        <f>HLOOKUP(REG_TRA_DEMANDS!O$3,'BY-Demands'!$J$5:$AK$15,MATCH($E60,'BY-Demands'!$I$5:$I$15,0),FALSE)*HLOOKUP(REG_TRA_DEMANDS!$F60,DEMANDS!$I$4:$T$14,MATCH($E60,DEMANDS!$H$4:$H$14,0),FALSE)/HLOOKUP(2018,DEMANDS!$I$4:$T$14,MATCH($E60,DEMANDS!$H$4:$H$14,0),FALSE)</f>
        <v>0.13095956524603869</v>
      </c>
      <c r="P60" s="77">
        <f>HLOOKUP(REG_TRA_DEMANDS!P$3,'BY-Demands'!$J$5:$AK$15,MATCH($E60,'BY-Demands'!$I$5:$I$15,0),FALSE)*HLOOKUP(REG_TRA_DEMANDS!$F60,DEMANDS!$I$4:$T$14,MATCH($E60,DEMANDS!$H$4:$H$14,0),FALSE)/HLOOKUP(2018,DEMANDS!$I$4:$T$14,MATCH($E60,DEMANDS!$H$4:$H$14,0),FALSE)</f>
        <v>0.14911661737138893</v>
      </c>
      <c r="Q60" s="77">
        <f>HLOOKUP(REG_TRA_DEMANDS!Q$3,'BY-Demands'!$J$5:$AK$15,MATCH($E60,'BY-Demands'!$I$5:$I$15,0),FALSE)*HLOOKUP(REG_TRA_DEMANDS!$F60,DEMANDS!$I$4:$T$14,MATCH($E60,DEMANDS!$H$4:$H$14,0),FALSE)/HLOOKUP(2018,DEMANDS!$I$4:$T$14,MATCH($E60,DEMANDS!$H$4:$H$14,0),FALSE)</f>
        <v>0.25150431661686484</v>
      </c>
      <c r="R60" s="77">
        <f>HLOOKUP(REG_TRA_DEMANDS!R$3,'BY-Demands'!$J$5:$AK$15,MATCH($E60,'BY-Demands'!$I$5:$I$15,0),FALSE)*HLOOKUP(REG_TRA_DEMANDS!$F60,DEMANDS!$I$4:$T$14,MATCH($E60,DEMANDS!$H$4:$H$14,0),FALSE)/HLOOKUP(2018,DEMANDS!$I$4:$T$14,MATCH($E60,DEMANDS!$H$4:$H$14,0),FALSE)</f>
        <v>0.23924675260921513</v>
      </c>
      <c r="S60" s="77">
        <f>HLOOKUP(REG_TRA_DEMANDS!S$3,'BY-Demands'!$J$5:$AK$15,MATCH($E60,'BY-Demands'!$I$5:$I$15,0),FALSE)*HLOOKUP(REG_TRA_DEMANDS!$F60,DEMANDS!$I$4:$T$14,MATCH($E60,DEMANDS!$H$4:$H$14,0),FALSE)/HLOOKUP(2018,DEMANDS!$I$4:$T$14,MATCH($E60,DEMANDS!$H$4:$H$14,0),FALSE)</f>
        <v>0.19958982906630909</v>
      </c>
      <c r="T60" s="77">
        <f>HLOOKUP(REG_TRA_DEMANDS!T$3,'BY-Demands'!$J$5:$AK$15,MATCH($E60,'BY-Demands'!$I$5:$I$15,0),FALSE)*HLOOKUP(REG_TRA_DEMANDS!$F60,DEMANDS!$I$4:$T$14,MATCH($E60,DEMANDS!$H$4:$H$14,0),FALSE)/HLOOKUP(2018,DEMANDS!$I$4:$T$14,MATCH($E60,DEMANDS!$H$4:$H$14,0),FALSE)</f>
        <v>0.91191438367884503</v>
      </c>
      <c r="U60" s="77">
        <f>HLOOKUP(REG_TRA_DEMANDS!U$3,'BY-Demands'!$J$5:$AK$15,MATCH($E60,'BY-Demands'!$I$5:$I$15,0),FALSE)*HLOOKUP(REG_TRA_DEMANDS!$F60,DEMANDS!$I$4:$T$14,MATCH($E60,DEMANDS!$H$4:$H$14,0),FALSE)/HLOOKUP(2018,DEMANDS!$I$4:$T$14,MATCH($E60,DEMANDS!$H$4:$H$14,0),FALSE)</f>
        <v>0.24811950210742004</v>
      </c>
      <c r="V60" s="77">
        <f>HLOOKUP(REG_TRA_DEMANDS!V$3,'BY-Demands'!$J$5:$AK$15,MATCH($E60,'BY-Demands'!$I$5:$I$15,0),FALSE)*HLOOKUP(REG_TRA_DEMANDS!$F60,DEMANDS!$I$4:$T$14,MATCH($E60,DEMANDS!$H$4:$H$14,0),FALSE)/HLOOKUP(2018,DEMANDS!$I$4:$T$14,MATCH($E60,DEMANDS!$H$4:$H$14,0),FALSE)</f>
        <v>0.32739303378468282</v>
      </c>
      <c r="W60" s="77">
        <f>HLOOKUP(REG_TRA_DEMANDS!W$3,'BY-Demands'!$J$5:$AK$15,MATCH($E60,'BY-Demands'!$I$5:$I$15,0),FALSE)*HLOOKUP(REG_TRA_DEMANDS!$F60,DEMANDS!$I$4:$T$14,MATCH($E60,DEMANDS!$H$4:$H$14,0),FALSE)/HLOOKUP(2018,DEMANDS!$I$4:$T$14,MATCH($E60,DEMANDS!$H$4:$H$14,0),FALSE)</f>
        <v>0.26801851584383429</v>
      </c>
      <c r="X60" s="77">
        <f>HLOOKUP(REG_TRA_DEMANDS!X$3,'BY-Demands'!$J$5:$AK$15,MATCH($E60,'BY-Demands'!$I$5:$I$15,0),FALSE)*HLOOKUP(REG_TRA_DEMANDS!$F60,DEMANDS!$I$4:$T$14,MATCH($E60,DEMANDS!$H$4:$H$14,0),FALSE)/HLOOKUP(2018,DEMANDS!$I$4:$T$14,MATCH($E60,DEMANDS!$H$4:$H$14,0),FALSE)</f>
        <v>0.19515345431720665</v>
      </c>
      <c r="Y60" s="77">
        <f>HLOOKUP(REG_TRA_DEMANDS!Y$3,'BY-Demands'!$J$5:$AK$15,MATCH($E60,'BY-Demands'!$I$5:$I$15,0),FALSE)*HLOOKUP(REG_TRA_DEMANDS!$F60,DEMANDS!$I$4:$T$14,MATCH($E60,DEMANDS!$H$4:$H$14,0),FALSE)/HLOOKUP(2018,DEMANDS!$I$4:$T$14,MATCH($E60,DEMANDS!$H$4:$H$14,0),FALSE)</f>
        <v>0.43348807080799656</v>
      </c>
      <c r="Z60" s="77">
        <f>HLOOKUP(REG_TRA_DEMANDS!Z$3,'BY-Demands'!$J$5:$AK$15,MATCH($E60,'BY-Demands'!$I$5:$I$15,0),FALSE)*HLOOKUP(REG_TRA_DEMANDS!$F60,DEMANDS!$I$4:$T$14,MATCH($E60,DEMANDS!$H$4:$H$14,0),FALSE)/HLOOKUP(2018,DEMANDS!$I$4:$T$14,MATCH($E60,DEMANDS!$H$4:$H$14,0),FALSE)</f>
        <v>5.3827789647952935E-2</v>
      </c>
      <c r="AA60" s="77">
        <f>HLOOKUP(REG_TRA_DEMANDS!AA$3,'BY-Demands'!$J$5:$AK$15,MATCH($E60,'BY-Demands'!$I$5:$I$15,0),FALSE)*HLOOKUP(REG_TRA_DEMANDS!$F60,DEMANDS!$I$4:$T$14,MATCH($E60,DEMANDS!$H$4:$H$14,0),FALSE)/HLOOKUP(2018,DEMANDS!$I$4:$T$14,MATCH($E60,DEMANDS!$H$4:$H$14,0),FALSE)</f>
        <v>0.21922679264715311</v>
      </c>
      <c r="AB60" s="77">
        <f>HLOOKUP(REG_TRA_DEMANDS!AB$3,'BY-Demands'!$J$5:$AK$15,MATCH($E60,'BY-Demands'!$I$5:$I$15,0),FALSE)*HLOOKUP(REG_TRA_DEMANDS!$F60,DEMANDS!$I$4:$T$14,MATCH($E60,DEMANDS!$H$4:$H$14,0),FALSE)/HLOOKUP(2018,DEMANDS!$I$4:$T$14,MATCH($E60,DEMANDS!$H$4:$H$14,0),FALSE)</f>
        <v>0.10842157205834099</v>
      </c>
      <c r="AC60" s="77">
        <f>HLOOKUP(REG_TRA_DEMANDS!AC$3,'BY-Demands'!$J$5:$AK$15,MATCH($E60,'BY-Demands'!$I$5:$I$15,0),FALSE)*HLOOKUP(REG_TRA_DEMANDS!$F60,DEMANDS!$I$4:$T$14,MATCH($E60,DEMANDS!$H$4:$H$14,0),FALSE)/HLOOKUP(2018,DEMANDS!$I$4:$T$14,MATCH($E60,DEMANDS!$H$4:$H$14,0),FALSE)</f>
        <v>0.11008626246968538</v>
      </c>
      <c r="AD60" s="77">
        <f>HLOOKUP(REG_TRA_DEMANDS!AD$3,'BY-Demands'!$J$5:$AK$15,MATCH($E60,'BY-Demands'!$I$5:$I$15,0),FALSE)*HLOOKUP(REG_TRA_DEMANDS!$F60,DEMANDS!$I$4:$T$14,MATCH($E60,DEMANDS!$H$4:$H$14,0),FALSE)/HLOOKUP(2018,DEMANDS!$I$4:$T$14,MATCH($E60,DEMANDS!$H$4:$H$14,0),FALSE)</f>
        <v>0.12796110673519079</v>
      </c>
      <c r="AE60" s="77">
        <f>HLOOKUP(REG_TRA_DEMANDS!AE$3,'BY-Demands'!$J$5:$AK$15,MATCH($E60,'BY-Demands'!$I$5:$I$15,0),FALSE)*HLOOKUP(REG_TRA_DEMANDS!$F60,DEMANDS!$I$4:$T$14,MATCH($E60,DEMANDS!$H$4:$H$14,0),FALSE)/HLOOKUP(2018,DEMANDS!$I$4:$T$14,MATCH($E60,DEMANDS!$H$4:$H$14,0),FALSE)</f>
        <v>0.26741210490690637</v>
      </c>
      <c r="AF60" s="77">
        <f>HLOOKUP(REG_TRA_DEMANDS!AF$3,'BY-Demands'!$J$5:$AK$15,MATCH($E60,'BY-Demands'!$I$5:$I$15,0),FALSE)*HLOOKUP(REG_TRA_DEMANDS!$F60,DEMANDS!$I$4:$T$14,MATCH($E60,DEMANDS!$H$4:$H$14,0),FALSE)/HLOOKUP(2018,DEMANDS!$I$4:$T$14,MATCH($E60,DEMANDS!$H$4:$H$14,0),FALSE)</f>
        <v>0.1031167362167406</v>
      </c>
    </row>
    <row r="61" spans="4:32" x14ac:dyDescent="0.2">
      <c r="D61" s="75" t="s">
        <v>4</v>
      </c>
      <c r="E61" s="75" t="str">
        <f>DEMANDS!$H$10</f>
        <v>TTURS</v>
      </c>
      <c r="F61" s="75">
        <v>2030</v>
      </c>
      <c r="G61" s="77">
        <f>HLOOKUP(REG_TRA_DEMANDS!G$3,'BY-Demands'!$J$5:$AK$15,MATCH($E61,'BY-Demands'!$I$5:$I$15,0),FALSE)*HLOOKUP(REG_TRA_DEMANDS!$F61,DEMANDS!$I$4:$T$14,MATCH($E61,DEMANDS!$H$4:$H$14,0),FALSE)/HLOOKUP(2018,DEMANDS!$I$4:$T$14,MATCH($E61,DEMANDS!$H$4:$H$14,0),FALSE)</f>
        <v>9.8049768581141797E-2</v>
      </c>
      <c r="H61" s="77">
        <f>HLOOKUP(REG_TRA_DEMANDS!H$3,'BY-Demands'!$J$5:$AK$15,MATCH($E61,'BY-Demands'!$I$5:$I$15,0),FALSE)*HLOOKUP(REG_TRA_DEMANDS!$F61,DEMANDS!$I$4:$T$14,MATCH($E61,DEMANDS!$H$4:$H$14,0),FALSE)/HLOOKUP(2018,DEMANDS!$I$4:$T$14,MATCH($E61,DEMANDS!$H$4:$H$14,0),FALSE)</f>
        <v>2.3204566525981671</v>
      </c>
      <c r="I61" s="77">
        <f>HLOOKUP(REG_TRA_DEMANDS!I$3,'BY-Demands'!$J$5:$AK$15,MATCH($E61,'BY-Demands'!$I$5:$I$15,0),FALSE)*HLOOKUP(REG_TRA_DEMANDS!$F61,DEMANDS!$I$4:$T$14,MATCH($E61,DEMANDS!$H$4:$H$14,0),FALSE)/HLOOKUP(2018,DEMANDS!$I$4:$T$14,MATCH($E61,DEMANDS!$H$4:$H$14,0),FALSE)</f>
        <v>0.38320216588875083</v>
      </c>
      <c r="J61" s="77">
        <f>HLOOKUP(REG_TRA_DEMANDS!J$3,'BY-Demands'!$J$5:$AK$15,MATCH($E61,'BY-Demands'!$I$5:$I$15,0),FALSE)*HLOOKUP(REG_TRA_DEMANDS!$F61,DEMANDS!$I$4:$T$14,MATCH($E61,DEMANDS!$H$4:$H$14,0),FALSE)/HLOOKUP(2018,DEMANDS!$I$4:$T$14,MATCH($E61,DEMANDS!$H$4:$H$14,0),FALSE)</f>
        <v>0.17089992685737113</v>
      </c>
      <c r="K61" s="77">
        <f>HLOOKUP(REG_TRA_DEMANDS!K$3,'BY-Demands'!$J$5:$AK$15,MATCH($E61,'BY-Demands'!$I$5:$I$15,0),FALSE)*HLOOKUP(REG_TRA_DEMANDS!$F61,DEMANDS!$I$4:$T$14,MATCH($E61,DEMANDS!$H$4:$H$14,0),FALSE)/HLOOKUP(2018,DEMANDS!$I$4:$T$14,MATCH($E61,DEMANDS!$H$4:$H$14,0),FALSE)</f>
        <v>0.14586737247096446</v>
      </c>
      <c r="L61" s="77">
        <f>HLOOKUP(REG_TRA_DEMANDS!L$3,'BY-Demands'!$J$5:$AK$15,MATCH($E61,'BY-Demands'!$I$5:$I$15,0),FALSE)*HLOOKUP(REG_TRA_DEMANDS!$F61,DEMANDS!$I$4:$T$14,MATCH($E61,DEMANDS!$H$4:$H$14,0),FALSE)/HLOOKUP(2018,DEMANDS!$I$4:$T$14,MATCH($E61,DEMANDS!$H$4:$H$14,0),FALSE)</f>
        <v>7.0392541825634272E-2</v>
      </c>
      <c r="M61" s="77">
        <f>HLOOKUP(REG_TRA_DEMANDS!M$3,'BY-Demands'!$J$5:$AK$15,MATCH($E61,'BY-Demands'!$I$5:$I$15,0),FALSE)*HLOOKUP(REG_TRA_DEMANDS!$F61,DEMANDS!$I$4:$T$14,MATCH($E61,DEMANDS!$H$4:$H$14,0),FALSE)/HLOOKUP(2018,DEMANDS!$I$4:$T$14,MATCH($E61,DEMANDS!$H$4:$H$14,0),FALSE)</f>
        <v>0.22196737114121881</v>
      </c>
      <c r="N61" s="77">
        <f>HLOOKUP(REG_TRA_DEMANDS!N$3,'BY-Demands'!$J$5:$AK$15,MATCH($E61,'BY-Demands'!$I$5:$I$15,0),FALSE)*HLOOKUP(REG_TRA_DEMANDS!$F61,DEMANDS!$I$4:$T$14,MATCH($E61,DEMANDS!$H$4:$H$14,0),FALSE)/HLOOKUP(2018,DEMANDS!$I$4:$T$14,MATCH($E61,DEMANDS!$H$4:$H$14,0),FALSE)</f>
        <v>0.33590984091794068</v>
      </c>
      <c r="O61" s="77">
        <f>HLOOKUP(REG_TRA_DEMANDS!O$3,'BY-Demands'!$J$5:$AK$15,MATCH($E61,'BY-Demands'!$I$5:$I$15,0),FALSE)*HLOOKUP(REG_TRA_DEMANDS!$F61,DEMANDS!$I$4:$T$14,MATCH($E61,DEMANDS!$H$4:$H$14,0),FALSE)/HLOOKUP(2018,DEMANDS!$I$4:$T$14,MATCH($E61,DEMANDS!$H$4:$H$14,0),FALSE)</f>
        <v>0.13426645837761547</v>
      </c>
      <c r="P61" s="77">
        <f>HLOOKUP(REG_TRA_DEMANDS!P$3,'BY-Demands'!$J$5:$AK$15,MATCH($E61,'BY-Demands'!$I$5:$I$15,0),FALSE)*HLOOKUP(REG_TRA_DEMANDS!$F61,DEMANDS!$I$4:$T$14,MATCH($E61,DEMANDS!$H$4:$H$14,0),FALSE)/HLOOKUP(2018,DEMANDS!$I$4:$T$14,MATCH($E61,DEMANDS!$H$4:$H$14,0),FALSE)</f>
        <v>0.15288199882224349</v>
      </c>
      <c r="Q61" s="77">
        <f>HLOOKUP(REG_TRA_DEMANDS!Q$3,'BY-Demands'!$J$5:$AK$15,MATCH($E61,'BY-Demands'!$I$5:$I$15,0),FALSE)*HLOOKUP(REG_TRA_DEMANDS!$F61,DEMANDS!$I$4:$T$14,MATCH($E61,DEMANDS!$H$4:$H$14,0),FALSE)/HLOOKUP(2018,DEMANDS!$I$4:$T$14,MATCH($E61,DEMANDS!$H$4:$H$14,0),FALSE)</f>
        <v>0.25785511577857317</v>
      </c>
      <c r="R61" s="77">
        <f>HLOOKUP(REG_TRA_DEMANDS!R$3,'BY-Demands'!$J$5:$AK$15,MATCH($E61,'BY-Demands'!$I$5:$I$15,0),FALSE)*HLOOKUP(REG_TRA_DEMANDS!$F61,DEMANDS!$I$4:$T$14,MATCH($E61,DEMANDS!$H$4:$H$14,0),FALSE)/HLOOKUP(2018,DEMANDS!$I$4:$T$14,MATCH($E61,DEMANDS!$H$4:$H$14,0),FALSE)</f>
        <v>0.24528803291943213</v>
      </c>
      <c r="S61" s="77">
        <f>HLOOKUP(REG_TRA_DEMANDS!S$3,'BY-Demands'!$J$5:$AK$15,MATCH($E61,'BY-Demands'!$I$5:$I$15,0),FALSE)*HLOOKUP(REG_TRA_DEMANDS!$F61,DEMANDS!$I$4:$T$14,MATCH($E61,DEMANDS!$H$4:$H$14,0),FALSE)/HLOOKUP(2018,DEMANDS!$I$4:$T$14,MATCH($E61,DEMANDS!$H$4:$H$14,0),FALSE)</f>
        <v>0.2046297223618615</v>
      </c>
      <c r="T61" s="77">
        <f>HLOOKUP(REG_TRA_DEMANDS!T$3,'BY-Demands'!$J$5:$AK$15,MATCH($E61,'BY-Demands'!$I$5:$I$15,0),FALSE)*HLOOKUP(REG_TRA_DEMANDS!$F61,DEMANDS!$I$4:$T$14,MATCH($E61,DEMANDS!$H$4:$H$14,0),FALSE)/HLOOKUP(2018,DEMANDS!$I$4:$T$14,MATCH($E61,DEMANDS!$H$4:$H$14,0),FALSE)</f>
        <v>0.93494136461229682</v>
      </c>
      <c r="U61" s="77">
        <f>HLOOKUP(REG_TRA_DEMANDS!U$3,'BY-Demands'!$J$5:$AK$15,MATCH($E61,'BY-Demands'!$I$5:$I$15,0),FALSE)*HLOOKUP(REG_TRA_DEMANDS!$F61,DEMANDS!$I$4:$T$14,MATCH($E61,DEMANDS!$H$4:$H$14,0),FALSE)/HLOOKUP(2018,DEMANDS!$I$4:$T$14,MATCH($E61,DEMANDS!$H$4:$H$14,0),FALSE)</f>
        <v>0.25438483046115862</v>
      </c>
      <c r="V61" s="77">
        <f>HLOOKUP(REG_TRA_DEMANDS!V$3,'BY-Demands'!$J$5:$AK$15,MATCH($E61,'BY-Demands'!$I$5:$I$15,0),FALSE)*HLOOKUP(REG_TRA_DEMANDS!$F61,DEMANDS!$I$4:$T$14,MATCH($E61,DEMANDS!$H$4:$H$14,0),FALSE)/HLOOKUP(2018,DEMANDS!$I$4:$T$14,MATCH($E61,DEMANDS!$H$4:$H$14,0),FALSE)</f>
        <v>0.33566011815316432</v>
      </c>
      <c r="W61" s="77">
        <f>HLOOKUP(REG_TRA_DEMANDS!W$3,'BY-Demands'!$J$5:$AK$15,MATCH($E61,'BY-Demands'!$I$5:$I$15,0),FALSE)*HLOOKUP(REG_TRA_DEMANDS!$F61,DEMANDS!$I$4:$T$14,MATCH($E61,DEMANDS!$H$4:$H$14,0),FALSE)/HLOOKUP(2018,DEMANDS!$I$4:$T$14,MATCH($E61,DEMANDS!$H$4:$H$14,0),FALSE)</f>
        <v>0.27478631923043101</v>
      </c>
      <c r="X61" s="77">
        <f>HLOOKUP(REG_TRA_DEMANDS!X$3,'BY-Demands'!$J$5:$AK$15,MATCH($E61,'BY-Demands'!$I$5:$I$15,0),FALSE)*HLOOKUP(REG_TRA_DEMANDS!$F61,DEMANDS!$I$4:$T$14,MATCH($E61,DEMANDS!$H$4:$H$14,0),FALSE)/HLOOKUP(2018,DEMANDS!$I$4:$T$14,MATCH($E61,DEMANDS!$H$4:$H$14,0),FALSE)</f>
        <v>0.20008132359099823</v>
      </c>
      <c r="Y61" s="77">
        <f>HLOOKUP(REG_TRA_DEMANDS!Y$3,'BY-Demands'!$J$5:$AK$15,MATCH($E61,'BY-Demands'!$I$5:$I$15,0),FALSE)*HLOOKUP(REG_TRA_DEMANDS!$F61,DEMANDS!$I$4:$T$14,MATCH($E61,DEMANDS!$H$4:$H$14,0),FALSE)/HLOOKUP(2018,DEMANDS!$I$4:$T$14,MATCH($E61,DEMANDS!$H$4:$H$14,0),FALSE)</f>
        <v>0.44443418781199145</v>
      </c>
      <c r="Z61" s="77">
        <f>HLOOKUP(REG_TRA_DEMANDS!Z$3,'BY-Demands'!$J$5:$AK$15,MATCH($E61,'BY-Demands'!$I$5:$I$15,0),FALSE)*HLOOKUP(REG_TRA_DEMANDS!$F61,DEMANDS!$I$4:$T$14,MATCH($E61,DEMANDS!$H$4:$H$14,0),FALSE)/HLOOKUP(2018,DEMANDS!$I$4:$T$14,MATCH($E61,DEMANDS!$H$4:$H$14,0),FALSE)</f>
        <v>5.518700878968081E-2</v>
      </c>
      <c r="AA61" s="77">
        <f>HLOOKUP(REG_TRA_DEMANDS!AA$3,'BY-Demands'!$J$5:$AK$15,MATCH($E61,'BY-Demands'!$I$5:$I$15,0),FALSE)*HLOOKUP(REG_TRA_DEMANDS!$F61,DEMANDS!$I$4:$T$14,MATCH($E61,DEMANDS!$H$4:$H$14,0),FALSE)/HLOOKUP(2018,DEMANDS!$I$4:$T$14,MATCH($E61,DEMANDS!$H$4:$H$14,0),FALSE)</f>
        <v>0.22476254388075315</v>
      </c>
      <c r="AB61" s="77">
        <f>HLOOKUP(REG_TRA_DEMANDS!AB$3,'BY-Demands'!$J$5:$AK$15,MATCH($E61,'BY-Demands'!$I$5:$I$15,0),FALSE)*HLOOKUP(REG_TRA_DEMANDS!$F61,DEMANDS!$I$4:$T$14,MATCH($E61,DEMANDS!$H$4:$H$14,0),FALSE)/HLOOKUP(2018,DEMANDS!$I$4:$T$14,MATCH($E61,DEMANDS!$H$4:$H$14,0),FALSE)</f>
        <v>0.11115935261893529</v>
      </c>
      <c r="AC61" s="77">
        <f>HLOOKUP(REG_TRA_DEMANDS!AC$3,'BY-Demands'!$J$5:$AK$15,MATCH($E61,'BY-Demands'!$I$5:$I$15,0),FALSE)*HLOOKUP(REG_TRA_DEMANDS!$F61,DEMANDS!$I$4:$T$14,MATCH($E61,DEMANDS!$H$4:$H$14,0),FALSE)/HLOOKUP(2018,DEMANDS!$I$4:$T$14,MATCH($E61,DEMANDS!$H$4:$H$14,0),FALSE)</f>
        <v>0.11286607854923651</v>
      </c>
      <c r="AD61" s="77">
        <f>HLOOKUP(REG_TRA_DEMANDS!AD$3,'BY-Demands'!$J$5:$AK$15,MATCH($E61,'BY-Demands'!$I$5:$I$15,0),FALSE)*HLOOKUP(REG_TRA_DEMANDS!$F61,DEMANDS!$I$4:$T$14,MATCH($E61,DEMANDS!$H$4:$H$14,0),FALSE)/HLOOKUP(2018,DEMANDS!$I$4:$T$14,MATCH($E61,DEMANDS!$H$4:$H$14,0),FALSE)</f>
        <v>0.13119228503191602</v>
      </c>
      <c r="AE61" s="77">
        <f>HLOOKUP(REG_TRA_DEMANDS!AE$3,'BY-Demands'!$J$5:$AK$15,MATCH($E61,'BY-Demands'!$I$5:$I$15,0),FALSE)*HLOOKUP(REG_TRA_DEMANDS!$F61,DEMANDS!$I$4:$T$14,MATCH($E61,DEMANDS!$H$4:$H$14,0),FALSE)/HLOOKUP(2018,DEMANDS!$I$4:$T$14,MATCH($E61,DEMANDS!$H$4:$H$14,0),FALSE)</f>
        <v>0.27416459565743512</v>
      </c>
      <c r="AF61" s="77">
        <f>HLOOKUP(REG_TRA_DEMANDS!AF$3,'BY-Demands'!$J$5:$AK$15,MATCH($E61,'BY-Demands'!$I$5:$I$15,0),FALSE)*HLOOKUP(REG_TRA_DEMANDS!$F61,DEMANDS!$I$4:$T$14,MATCH($E61,DEMANDS!$H$4:$H$14,0),FALSE)/HLOOKUP(2018,DEMANDS!$I$4:$T$14,MATCH($E61,DEMANDS!$H$4:$H$14,0),FALSE)</f>
        <v>0.1057205630246955</v>
      </c>
    </row>
    <row r="62" spans="4:32" x14ac:dyDescent="0.2">
      <c r="D62" s="75" t="s">
        <v>4</v>
      </c>
      <c r="E62" s="75" t="str">
        <f>DEMANDS!$H$10</f>
        <v>TTURS</v>
      </c>
      <c r="F62" s="75">
        <v>2035</v>
      </c>
      <c r="G62" s="77">
        <f>HLOOKUP(REG_TRA_DEMANDS!G$3,'BY-Demands'!$J$5:$AK$15,MATCH($E62,'BY-Demands'!$I$5:$I$15,0),FALSE)*HLOOKUP(REG_TRA_DEMANDS!$F62,DEMANDS!$I$4:$T$14,MATCH($E62,DEMANDS!$H$4:$H$14,0),FALSE)/HLOOKUP(2018,DEMANDS!$I$4:$T$14,MATCH($E62,DEMANDS!$H$4:$H$14,0),FALSE)</f>
        <v>0.1005256481067382</v>
      </c>
      <c r="H62" s="77">
        <f>HLOOKUP(REG_TRA_DEMANDS!H$3,'BY-Demands'!$J$5:$AK$15,MATCH($E62,'BY-Demands'!$I$5:$I$15,0),FALSE)*HLOOKUP(REG_TRA_DEMANDS!$F62,DEMANDS!$I$4:$T$14,MATCH($E62,DEMANDS!$H$4:$H$14,0),FALSE)/HLOOKUP(2018,DEMANDS!$I$4:$T$14,MATCH($E62,DEMANDS!$H$4:$H$14,0),FALSE)</f>
        <v>2.3790510909057634</v>
      </c>
      <c r="I62" s="77">
        <f>HLOOKUP(REG_TRA_DEMANDS!I$3,'BY-Demands'!$J$5:$AK$15,MATCH($E62,'BY-Demands'!$I$5:$I$15,0),FALSE)*HLOOKUP(REG_TRA_DEMANDS!$F62,DEMANDS!$I$4:$T$14,MATCH($E62,DEMANDS!$H$4:$H$14,0),FALSE)/HLOOKUP(2018,DEMANDS!$I$4:$T$14,MATCH($E62,DEMANDS!$H$4:$H$14,0),FALSE)</f>
        <v>0.39287850077885311</v>
      </c>
      <c r="J62" s="77">
        <f>HLOOKUP(REG_TRA_DEMANDS!J$3,'BY-Demands'!$J$5:$AK$15,MATCH($E62,'BY-Demands'!$I$5:$I$15,0),FALSE)*HLOOKUP(REG_TRA_DEMANDS!$F62,DEMANDS!$I$4:$T$14,MATCH($E62,DEMANDS!$H$4:$H$14,0),FALSE)/HLOOKUP(2018,DEMANDS!$I$4:$T$14,MATCH($E62,DEMANDS!$H$4:$H$14,0),FALSE)</f>
        <v>0.17521536417002451</v>
      </c>
      <c r="K62" s="77">
        <f>HLOOKUP(REG_TRA_DEMANDS!K$3,'BY-Demands'!$J$5:$AK$15,MATCH($E62,'BY-Demands'!$I$5:$I$15,0),FALSE)*HLOOKUP(REG_TRA_DEMANDS!$F62,DEMANDS!$I$4:$T$14,MATCH($E62,DEMANDS!$H$4:$H$14,0),FALSE)/HLOOKUP(2018,DEMANDS!$I$4:$T$14,MATCH($E62,DEMANDS!$H$4:$H$14,0),FALSE)</f>
        <v>0.14955070641636312</v>
      </c>
      <c r="L62" s="77">
        <f>HLOOKUP(REG_TRA_DEMANDS!L$3,'BY-Demands'!$J$5:$AK$15,MATCH($E62,'BY-Demands'!$I$5:$I$15,0),FALSE)*HLOOKUP(REG_TRA_DEMANDS!$F62,DEMANDS!$I$4:$T$14,MATCH($E62,DEMANDS!$H$4:$H$14,0),FALSE)/HLOOKUP(2018,DEMANDS!$I$4:$T$14,MATCH($E62,DEMANDS!$H$4:$H$14,0),FALSE)</f>
        <v>7.217004171760541E-2</v>
      </c>
      <c r="M62" s="77">
        <f>HLOOKUP(REG_TRA_DEMANDS!M$3,'BY-Demands'!$J$5:$AK$15,MATCH($E62,'BY-Demands'!$I$5:$I$15,0),FALSE)*HLOOKUP(REG_TRA_DEMANDS!$F62,DEMANDS!$I$4:$T$14,MATCH($E62,DEMANDS!$H$4:$H$14,0),FALSE)/HLOOKUP(2018,DEMANDS!$I$4:$T$14,MATCH($E62,DEMANDS!$H$4:$H$14,0),FALSE)</f>
        <v>0.22757232541608999</v>
      </c>
      <c r="N62" s="77">
        <f>HLOOKUP(REG_TRA_DEMANDS!N$3,'BY-Demands'!$J$5:$AK$15,MATCH($E62,'BY-Demands'!$I$5:$I$15,0),FALSE)*HLOOKUP(REG_TRA_DEMANDS!$F62,DEMANDS!$I$4:$T$14,MATCH($E62,DEMANDS!$H$4:$H$14,0),FALSE)/HLOOKUP(2018,DEMANDS!$I$4:$T$14,MATCH($E62,DEMANDS!$H$4:$H$14,0),FALSE)</f>
        <v>0.34439198533918752</v>
      </c>
      <c r="O62" s="77">
        <f>HLOOKUP(REG_TRA_DEMANDS!O$3,'BY-Demands'!$J$5:$AK$15,MATCH($E62,'BY-Demands'!$I$5:$I$15,0),FALSE)*HLOOKUP(REG_TRA_DEMANDS!$F62,DEMANDS!$I$4:$T$14,MATCH($E62,DEMANDS!$H$4:$H$14,0),FALSE)/HLOOKUP(2018,DEMANDS!$I$4:$T$14,MATCH($E62,DEMANDS!$H$4:$H$14,0),FALSE)</f>
        <v>0.13765685470472541</v>
      </c>
      <c r="P62" s="77">
        <f>HLOOKUP(REG_TRA_DEMANDS!P$3,'BY-Demands'!$J$5:$AK$15,MATCH($E62,'BY-Demands'!$I$5:$I$15,0),FALSE)*HLOOKUP(REG_TRA_DEMANDS!$F62,DEMANDS!$I$4:$T$14,MATCH($E62,DEMANDS!$H$4:$H$14,0),FALSE)/HLOOKUP(2018,DEMANDS!$I$4:$T$14,MATCH($E62,DEMANDS!$H$4:$H$14,0),FALSE)</f>
        <v>0.15674246087323754</v>
      </c>
      <c r="Q62" s="77">
        <f>HLOOKUP(REG_TRA_DEMANDS!Q$3,'BY-Demands'!$J$5:$AK$15,MATCH($E62,'BY-Demands'!$I$5:$I$15,0),FALSE)*HLOOKUP(REG_TRA_DEMANDS!$F62,DEMANDS!$I$4:$T$14,MATCH($E62,DEMANDS!$H$4:$H$14,0),FALSE)/HLOOKUP(2018,DEMANDS!$I$4:$T$14,MATCH($E62,DEMANDS!$H$4:$H$14,0),FALSE)</f>
        <v>0.26436628057747963</v>
      </c>
      <c r="R62" s="77">
        <f>HLOOKUP(REG_TRA_DEMANDS!R$3,'BY-Demands'!$J$5:$AK$15,MATCH($E62,'BY-Demands'!$I$5:$I$15,0),FALSE)*HLOOKUP(REG_TRA_DEMANDS!$F62,DEMANDS!$I$4:$T$14,MATCH($E62,DEMANDS!$H$4:$H$14,0),FALSE)/HLOOKUP(2018,DEMANDS!$I$4:$T$14,MATCH($E62,DEMANDS!$H$4:$H$14,0),FALSE)</f>
        <v>0.25148186312798032</v>
      </c>
      <c r="S62" s="77">
        <f>HLOOKUP(REG_TRA_DEMANDS!S$3,'BY-Demands'!$J$5:$AK$15,MATCH($E62,'BY-Demands'!$I$5:$I$15,0),FALSE)*HLOOKUP(REG_TRA_DEMANDS!$F62,DEMANDS!$I$4:$T$14,MATCH($E62,DEMANDS!$H$4:$H$14,0),FALSE)/HLOOKUP(2018,DEMANDS!$I$4:$T$14,MATCH($E62,DEMANDS!$H$4:$H$14,0),FALSE)</f>
        <v>0.20979687927875862</v>
      </c>
      <c r="T62" s="77">
        <f>HLOOKUP(REG_TRA_DEMANDS!T$3,'BY-Demands'!$J$5:$AK$15,MATCH($E62,'BY-Demands'!$I$5:$I$15,0),FALSE)*HLOOKUP(REG_TRA_DEMANDS!$F62,DEMANDS!$I$4:$T$14,MATCH($E62,DEMANDS!$H$4:$H$14,0),FALSE)/HLOOKUP(2018,DEMANDS!$I$4:$T$14,MATCH($E62,DEMANDS!$H$4:$H$14,0),FALSE)</f>
        <v>0.95854980567007564</v>
      </c>
      <c r="U62" s="77">
        <f>HLOOKUP(REG_TRA_DEMANDS!U$3,'BY-Demands'!$J$5:$AK$15,MATCH($E62,'BY-Demands'!$I$5:$I$15,0),FALSE)*HLOOKUP(REG_TRA_DEMANDS!$F62,DEMANDS!$I$4:$T$14,MATCH($E62,DEMANDS!$H$4:$H$14,0),FALSE)/HLOOKUP(2018,DEMANDS!$I$4:$T$14,MATCH($E62,DEMANDS!$H$4:$H$14,0),FALSE)</f>
        <v>0.2608083662070883</v>
      </c>
      <c r="V62" s="77">
        <f>HLOOKUP(REG_TRA_DEMANDS!V$3,'BY-Demands'!$J$5:$AK$15,MATCH($E62,'BY-Demands'!$I$5:$I$15,0),FALSE)*HLOOKUP(REG_TRA_DEMANDS!$F62,DEMANDS!$I$4:$T$14,MATCH($E62,DEMANDS!$H$4:$H$14,0),FALSE)/HLOOKUP(2018,DEMANDS!$I$4:$T$14,MATCH($E62,DEMANDS!$H$4:$H$14,0),FALSE)</f>
        <v>0.34413595676166592</v>
      </c>
      <c r="W62" s="77">
        <f>HLOOKUP(REG_TRA_DEMANDS!W$3,'BY-Demands'!$J$5:$AK$15,MATCH($E62,'BY-Demands'!$I$5:$I$15,0),FALSE)*HLOOKUP(REG_TRA_DEMANDS!$F62,DEMANDS!$I$4:$T$14,MATCH($E62,DEMANDS!$H$4:$H$14,0),FALSE)/HLOOKUP(2018,DEMANDS!$I$4:$T$14,MATCH($E62,DEMANDS!$H$4:$H$14,0),FALSE)</f>
        <v>0.28172501813346418</v>
      </c>
      <c r="X62" s="77">
        <f>HLOOKUP(REG_TRA_DEMANDS!X$3,'BY-Demands'!$J$5:$AK$15,MATCH($E62,'BY-Demands'!$I$5:$I$15,0),FALSE)*HLOOKUP(REG_TRA_DEMANDS!$F62,DEMANDS!$I$4:$T$14,MATCH($E62,DEMANDS!$H$4:$H$14,0),FALSE)/HLOOKUP(2018,DEMANDS!$I$4:$T$14,MATCH($E62,DEMANDS!$H$4:$H$14,0),FALSE)</f>
        <v>0.20513362773920463</v>
      </c>
      <c r="Y62" s="77">
        <f>HLOOKUP(REG_TRA_DEMANDS!Y$3,'BY-Demands'!$J$5:$AK$15,MATCH($E62,'BY-Demands'!$I$5:$I$15,0),FALSE)*HLOOKUP(REG_TRA_DEMANDS!$F62,DEMANDS!$I$4:$T$14,MATCH($E62,DEMANDS!$H$4:$H$14,0),FALSE)/HLOOKUP(2018,DEMANDS!$I$4:$T$14,MATCH($E62,DEMANDS!$H$4:$H$14,0),FALSE)</f>
        <v>0.4556567079872243</v>
      </c>
      <c r="Z62" s="77">
        <f>HLOOKUP(REG_TRA_DEMANDS!Z$3,'BY-Demands'!$J$5:$AK$15,MATCH($E62,'BY-Demands'!$I$5:$I$15,0),FALSE)*HLOOKUP(REG_TRA_DEMANDS!$F62,DEMANDS!$I$4:$T$14,MATCH($E62,DEMANDS!$H$4:$H$14,0),FALSE)/HLOOKUP(2018,DEMANDS!$I$4:$T$14,MATCH($E62,DEMANDS!$H$4:$H$14,0),FALSE)</f>
        <v>5.6580549918013048E-2</v>
      </c>
      <c r="AA62" s="77">
        <f>HLOOKUP(REG_TRA_DEMANDS!AA$3,'BY-Demands'!$J$5:$AK$15,MATCH($E62,'BY-Demands'!$I$5:$I$15,0),FALSE)*HLOOKUP(REG_TRA_DEMANDS!$F62,DEMANDS!$I$4:$T$14,MATCH($E62,DEMANDS!$H$4:$H$14,0),FALSE)/HLOOKUP(2018,DEMANDS!$I$4:$T$14,MATCH($E62,DEMANDS!$H$4:$H$14,0),FALSE)</f>
        <v>0.23043807977000716</v>
      </c>
      <c r="AB62" s="77">
        <f>HLOOKUP(REG_TRA_DEMANDS!AB$3,'BY-Demands'!$J$5:$AK$15,MATCH($E62,'BY-Demands'!$I$5:$I$15,0),FALSE)*HLOOKUP(REG_TRA_DEMANDS!$F62,DEMANDS!$I$4:$T$14,MATCH($E62,DEMANDS!$H$4:$H$14,0),FALSE)/HLOOKUP(2018,DEMANDS!$I$4:$T$14,MATCH($E62,DEMANDS!$H$4:$H$14,0),FALSE)</f>
        <v>0.11396626556947444</v>
      </c>
      <c r="AC62" s="77">
        <f>HLOOKUP(REG_TRA_DEMANDS!AC$3,'BY-Demands'!$J$5:$AK$15,MATCH($E62,'BY-Demands'!$I$5:$I$15,0),FALSE)*HLOOKUP(REG_TRA_DEMANDS!$F62,DEMANDS!$I$4:$T$14,MATCH($E62,DEMANDS!$H$4:$H$14,0),FALSE)/HLOOKUP(2018,DEMANDS!$I$4:$T$14,MATCH($E62,DEMANDS!$H$4:$H$14,0),FALSE)</f>
        <v>0.11571608846826202</v>
      </c>
      <c r="AD62" s="77">
        <f>HLOOKUP(REG_TRA_DEMANDS!AD$3,'BY-Demands'!$J$5:$AK$15,MATCH($E62,'BY-Demands'!$I$5:$I$15,0),FALSE)*HLOOKUP(REG_TRA_DEMANDS!$F62,DEMANDS!$I$4:$T$14,MATCH($E62,DEMANDS!$H$4:$H$14,0),FALSE)/HLOOKUP(2018,DEMANDS!$I$4:$T$14,MATCH($E62,DEMANDS!$H$4:$H$14,0),FALSE)</f>
        <v>0.13450505462971393</v>
      </c>
      <c r="AE62" s="77">
        <f>HLOOKUP(REG_TRA_DEMANDS!AE$3,'BY-Demands'!$J$5:$AK$15,MATCH($E62,'BY-Demands'!$I$5:$I$15,0),FALSE)*HLOOKUP(REG_TRA_DEMANDS!$F62,DEMANDS!$I$4:$T$14,MATCH($E62,DEMANDS!$H$4:$H$14,0),FALSE)/HLOOKUP(2018,DEMANDS!$I$4:$T$14,MATCH($E62,DEMANDS!$H$4:$H$14,0),FALSE)</f>
        <v>0.28108759526115079</v>
      </c>
      <c r="AF62" s="77">
        <f>HLOOKUP(REG_TRA_DEMANDS!AF$3,'BY-Demands'!$J$5:$AK$15,MATCH($E62,'BY-Demands'!$I$5:$I$15,0),FALSE)*HLOOKUP(REG_TRA_DEMANDS!$F62,DEMANDS!$I$4:$T$14,MATCH($E62,DEMANDS!$H$4:$H$14,0),FALSE)/HLOOKUP(2018,DEMANDS!$I$4:$T$14,MATCH($E62,DEMANDS!$H$4:$H$14,0),FALSE)</f>
        <v>0.10839013972247989</v>
      </c>
    </row>
    <row r="63" spans="4:32" x14ac:dyDescent="0.2">
      <c r="D63" s="75" t="s">
        <v>4</v>
      </c>
      <c r="E63" s="75" t="str">
        <f>DEMANDS!$H$10</f>
        <v>TTURS</v>
      </c>
      <c r="F63" s="75">
        <v>2040</v>
      </c>
      <c r="G63" s="77">
        <f>HLOOKUP(REG_TRA_DEMANDS!G$3,'BY-Demands'!$J$5:$AK$15,MATCH($E63,'BY-Demands'!$I$5:$I$15,0),FALSE)*HLOOKUP(REG_TRA_DEMANDS!$F63,DEMANDS!$I$4:$T$14,MATCH($E63,DEMANDS!$H$4:$H$14,0),FALSE)/HLOOKUP(2018,DEMANDS!$I$4:$T$14,MATCH($E63,DEMANDS!$H$4:$H$14,0),FALSE)</f>
        <v>0.10306404669295018</v>
      </c>
      <c r="H63" s="77">
        <f>HLOOKUP(REG_TRA_DEMANDS!H$3,'BY-Demands'!$J$5:$AK$15,MATCH($E63,'BY-Demands'!$I$5:$I$15,0),FALSE)*HLOOKUP(REG_TRA_DEMANDS!$F63,DEMANDS!$I$4:$T$14,MATCH($E63,DEMANDS!$H$4:$H$14,0),FALSE)/HLOOKUP(2018,DEMANDS!$I$4:$T$14,MATCH($E63,DEMANDS!$H$4:$H$14,0),FALSE)</f>
        <v>2.4391251122069644</v>
      </c>
      <c r="I63" s="77">
        <f>HLOOKUP(REG_TRA_DEMANDS!I$3,'BY-Demands'!$J$5:$AK$15,MATCH($E63,'BY-Demands'!$I$5:$I$15,0),FALSE)*HLOOKUP(REG_TRA_DEMANDS!$F63,DEMANDS!$I$4:$T$14,MATCH($E63,DEMANDS!$H$4:$H$14,0),FALSE)/HLOOKUP(2018,DEMANDS!$I$4:$T$14,MATCH($E63,DEMANDS!$H$4:$H$14,0),FALSE)</f>
        <v>0.40279917525061787</v>
      </c>
      <c r="J63" s="77">
        <f>HLOOKUP(REG_TRA_DEMANDS!J$3,'BY-Demands'!$J$5:$AK$15,MATCH($E63,'BY-Demands'!$I$5:$I$15,0),FALSE)*HLOOKUP(REG_TRA_DEMANDS!$F63,DEMANDS!$I$4:$T$14,MATCH($E63,DEMANDS!$H$4:$H$14,0),FALSE)/HLOOKUP(2018,DEMANDS!$I$4:$T$14,MATCH($E63,DEMANDS!$H$4:$H$14,0),FALSE)</f>
        <v>0.17963977168261822</v>
      </c>
      <c r="K63" s="77">
        <f>HLOOKUP(REG_TRA_DEMANDS!K$3,'BY-Demands'!$J$5:$AK$15,MATCH($E63,'BY-Demands'!$I$5:$I$15,0),FALSE)*HLOOKUP(REG_TRA_DEMANDS!$F63,DEMANDS!$I$4:$T$14,MATCH($E63,DEMANDS!$H$4:$H$14,0),FALSE)/HLOOKUP(2018,DEMANDS!$I$4:$T$14,MATCH($E63,DEMANDS!$H$4:$H$14,0),FALSE)</f>
        <v>0.15332704915957249</v>
      </c>
      <c r="L63" s="77">
        <f>HLOOKUP(REG_TRA_DEMANDS!L$3,'BY-Demands'!$J$5:$AK$15,MATCH($E63,'BY-Demands'!$I$5:$I$15,0),FALSE)*HLOOKUP(REG_TRA_DEMANDS!$F63,DEMANDS!$I$4:$T$14,MATCH($E63,DEMANDS!$H$4:$H$14,0),FALSE)/HLOOKUP(2018,DEMANDS!$I$4:$T$14,MATCH($E63,DEMANDS!$H$4:$H$14,0),FALSE)</f>
        <v>7.3992425709283938E-2</v>
      </c>
      <c r="M63" s="77">
        <f>HLOOKUP(REG_TRA_DEMANDS!M$3,'BY-Demands'!$J$5:$AK$15,MATCH($E63,'BY-Demands'!$I$5:$I$15,0),FALSE)*HLOOKUP(REG_TRA_DEMANDS!$F63,DEMANDS!$I$4:$T$14,MATCH($E63,DEMANDS!$H$4:$H$14,0),FALSE)/HLOOKUP(2018,DEMANDS!$I$4:$T$14,MATCH($E63,DEMANDS!$H$4:$H$14,0),FALSE)</f>
        <v>0.23331881181012754</v>
      </c>
      <c r="N63" s="77">
        <f>HLOOKUP(REG_TRA_DEMANDS!N$3,'BY-Demands'!$J$5:$AK$15,MATCH($E63,'BY-Demands'!$I$5:$I$15,0),FALSE)*HLOOKUP(REG_TRA_DEMANDS!$F63,DEMANDS!$I$4:$T$14,MATCH($E63,DEMANDS!$H$4:$H$14,0),FALSE)/HLOOKUP(2018,DEMANDS!$I$4:$T$14,MATCH($E63,DEMANDS!$H$4:$H$14,0),FALSE)</f>
        <v>0.35308831453628453</v>
      </c>
      <c r="O63" s="77">
        <f>HLOOKUP(REG_TRA_DEMANDS!O$3,'BY-Demands'!$J$5:$AK$15,MATCH($E63,'BY-Demands'!$I$5:$I$15,0),FALSE)*HLOOKUP(REG_TRA_DEMANDS!$F63,DEMANDS!$I$4:$T$14,MATCH($E63,DEMANDS!$H$4:$H$14,0),FALSE)/HLOOKUP(2018,DEMANDS!$I$4:$T$14,MATCH($E63,DEMANDS!$H$4:$H$14,0),FALSE)</f>
        <v>0.14113286278769582</v>
      </c>
      <c r="P63" s="77">
        <f>HLOOKUP(REG_TRA_DEMANDS!P$3,'BY-Demands'!$J$5:$AK$15,MATCH($E63,'BY-Demands'!$I$5:$I$15,0),FALSE)*HLOOKUP(REG_TRA_DEMANDS!$F63,DEMANDS!$I$4:$T$14,MATCH($E63,DEMANDS!$H$4:$H$14,0),FALSE)/HLOOKUP(2018,DEMANDS!$I$4:$T$14,MATCH($E63,DEMANDS!$H$4:$H$14,0),FALSE)</f>
        <v>0.16070040442867276</v>
      </c>
      <c r="Q63" s="77">
        <f>HLOOKUP(REG_TRA_DEMANDS!Q$3,'BY-Demands'!$J$5:$AK$15,MATCH($E63,'BY-Demands'!$I$5:$I$15,0),FALSE)*HLOOKUP(REG_TRA_DEMANDS!$F63,DEMANDS!$I$4:$T$14,MATCH($E63,DEMANDS!$H$4:$H$14,0),FALSE)/HLOOKUP(2018,DEMANDS!$I$4:$T$14,MATCH($E63,DEMANDS!$H$4:$H$14,0),FALSE)</f>
        <v>0.27104186044688228</v>
      </c>
      <c r="R63" s="77">
        <f>HLOOKUP(REG_TRA_DEMANDS!R$3,'BY-Demands'!$J$5:$AK$15,MATCH($E63,'BY-Demands'!$I$5:$I$15,0),FALSE)*HLOOKUP(REG_TRA_DEMANDS!$F63,DEMANDS!$I$4:$T$14,MATCH($E63,DEMANDS!$H$4:$H$14,0),FALSE)/HLOOKUP(2018,DEMANDS!$I$4:$T$14,MATCH($E63,DEMANDS!$H$4:$H$14,0),FALSE)</f>
        <v>0.25783209531095719</v>
      </c>
      <c r="S63" s="77">
        <f>HLOOKUP(REG_TRA_DEMANDS!S$3,'BY-Demands'!$J$5:$AK$15,MATCH($E63,'BY-Demands'!$I$5:$I$15,0),FALSE)*HLOOKUP(REG_TRA_DEMANDS!$F63,DEMANDS!$I$4:$T$14,MATCH($E63,DEMANDS!$H$4:$H$14,0),FALSE)/HLOOKUP(2018,DEMANDS!$I$4:$T$14,MATCH($E63,DEMANDS!$H$4:$H$14,0),FALSE)</f>
        <v>0.21509451338291705</v>
      </c>
      <c r="T63" s="77">
        <f>HLOOKUP(REG_TRA_DEMANDS!T$3,'BY-Demands'!$J$5:$AK$15,MATCH($E63,'BY-Demands'!$I$5:$I$15,0),FALSE)*HLOOKUP(REG_TRA_DEMANDS!$F63,DEMANDS!$I$4:$T$14,MATCH($E63,DEMANDS!$H$4:$H$14,0),FALSE)/HLOOKUP(2018,DEMANDS!$I$4:$T$14,MATCH($E63,DEMANDS!$H$4:$H$14,0),FALSE)</f>
        <v>0.98275438944896498</v>
      </c>
      <c r="U63" s="77">
        <f>HLOOKUP(REG_TRA_DEMANDS!U$3,'BY-Demands'!$J$5:$AK$15,MATCH($E63,'BY-Demands'!$I$5:$I$15,0),FALSE)*HLOOKUP(REG_TRA_DEMANDS!$F63,DEMANDS!$I$4:$T$14,MATCH($E63,DEMANDS!$H$4:$H$14,0),FALSE)/HLOOKUP(2018,DEMANDS!$I$4:$T$14,MATCH($E63,DEMANDS!$H$4:$H$14,0),FALSE)</f>
        <v>0.2673941042801159</v>
      </c>
      <c r="V63" s="77">
        <f>HLOOKUP(REG_TRA_DEMANDS!V$3,'BY-Demands'!$J$5:$AK$15,MATCH($E63,'BY-Demands'!$I$5:$I$15,0),FALSE)*HLOOKUP(REG_TRA_DEMANDS!$F63,DEMANDS!$I$4:$T$14,MATCH($E63,DEMANDS!$H$4:$H$14,0),FALSE)/HLOOKUP(2018,DEMANDS!$I$4:$T$14,MATCH($E63,DEMANDS!$H$4:$H$14,0),FALSE)</f>
        <v>0.3528258209163439</v>
      </c>
      <c r="W63" s="77">
        <f>HLOOKUP(REG_TRA_DEMANDS!W$3,'BY-Demands'!$J$5:$AK$15,MATCH($E63,'BY-Demands'!$I$5:$I$15,0),FALSE)*HLOOKUP(REG_TRA_DEMANDS!$F63,DEMANDS!$I$4:$T$14,MATCH($E63,DEMANDS!$H$4:$H$14,0),FALSE)/HLOOKUP(2018,DEMANDS!$I$4:$T$14,MATCH($E63,DEMANDS!$H$4:$H$14,0),FALSE)</f>
        <v>0.28883892787887766</v>
      </c>
      <c r="X63" s="77">
        <f>HLOOKUP(REG_TRA_DEMANDS!X$3,'BY-Demands'!$J$5:$AK$15,MATCH($E63,'BY-Demands'!$I$5:$I$15,0),FALSE)*HLOOKUP(REG_TRA_DEMANDS!$F63,DEMANDS!$I$4:$T$14,MATCH($E63,DEMANDS!$H$4:$H$14,0),FALSE)/HLOOKUP(2018,DEMANDS!$I$4:$T$14,MATCH($E63,DEMANDS!$H$4:$H$14,0),FALSE)</f>
        <v>0.21031350889833766</v>
      </c>
      <c r="Y63" s="77">
        <f>HLOOKUP(REG_TRA_DEMANDS!Y$3,'BY-Demands'!$J$5:$AK$15,MATCH($E63,'BY-Demands'!$I$5:$I$15,0),FALSE)*HLOOKUP(REG_TRA_DEMANDS!$F63,DEMANDS!$I$4:$T$14,MATCH($E63,DEMANDS!$H$4:$H$14,0),FALSE)/HLOOKUP(2018,DEMANDS!$I$4:$T$14,MATCH($E63,DEMANDS!$H$4:$H$14,0),FALSE)</f>
        <v>0.46716261086013744</v>
      </c>
      <c r="Z63" s="77">
        <f>HLOOKUP(REG_TRA_DEMANDS!Z$3,'BY-Demands'!$J$5:$AK$15,MATCH($E63,'BY-Demands'!$I$5:$I$15,0),FALSE)*HLOOKUP(REG_TRA_DEMANDS!$F63,DEMANDS!$I$4:$T$14,MATCH($E63,DEMANDS!$H$4:$H$14,0),FALSE)/HLOOKUP(2018,DEMANDS!$I$4:$T$14,MATCH($E63,DEMANDS!$H$4:$H$14,0),FALSE)</f>
        <v>5.8009279706121256E-2</v>
      </c>
      <c r="AA63" s="77">
        <f>HLOOKUP(REG_TRA_DEMANDS!AA$3,'BY-Demands'!$J$5:$AK$15,MATCH($E63,'BY-Demands'!$I$5:$I$15,0),FALSE)*HLOOKUP(REG_TRA_DEMANDS!$F63,DEMANDS!$I$4:$T$14,MATCH($E63,DEMANDS!$H$4:$H$14,0),FALSE)/HLOOKUP(2018,DEMANDS!$I$4:$T$14,MATCH($E63,DEMANDS!$H$4:$H$14,0),FALSE)</f>
        <v>0.23625693005263845</v>
      </c>
      <c r="AB63" s="77">
        <f>HLOOKUP(REG_TRA_DEMANDS!AB$3,'BY-Demands'!$J$5:$AK$15,MATCH($E63,'BY-Demands'!$I$5:$I$15,0),FALSE)*HLOOKUP(REG_TRA_DEMANDS!$F63,DEMANDS!$I$4:$T$14,MATCH($E63,DEMANDS!$H$4:$H$14,0),FALSE)/HLOOKUP(2018,DEMANDS!$I$4:$T$14,MATCH($E63,DEMANDS!$H$4:$H$14,0),FALSE)</f>
        <v>0.11684405658943627</v>
      </c>
      <c r="AC63" s="77">
        <f>HLOOKUP(REG_TRA_DEMANDS!AC$3,'BY-Demands'!$J$5:$AK$15,MATCH($E63,'BY-Demands'!$I$5:$I$15,0),FALSE)*HLOOKUP(REG_TRA_DEMANDS!$F63,DEMANDS!$I$4:$T$14,MATCH($E63,DEMANDS!$H$4:$H$14,0),FALSE)/HLOOKUP(2018,DEMANDS!$I$4:$T$14,MATCH($E63,DEMANDS!$H$4:$H$14,0),FALSE)</f>
        <v>0.11863806470917052</v>
      </c>
      <c r="AD63" s="77">
        <f>HLOOKUP(REG_TRA_DEMANDS!AD$3,'BY-Demands'!$J$5:$AK$15,MATCH($E63,'BY-Demands'!$I$5:$I$15,0),FALSE)*HLOOKUP(REG_TRA_DEMANDS!$F63,DEMANDS!$I$4:$T$14,MATCH($E63,DEMANDS!$H$4:$H$14,0),FALSE)/HLOOKUP(2018,DEMANDS!$I$4:$T$14,MATCH($E63,DEMANDS!$H$4:$H$14,0),FALSE)</f>
        <v>0.13790147581118098</v>
      </c>
      <c r="AE63" s="77">
        <f>HLOOKUP(REG_TRA_DEMANDS!AE$3,'BY-Demands'!$J$5:$AK$15,MATCH($E63,'BY-Demands'!$I$5:$I$15,0),FALSE)*HLOOKUP(REG_TRA_DEMANDS!$F63,DEMANDS!$I$4:$T$14,MATCH($E63,DEMANDS!$H$4:$H$14,0),FALSE)/HLOOKUP(2018,DEMANDS!$I$4:$T$14,MATCH($E63,DEMANDS!$H$4:$H$14,0),FALSE)</f>
        <v>0.28818540928026581</v>
      </c>
      <c r="AF63" s="77">
        <f>HLOOKUP(REG_TRA_DEMANDS!AF$3,'BY-Demands'!$J$5:$AK$15,MATCH($E63,'BY-Demands'!$I$5:$I$15,0),FALSE)*HLOOKUP(REG_TRA_DEMANDS!$F63,DEMANDS!$I$4:$T$14,MATCH($E63,DEMANDS!$H$4:$H$14,0),FALSE)/HLOOKUP(2018,DEMANDS!$I$4:$T$14,MATCH($E63,DEMANDS!$H$4:$H$14,0),FALSE)</f>
        <v>0.11112712657720497</v>
      </c>
    </row>
    <row r="64" spans="4:32" x14ac:dyDescent="0.2">
      <c r="D64" s="75" t="s">
        <v>4</v>
      </c>
      <c r="E64" s="75" t="str">
        <f>DEMANDS!$H$10</f>
        <v>TTURS</v>
      </c>
      <c r="F64" s="75">
        <v>2045</v>
      </c>
      <c r="G64" s="77">
        <f>HLOOKUP(REG_TRA_DEMANDS!G$3,'BY-Demands'!$J$5:$AK$15,MATCH($E64,'BY-Demands'!$I$5:$I$15,0),FALSE)*HLOOKUP(REG_TRA_DEMANDS!$F64,DEMANDS!$I$4:$T$14,MATCH($E64,DEMANDS!$H$4:$H$14,0),FALSE)/HLOOKUP(2018,DEMANDS!$I$4:$T$14,MATCH($E64,DEMANDS!$H$4:$H$14,0),FALSE)</f>
        <v>0.10566654302440266</v>
      </c>
      <c r="H64" s="77">
        <f>HLOOKUP(REG_TRA_DEMANDS!H$3,'BY-Demands'!$J$5:$AK$15,MATCH($E64,'BY-Demands'!$I$5:$I$15,0),FALSE)*HLOOKUP(REG_TRA_DEMANDS!$F64,DEMANDS!$I$4:$T$14,MATCH($E64,DEMANDS!$H$4:$H$14,0),FALSE)/HLOOKUP(2018,DEMANDS!$I$4:$T$14,MATCH($E64,DEMANDS!$H$4:$H$14,0),FALSE)</f>
        <v>2.5007160778264668</v>
      </c>
      <c r="I64" s="77">
        <f>HLOOKUP(REG_TRA_DEMANDS!I$3,'BY-Demands'!$J$5:$AK$15,MATCH($E64,'BY-Demands'!$I$5:$I$15,0),FALSE)*HLOOKUP(REG_TRA_DEMANDS!$F64,DEMANDS!$I$4:$T$14,MATCH($E64,DEMANDS!$H$4:$H$14,0),FALSE)/HLOOKUP(2018,DEMANDS!$I$4:$T$14,MATCH($E64,DEMANDS!$H$4:$H$14,0),FALSE)</f>
        <v>0.41297035918467084</v>
      </c>
      <c r="J64" s="77">
        <f>HLOOKUP(REG_TRA_DEMANDS!J$3,'BY-Demands'!$J$5:$AK$15,MATCH($E64,'BY-Demands'!$I$5:$I$15,0),FALSE)*HLOOKUP(REG_TRA_DEMANDS!$F64,DEMANDS!$I$4:$T$14,MATCH($E64,DEMANDS!$H$4:$H$14,0),FALSE)/HLOOKUP(2018,DEMANDS!$I$4:$T$14,MATCH($E64,DEMANDS!$H$4:$H$14,0),FALSE)</f>
        <v>0.18417590102925446</v>
      </c>
      <c r="K64" s="77">
        <f>HLOOKUP(REG_TRA_DEMANDS!K$3,'BY-Demands'!$J$5:$AK$15,MATCH($E64,'BY-Demands'!$I$5:$I$15,0),FALSE)*HLOOKUP(REG_TRA_DEMANDS!$F64,DEMANDS!$I$4:$T$14,MATCH($E64,DEMANDS!$H$4:$H$14,0),FALSE)/HLOOKUP(2018,DEMANDS!$I$4:$T$14,MATCH($E64,DEMANDS!$H$4:$H$14,0),FALSE)</f>
        <v>0.15719874928928917</v>
      </c>
      <c r="L64" s="77">
        <f>HLOOKUP(REG_TRA_DEMANDS!L$3,'BY-Demands'!$J$5:$AK$15,MATCH($E64,'BY-Demands'!$I$5:$I$15,0),FALSE)*HLOOKUP(REG_TRA_DEMANDS!$F64,DEMANDS!$I$4:$T$14,MATCH($E64,DEMANDS!$H$4:$H$14,0),FALSE)/HLOOKUP(2018,DEMANDS!$I$4:$T$14,MATCH($E64,DEMANDS!$H$4:$H$14,0),FALSE)</f>
        <v>7.5860827180433008E-2</v>
      </c>
      <c r="M64" s="77">
        <f>HLOOKUP(REG_TRA_DEMANDS!M$3,'BY-Demands'!$J$5:$AK$15,MATCH($E64,'BY-Demands'!$I$5:$I$15,0),FALSE)*HLOOKUP(REG_TRA_DEMANDS!$F64,DEMANDS!$I$4:$T$14,MATCH($E64,DEMANDS!$H$4:$H$14,0),FALSE)/HLOOKUP(2018,DEMANDS!$I$4:$T$14,MATCH($E64,DEMANDS!$H$4:$H$14,0),FALSE)</f>
        <v>0.23921040418669823</v>
      </c>
      <c r="N64" s="77">
        <f>HLOOKUP(REG_TRA_DEMANDS!N$3,'BY-Demands'!$J$5:$AK$15,MATCH($E64,'BY-Demands'!$I$5:$I$15,0),FALSE)*HLOOKUP(REG_TRA_DEMANDS!$F64,DEMANDS!$I$4:$T$14,MATCH($E64,DEMANDS!$H$4:$H$14,0),FALSE)/HLOOKUP(2018,DEMANDS!$I$4:$T$14,MATCH($E64,DEMANDS!$H$4:$H$14,0),FALSE)</f>
        <v>0.36200423694322303</v>
      </c>
      <c r="O64" s="77">
        <f>HLOOKUP(REG_TRA_DEMANDS!O$3,'BY-Demands'!$J$5:$AK$15,MATCH($E64,'BY-Demands'!$I$5:$I$15,0),FALSE)*HLOOKUP(REG_TRA_DEMANDS!$F64,DEMANDS!$I$4:$T$14,MATCH($E64,DEMANDS!$H$4:$H$14,0),FALSE)/HLOOKUP(2018,DEMANDS!$I$4:$T$14,MATCH($E64,DEMANDS!$H$4:$H$14,0),FALSE)</f>
        <v>0.14469664443064473</v>
      </c>
      <c r="P64" s="77">
        <f>HLOOKUP(REG_TRA_DEMANDS!P$3,'BY-Demands'!$J$5:$AK$15,MATCH($E64,'BY-Demands'!$I$5:$I$15,0),FALSE)*HLOOKUP(REG_TRA_DEMANDS!$F64,DEMANDS!$I$4:$T$14,MATCH($E64,DEMANDS!$H$4:$H$14,0),FALSE)/HLOOKUP(2018,DEMANDS!$I$4:$T$14,MATCH($E64,DEMANDS!$H$4:$H$14,0),FALSE)</f>
        <v>0.1647582910186931</v>
      </c>
      <c r="Q64" s="77">
        <f>HLOOKUP(REG_TRA_DEMANDS!Q$3,'BY-Demands'!$J$5:$AK$15,MATCH($E64,'BY-Demands'!$I$5:$I$15,0),FALSE)*HLOOKUP(REG_TRA_DEMANDS!$F64,DEMANDS!$I$4:$T$14,MATCH($E64,DEMANDS!$H$4:$H$14,0),FALSE)/HLOOKUP(2018,DEMANDS!$I$4:$T$14,MATCH($E64,DEMANDS!$H$4:$H$14,0),FALSE)</f>
        <v>0.27788600707334421</v>
      </c>
      <c r="R64" s="77">
        <f>HLOOKUP(REG_TRA_DEMANDS!R$3,'BY-Demands'!$J$5:$AK$15,MATCH($E64,'BY-Demands'!$I$5:$I$15,0),FALSE)*HLOOKUP(REG_TRA_DEMANDS!$F64,DEMANDS!$I$4:$T$14,MATCH($E64,DEMANDS!$H$4:$H$14,0),FALSE)/HLOOKUP(2018,DEMANDS!$I$4:$T$14,MATCH($E64,DEMANDS!$H$4:$H$14,0),FALSE)</f>
        <v>0.26434267881420886</v>
      </c>
      <c r="S64" s="77">
        <f>HLOOKUP(REG_TRA_DEMANDS!S$3,'BY-Demands'!$J$5:$AK$15,MATCH($E64,'BY-Demands'!$I$5:$I$15,0),FALSE)*HLOOKUP(REG_TRA_DEMANDS!$F64,DEMANDS!$I$4:$T$14,MATCH($E64,DEMANDS!$H$4:$H$14,0),FALSE)/HLOOKUP(2018,DEMANDS!$I$4:$T$14,MATCH($E64,DEMANDS!$H$4:$H$14,0),FALSE)</f>
        <v>0.22052591938681979</v>
      </c>
      <c r="T64" s="77">
        <f>HLOOKUP(REG_TRA_DEMANDS!T$3,'BY-Demands'!$J$5:$AK$15,MATCH($E64,'BY-Demands'!$I$5:$I$15,0),FALSE)*HLOOKUP(REG_TRA_DEMANDS!$F64,DEMANDS!$I$4:$T$14,MATCH($E64,DEMANDS!$H$4:$H$14,0),FALSE)/HLOOKUP(2018,DEMANDS!$I$4:$T$14,MATCH($E64,DEMANDS!$H$4:$H$14,0),FALSE)</f>
        <v>1.0075701692997159</v>
      </c>
      <c r="U64" s="77">
        <f>HLOOKUP(REG_TRA_DEMANDS!U$3,'BY-Demands'!$J$5:$AK$15,MATCH($E64,'BY-Demands'!$I$5:$I$15,0),FALSE)*HLOOKUP(REG_TRA_DEMANDS!$F64,DEMANDS!$I$4:$T$14,MATCH($E64,DEMANDS!$H$4:$H$14,0),FALSE)/HLOOKUP(2018,DEMANDS!$I$4:$T$14,MATCH($E64,DEMANDS!$H$4:$H$14,0),FALSE)</f>
        <v>0.27414614049226116</v>
      </c>
      <c r="V64" s="77">
        <f>HLOOKUP(REG_TRA_DEMANDS!V$3,'BY-Demands'!$J$5:$AK$15,MATCH($E64,'BY-Demands'!$I$5:$I$15,0),FALSE)*HLOOKUP(REG_TRA_DEMANDS!$F64,DEMANDS!$I$4:$T$14,MATCH($E64,DEMANDS!$H$4:$H$14,0),FALSE)/HLOOKUP(2018,DEMANDS!$I$4:$T$14,MATCH($E64,DEMANDS!$H$4:$H$14,0),FALSE)</f>
        <v>0.3617351150304407</v>
      </c>
      <c r="W64" s="77">
        <f>HLOOKUP(REG_TRA_DEMANDS!W$3,'BY-Demands'!$J$5:$AK$15,MATCH($E64,'BY-Demands'!$I$5:$I$15,0),FALSE)*HLOOKUP(REG_TRA_DEMANDS!$F64,DEMANDS!$I$4:$T$14,MATCH($E64,DEMANDS!$H$4:$H$14,0),FALSE)/HLOOKUP(2018,DEMANDS!$I$4:$T$14,MATCH($E64,DEMANDS!$H$4:$H$14,0),FALSE)</f>
        <v>0.29613247276000321</v>
      </c>
      <c r="X64" s="77">
        <f>HLOOKUP(REG_TRA_DEMANDS!X$3,'BY-Demands'!$J$5:$AK$15,MATCH($E64,'BY-Demands'!$I$5:$I$15,0),FALSE)*HLOOKUP(REG_TRA_DEMANDS!$F64,DEMANDS!$I$4:$T$14,MATCH($E64,DEMANDS!$H$4:$H$14,0),FALSE)/HLOOKUP(2018,DEMANDS!$I$4:$T$14,MATCH($E64,DEMANDS!$H$4:$H$14,0),FALSE)</f>
        <v>0.21562418854779358</v>
      </c>
      <c r="Y64" s="77">
        <f>HLOOKUP(REG_TRA_DEMANDS!Y$3,'BY-Demands'!$J$5:$AK$15,MATCH($E64,'BY-Demands'!$I$5:$I$15,0),FALSE)*HLOOKUP(REG_TRA_DEMANDS!$F64,DEMANDS!$I$4:$T$14,MATCH($E64,DEMANDS!$H$4:$H$14,0),FALSE)/HLOOKUP(2018,DEMANDS!$I$4:$T$14,MATCH($E64,DEMANDS!$H$4:$H$14,0),FALSE)</f>
        <v>0.47895905219896212</v>
      </c>
      <c r="Z64" s="77">
        <f>HLOOKUP(REG_TRA_DEMANDS!Z$3,'BY-Demands'!$J$5:$AK$15,MATCH($E64,'BY-Demands'!$I$5:$I$15,0),FALSE)*HLOOKUP(REG_TRA_DEMANDS!$F64,DEMANDS!$I$4:$T$14,MATCH($E64,DEMANDS!$H$4:$H$14,0),FALSE)/HLOOKUP(2018,DEMANDS!$I$4:$T$14,MATCH($E64,DEMANDS!$H$4:$H$14,0),FALSE)</f>
        <v>5.9474086711760681E-2</v>
      </c>
      <c r="AA64" s="77">
        <f>HLOOKUP(REG_TRA_DEMANDS!AA$3,'BY-Demands'!$J$5:$AK$15,MATCH($E64,'BY-Demands'!$I$5:$I$15,0),FALSE)*HLOOKUP(REG_TRA_DEMANDS!$F64,DEMANDS!$I$4:$T$14,MATCH($E64,DEMANDS!$H$4:$H$14,0),FALSE)/HLOOKUP(2018,DEMANDS!$I$4:$T$14,MATCH($E64,DEMANDS!$H$4:$H$14,0),FALSE)</f>
        <v>0.24222271359667116</v>
      </c>
      <c r="AB64" s="77">
        <f>HLOOKUP(REG_TRA_DEMANDS!AB$3,'BY-Demands'!$J$5:$AK$15,MATCH($E64,'BY-Demands'!$I$5:$I$15,0),FALSE)*HLOOKUP(REG_TRA_DEMANDS!$F64,DEMANDS!$I$4:$T$14,MATCH($E64,DEMANDS!$H$4:$H$14,0),FALSE)/HLOOKUP(2018,DEMANDS!$I$4:$T$14,MATCH($E64,DEMANDS!$H$4:$H$14,0),FALSE)</f>
        <v>0.11979451543889297</v>
      </c>
      <c r="AC64" s="77">
        <f>HLOOKUP(REG_TRA_DEMANDS!AC$3,'BY-Demands'!$J$5:$AK$15,MATCH($E64,'BY-Demands'!$I$5:$I$15,0),FALSE)*HLOOKUP(REG_TRA_DEMANDS!$F64,DEMANDS!$I$4:$T$14,MATCH($E64,DEMANDS!$H$4:$H$14,0),FALSE)/HLOOKUP(2018,DEMANDS!$I$4:$T$14,MATCH($E64,DEMANDS!$H$4:$H$14,0),FALSE)</f>
        <v>0.12163382451177254</v>
      </c>
      <c r="AD64" s="77">
        <f>HLOOKUP(REG_TRA_DEMANDS!AD$3,'BY-Demands'!$J$5:$AK$15,MATCH($E64,'BY-Demands'!$I$5:$I$15,0),FALSE)*HLOOKUP(REG_TRA_DEMANDS!$F64,DEMANDS!$I$4:$T$14,MATCH($E64,DEMANDS!$H$4:$H$14,0),FALSE)/HLOOKUP(2018,DEMANDS!$I$4:$T$14,MATCH($E64,DEMANDS!$H$4:$H$14,0),FALSE)</f>
        <v>0.14138366088363102</v>
      </c>
      <c r="AE64" s="77">
        <f>HLOOKUP(REG_TRA_DEMANDS!AE$3,'BY-Demands'!$J$5:$AK$15,MATCH($E64,'BY-Demands'!$I$5:$I$15,0),FALSE)*HLOOKUP(REG_TRA_DEMANDS!$F64,DEMANDS!$I$4:$T$14,MATCH($E64,DEMANDS!$H$4:$H$14,0),FALSE)/HLOOKUP(2018,DEMANDS!$I$4:$T$14,MATCH($E64,DEMANDS!$H$4:$H$14,0),FALSE)</f>
        <v>0.29546245199783389</v>
      </c>
      <c r="AF64" s="77">
        <f>HLOOKUP(REG_TRA_DEMANDS!AF$3,'BY-Demands'!$J$5:$AK$15,MATCH($E64,'BY-Demands'!$I$5:$I$15,0),FALSE)*HLOOKUP(REG_TRA_DEMANDS!$F64,DEMANDS!$I$4:$T$14,MATCH($E64,DEMANDS!$H$4:$H$14,0),FALSE)/HLOOKUP(2018,DEMANDS!$I$4:$T$14,MATCH($E64,DEMANDS!$H$4:$H$14,0),FALSE)</f>
        <v>0.11393322577980707</v>
      </c>
    </row>
    <row r="65" spans="4:32" x14ac:dyDescent="0.2">
      <c r="D65" s="75" t="s">
        <v>4</v>
      </c>
      <c r="E65" s="75" t="str">
        <f>DEMANDS!$H$10</f>
        <v>TTURS</v>
      </c>
      <c r="F65" s="75">
        <v>2050</v>
      </c>
      <c r="G65" s="77">
        <f>HLOOKUP(REG_TRA_DEMANDS!G$3,'BY-Demands'!$J$5:$AK$15,MATCH($E65,'BY-Demands'!$I$5:$I$15,0),FALSE)*HLOOKUP(REG_TRA_DEMANDS!$F65,DEMANDS!$I$4:$T$14,MATCH($E65,DEMANDS!$H$4:$H$14,0),FALSE)/HLOOKUP(2018,DEMANDS!$I$4:$T$14,MATCH($E65,DEMANDS!$H$4:$H$14,0),FALSE)</f>
        <v>0.10833475564948568</v>
      </c>
      <c r="H65" s="77">
        <f>HLOOKUP(REG_TRA_DEMANDS!H$3,'BY-Demands'!$J$5:$AK$15,MATCH($E65,'BY-Demands'!$I$5:$I$15,0),FALSE)*HLOOKUP(REG_TRA_DEMANDS!$F65,DEMANDS!$I$4:$T$14,MATCH($E65,DEMANDS!$H$4:$H$14,0),FALSE)/HLOOKUP(2018,DEMANDS!$I$4:$T$14,MATCH($E65,DEMANDS!$H$4:$H$14,0),FALSE)</f>
        <v>2.5638622925092323</v>
      </c>
      <c r="I65" s="77">
        <f>HLOOKUP(REG_TRA_DEMANDS!I$3,'BY-Demands'!$J$5:$AK$15,MATCH($E65,'BY-Demands'!$I$5:$I$15,0),FALSE)*HLOOKUP(REG_TRA_DEMANDS!$F65,DEMANDS!$I$4:$T$14,MATCH($E65,DEMANDS!$H$4:$H$14,0),FALSE)/HLOOKUP(2018,DEMANDS!$I$4:$T$14,MATCH($E65,DEMANDS!$H$4:$H$14,0),FALSE)</f>
        <v>0.42339837825885529</v>
      </c>
      <c r="J65" s="77">
        <f>HLOOKUP(REG_TRA_DEMANDS!J$3,'BY-Demands'!$J$5:$AK$15,MATCH($E65,'BY-Demands'!$I$5:$I$15,0),FALSE)*HLOOKUP(REG_TRA_DEMANDS!$F65,DEMANDS!$I$4:$T$14,MATCH($E65,DEMANDS!$H$4:$H$14,0),FALSE)/HLOOKUP(2018,DEMANDS!$I$4:$T$14,MATCH($E65,DEMANDS!$H$4:$H$14,0),FALSE)</f>
        <v>0.1888265733262445</v>
      </c>
      <c r="K65" s="77">
        <f>HLOOKUP(REG_TRA_DEMANDS!K$3,'BY-Demands'!$J$5:$AK$15,MATCH($E65,'BY-Demands'!$I$5:$I$15,0),FALSE)*HLOOKUP(REG_TRA_DEMANDS!$F65,DEMANDS!$I$4:$T$14,MATCH($E65,DEMANDS!$H$4:$H$14,0),FALSE)/HLOOKUP(2018,DEMANDS!$I$4:$T$14,MATCH($E65,DEMANDS!$H$4:$H$14,0),FALSE)</f>
        <v>0.16116821469901751</v>
      </c>
      <c r="L65" s="77">
        <f>HLOOKUP(REG_TRA_DEMANDS!L$3,'BY-Demands'!$J$5:$AK$15,MATCH($E65,'BY-Demands'!$I$5:$I$15,0),FALSE)*HLOOKUP(REG_TRA_DEMANDS!$F65,DEMANDS!$I$4:$T$14,MATCH($E65,DEMANDS!$H$4:$H$14,0),FALSE)/HLOOKUP(2018,DEMANDS!$I$4:$T$14,MATCH($E65,DEMANDS!$H$4:$H$14,0),FALSE)</f>
        <v>7.7776408130074998E-2</v>
      </c>
      <c r="M65" s="77">
        <f>HLOOKUP(REG_TRA_DEMANDS!M$3,'BY-Demands'!$J$5:$AK$15,MATCH($E65,'BY-Demands'!$I$5:$I$15,0),FALSE)*HLOOKUP(REG_TRA_DEMANDS!$F65,DEMANDS!$I$4:$T$14,MATCH($E65,DEMANDS!$H$4:$H$14,0),FALSE)/HLOOKUP(2018,DEMANDS!$I$4:$T$14,MATCH($E65,DEMANDS!$H$4:$H$14,0),FALSE)</f>
        <v>0.24525076665369741</v>
      </c>
      <c r="N65" s="77">
        <f>HLOOKUP(REG_TRA_DEMANDS!N$3,'BY-Demands'!$J$5:$AK$15,MATCH($E65,'BY-Demands'!$I$5:$I$15,0),FALSE)*HLOOKUP(REG_TRA_DEMANDS!$F65,DEMANDS!$I$4:$T$14,MATCH($E65,DEMANDS!$H$4:$H$14,0),FALSE)/HLOOKUP(2018,DEMANDS!$I$4:$T$14,MATCH($E65,DEMANDS!$H$4:$H$14,0),FALSE)</f>
        <v>0.37114529756372977</v>
      </c>
      <c r="O65" s="77">
        <f>HLOOKUP(REG_TRA_DEMANDS!O$3,'BY-Demands'!$J$5:$AK$15,MATCH($E65,'BY-Demands'!$I$5:$I$15,0),FALSE)*HLOOKUP(REG_TRA_DEMANDS!$F65,DEMANDS!$I$4:$T$14,MATCH($E65,DEMANDS!$H$4:$H$14,0),FALSE)/HLOOKUP(2018,DEMANDS!$I$4:$T$14,MATCH($E65,DEMANDS!$H$4:$H$14,0),FALSE)</f>
        <v>0.14835041602595314</v>
      </c>
      <c r="P65" s="77">
        <f>HLOOKUP(REG_TRA_DEMANDS!P$3,'BY-Demands'!$J$5:$AK$15,MATCH($E65,'BY-Demands'!$I$5:$I$15,0),FALSE)*HLOOKUP(REG_TRA_DEMANDS!$F65,DEMANDS!$I$4:$T$14,MATCH($E65,DEMANDS!$H$4:$H$14,0),FALSE)/HLOOKUP(2018,DEMANDS!$I$4:$T$14,MATCH($E65,DEMANDS!$H$4:$H$14,0),FALSE)</f>
        <v>0.16891864433016324</v>
      </c>
      <c r="Q65" s="77">
        <f>HLOOKUP(REG_TRA_DEMANDS!Q$3,'BY-Demands'!$J$5:$AK$15,MATCH($E65,'BY-Demands'!$I$5:$I$15,0),FALSE)*HLOOKUP(REG_TRA_DEMANDS!$F65,DEMANDS!$I$4:$T$14,MATCH($E65,DEMANDS!$H$4:$H$14,0),FALSE)/HLOOKUP(2018,DEMANDS!$I$4:$T$14,MATCH($E65,DEMANDS!$H$4:$H$14,0),FALSE)</f>
        <v>0.28490297697871692</v>
      </c>
      <c r="R65" s="77">
        <f>HLOOKUP(REG_TRA_DEMANDS!R$3,'BY-Demands'!$J$5:$AK$15,MATCH($E65,'BY-Demands'!$I$5:$I$15,0),FALSE)*HLOOKUP(REG_TRA_DEMANDS!$F65,DEMANDS!$I$4:$T$14,MATCH($E65,DEMANDS!$H$4:$H$14,0),FALSE)/HLOOKUP(2018,DEMANDS!$I$4:$T$14,MATCH($E65,DEMANDS!$H$4:$H$14,0),FALSE)</f>
        <v>0.27101766270951283</v>
      </c>
      <c r="S65" s="77">
        <f>HLOOKUP(REG_TRA_DEMANDS!S$3,'BY-Demands'!$J$5:$AK$15,MATCH($E65,'BY-Demands'!$I$5:$I$15,0),FALSE)*HLOOKUP(REG_TRA_DEMANDS!$F65,DEMANDS!$I$4:$T$14,MATCH($E65,DEMANDS!$H$4:$H$14,0),FALSE)/HLOOKUP(2018,DEMANDS!$I$4:$T$14,MATCH($E65,DEMANDS!$H$4:$H$14,0),FALSE)</f>
        <v>0.22609447519856865</v>
      </c>
      <c r="T65" s="77">
        <f>HLOOKUP(REG_TRA_DEMANDS!T$3,'BY-Demands'!$J$5:$AK$15,MATCH($E65,'BY-Demands'!$I$5:$I$15,0),FALSE)*HLOOKUP(REG_TRA_DEMANDS!$F65,DEMANDS!$I$4:$T$14,MATCH($E65,DEMANDS!$H$4:$H$14,0),FALSE)/HLOOKUP(2018,DEMANDS!$I$4:$T$14,MATCH($E65,DEMANDS!$H$4:$H$14,0),FALSE)</f>
        <v>1.0330125786890498</v>
      </c>
      <c r="U65" s="77">
        <f>HLOOKUP(REG_TRA_DEMANDS!U$3,'BY-Demands'!$J$5:$AK$15,MATCH($E65,'BY-Demands'!$I$5:$I$15,0),FALSE)*HLOOKUP(REG_TRA_DEMANDS!$F65,DEMANDS!$I$4:$T$14,MATCH($E65,DEMANDS!$H$4:$H$14,0),FALSE)/HLOOKUP(2018,DEMANDS!$I$4:$T$14,MATCH($E65,DEMANDS!$H$4:$H$14,0),FALSE)</f>
        <v>0.28106867407992953</v>
      </c>
      <c r="V65" s="77">
        <f>HLOOKUP(REG_TRA_DEMANDS!V$3,'BY-Demands'!$J$5:$AK$15,MATCH($E65,'BY-Demands'!$I$5:$I$15,0),FALSE)*HLOOKUP(REG_TRA_DEMANDS!$F65,DEMANDS!$I$4:$T$14,MATCH($E65,DEMANDS!$H$4:$H$14,0),FALSE)/HLOOKUP(2018,DEMANDS!$I$4:$T$14,MATCH($E65,DEMANDS!$H$4:$H$14,0),FALSE)</f>
        <v>0.37086937998540548</v>
      </c>
      <c r="W65" s="77">
        <f>HLOOKUP(REG_TRA_DEMANDS!W$3,'BY-Demands'!$J$5:$AK$15,MATCH($E65,'BY-Demands'!$I$5:$I$15,0),FALSE)*HLOOKUP(REG_TRA_DEMANDS!$F65,DEMANDS!$I$4:$T$14,MATCH($E65,DEMANDS!$H$4:$H$14,0),FALSE)/HLOOKUP(2018,DEMANDS!$I$4:$T$14,MATCH($E65,DEMANDS!$H$4:$H$14,0),FALSE)</f>
        <v>0.30361018878912333</v>
      </c>
      <c r="X65" s="77">
        <f>HLOOKUP(REG_TRA_DEMANDS!X$3,'BY-Demands'!$J$5:$AK$15,MATCH($E65,'BY-Demands'!$I$5:$I$15,0),FALSE)*HLOOKUP(REG_TRA_DEMANDS!$F65,DEMANDS!$I$4:$T$14,MATCH($E65,DEMANDS!$H$4:$H$14,0),FALSE)/HLOOKUP(2018,DEMANDS!$I$4:$T$14,MATCH($E65,DEMANDS!$H$4:$H$14,0),FALSE)</f>
        <v>0.22106896951336028</v>
      </c>
      <c r="Y65" s="77">
        <f>HLOOKUP(REG_TRA_DEMANDS!Y$3,'BY-Demands'!$J$5:$AK$15,MATCH($E65,'BY-Demands'!$I$5:$I$15,0),FALSE)*HLOOKUP(REG_TRA_DEMANDS!$F65,DEMANDS!$I$4:$T$14,MATCH($E65,DEMANDS!$H$4:$H$14,0),FALSE)/HLOOKUP(2018,DEMANDS!$I$4:$T$14,MATCH($E65,DEMANDS!$H$4:$H$14,0),FALSE)</f>
        <v>0.49105336846404452</v>
      </c>
      <c r="Z65" s="77">
        <f>HLOOKUP(REG_TRA_DEMANDS!Z$3,'BY-Demands'!$J$5:$AK$15,MATCH($E65,'BY-Demands'!$I$5:$I$15,0),FALSE)*HLOOKUP(REG_TRA_DEMANDS!$F65,DEMANDS!$I$4:$T$14,MATCH($E65,DEMANDS!$H$4:$H$14,0),FALSE)/HLOOKUP(2018,DEMANDS!$I$4:$T$14,MATCH($E65,DEMANDS!$H$4:$H$14,0),FALSE)</f>
        <v>6.0975881929883353E-2</v>
      </c>
      <c r="AA65" s="77">
        <f>HLOOKUP(REG_TRA_DEMANDS!AA$3,'BY-Demands'!$J$5:$AK$15,MATCH($E65,'BY-Demands'!$I$5:$I$15,0),FALSE)*HLOOKUP(REG_TRA_DEMANDS!$F65,DEMANDS!$I$4:$T$14,MATCH($E65,DEMANDS!$H$4:$H$14,0),FALSE)/HLOOKUP(2018,DEMANDS!$I$4:$T$14,MATCH($E65,DEMANDS!$H$4:$H$14,0),FALSE)</f>
        <v>0.24833914065108179</v>
      </c>
      <c r="AB65" s="77">
        <f>HLOOKUP(REG_TRA_DEMANDS!AB$3,'BY-Demands'!$J$5:$AK$15,MATCH($E65,'BY-Demands'!$I$5:$I$15,0),FALSE)*HLOOKUP(REG_TRA_DEMANDS!$F65,DEMANDS!$I$4:$T$14,MATCH($E65,DEMANDS!$H$4:$H$14,0),FALSE)/HLOOKUP(2018,DEMANDS!$I$4:$T$14,MATCH($E65,DEMANDS!$H$4:$H$14,0),FALSE)</f>
        <v>0.12281947707160143</v>
      </c>
      <c r="AC65" s="77">
        <f>HLOOKUP(REG_TRA_DEMANDS!AC$3,'BY-Demands'!$J$5:$AK$15,MATCH($E65,'BY-Demands'!$I$5:$I$15,0),FALSE)*HLOOKUP(REG_TRA_DEMANDS!$F65,DEMANDS!$I$4:$T$14,MATCH($E65,DEMANDS!$H$4:$H$14,0),FALSE)/HLOOKUP(2018,DEMANDS!$I$4:$T$14,MATCH($E65,DEMANDS!$H$4:$H$14,0),FALSE)</f>
        <v>0.12470523100346113</v>
      </c>
      <c r="AD65" s="77">
        <f>HLOOKUP(REG_TRA_DEMANDS!AD$3,'BY-Demands'!$J$5:$AK$15,MATCH($E65,'BY-Demands'!$I$5:$I$15,0),FALSE)*HLOOKUP(REG_TRA_DEMANDS!$F65,DEMANDS!$I$4:$T$14,MATCH($E65,DEMANDS!$H$4:$H$14,0),FALSE)/HLOOKUP(2018,DEMANDS!$I$4:$T$14,MATCH($E65,DEMANDS!$H$4:$H$14,0),FALSE)</f>
        <v>0.14495377549278443</v>
      </c>
      <c r="AE65" s="77">
        <f>HLOOKUP(REG_TRA_DEMANDS!AE$3,'BY-Demands'!$J$5:$AK$15,MATCH($E65,'BY-Demands'!$I$5:$I$15,0),FALSE)*HLOOKUP(REG_TRA_DEMANDS!$F65,DEMANDS!$I$4:$T$14,MATCH($E65,DEMANDS!$H$4:$H$14,0),FALSE)/HLOOKUP(2018,DEMANDS!$I$4:$T$14,MATCH($E65,DEMANDS!$H$4:$H$14,0),FALSE)</f>
        <v>0.30292324916308744</v>
      </c>
      <c r="AF65" s="77">
        <f>HLOOKUP(REG_TRA_DEMANDS!AF$3,'BY-Demands'!$J$5:$AK$15,MATCH($E65,'BY-Demands'!$I$5:$I$15,0),FALSE)*HLOOKUP(REG_TRA_DEMANDS!$F65,DEMANDS!$I$4:$T$14,MATCH($E65,DEMANDS!$H$4:$H$14,0),FALSE)/HLOOKUP(2018,DEMANDS!$I$4:$T$14,MATCH($E65,DEMANDS!$H$4:$H$14,0),FALSE)</f>
        <v>0.11681018250367668</v>
      </c>
    </row>
    <row r="66" spans="4:32" x14ac:dyDescent="0.2">
      <c r="D66" s="75" t="s">
        <v>4</v>
      </c>
      <c r="E66" s="75" t="str">
        <f>DEMANDS!$H$10</f>
        <v>TTURS</v>
      </c>
      <c r="F66" s="75">
        <v>2055</v>
      </c>
      <c r="G66" s="77">
        <f>HLOOKUP(REG_TRA_DEMANDS!G$3,'BY-Demands'!$J$5:$AK$15,MATCH($E66,'BY-Demands'!$I$5:$I$15,0),FALSE)*HLOOKUP(REG_TRA_DEMANDS!$F66,DEMANDS!$I$4:$T$14,MATCH($E66,DEMANDS!$H$4:$H$14,0),FALSE)/HLOOKUP(2018,DEMANDS!$I$4:$T$14,MATCH($E66,DEMANDS!$H$4:$H$14,0),FALSE)</f>
        <v>0.11107034398696432</v>
      </c>
      <c r="H66" s="77">
        <f>HLOOKUP(REG_TRA_DEMANDS!H$3,'BY-Demands'!$J$5:$AK$15,MATCH($E66,'BY-Demands'!$I$5:$I$15,0),FALSE)*HLOOKUP(REG_TRA_DEMANDS!$F66,DEMANDS!$I$4:$T$14,MATCH($E66,DEMANDS!$H$4:$H$14,0),FALSE)/HLOOKUP(2018,DEMANDS!$I$4:$T$14,MATCH($E66,DEMANDS!$H$4:$H$14,0),FALSE)</f>
        <v>2.6286030282430359</v>
      </c>
      <c r="I66" s="77">
        <f>HLOOKUP(REG_TRA_DEMANDS!I$3,'BY-Demands'!$J$5:$AK$15,MATCH($E66,'BY-Demands'!$I$5:$I$15,0),FALSE)*HLOOKUP(REG_TRA_DEMANDS!$F66,DEMANDS!$I$4:$T$14,MATCH($E66,DEMANDS!$H$4:$H$14,0),FALSE)/HLOOKUP(2018,DEMANDS!$I$4:$T$14,MATCH($E66,DEMANDS!$H$4:$H$14,0),FALSE)</f>
        <v>0.43408971788230694</v>
      </c>
      <c r="J66" s="77">
        <f>HLOOKUP(REG_TRA_DEMANDS!J$3,'BY-Demands'!$J$5:$AK$15,MATCH($E66,'BY-Demands'!$I$5:$I$15,0),FALSE)*HLOOKUP(REG_TRA_DEMANDS!$F66,DEMANDS!$I$4:$T$14,MATCH($E66,DEMANDS!$H$4:$H$14,0),FALSE)/HLOOKUP(2018,DEMANDS!$I$4:$T$14,MATCH($E66,DEMANDS!$H$4:$H$14,0),FALSE)</f>
        <v>0.19359468092662183</v>
      </c>
      <c r="K66" s="77">
        <f>HLOOKUP(REG_TRA_DEMANDS!K$3,'BY-Demands'!$J$5:$AK$15,MATCH($E66,'BY-Demands'!$I$5:$I$15,0),FALSE)*HLOOKUP(REG_TRA_DEMANDS!$F66,DEMANDS!$I$4:$T$14,MATCH($E66,DEMANDS!$H$4:$H$14,0),FALSE)/HLOOKUP(2018,DEMANDS!$I$4:$T$14,MATCH($E66,DEMANDS!$H$4:$H$14,0),FALSE)</f>
        <v>0.16523791408459032</v>
      </c>
      <c r="L66" s="77">
        <f>HLOOKUP(REG_TRA_DEMANDS!L$3,'BY-Demands'!$J$5:$AK$15,MATCH($E66,'BY-Demands'!$I$5:$I$15,0),FALSE)*HLOOKUP(REG_TRA_DEMANDS!$F66,DEMANDS!$I$4:$T$14,MATCH($E66,DEMANDS!$H$4:$H$14,0),FALSE)/HLOOKUP(2018,DEMANDS!$I$4:$T$14,MATCH($E66,DEMANDS!$H$4:$H$14,0),FALSE)</f>
        <v>7.9740359899163823E-2</v>
      </c>
      <c r="M66" s="77">
        <f>HLOOKUP(REG_TRA_DEMANDS!M$3,'BY-Demands'!$J$5:$AK$15,MATCH($E66,'BY-Demands'!$I$5:$I$15,0),FALSE)*HLOOKUP(REG_TRA_DEMANDS!$F66,DEMANDS!$I$4:$T$14,MATCH($E66,DEMANDS!$H$4:$H$14,0),FALSE)/HLOOKUP(2018,DEMANDS!$I$4:$T$14,MATCH($E66,DEMANDS!$H$4:$H$14,0),FALSE)</f>
        <v>0.25144365584233647</v>
      </c>
      <c r="N66" s="77">
        <f>HLOOKUP(REG_TRA_DEMANDS!N$3,'BY-Demands'!$J$5:$AK$15,MATCH($E66,'BY-Demands'!$I$5:$I$15,0),FALSE)*HLOOKUP(REG_TRA_DEMANDS!$F66,DEMANDS!$I$4:$T$14,MATCH($E66,DEMANDS!$H$4:$H$14,0),FALSE)/HLOOKUP(2018,DEMANDS!$I$4:$T$14,MATCH($E66,DEMANDS!$H$4:$H$14,0),FALSE)</f>
        <v>0.38051718141982449</v>
      </c>
      <c r="O66" s="77">
        <f>HLOOKUP(REG_TRA_DEMANDS!O$3,'BY-Demands'!$J$5:$AK$15,MATCH($E66,'BY-Demands'!$I$5:$I$15,0),FALSE)*HLOOKUP(REG_TRA_DEMANDS!$F66,DEMANDS!$I$4:$T$14,MATCH($E66,DEMANDS!$H$4:$H$14,0),FALSE)/HLOOKUP(2018,DEMANDS!$I$4:$T$14,MATCH($E66,DEMANDS!$H$4:$H$14,0),FALSE)</f>
        <v>0.15209644993268701</v>
      </c>
      <c r="P66" s="77">
        <f>HLOOKUP(REG_TRA_DEMANDS!P$3,'BY-Demands'!$J$5:$AK$15,MATCH($E66,'BY-Demands'!$I$5:$I$15,0),FALSE)*HLOOKUP(REG_TRA_DEMANDS!$F66,DEMANDS!$I$4:$T$14,MATCH($E66,DEMANDS!$H$4:$H$14,0),FALSE)/HLOOKUP(2018,DEMANDS!$I$4:$T$14,MATCH($E66,DEMANDS!$H$4:$H$14,0),FALSE)</f>
        <v>0.17318405177620377</v>
      </c>
      <c r="Q66" s="77">
        <f>HLOOKUP(REG_TRA_DEMANDS!Q$3,'BY-Demands'!$J$5:$AK$15,MATCH($E66,'BY-Demands'!$I$5:$I$15,0),FALSE)*HLOOKUP(REG_TRA_DEMANDS!$F66,DEMANDS!$I$4:$T$14,MATCH($E66,DEMANDS!$H$4:$H$14,0),FALSE)/HLOOKUP(2018,DEMANDS!$I$4:$T$14,MATCH($E66,DEMANDS!$H$4:$H$14,0),FALSE)</f>
        <v>0.29209713416736266</v>
      </c>
      <c r="R66" s="77">
        <f>HLOOKUP(REG_TRA_DEMANDS!R$3,'BY-Demands'!$J$5:$AK$15,MATCH($E66,'BY-Demands'!$I$5:$I$15,0),FALSE)*HLOOKUP(REG_TRA_DEMANDS!$F66,DEMANDS!$I$4:$T$14,MATCH($E66,DEMANDS!$H$4:$H$14,0),FALSE)/HLOOKUP(2018,DEMANDS!$I$4:$T$14,MATCH($E66,DEMANDS!$H$4:$H$14,0),FALSE)</f>
        <v>0.27786119831278333</v>
      </c>
      <c r="S66" s="77">
        <f>HLOOKUP(REG_TRA_DEMANDS!S$3,'BY-Demands'!$J$5:$AK$15,MATCH($E66,'BY-Demands'!$I$5:$I$15,0),FALSE)*HLOOKUP(REG_TRA_DEMANDS!$F66,DEMANDS!$I$4:$T$14,MATCH($E66,DEMANDS!$H$4:$H$14,0),FALSE)/HLOOKUP(2018,DEMANDS!$I$4:$T$14,MATCH($E66,DEMANDS!$H$4:$H$14,0),FALSE)</f>
        <v>0.23180364402267811</v>
      </c>
      <c r="T66" s="77">
        <f>HLOOKUP(REG_TRA_DEMANDS!T$3,'BY-Demands'!$J$5:$AK$15,MATCH($E66,'BY-Demands'!$I$5:$I$15,0),FALSE)*HLOOKUP(REG_TRA_DEMANDS!$F66,DEMANDS!$I$4:$T$14,MATCH($E66,DEMANDS!$H$4:$H$14,0),FALSE)/HLOOKUP(2018,DEMANDS!$I$4:$T$14,MATCH($E66,DEMANDS!$H$4:$H$14,0),FALSE)</f>
        <v>1.0590974407980633</v>
      </c>
      <c r="U66" s="77">
        <f>HLOOKUP(REG_TRA_DEMANDS!U$3,'BY-Demands'!$J$5:$AK$15,MATCH($E66,'BY-Demands'!$I$5:$I$15,0),FALSE)*HLOOKUP(REG_TRA_DEMANDS!$F66,DEMANDS!$I$4:$T$14,MATCH($E66,DEMANDS!$H$4:$H$14,0),FALSE)/HLOOKUP(2018,DEMANDS!$I$4:$T$14,MATCH($E66,DEMANDS!$H$4:$H$14,0),FALSE)</f>
        <v>0.28816601031550809</v>
      </c>
      <c r="V66" s="77">
        <f>HLOOKUP(REG_TRA_DEMANDS!V$3,'BY-Demands'!$J$5:$AK$15,MATCH($E66,'BY-Demands'!$I$5:$I$15,0),FALSE)*HLOOKUP(REG_TRA_DEMANDS!$F66,DEMANDS!$I$4:$T$14,MATCH($E66,DEMANDS!$H$4:$H$14,0),FALSE)/HLOOKUP(2018,DEMANDS!$I$4:$T$14,MATCH($E66,DEMANDS!$H$4:$H$14,0),FALSE)</f>
        <v>0.38023429657688745</v>
      </c>
      <c r="W66" s="77">
        <f>HLOOKUP(REG_TRA_DEMANDS!W$3,'BY-Demands'!$J$5:$AK$15,MATCH($E66,'BY-Demands'!$I$5:$I$15,0),FALSE)*HLOOKUP(REG_TRA_DEMANDS!$F66,DEMANDS!$I$4:$T$14,MATCH($E66,DEMANDS!$H$4:$H$14,0),FALSE)/HLOOKUP(2018,DEMANDS!$I$4:$T$14,MATCH($E66,DEMANDS!$H$4:$H$14,0),FALSE)</f>
        <v>0.31127672651851507</v>
      </c>
      <c r="X66" s="77">
        <f>HLOOKUP(REG_TRA_DEMANDS!X$3,'BY-Demands'!$J$5:$AK$15,MATCH($E66,'BY-Demands'!$I$5:$I$15,0),FALSE)*HLOOKUP(REG_TRA_DEMANDS!$F66,DEMANDS!$I$4:$T$14,MATCH($E66,DEMANDS!$H$4:$H$14,0),FALSE)/HLOOKUP(2018,DEMANDS!$I$4:$T$14,MATCH($E66,DEMANDS!$H$4:$H$14,0),FALSE)</f>
        <v>0.22665123802131573</v>
      </c>
      <c r="Y66" s="77">
        <f>HLOOKUP(REG_TRA_DEMANDS!Y$3,'BY-Demands'!$J$5:$AK$15,MATCH($E66,'BY-Demands'!$I$5:$I$15,0),FALSE)*HLOOKUP(REG_TRA_DEMANDS!$F66,DEMANDS!$I$4:$T$14,MATCH($E66,DEMANDS!$H$4:$H$14,0),FALSE)/HLOOKUP(2018,DEMANDS!$I$4:$T$14,MATCH($E66,DEMANDS!$H$4:$H$14,0),FALSE)</f>
        <v>0.50345308137054823</v>
      </c>
      <c r="Z66" s="77">
        <f>HLOOKUP(REG_TRA_DEMANDS!Z$3,'BY-Demands'!$J$5:$AK$15,MATCH($E66,'BY-Demands'!$I$5:$I$15,0),FALSE)*HLOOKUP(REG_TRA_DEMANDS!$F66,DEMANDS!$I$4:$T$14,MATCH($E66,DEMANDS!$H$4:$H$14,0),FALSE)/HLOOKUP(2018,DEMANDS!$I$4:$T$14,MATCH($E66,DEMANDS!$H$4:$H$14,0),FALSE)</f>
        <v>6.2515599359205448E-2</v>
      </c>
      <c r="AA66" s="77">
        <f>HLOOKUP(REG_TRA_DEMANDS!AA$3,'BY-Demands'!$J$5:$AK$15,MATCH($E66,'BY-Demands'!$I$5:$I$15,0),FALSE)*HLOOKUP(REG_TRA_DEMANDS!$F66,DEMANDS!$I$4:$T$14,MATCH($E66,DEMANDS!$H$4:$H$14,0),FALSE)/HLOOKUP(2018,DEMANDS!$I$4:$T$14,MATCH($E66,DEMANDS!$H$4:$H$14,0),FALSE)</f>
        <v>0.25461001515328313</v>
      </c>
      <c r="AB66" s="77">
        <f>HLOOKUP(REG_TRA_DEMANDS!AB$3,'BY-Demands'!$J$5:$AK$15,MATCH($E66,'BY-Demands'!$I$5:$I$15,0),FALSE)*HLOOKUP(REG_TRA_DEMANDS!$F66,DEMANDS!$I$4:$T$14,MATCH($E66,DEMANDS!$H$4:$H$14,0),FALSE)/HLOOKUP(2018,DEMANDS!$I$4:$T$14,MATCH($E66,DEMANDS!$H$4:$H$14,0),FALSE)</f>
        <v>0.12592082277620029</v>
      </c>
      <c r="AC66" s="77">
        <f>HLOOKUP(REG_TRA_DEMANDS!AC$3,'BY-Demands'!$J$5:$AK$15,MATCH($E66,'BY-Demands'!$I$5:$I$15,0),FALSE)*HLOOKUP(REG_TRA_DEMANDS!$F66,DEMANDS!$I$4:$T$14,MATCH($E66,DEMANDS!$H$4:$H$14,0),FALSE)/HLOOKUP(2018,DEMANDS!$I$4:$T$14,MATCH($E66,DEMANDS!$H$4:$H$14,0),FALSE)</f>
        <v>0.12785419435793074</v>
      </c>
      <c r="AD66" s="77">
        <f>HLOOKUP(REG_TRA_DEMANDS!AD$3,'BY-Demands'!$J$5:$AK$15,MATCH($E66,'BY-Demands'!$I$5:$I$15,0),FALSE)*HLOOKUP(REG_TRA_DEMANDS!$F66,DEMANDS!$I$4:$T$14,MATCH($E66,DEMANDS!$H$4:$H$14,0),FALSE)/HLOOKUP(2018,DEMANDS!$I$4:$T$14,MATCH($E66,DEMANDS!$H$4:$H$14,0),FALSE)</f>
        <v>0.14861403996963002</v>
      </c>
      <c r="AE66" s="77">
        <f>HLOOKUP(REG_TRA_DEMANDS!AE$3,'BY-Demands'!$J$5:$AK$15,MATCH($E66,'BY-Demands'!$I$5:$I$15,0),FALSE)*HLOOKUP(REG_TRA_DEMANDS!$F66,DEMANDS!$I$4:$T$14,MATCH($E66,DEMANDS!$H$4:$H$14,0),FALSE)/HLOOKUP(2018,DEMANDS!$I$4:$T$14,MATCH($E66,DEMANDS!$H$4:$H$14,0),FALSE)</f>
        <v>0.31057244080609836</v>
      </c>
      <c r="AF66" s="77">
        <f>HLOOKUP(REG_TRA_DEMANDS!AF$3,'BY-Demands'!$J$5:$AK$15,MATCH($E66,'BY-Demands'!$I$5:$I$15,0),FALSE)*HLOOKUP(REG_TRA_DEMANDS!$F66,DEMANDS!$I$4:$T$14,MATCH($E66,DEMANDS!$H$4:$H$14,0),FALSE)/HLOOKUP(2018,DEMANDS!$I$4:$T$14,MATCH($E66,DEMANDS!$H$4:$H$14,0),FALSE)</f>
        <v>0.11975978599001942</v>
      </c>
    </row>
    <row r="67" spans="4:32" x14ac:dyDescent="0.2">
      <c r="D67" s="75" t="s">
        <v>4</v>
      </c>
      <c r="E67" s="75" t="str">
        <f>DEMANDS!$H$10</f>
        <v>TTURS</v>
      </c>
      <c r="F67" s="75">
        <v>2060</v>
      </c>
      <c r="G67" s="77">
        <f>HLOOKUP(REG_TRA_DEMANDS!G$3,'BY-Demands'!$J$5:$AK$15,MATCH($E67,'BY-Demands'!$I$5:$I$15,0),FALSE)*HLOOKUP(REG_TRA_DEMANDS!$F67,DEMANDS!$I$4:$T$14,MATCH($E67,DEMANDS!$H$4:$H$14,0),FALSE)/HLOOKUP(2018,DEMANDS!$I$4:$T$14,MATCH($E67,DEMANDS!$H$4:$H$14,0),FALSE)</f>
        <v>0.113875009358007</v>
      </c>
      <c r="H67" s="77">
        <f>HLOOKUP(REG_TRA_DEMANDS!H$3,'BY-Demands'!$J$5:$AK$15,MATCH($E67,'BY-Demands'!$I$5:$I$15,0),FALSE)*HLOOKUP(REG_TRA_DEMANDS!$F67,DEMANDS!$I$4:$T$14,MATCH($E67,DEMANDS!$H$4:$H$14,0),FALSE)/HLOOKUP(2018,DEMANDS!$I$4:$T$14,MATCH($E67,DEMANDS!$H$4:$H$14,0),FALSE)</f>
        <v>2.6949785486825548</v>
      </c>
      <c r="I67" s="77">
        <f>HLOOKUP(REG_TRA_DEMANDS!I$3,'BY-Demands'!$J$5:$AK$15,MATCH($E67,'BY-Demands'!$I$5:$I$15,0),FALSE)*HLOOKUP(REG_TRA_DEMANDS!$F67,DEMANDS!$I$4:$T$14,MATCH($E67,DEMANDS!$H$4:$H$14,0),FALSE)/HLOOKUP(2018,DEMANDS!$I$4:$T$14,MATCH($E67,DEMANDS!$H$4:$H$14,0),FALSE)</f>
        <v>0.44505102722886908</v>
      </c>
      <c r="J67" s="77">
        <f>HLOOKUP(REG_TRA_DEMANDS!J$3,'BY-Demands'!$J$5:$AK$15,MATCH($E67,'BY-Demands'!$I$5:$I$15,0),FALSE)*HLOOKUP(REG_TRA_DEMANDS!$F67,DEMANDS!$I$4:$T$14,MATCH($E67,DEMANDS!$H$4:$H$14,0),FALSE)/HLOOKUP(2018,DEMANDS!$I$4:$T$14,MATCH($E67,DEMANDS!$H$4:$H$14,0),FALSE)</f>
        <v>0.19848318921895836</v>
      </c>
      <c r="K67" s="77">
        <f>HLOOKUP(REG_TRA_DEMANDS!K$3,'BY-Demands'!$J$5:$AK$15,MATCH($E67,'BY-Demands'!$I$5:$I$15,0),FALSE)*HLOOKUP(REG_TRA_DEMANDS!$F67,DEMANDS!$I$4:$T$14,MATCH($E67,DEMANDS!$H$4:$H$14,0),FALSE)/HLOOKUP(2018,DEMANDS!$I$4:$T$14,MATCH($E67,DEMANDS!$H$4:$H$14,0),FALSE)</f>
        <v>0.16941037847950355</v>
      </c>
      <c r="L67" s="77">
        <f>HLOOKUP(REG_TRA_DEMANDS!L$3,'BY-Demands'!$J$5:$AK$15,MATCH($E67,'BY-Demands'!$I$5:$I$15,0),FALSE)*HLOOKUP(REG_TRA_DEMANDS!$F67,DEMANDS!$I$4:$T$14,MATCH($E67,DEMANDS!$H$4:$H$14,0),FALSE)/HLOOKUP(2018,DEMANDS!$I$4:$T$14,MATCH($E67,DEMANDS!$H$4:$H$14,0),FALSE)</f>
        <v>8.1753903911505318E-2</v>
      </c>
      <c r="M67" s="77">
        <f>HLOOKUP(REG_TRA_DEMANDS!M$3,'BY-Demands'!$J$5:$AK$15,MATCH($E67,'BY-Demands'!$I$5:$I$15,0),FALSE)*HLOOKUP(REG_TRA_DEMANDS!$F67,DEMANDS!$I$4:$T$14,MATCH($E67,DEMANDS!$H$4:$H$14,0),FALSE)/HLOOKUP(2018,DEMANDS!$I$4:$T$14,MATCH($E67,DEMANDS!$H$4:$H$14,0),FALSE)</f>
        <v>0.25779292324347225</v>
      </c>
      <c r="N67" s="77">
        <f>HLOOKUP(REG_TRA_DEMANDS!N$3,'BY-Demands'!$J$5:$AK$15,MATCH($E67,'BY-Demands'!$I$5:$I$15,0),FALSE)*HLOOKUP(REG_TRA_DEMANDS!$F67,DEMANDS!$I$4:$T$14,MATCH($E67,DEMANDS!$H$4:$H$14,0),FALSE)/HLOOKUP(2018,DEMANDS!$I$4:$T$14,MATCH($E67,DEMANDS!$H$4:$H$14,0),FALSE)</f>
        <v>0.3901257170874568</v>
      </c>
      <c r="O67" s="77">
        <f>HLOOKUP(REG_TRA_DEMANDS!O$3,'BY-Demands'!$J$5:$AK$15,MATCH($E67,'BY-Demands'!$I$5:$I$15,0),FALSE)*HLOOKUP(REG_TRA_DEMANDS!$F67,DEMANDS!$I$4:$T$14,MATCH($E67,DEMANDS!$H$4:$H$14,0),FALSE)/HLOOKUP(2018,DEMANDS!$I$4:$T$14,MATCH($E67,DEMANDS!$H$4:$H$14,0),FALSE)</f>
        <v>0.15593707588982636</v>
      </c>
      <c r="P67" s="77">
        <f>HLOOKUP(REG_TRA_DEMANDS!P$3,'BY-Demands'!$J$5:$AK$15,MATCH($E67,'BY-Demands'!$I$5:$I$15,0),FALSE)*HLOOKUP(REG_TRA_DEMANDS!$F67,DEMANDS!$I$4:$T$14,MATCH($E67,DEMANDS!$H$4:$H$14,0),FALSE)/HLOOKUP(2018,DEMANDS!$I$4:$T$14,MATCH($E67,DEMANDS!$H$4:$H$14,0),FALSE)</f>
        <v>0.17755716610535885</v>
      </c>
      <c r="Q67" s="77">
        <f>HLOOKUP(REG_TRA_DEMANDS!Q$3,'BY-Demands'!$J$5:$AK$15,MATCH($E67,'BY-Demands'!$I$5:$I$15,0),FALSE)*HLOOKUP(REG_TRA_DEMANDS!$F67,DEMANDS!$I$4:$T$14,MATCH($E67,DEMANDS!$H$4:$H$14,0),FALSE)/HLOOKUP(2018,DEMANDS!$I$4:$T$14,MATCH($E67,DEMANDS!$H$4:$H$14,0),FALSE)</f>
        <v>0.29947295284022235</v>
      </c>
      <c r="R67" s="77">
        <f>HLOOKUP(REG_TRA_DEMANDS!R$3,'BY-Demands'!$J$5:$AK$15,MATCH($E67,'BY-Demands'!$I$5:$I$15,0),FALSE)*HLOOKUP(REG_TRA_DEMANDS!$F67,DEMANDS!$I$4:$T$14,MATCH($E67,DEMANDS!$H$4:$H$14,0),FALSE)/HLOOKUP(2018,DEMANDS!$I$4:$T$14,MATCH($E67,DEMANDS!$H$4:$H$14,0),FALSE)</f>
        <v>0.28487754176586333</v>
      </c>
      <c r="S67" s="77">
        <f>HLOOKUP(REG_TRA_DEMANDS!S$3,'BY-Demands'!$J$5:$AK$15,MATCH($E67,'BY-Demands'!$I$5:$I$15,0),FALSE)*HLOOKUP(REG_TRA_DEMANDS!$F67,DEMANDS!$I$4:$T$14,MATCH($E67,DEMANDS!$H$4:$H$14,0),FALSE)/HLOOKUP(2018,DEMANDS!$I$4:$T$14,MATCH($E67,DEMANDS!$H$4:$H$14,0),FALSE)</f>
        <v>0.23765697651391635</v>
      </c>
      <c r="T67" s="77">
        <f>HLOOKUP(REG_TRA_DEMANDS!T$3,'BY-Demands'!$J$5:$AK$15,MATCH($E67,'BY-Demands'!$I$5:$I$15,0),FALSE)*HLOOKUP(REG_TRA_DEMANDS!$F67,DEMANDS!$I$4:$T$14,MATCH($E67,DEMANDS!$H$4:$H$14,0),FALSE)/HLOOKUP(2018,DEMANDS!$I$4:$T$14,MATCH($E67,DEMANDS!$H$4:$H$14,0),FALSE)</f>
        <v>1.0858409783630039</v>
      </c>
      <c r="U67" s="77">
        <f>HLOOKUP(REG_TRA_DEMANDS!U$3,'BY-Demands'!$J$5:$AK$15,MATCH($E67,'BY-Demands'!$I$5:$I$15,0),FALSE)*HLOOKUP(REG_TRA_DEMANDS!$F67,DEMANDS!$I$4:$T$14,MATCH($E67,DEMANDS!$H$4:$H$14,0),FALSE)/HLOOKUP(2018,DEMANDS!$I$4:$T$14,MATCH($E67,DEMANDS!$H$4:$H$14,0),FALSE)</f>
        <v>0.29544256318490664</v>
      </c>
      <c r="V67" s="77">
        <f>HLOOKUP(REG_TRA_DEMANDS!V$3,'BY-Demands'!$J$5:$AK$15,MATCH($E67,'BY-Demands'!$I$5:$I$15,0),FALSE)*HLOOKUP(REG_TRA_DEMANDS!$F67,DEMANDS!$I$4:$T$14,MATCH($E67,DEMANDS!$H$4:$H$14,0),FALSE)/HLOOKUP(2018,DEMANDS!$I$4:$T$14,MATCH($E67,DEMANDS!$H$4:$H$14,0),FALSE)</f>
        <v>0.38983568904774468</v>
      </c>
      <c r="W67" s="77">
        <f>HLOOKUP(REG_TRA_DEMANDS!W$3,'BY-Demands'!$J$5:$AK$15,MATCH($E67,'BY-Demands'!$I$5:$I$15,0),FALSE)*HLOOKUP(REG_TRA_DEMANDS!$F67,DEMANDS!$I$4:$T$14,MATCH($E67,DEMANDS!$H$4:$H$14,0),FALSE)/HLOOKUP(2018,DEMANDS!$I$4:$T$14,MATCH($E67,DEMANDS!$H$4:$H$14,0),FALSE)</f>
        <v>0.319136853932728</v>
      </c>
      <c r="X67" s="77">
        <f>HLOOKUP(REG_TRA_DEMANDS!X$3,'BY-Demands'!$J$5:$AK$15,MATCH($E67,'BY-Demands'!$I$5:$I$15,0),FALSE)*HLOOKUP(REG_TRA_DEMANDS!$F67,DEMANDS!$I$4:$T$14,MATCH($E67,DEMANDS!$H$4:$H$14,0),FALSE)/HLOOKUP(2018,DEMANDS!$I$4:$T$14,MATCH($E67,DEMANDS!$H$4:$H$14,0),FALSE)</f>
        <v>0.23237446580439469</v>
      </c>
      <c r="Y67" s="77">
        <f>HLOOKUP(REG_TRA_DEMANDS!Y$3,'BY-Demands'!$J$5:$AK$15,MATCH($E67,'BY-Demands'!$I$5:$I$15,0),FALSE)*HLOOKUP(REG_TRA_DEMANDS!$F67,DEMANDS!$I$4:$T$14,MATCH($E67,DEMANDS!$H$4:$H$14,0),FALSE)/HLOOKUP(2018,DEMANDS!$I$4:$T$14,MATCH($E67,DEMANDS!$H$4:$H$14,0),FALSE)</f>
        <v>0.51616590256636996</v>
      </c>
      <c r="Z67" s="77">
        <f>HLOOKUP(REG_TRA_DEMANDS!Z$3,'BY-Demands'!$J$5:$AK$15,MATCH($E67,'BY-Demands'!$I$5:$I$15,0),FALSE)*HLOOKUP(REG_TRA_DEMANDS!$F67,DEMANDS!$I$4:$T$14,MATCH($E67,DEMANDS!$H$4:$H$14,0),FALSE)/HLOOKUP(2018,DEMANDS!$I$4:$T$14,MATCH($E67,DEMANDS!$H$4:$H$14,0),FALSE)</f>
        <v>6.4094196583081145E-2</v>
      </c>
      <c r="AA67" s="77">
        <f>HLOOKUP(REG_TRA_DEMANDS!AA$3,'BY-Demands'!$J$5:$AK$15,MATCH($E67,'BY-Demands'!$I$5:$I$15,0),FALSE)*HLOOKUP(REG_TRA_DEMANDS!$F67,DEMANDS!$I$4:$T$14,MATCH($E67,DEMANDS!$H$4:$H$14,0),FALSE)/HLOOKUP(2018,DEMANDS!$I$4:$T$14,MATCH($E67,DEMANDS!$H$4:$H$14,0),FALSE)</f>
        <v>0.2610392370948742</v>
      </c>
      <c r="AB67" s="77">
        <f>HLOOKUP(REG_TRA_DEMANDS!AB$3,'BY-Demands'!$J$5:$AK$15,MATCH($E67,'BY-Demands'!$I$5:$I$15,0),FALSE)*HLOOKUP(REG_TRA_DEMANDS!$F67,DEMANDS!$I$4:$T$14,MATCH($E67,DEMANDS!$H$4:$H$14,0),FALSE)/HLOOKUP(2018,DEMANDS!$I$4:$T$14,MATCH($E67,DEMANDS!$H$4:$H$14,0),FALSE)</f>
        <v>0.12910048134622379</v>
      </c>
      <c r="AC67" s="77">
        <f>HLOOKUP(REG_TRA_DEMANDS!AC$3,'BY-Demands'!$J$5:$AK$15,MATCH($E67,'BY-Demands'!$I$5:$I$15,0),FALSE)*HLOOKUP(REG_TRA_DEMANDS!$F67,DEMANDS!$I$4:$T$14,MATCH($E67,DEMANDS!$H$4:$H$14,0),FALSE)/HLOOKUP(2018,DEMANDS!$I$4:$T$14,MATCH($E67,DEMANDS!$H$4:$H$14,0),FALSE)</f>
        <v>0.13108267298315526</v>
      </c>
      <c r="AD67" s="77">
        <f>HLOOKUP(REG_TRA_DEMANDS!AD$3,'BY-Demands'!$J$5:$AK$15,MATCH($E67,'BY-Demands'!$I$5:$I$15,0),FALSE)*HLOOKUP(REG_TRA_DEMANDS!$F67,DEMANDS!$I$4:$T$14,MATCH($E67,DEMANDS!$H$4:$H$14,0),FALSE)/HLOOKUP(2018,DEMANDS!$I$4:$T$14,MATCH($E67,DEMANDS!$H$4:$H$14,0),FALSE)</f>
        <v>0.15236673071129633</v>
      </c>
      <c r="AE67" s="77">
        <f>HLOOKUP(REG_TRA_DEMANDS!AE$3,'BY-Demands'!$J$5:$AK$15,MATCH($E67,'BY-Demands'!$I$5:$I$15,0),FALSE)*HLOOKUP(REG_TRA_DEMANDS!$F67,DEMANDS!$I$4:$T$14,MATCH($E67,DEMANDS!$H$4:$H$14,0),FALSE)/HLOOKUP(2018,DEMANDS!$I$4:$T$14,MATCH($E67,DEMANDS!$H$4:$H$14,0),FALSE)</f>
        <v>0.31841478412351254</v>
      </c>
      <c r="AF67" s="77">
        <f>HLOOKUP(REG_TRA_DEMANDS!AF$3,'BY-Demands'!$J$5:$AK$15,MATCH($E67,'BY-Demands'!$I$5:$I$15,0),FALSE)*HLOOKUP(REG_TRA_DEMANDS!$F67,DEMANDS!$I$4:$T$14,MATCH($E67,DEMANDS!$H$4:$H$14,0),FALSE)/HLOOKUP(2018,DEMANDS!$I$4:$T$14,MATCH($E67,DEMANDS!$H$4:$H$14,0),FALSE)</f>
        <v>0.12278387066062338</v>
      </c>
    </row>
    <row r="68" spans="4:32" x14ac:dyDescent="0.2">
      <c r="D68" s="75" t="s">
        <v>4</v>
      </c>
      <c r="E68" s="75" t="str">
        <f>DEMANDS!$H$10</f>
        <v>TTURS</v>
      </c>
      <c r="F68" s="75">
        <v>2065</v>
      </c>
      <c r="G68" s="77">
        <f>HLOOKUP(REG_TRA_DEMANDS!G$3,'BY-Demands'!$J$5:$AK$15,MATCH($E68,'BY-Demands'!$I$5:$I$15,0),FALSE)*HLOOKUP(REG_TRA_DEMANDS!$F68,DEMANDS!$I$4:$T$14,MATCH($E68,DEMANDS!$H$4:$H$14,0),FALSE)/HLOOKUP(2018,DEMANDS!$I$4:$T$14,MATCH($E68,DEMANDS!$H$4:$H$14,0),FALSE)</f>
        <v>0.11675049604427354</v>
      </c>
      <c r="H68" s="77">
        <f>HLOOKUP(REG_TRA_DEMANDS!H$3,'BY-Demands'!$J$5:$AK$15,MATCH($E68,'BY-Demands'!$I$5:$I$15,0),FALSE)*HLOOKUP(REG_TRA_DEMANDS!$F68,DEMANDS!$I$4:$T$14,MATCH($E68,DEMANDS!$H$4:$H$14,0),FALSE)/HLOOKUP(2018,DEMANDS!$I$4:$T$14,MATCH($E68,DEMANDS!$H$4:$H$14,0),FALSE)</f>
        <v>2.7630301341902026</v>
      </c>
      <c r="I68" s="77">
        <f>HLOOKUP(REG_TRA_DEMANDS!I$3,'BY-Demands'!$J$5:$AK$15,MATCH($E68,'BY-Demands'!$I$5:$I$15,0),FALSE)*HLOOKUP(REG_TRA_DEMANDS!$F68,DEMANDS!$I$4:$T$14,MATCH($E68,DEMANDS!$H$4:$H$14,0),FALSE)/HLOOKUP(2018,DEMANDS!$I$4:$T$14,MATCH($E68,DEMANDS!$H$4:$H$14,0),FALSE)</f>
        <v>0.45628912337235694</v>
      </c>
      <c r="J68" s="77">
        <f>HLOOKUP(REG_TRA_DEMANDS!J$3,'BY-Demands'!$J$5:$AK$15,MATCH($E68,'BY-Demands'!$I$5:$I$15,0),FALSE)*HLOOKUP(REG_TRA_DEMANDS!$F68,DEMANDS!$I$4:$T$14,MATCH($E68,DEMANDS!$H$4:$H$14,0),FALSE)/HLOOKUP(2018,DEMANDS!$I$4:$T$14,MATCH($E68,DEMANDS!$H$4:$H$14,0),FALSE)</f>
        <v>0.20349513847160366</v>
      </c>
      <c r="K68" s="77">
        <f>HLOOKUP(REG_TRA_DEMANDS!K$3,'BY-Demands'!$J$5:$AK$15,MATCH($E68,'BY-Demands'!$I$5:$I$15,0),FALSE)*HLOOKUP(REG_TRA_DEMANDS!$F68,DEMANDS!$I$4:$T$14,MATCH($E68,DEMANDS!$H$4:$H$14,0),FALSE)/HLOOKUP(2018,DEMANDS!$I$4:$T$14,MATCH($E68,DEMANDS!$H$4:$H$14,0),FALSE)</f>
        <v>0.17368820282902078</v>
      </c>
      <c r="L68" s="77">
        <f>HLOOKUP(REG_TRA_DEMANDS!L$3,'BY-Demands'!$J$5:$AK$15,MATCH($E68,'BY-Demands'!$I$5:$I$15,0),FALSE)*HLOOKUP(REG_TRA_DEMANDS!$F68,DEMANDS!$I$4:$T$14,MATCH($E68,DEMANDS!$H$4:$H$14,0),FALSE)/HLOOKUP(2018,DEMANDS!$I$4:$T$14,MATCH($E68,DEMANDS!$H$4:$H$14,0),FALSE)</f>
        <v>8.3818292433387079E-2</v>
      </c>
      <c r="M68" s="77">
        <f>HLOOKUP(REG_TRA_DEMANDS!M$3,'BY-Demands'!$J$5:$AK$15,MATCH($E68,'BY-Demands'!$I$5:$I$15,0),FALSE)*HLOOKUP(REG_TRA_DEMANDS!$F68,DEMANDS!$I$4:$T$14,MATCH($E68,DEMANDS!$H$4:$H$14,0),FALSE)/HLOOKUP(2018,DEMANDS!$I$4:$T$14,MATCH($E68,DEMANDS!$H$4:$H$14,0),FALSE)</f>
        <v>0.26430251760293227</v>
      </c>
      <c r="N68" s="77">
        <f>HLOOKUP(REG_TRA_DEMANDS!N$3,'BY-Demands'!$J$5:$AK$15,MATCH($E68,'BY-Demands'!$I$5:$I$15,0),FALSE)*HLOOKUP(REG_TRA_DEMANDS!$F68,DEMANDS!$I$4:$T$14,MATCH($E68,DEMANDS!$H$4:$H$14,0),FALSE)/HLOOKUP(2018,DEMANDS!$I$4:$T$14,MATCH($E68,DEMANDS!$H$4:$H$14,0),FALSE)</f>
        <v>0.39997688032142314</v>
      </c>
      <c r="O68" s="77">
        <f>HLOOKUP(REG_TRA_DEMANDS!O$3,'BY-Demands'!$J$5:$AK$15,MATCH($E68,'BY-Demands'!$I$5:$I$15,0),FALSE)*HLOOKUP(REG_TRA_DEMANDS!$F68,DEMANDS!$I$4:$T$14,MATCH($E68,DEMANDS!$H$4:$H$14,0),FALSE)/HLOOKUP(2018,DEMANDS!$I$4:$T$14,MATCH($E68,DEMANDS!$H$4:$H$14,0),FALSE)</f>
        <v>0.15987468246517986</v>
      </c>
      <c r="P68" s="77">
        <f>HLOOKUP(REG_TRA_DEMANDS!P$3,'BY-Demands'!$J$5:$AK$15,MATCH($E68,'BY-Demands'!$I$5:$I$15,0),FALSE)*HLOOKUP(REG_TRA_DEMANDS!$F68,DEMANDS!$I$4:$T$14,MATCH($E68,DEMANDS!$H$4:$H$14,0),FALSE)/HLOOKUP(2018,DEMANDS!$I$4:$T$14,MATCH($E68,DEMANDS!$H$4:$H$14,0),FALSE)</f>
        <v>0.18204070705139766</v>
      </c>
      <c r="Q68" s="77">
        <f>HLOOKUP(REG_TRA_DEMANDS!Q$3,'BY-Demands'!$J$5:$AK$15,MATCH($E68,'BY-Demands'!$I$5:$I$15,0),FALSE)*HLOOKUP(REG_TRA_DEMANDS!$F68,DEMANDS!$I$4:$T$14,MATCH($E68,DEMANDS!$H$4:$H$14,0),FALSE)/HLOOKUP(2018,DEMANDS!$I$4:$T$14,MATCH($E68,DEMANDS!$H$4:$H$14,0),FALSE)</f>
        <v>0.30703502017741757</v>
      </c>
      <c r="R68" s="77">
        <f>HLOOKUP(REG_TRA_DEMANDS!R$3,'BY-Demands'!$J$5:$AK$15,MATCH($E68,'BY-Demands'!$I$5:$I$15,0),FALSE)*HLOOKUP(REG_TRA_DEMANDS!$F68,DEMANDS!$I$4:$T$14,MATCH($E68,DEMANDS!$H$4:$H$14,0),FALSE)/HLOOKUP(2018,DEMANDS!$I$4:$T$14,MATCH($E68,DEMANDS!$H$4:$H$14,0),FALSE)</f>
        <v>0.29207105668351091</v>
      </c>
      <c r="S68" s="77">
        <f>HLOOKUP(REG_TRA_DEMANDS!S$3,'BY-Demands'!$J$5:$AK$15,MATCH($E68,'BY-Demands'!$I$5:$I$15,0),FALSE)*HLOOKUP(REG_TRA_DEMANDS!$F68,DEMANDS!$I$4:$T$14,MATCH($E68,DEMANDS!$H$4:$H$14,0),FALSE)/HLOOKUP(2018,DEMANDS!$I$4:$T$14,MATCH($E68,DEMANDS!$H$4:$H$14,0),FALSE)</f>
        <v>0.24365811298553389</v>
      </c>
      <c r="T68" s="77">
        <f>HLOOKUP(REG_TRA_DEMANDS!T$3,'BY-Demands'!$J$5:$AK$15,MATCH($E68,'BY-Demands'!$I$5:$I$15,0),FALSE)*HLOOKUP(REG_TRA_DEMANDS!$F68,DEMANDS!$I$4:$T$14,MATCH($E68,DEMANDS!$H$4:$H$14,0),FALSE)/HLOOKUP(2018,DEMANDS!$I$4:$T$14,MATCH($E68,DEMANDS!$H$4:$H$14,0),FALSE)</f>
        <v>1.1132598237645379</v>
      </c>
      <c r="U68" s="77">
        <f>HLOOKUP(REG_TRA_DEMANDS!U$3,'BY-Demands'!$J$5:$AK$15,MATCH($E68,'BY-Demands'!$I$5:$I$15,0),FALSE)*HLOOKUP(REG_TRA_DEMANDS!$F68,DEMANDS!$I$4:$T$14,MATCH($E68,DEMANDS!$H$4:$H$14,0),FALSE)/HLOOKUP(2018,DEMANDS!$I$4:$T$14,MATCH($E68,DEMANDS!$H$4:$H$14,0),FALSE)</f>
        <v>0.30290285813271051</v>
      </c>
      <c r="V68" s="77">
        <f>HLOOKUP(REG_TRA_DEMANDS!V$3,'BY-Demands'!$J$5:$AK$15,MATCH($E68,'BY-Demands'!$I$5:$I$15,0),FALSE)*HLOOKUP(REG_TRA_DEMANDS!$F68,DEMANDS!$I$4:$T$14,MATCH($E68,DEMANDS!$H$4:$H$14,0),FALSE)/HLOOKUP(2018,DEMANDS!$I$4:$T$14,MATCH($E68,DEMANDS!$H$4:$H$14,0),FALSE)</f>
        <v>0.39967952871026596</v>
      </c>
      <c r="W68" s="77">
        <f>HLOOKUP(REG_TRA_DEMANDS!W$3,'BY-Demands'!$J$5:$AK$15,MATCH($E68,'BY-Demands'!$I$5:$I$15,0),FALSE)*HLOOKUP(REG_TRA_DEMANDS!$F68,DEMANDS!$I$4:$T$14,MATCH($E68,DEMANDS!$H$4:$H$14,0),FALSE)/HLOOKUP(2018,DEMANDS!$I$4:$T$14,MATCH($E68,DEMANDS!$H$4:$H$14,0),FALSE)</f>
        <v>0.32719545941389644</v>
      </c>
      <c r="X68" s="77">
        <f>HLOOKUP(REG_TRA_DEMANDS!X$3,'BY-Demands'!$J$5:$AK$15,MATCH($E68,'BY-Demands'!$I$5:$I$15,0),FALSE)*HLOOKUP(REG_TRA_DEMANDS!$F68,DEMANDS!$I$4:$T$14,MATCH($E68,DEMANDS!$H$4:$H$14,0),FALSE)/HLOOKUP(2018,DEMANDS!$I$4:$T$14,MATCH($E68,DEMANDS!$H$4:$H$14,0),FALSE)</f>
        <v>0.23824221226093409</v>
      </c>
      <c r="Y68" s="77">
        <f>HLOOKUP(REG_TRA_DEMANDS!Y$3,'BY-Demands'!$J$5:$AK$15,MATCH($E68,'BY-Demands'!$I$5:$I$15,0),FALSE)*HLOOKUP(REG_TRA_DEMANDS!$F68,DEMANDS!$I$4:$T$14,MATCH($E68,DEMANDS!$H$4:$H$14,0),FALSE)/HLOOKUP(2018,DEMANDS!$I$4:$T$14,MATCH($E68,DEMANDS!$H$4:$H$14,0),FALSE)</f>
        <v>0.52919973842818002</v>
      </c>
      <c r="Z68" s="77">
        <f>HLOOKUP(REG_TRA_DEMANDS!Z$3,'BY-Demands'!$J$5:$AK$15,MATCH($E68,'BY-Demands'!$I$5:$I$15,0),FALSE)*HLOOKUP(REG_TRA_DEMANDS!$F68,DEMANDS!$I$4:$T$14,MATCH($E68,DEMANDS!$H$4:$H$14,0),FALSE)/HLOOKUP(2018,DEMANDS!$I$4:$T$14,MATCH($E68,DEMANDS!$H$4:$H$14,0),FALSE)</f>
        <v>6.5712655365044281E-2</v>
      </c>
      <c r="AA68" s="77">
        <f>HLOOKUP(REG_TRA_DEMANDS!AA$3,'BY-Demands'!$J$5:$AK$15,MATCH($E68,'BY-Demands'!$I$5:$I$15,0),FALSE)*HLOOKUP(REG_TRA_DEMANDS!$F68,DEMANDS!$I$4:$T$14,MATCH($E68,DEMANDS!$H$4:$H$14,0),FALSE)/HLOOKUP(2018,DEMANDS!$I$4:$T$14,MATCH($E68,DEMANDS!$H$4:$H$14,0),FALSE)</f>
        <v>0.26763080494712926</v>
      </c>
      <c r="AB68" s="77">
        <f>HLOOKUP(REG_TRA_DEMANDS!AB$3,'BY-Demands'!$J$5:$AK$15,MATCH($E68,'BY-Demands'!$I$5:$I$15,0),FALSE)*HLOOKUP(REG_TRA_DEMANDS!$F68,DEMANDS!$I$4:$T$14,MATCH($E68,DEMANDS!$H$4:$H$14,0),FALSE)/HLOOKUP(2018,DEMANDS!$I$4:$T$14,MATCH($E68,DEMANDS!$H$4:$H$14,0),FALSE)</f>
        <v>0.13236043027965996</v>
      </c>
      <c r="AC68" s="77">
        <f>HLOOKUP(REG_TRA_DEMANDS!AC$3,'BY-Demands'!$J$5:$AK$15,MATCH($E68,'BY-Demands'!$I$5:$I$15,0),FALSE)*HLOOKUP(REG_TRA_DEMANDS!$F68,DEMANDS!$I$4:$T$14,MATCH($E68,DEMANDS!$H$4:$H$14,0),FALSE)/HLOOKUP(2018,DEMANDS!$I$4:$T$14,MATCH($E68,DEMANDS!$H$4:$H$14,0),FALSE)</f>
        <v>0.134392674739364</v>
      </c>
      <c r="AD68" s="77">
        <f>HLOOKUP(REG_TRA_DEMANDS!AD$3,'BY-Demands'!$J$5:$AK$15,MATCH($E68,'BY-Demands'!$I$5:$I$15,0),FALSE)*HLOOKUP(REG_TRA_DEMANDS!$F68,DEMANDS!$I$4:$T$14,MATCH($E68,DEMANDS!$H$4:$H$14,0),FALSE)/HLOOKUP(2018,DEMANDS!$I$4:$T$14,MATCH($E68,DEMANDS!$H$4:$H$14,0),FALSE)</f>
        <v>0.15621418159679198</v>
      </c>
      <c r="AE68" s="77">
        <f>HLOOKUP(REG_TRA_DEMANDS!AE$3,'BY-Demands'!$J$5:$AK$15,MATCH($E68,'BY-Demands'!$I$5:$I$15,0),FALSE)*HLOOKUP(REG_TRA_DEMANDS!$F68,DEMANDS!$I$4:$T$14,MATCH($E68,DEMANDS!$H$4:$H$14,0),FALSE)/HLOOKUP(2018,DEMANDS!$I$4:$T$14,MATCH($E68,DEMANDS!$H$4:$H$14,0),FALSE)</f>
        <v>0.32645515643715239</v>
      </c>
      <c r="AF68" s="77">
        <f>HLOOKUP(REG_TRA_DEMANDS!AF$3,'BY-Demands'!$J$5:$AK$15,MATCH($E68,'BY-Demands'!$I$5:$I$15,0),FALSE)*HLOOKUP(REG_TRA_DEMANDS!$F68,DEMANDS!$I$4:$T$14,MATCH($E68,DEMANDS!$H$4:$H$14,0),FALSE)/HLOOKUP(2018,DEMANDS!$I$4:$T$14,MATCH($E68,DEMANDS!$H$4:$H$14,0),FALSE)</f>
        <v>0.12588431725872562</v>
      </c>
    </row>
    <row r="69" spans="4:32" x14ac:dyDescent="0.2">
      <c r="D69" s="75" t="s">
        <v>4</v>
      </c>
      <c r="E69" s="75" t="str">
        <f>DEMANDS!$H$10</f>
        <v>TTURS</v>
      </c>
      <c r="F69" s="75">
        <v>2070</v>
      </c>
      <c r="G69" s="78">
        <f>HLOOKUP(REG_TRA_DEMANDS!G$3,'BY-Demands'!$J$5:$AK$15,MATCH($E69,'BY-Demands'!$I$5:$I$15,0),FALSE)*HLOOKUP(REG_TRA_DEMANDS!$F69,DEMANDS!$I$4:$T$14,MATCH($E69,DEMANDS!$H$4:$H$14,0),FALSE)/HLOOKUP(2018,DEMANDS!$I$4:$T$14,MATCH($E69,DEMANDS!$H$4:$H$14,0),FALSE)</f>
        <v>0.11969859237272153</v>
      </c>
      <c r="H69" s="78">
        <f>HLOOKUP(REG_TRA_DEMANDS!H$3,'BY-Demands'!$J$5:$AK$15,MATCH($E69,'BY-Demands'!$I$5:$I$15,0),FALSE)*HLOOKUP(REG_TRA_DEMANDS!$F69,DEMANDS!$I$4:$T$14,MATCH($E69,DEMANDS!$H$4:$H$14,0),FALSE)/HLOOKUP(2018,DEMANDS!$I$4:$T$14,MATCH($E69,DEMANDS!$H$4:$H$14,0),FALSE)</f>
        <v>2.8328001075092741</v>
      </c>
      <c r="I69" s="78">
        <f>HLOOKUP(REG_TRA_DEMANDS!I$3,'BY-Demands'!$J$5:$AK$15,MATCH($E69,'BY-Demands'!$I$5:$I$15,0),FALSE)*HLOOKUP(REG_TRA_DEMANDS!$F69,DEMANDS!$I$4:$T$14,MATCH($E69,DEMANDS!$H$4:$H$14,0),FALSE)/HLOOKUP(2018,DEMANDS!$I$4:$T$14,MATCH($E69,DEMANDS!$H$4:$H$14,0),FALSE)</f>
        <v>0.46781099552624217</v>
      </c>
      <c r="J69" s="78">
        <f>HLOOKUP(REG_TRA_DEMANDS!J$3,'BY-Demands'!$J$5:$AK$15,MATCH($E69,'BY-Demands'!$I$5:$I$15,0),FALSE)*HLOOKUP(REG_TRA_DEMANDS!$F69,DEMANDS!$I$4:$T$14,MATCH($E69,DEMANDS!$H$4:$H$14,0),FALSE)/HLOOKUP(2018,DEMANDS!$I$4:$T$14,MATCH($E69,DEMANDS!$H$4:$H$14,0),FALSE)</f>
        <v>0.2086336457234928</v>
      </c>
      <c r="K69" s="78">
        <f>HLOOKUP(REG_TRA_DEMANDS!K$3,'BY-Demands'!$J$5:$AK$15,MATCH($E69,'BY-Demands'!$I$5:$I$15,0),FALSE)*HLOOKUP(REG_TRA_DEMANDS!$F69,DEMANDS!$I$4:$T$14,MATCH($E69,DEMANDS!$H$4:$H$14,0),FALSE)/HLOOKUP(2018,DEMANDS!$I$4:$T$14,MATCH($E69,DEMANDS!$H$4:$H$14,0),FALSE)</f>
        <v>0.17807404760402537</v>
      </c>
      <c r="L69" s="78">
        <f>HLOOKUP(REG_TRA_DEMANDS!L$3,'BY-Demands'!$J$5:$AK$15,MATCH($E69,'BY-Demands'!$I$5:$I$15,0),FALSE)*HLOOKUP(REG_TRA_DEMANDS!$F69,DEMANDS!$I$4:$T$14,MATCH($E69,DEMANDS!$H$4:$H$14,0),FALSE)/HLOOKUP(2018,DEMANDS!$I$4:$T$14,MATCH($E69,DEMANDS!$H$4:$H$14,0),FALSE)</f>
        <v>8.593480935238966E-2</v>
      </c>
      <c r="M69" s="78">
        <f>HLOOKUP(REG_TRA_DEMANDS!M$3,'BY-Demands'!$J$5:$AK$15,MATCH($E69,'BY-Demands'!$I$5:$I$15,0),FALSE)*HLOOKUP(REG_TRA_DEMANDS!$F69,DEMANDS!$I$4:$T$14,MATCH($E69,DEMANDS!$H$4:$H$14,0),FALSE)/HLOOKUP(2018,DEMANDS!$I$4:$T$14,MATCH($E69,DEMANDS!$H$4:$H$14,0),FALSE)</f>
        <v>0.27097648737732438</v>
      </c>
      <c r="N69" s="78">
        <f>HLOOKUP(REG_TRA_DEMANDS!N$3,'BY-Demands'!$J$5:$AK$15,MATCH($E69,'BY-Demands'!$I$5:$I$15,0),FALSE)*HLOOKUP(REG_TRA_DEMANDS!$F69,DEMANDS!$I$4:$T$14,MATCH($E69,DEMANDS!$H$4:$H$14,0),FALSE)/HLOOKUP(2018,DEMANDS!$I$4:$T$14,MATCH($E69,DEMANDS!$H$4:$H$14,0),FALSE)</f>
        <v>0.41007679777181683</v>
      </c>
      <c r="O69" s="78">
        <f>HLOOKUP(REG_TRA_DEMANDS!O$3,'BY-Demands'!$J$5:$AK$15,MATCH($E69,'BY-Demands'!$I$5:$I$15,0),FALSE)*HLOOKUP(REG_TRA_DEMANDS!$F69,DEMANDS!$I$4:$T$14,MATCH($E69,DEMANDS!$H$4:$H$14,0),FALSE)/HLOOKUP(2018,DEMANDS!$I$4:$T$14,MATCH($E69,DEMANDS!$H$4:$H$14,0),FALSE)</f>
        <v>0.1639117185408866</v>
      </c>
      <c r="P69" s="78">
        <f>HLOOKUP(REG_TRA_DEMANDS!P$3,'BY-Demands'!$J$5:$AK$15,MATCH($E69,'BY-Demands'!$I$5:$I$15,0),FALSE)*HLOOKUP(REG_TRA_DEMANDS!$F69,DEMANDS!$I$4:$T$14,MATCH($E69,DEMANDS!$H$4:$H$14,0),FALSE)/HLOOKUP(2018,DEMANDS!$I$4:$T$14,MATCH($E69,DEMANDS!$H$4:$H$14,0),FALSE)</f>
        <v>0.18663746302477519</v>
      </c>
      <c r="Q69" s="78">
        <f>HLOOKUP(REG_TRA_DEMANDS!Q$3,'BY-Demands'!$J$5:$AK$15,MATCH($E69,'BY-Demands'!$I$5:$I$15,0),FALSE)*HLOOKUP(REG_TRA_DEMANDS!$F69,DEMANDS!$I$4:$T$14,MATCH($E69,DEMANDS!$H$4:$H$14,0),FALSE)/HLOOKUP(2018,DEMANDS!$I$4:$T$14,MATCH($E69,DEMANDS!$H$4:$H$14,0),FALSE)</f>
        <v>0.31478803919111625</v>
      </c>
      <c r="R69" s="78">
        <f>HLOOKUP(REG_TRA_DEMANDS!R$3,'BY-Demands'!$J$5:$AK$15,MATCH($E69,'BY-Demands'!$I$5:$I$15,0),FALSE)*HLOOKUP(REG_TRA_DEMANDS!$F69,DEMANDS!$I$4:$T$14,MATCH($E69,DEMANDS!$H$4:$H$14,0),FALSE)/HLOOKUP(2018,DEMANDS!$I$4:$T$14,MATCH($E69,DEMANDS!$H$4:$H$14,0),FALSE)</f>
        <v>0.29944621686722489</v>
      </c>
      <c r="S69" s="78">
        <f>HLOOKUP(REG_TRA_DEMANDS!S$3,'BY-Demands'!$J$5:$AK$15,MATCH($E69,'BY-Demands'!$I$5:$I$15,0),FALSE)*HLOOKUP(REG_TRA_DEMANDS!$F69,DEMANDS!$I$4:$T$14,MATCH($E69,DEMANDS!$H$4:$H$14,0),FALSE)/HLOOKUP(2018,DEMANDS!$I$4:$T$14,MATCH($E69,DEMANDS!$H$4:$H$14,0),FALSE)</f>
        <v>0.24981078567325268</v>
      </c>
      <c r="T69" s="78">
        <f>HLOOKUP(REG_TRA_DEMANDS!T$3,'BY-Demands'!$J$5:$AK$15,MATCH($E69,'BY-Demands'!$I$5:$I$15,0),FALSE)*HLOOKUP(REG_TRA_DEMANDS!$F69,DEMANDS!$I$4:$T$14,MATCH($E69,DEMANDS!$H$4:$H$14,0),FALSE)/HLOOKUP(2018,DEMANDS!$I$4:$T$14,MATCH($E69,DEMANDS!$H$4:$H$14,0),FALSE)</f>
        <v>1.1413710293717871</v>
      </c>
      <c r="U69" s="78">
        <f>HLOOKUP(REG_TRA_DEMANDS!U$3,'BY-Demands'!$J$5:$AK$15,MATCH($E69,'BY-Demands'!$I$5:$I$15,0),FALSE)*HLOOKUP(REG_TRA_DEMANDS!$F69,DEMANDS!$I$4:$T$14,MATCH($E69,DEMANDS!$H$4:$H$14,0),FALSE)/HLOOKUP(2018,DEMANDS!$I$4:$T$14,MATCH($E69,DEMANDS!$H$4:$H$14,0),FALSE)</f>
        <v>0.31055153487665188</v>
      </c>
      <c r="V69" s="78">
        <f>HLOOKUP(REG_TRA_DEMANDS!V$3,'BY-Demands'!$J$5:$AK$15,MATCH($E69,'BY-Demands'!$I$5:$I$15,0),FALSE)*HLOOKUP(REG_TRA_DEMANDS!$F69,DEMANDS!$I$4:$T$14,MATCH($E69,DEMANDS!$H$4:$H$14,0),FALSE)/HLOOKUP(2018,DEMANDS!$I$4:$T$14,MATCH($E69,DEMANDS!$H$4:$H$14,0),FALSE)</f>
        <v>0.4097719376598582</v>
      </c>
      <c r="W69" s="78">
        <f>HLOOKUP(REG_TRA_DEMANDS!W$3,'BY-Demands'!$J$5:$AK$15,MATCH($E69,'BY-Demands'!$I$5:$I$15,0),FALSE)*HLOOKUP(REG_TRA_DEMANDS!$F69,DEMANDS!$I$4:$T$14,MATCH($E69,DEMANDS!$H$4:$H$14,0),FALSE)/HLOOKUP(2018,DEMANDS!$I$4:$T$14,MATCH($E69,DEMANDS!$H$4:$H$14,0),FALSE)</f>
        <v>0.33545755478192968</v>
      </c>
      <c r="X69" s="78">
        <f>HLOOKUP(REG_TRA_DEMANDS!X$3,'BY-Demands'!$J$5:$AK$15,MATCH($E69,'BY-Demands'!$I$5:$I$15,0),FALSE)*HLOOKUP(REG_TRA_DEMANDS!$F69,DEMANDS!$I$4:$T$14,MATCH($E69,DEMANDS!$H$4:$H$14,0),FALSE)/HLOOKUP(2018,DEMANDS!$I$4:$T$14,MATCH($E69,DEMANDS!$H$4:$H$14,0),FALSE)</f>
        <v>0.24425812666853922</v>
      </c>
      <c r="Y69" s="78">
        <f>HLOOKUP(REG_TRA_DEMANDS!Y$3,'BY-Demands'!$J$5:$AK$15,MATCH($E69,'BY-Demands'!$I$5:$I$15,0),FALSE)*HLOOKUP(REG_TRA_DEMANDS!$F69,DEMANDS!$I$4:$T$14,MATCH($E69,DEMANDS!$H$4:$H$14,0),FALSE)/HLOOKUP(2018,DEMANDS!$I$4:$T$14,MATCH($E69,DEMANDS!$H$4:$H$14,0),FALSE)</f>
        <v>0.54256269497856713</v>
      </c>
      <c r="Z69" s="78">
        <f>HLOOKUP(REG_TRA_DEMANDS!Z$3,'BY-Demands'!$J$5:$AK$15,MATCH($E69,'BY-Demands'!$I$5:$I$15,0),FALSE)*HLOOKUP(REG_TRA_DEMANDS!$F69,DEMANDS!$I$4:$T$14,MATCH($E69,DEMANDS!$H$4:$H$14,0),FALSE)/HLOOKUP(2018,DEMANDS!$I$4:$T$14,MATCH($E69,DEMANDS!$H$4:$H$14,0),FALSE)</f>
        <v>6.7371982259388202E-2</v>
      </c>
      <c r="AA69" s="78">
        <f>HLOOKUP(REG_TRA_DEMANDS!AA$3,'BY-Demands'!$J$5:$AK$15,MATCH($E69,'BY-Demands'!$I$5:$I$15,0),FALSE)*HLOOKUP(REG_TRA_DEMANDS!$F69,DEMANDS!$I$4:$T$14,MATCH($E69,DEMANDS!$H$4:$H$14,0),FALSE)/HLOOKUP(2018,DEMANDS!$I$4:$T$14,MATCH($E69,DEMANDS!$H$4:$H$14,0),FALSE)</f>
        <v>0.27438881814773286</v>
      </c>
      <c r="AB69" s="78">
        <f>HLOOKUP(REG_TRA_DEMANDS!AB$3,'BY-Demands'!$J$5:$AK$15,MATCH($E69,'BY-Demands'!$I$5:$I$15,0),FALSE)*HLOOKUP(REG_TRA_DEMANDS!$F69,DEMANDS!$I$4:$T$14,MATCH($E69,DEMANDS!$H$4:$H$14,0),FALSE)/HLOOKUP(2018,DEMANDS!$I$4:$T$14,MATCH($E69,DEMANDS!$H$4:$H$14,0),FALSE)</f>
        <v>0.13570269700879908</v>
      </c>
      <c r="AC69" s="78">
        <f>HLOOKUP(REG_TRA_DEMANDS!AC$3,'BY-Demands'!$J$5:$AK$15,MATCH($E69,'BY-Demands'!$I$5:$I$15,0),FALSE)*HLOOKUP(REG_TRA_DEMANDS!$F69,DEMANDS!$I$4:$T$14,MATCH($E69,DEMANDS!$H$4:$H$14,0),FALSE)/HLOOKUP(2018,DEMANDS!$I$4:$T$14,MATCH($E69,DEMANDS!$H$4:$H$14,0),FALSE)</f>
        <v>0.13778625818777335</v>
      </c>
      <c r="AD69" s="78">
        <f>HLOOKUP(REG_TRA_DEMANDS!AD$3,'BY-Demands'!$J$5:$AK$15,MATCH($E69,'BY-Demands'!$I$5:$I$15,0),FALSE)*HLOOKUP(REG_TRA_DEMANDS!$F69,DEMANDS!$I$4:$T$14,MATCH($E69,DEMANDS!$H$4:$H$14,0),FALSE)/HLOOKUP(2018,DEMANDS!$I$4:$T$14,MATCH($E69,DEMANDS!$H$4:$H$14,0),FALSE)</f>
        <v>0.16015878543849535</v>
      </c>
      <c r="AE69" s="78">
        <f>HLOOKUP(REG_TRA_DEMANDS!AE$3,'BY-Demands'!$J$5:$AK$15,MATCH($E69,'BY-Demands'!$I$5:$I$15,0),FALSE)*HLOOKUP(REG_TRA_DEMANDS!$F69,DEMANDS!$I$4:$T$14,MATCH($E69,DEMANDS!$H$4:$H$14,0),FALSE)/HLOOKUP(2018,DEMANDS!$I$4:$T$14,MATCH($E69,DEMANDS!$H$4:$H$14,0),FALSE)</f>
        <v>0.3346985582273283</v>
      </c>
      <c r="AF69" s="78">
        <f>HLOOKUP(REG_TRA_DEMANDS!AF$3,'BY-Demands'!$J$5:$AK$15,MATCH($E69,'BY-Demands'!$I$5:$I$15,0),FALSE)*HLOOKUP(REG_TRA_DEMANDS!$F69,DEMANDS!$I$4:$T$14,MATCH($E69,DEMANDS!$H$4:$H$14,0),FALSE)/HLOOKUP(2018,DEMANDS!$I$4:$T$14,MATCH($E69,DEMANDS!$H$4:$H$14,0),FALSE)</f>
        <v>0.12906305401868678</v>
      </c>
    </row>
    <row r="70" spans="4:32" x14ac:dyDescent="0.2">
      <c r="D70" s="74" t="s">
        <v>4</v>
      </c>
      <c r="E70" s="74" t="str">
        <f>DEMANDS!$H$11</f>
        <v>TNAV</v>
      </c>
      <c r="F70" s="74">
        <v>2020</v>
      </c>
      <c r="G70" s="76">
        <f>HLOOKUP(REG_TRA_DEMANDS!G$3,'BY-Demands'!$J$5:$AK$15,MATCH($E70,'BY-Demands'!$I$5:$I$15,0),FALSE)*HLOOKUP(REG_TRA_DEMANDS!$F70,DEMANDS!$I$4:$T$14,MATCH($E70,DEMANDS!$H$4:$H$14,0),FALSE)/HLOOKUP(2018,DEMANDS!$I$4:$T$14,MATCH($E70,DEMANDS!$H$4:$H$14,0),FALSE)</f>
        <v>4.242547343051694E-2</v>
      </c>
      <c r="H70" s="76">
        <f>HLOOKUP(REG_TRA_DEMANDS!H$3,'BY-Demands'!$J$5:$AK$15,MATCH($E70,'BY-Demands'!$I$5:$I$15,0),FALSE)*HLOOKUP(REG_TRA_DEMANDS!$F70,DEMANDS!$I$4:$T$14,MATCH($E70,DEMANDS!$H$4:$H$14,0),FALSE)/HLOOKUP(2018,DEMANDS!$I$4:$T$14,MATCH($E70,DEMANDS!$H$4:$H$14,0),FALSE)</f>
        <v>1.0040459399962769</v>
      </c>
      <c r="I70" s="76">
        <f>HLOOKUP(REG_TRA_DEMANDS!I$3,'BY-Demands'!$J$5:$AK$15,MATCH($E70,'BY-Demands'!$I$5:$I$15,0),FALSE)*HLOOKUP(REG_TRA_DEMANDS!$F70,DEMANDS!$I$4:$T$14,MATCH($E70,DEMANDS!$H$4:$H$14,0),FALSE)/HLOOKUP(2018,DEMANDS!$I$4:$T$14,MATCH($E70,DEMANDS!$H$4:$H$14,0),FALSE)</f>
        <v>0.16580899213419065</v>
      </c>
      <c r="J70" s="76">
        <f>HLOOKUP(REG_TRA_DEMANDS!J$3,'BY-Demands'!$J$5:$AK$15,MATCH($E70,'BY-Demands'!$I$5:$I$15,0),FALSE)*HLOOKUP(REG_TRA_DEMANDS!$F70,DEMANDS!$I$4:$T$14,MATCH($E70,DEMANDS!$H$4:$H$14,0),FALSE)/HLOOKUP(2018,DEMANDS!$I$4:$T$14,MATCH($E70,DEMANDS!$H$4:$H$14,0),FALSE)</f>
        <v>7.3947245476306087E-2</v>
      </c>
      <c r="K70" s="76">
        <f>HLOOKUP(REG_TRA_DEMANDS!K$3,'BY-Demands'!$J$5:$AK$15,MATCH($E70,'BY-Demands'!$I$5:$I$15,0),FALSE)*HLOOKUP(REG_TRA_DEMANDS!$F70,DEMANDS!$I$4:$T$14,MATCH($E70,DEMANDS!$H$4:$H$14,0),FALSE)/HLOOKUP(2018,DEMANDS!$I$4:$T$14,MATCH($E70,DEMANDS!$H$4:$H$14,0),FALSE)</f>
        <v>6.3115828060572185E-2</v>
      </c>
      <c r="L70" s="76">
        <f>HLOOKUP(REG_TRA_DEMANDS!L$3,'BY-Demands'!$J$5:$AK$15,MATCH($E70,'BY-Demands'!$I$5:$I$15,0),FALSE)*HLOOKUP(REG_TRA_DEMANDS!$F70,DEMANDS!$I$4:$T$14,MATCH($E70,DEMANDS!$H$4:$H$14,0),FALSE)/HLOOKUP(2018,DEMANDS!$I$4:$T$14,MATCH($E70,DEMANDS!$H$4:$H$14,0),FALSE)</f>
        <v>3.0458377986466618E-2</v>
      </c>
      <c r="M70" s="76">
        <f>HLOOKUP(REG_TRA_DEMANDS!M$3,'BY-Demands'!$J$5:$AK$15,MATCH($E70,'BY-Demands'!$I$5:$I$15,0),FALSE)*HLOOKUP(REG_TRA_DEMANDS!$F70,DEMANDS!$I$4:$T$14,MATCH($E70,DEMANDS!$H$4:$H$14,0),FALSE)/HLOOKUP(2018,DEMANDS!$I$4:$T$14,MATCH($E70,DEMANDS!$H$4:$H$14,0),FALSE)</f>
        <v>9.6043784121737336E-2</v>
      </c>
      <c r="N70" s="76">
        <f>HLOOKUP(REG_TRA_DEMANDS!N$3,'BY-Demands'!$J$5:$AK$15,MATCH($E70,'BY-Demands'!$I$5:$I$15,0),FALSE)*HLOOKUP(REG_TRA_DEMANDS!$F70,DEMANDS!$I$4:$T$14,MATCH($E70,DEMANDS!$H$4:$H$14,0),FALSE)/HLOOKUP(2018,DEMANDS!$I$4:$T$14,MATCH($E70,DEMANDS!$H$4:$H$14,0),FALSE)</f>
        <v>0.14534592214891037</v>
      </c>
      <c r="O70" s="76">
        <f>HLOOKUP(REG_TRA_DEMANDS!O$3,'BY-Demands'!$J$5:$AK$15,MATCH($E70,'BY-Demands'!$I$5:$I$15,0),FALSE)*HLOOKUP(REG_TRA_DEMANDS!$F70,DEMANDS!$I$4:$T$14,MATCH($E70,DEMANDS!$H$4:$H$14,0),FALSE)/HLOOKUP(2018,DEMANDS!$I$4:$T$14,MATCH($E70,DEMANDS!$H$4:$H$14,0),FALSE)</f>
        <v>5.8096190791058322E-2</v>
      </c>
      <c r="P70" s="76">
        <f>HLOOKUP(REG_TRA_DEMANDS!P$3,'BY-Demands'!$J$5:$AK$15,MATCH($E70,'BY-Demands'!$I$5:$I$15,0),FALSE)*HLOOKUP(REG_TRA_DEMANDS!$F70,DEMANDS!$I$4:$T$14,MATCH($E70,DEMANDS!$H$4:$H$14,0),FALSE)/HLOOKUP(2018,DEMANDS!$I$4:$T$14,MATCH($E70,DEMANDS!$H$4:$H$14,0),FALSE)</f>
        <v>6.6151009562758975E-2</v>
      </c>
      <c r="Q70" s="76">
        <f>HLOOKUP(REG_TRA_DEMANDS!Q$3,'BY-Demands'!$J$5:$AK$15,MATCH($E70,'BY-Demands'!$I$5:$I$15,0),FALSE)*HLOOKUP(REG_TRA_DEMANDS!$F70,DEMANDS!$I$4:$T$14,MATCH($E70,DEMANDS!$H$4:$H$14,0),FALSE)/HLOOKUP(2018,DEMANDS!$I$4:$T$14,MATCH($E70,DEMANDS!$H$4:$H$14,0),FALSE)</f>
        <v>0.11157216913096113</v>
      </c>
      <c r="R70" s="76">
        <f>HLOOKUP(REG_TRA_DEMANDS!R$3,'BY-Demands'!$J$5:$AK$15,MATCH($E70,'BY-Demands'!$I$5:$I$15,0),FALSE)*HLOOKUP(REG_TRA_DEMANDS!$F70,DEMANDS!$I$4:$T$14,MATCH($E70,DEMANDS!$H$4:$H$14,0),FALSE)/HLOOKUP(2018,DEMANDS!$I$4:$T$14,MATCH($E70,DEMANDS!$H$4:$H$14,0),FALSE)</f>
        <v>0.10613447715417296</v>
      </c>
      <c r="S70" s="76">
        <f>HLOOKUP(REG_TRA_DEMANDS!S$3,'BY-Demands'!$J$5:$AK$15,MATCH($E70,'BY-Demands'!$I$5:$I$15,0),FALSE)*HLOOKUP(REG_TRA_DEMANDS!$F70,DEMANDS!$I$4:$T$14,MATCH($E70,DEMANDS!$H$4:$H$14,0),FALSE)/HLOOKUP(2018,DEMANDS!$I$4:$T$14,MATCH($E70,DEMANDS!$H$4:$H$14,0),FALSE)</f>
        <v>8.8541900453062136E-2</v>
      </c>
      <c r="T70" s="76">
        <f>HLOOKUP(REG_TRA_DEMANDS!T$3,'BY-Demands'!$J$5:$AK$15,MATCH($E70,'BY-Demands'!$I$5:$I$15,0),FALSE)*HLOOKUP(REG_TRA_DEMANDS!$F70,DEMANDS!$I$4:$T$14,MATCH($E70,DEMANDS!$H$4:$H$14,0),FALSE)/HLOOKUP(2018,DEMANDS!$I$4:$T$14,MATCH($E70,DEMANDS!$H$4:$H$14,0),FALSE)</f>
        <v>0.40454282144098019</v>
      </c>
      <c r="U70" s="76">
        <f>HLOOKUP(REG_TRA_DEMANDS!U$3,'BY-Demands'!$J$5:$AK$15,MATCH($E70,'BY-Demands'!$I$5:$I$15,0),FALSE)*HLOOKUP(REG_TRA_DEMANDS!$F70,DEMANDS!$I$4:$T$14,MATCH($E70,DEMANDS!$H$4:$H$14,0),FALSE)/HLOOKUP(2018,DEMANDS!$I$4:$T$14,MATCH($E70,DEMANDS!$H$4:$H$14,0),FALSE)</f>
        <v>0.11007060008433527</v>
      </c>
      <c r="V70" s="76">
        <f>HLOOKUP(REG_TRA_DEMANDS!V$3,'BY-Demands'!$J$5:$AK$15,MATCH($E70,'BY-Demands'!$I$5:$I$15,0),FALSE)*HLOOKUP(REG_TRA_DEMANDS!$F70,DEMANDS!$I$4:$T$14,MATCH($E70,DEMANDS!$H$4:$H$14,0),FALSE)/HLOOKUP(2018,DEMANDS!$I$4:$T$14,MATCH($E70,DEMANDS!$H$4:$H$14,0),FALSE)</f>
        <v>0.14523786879319792</v>
      </c>
      <c r="W70" s="76">
        <f>HLOOKUP(REG_TRA_DEMANDS!W$3,'BY-Demands'!$J$5:$AK$15,MATCH($E70,'BY-Demands'!$I$5:$I$15,0),FALSE)*HLOOKUP(REG_TRA_DEMANDS!$F70,DEMANDS!$I$4:$T$14,MATCH($E70,DEMANDS!$H$4:$H$14,0),FALSE)/HLOOKUP(2018,DEMANDS!$I$4:$T$14,MATCH($E70,DEMANDS!$H$4:$H$14,0),FALSE)</f>
        <v>0.11889818664826893</v>
      </c>
      <c r="X70" s="76">
        <f>HLOOKUP(REG_TRA_DEMANDS!X$3,'BY-Demands'!$J$5:$AK$15,MATCH($E70,'BY-Demands'!$I$5:$I$15,0),FALSE)*HLOOKUP(REG_TRA_DEMANDS!$F70,DEMANDS!$I$4:$T$14,MATCH($E70,DEMANDS!$H$4:$H$14,0),FALSE)/HLOOKUP(2018,DEMANDS!$I$4:$T$14,MATCH($E70,DEMANDS!$H$4:$H$14,0),FALSE)</f>
        <v>8.6573838987981086E-2</v>
      </c>
      <c r="Y70" s="76">
        <f>HLOOKUP(REG_TRA_DEMANDS!Y$3,'BY-Demands'!$J$5:$AK$15,MATCH($E70,'BY-Demands'!$I$5:$I$15,0),FALSE)*HLOOKUP(REG_TRA_DEMANDS!$F70,DEMANDS!$I$4:$T$14,MATCH($E70,DEMANDS!$H$4:$H$14,0),FALSE)/HLOOKUP(2018,DEMANDS!$I$4:$T$14,MATCH($E70,DEMANDS!$H$4:$H$14,0),FALSE)</f>
        <v>0.19230367495489958</v>
      </c>
      <c r="Z70" s="76">
        <f>HLOOKUP(REG_TRA_DEMANDS!Z$3,'BY-Demands'!$J$5:$AK$15,MATCH($E70,'BY-Demands'!$I$5:$I$15,0),FALSE)*HLOOKUP(REG_TRA_DEMANDS!$F70,DEMANDS!$I$4:$T$14,MATCH($E70,DEMANDS!$H$4:$H$14,0),FALSE)/HLOOKUP(2018,DEMANDS!$I$4:$T$14,MATCH($E70,DEMANDS!$H$4:$H$14,0),FALSE)</f>
        <v>2.3879046416909442E-2</v>
      </c>
      <c r="AA70" s="76">
        <f>HLOOKUP(REG_TRA_DEMANDS!AA$3,'BY-Demands'!$J$5:$AK$15,MATCH($E70,'BY-Demands'!$I$5:$I$15,0),FALSE)*HLOOKUP(REG_TRA_DEMANDS!$F70,DEMANDS!$I$4:$T$14,MATCH($E70,DEMANDS!$H$4:$H$14,0),FALSE)/HLOOKUP(2018,DEMANDS!$I$4:$T$14,MATCH($E70,DEMANDS!$H$4:$H$14,0),FALSE)</f>
        <v>9.7253236510160837E-2</v>
      </c>
      <c r="AB70" s="76">
        <f>HLOOKUP(REG_TRA_DEMANDS!AB$3,'BY-Demands'!$J$5:$AK$15,MATCH($E70,'BY-Demands'!$I$5:$I$15,0),FALSE)*HLOOKUP(REG_TRA_DEMANDS!$F70,DEMANDS!$I$4:$T$14,MATCH($E70,DEMANDS!$H$4:$H$14,0),FALSE)/HLOOKUP(2018,DEMANDS!$I$4:$T$14,MATCH($E70,DEMANDS!$H$4:$H$14,0),FALSE)</f>
        <v>4.8097902007645736E-2</v>
      </c>
      <c r="AC70" s="76">
        <f>HLOOKUP(REG_TRA_DEMANDS!AC$3,'BY-Demands'!$J$5:$AK$15,MATCH($E70,'BY-Demands'!$I$5:$I$15,0),FALSE)*HLOOKUP(REG_TRA_DEMANDS!$F70,DEMANDS!$I$4:$T$14,MATCH($E70,DEMANDS!$H$4:$H$14,0),FALSE)/HLOOKUP(2018,DEMANDS!$I$4:$T$14,MATCH($E70,DEMANDS!$H$4:$H$14,0),FALSE)</f>
        <v>4.8836390804274057E-2</v>
      </c>
      <c r="AD70" s="76">
        <f>HLOOKUP(REG_TRA_DEMANDS!AD$3,'BY-Demands'!$J$5:$AK$15,MATCH($E70,'BY-Demands'!$I$5:$I$15,0),FALSE)*HLOOKUP(REG_TRA_DEMANDS!$F70,DEMANDS!$I$4:$T$14,MATCH($E70,DEMANDS!$H$4:$H$14,0),FALSE)/HLOOKUP(2018,DEMANDS!$I$4:$T$14,MATCH($E70,DEMANDS!$H$4:$H$14,0),FALSE)</f>
        <v>5.6766016722459442E-2</v>
      </c>
      <c r="AE70" s="76">
        <f>HLOOKUP(REG_TRA_DEMANDS!AE$3,'BY-Demands'!$J$5:$AK$15,MATCH($E70,'BY-Demands'!$I$5:$I$15,0),FALSE)*HLOOKUP(REG_TRA_DEMANDS!$F70,DEMANDS!$I$4:$T$14,MATCH($E70,DEMANDS!$H$4:$H$14,0),FALSE)/HLOOKUP(2018,DEMANDS!$I$4:$T$14,MATCH($E70,DEMANDS!$H$4:$H$14,0),FALSE)</f>
        <v>0.11862917105232303</v>
      </c>
      <c r="AF70" s="76">
        <f>HLOOKUP(REG_TRA_DEMANDS!AF$3,'BY-Demands'!$J$5:$AK$15,MATCH($E70,'BY-Demands'!$I$5:$I$15,0),FALSE)*HLOOKUP(REG_TRA_DEMANDS!$F70,DEMANDS!$I$4:$T$14,MATCH($E70,DEMANDS!$H$4:$H$14,0),FALSE)/HLOOKUP(2018,DEMANDS!$I$4:$T$14,MATCH($E70,DEMANDS!$H$4:$H$14,0),FALSE)</f>
        <v>4.574457443978279E-2</v>
      </c>
    </row>
    <row r="71" spans="4:32" x14ac:dyDescent="0.2">
      <c r="D71" s="75" t="s">
        <v>4</v>
      </c>
      <c r="E71" s="75" t="str">
        <f>DEMANDS!$H$11</f>
        <v>TNAV</v>
      </c>
      <c r="F71" s="75">
        <v>2025</v>
      </c>
      <c r="G71" s="77">
        <f>HLOOKUP(REG_TRA_DEMANDS!G$3,'BY-Demands'!$J$5:$AK$15,MATCH($E71,'BY-Demands'!$I$5:$I$15,0),FALSE)*HLOOKUP(REG_TRA_DEMANDS!$F71,DEMANDS!$I$4:$T$14,MATCH($E71,DEMANDS!$H$4:$H$14,0),FALSE)/HLOOKUP(2018,DEMANDS!$I$4:$T$14,MATCH($E71,DEMANDS!$H$4:$H$14,0),FALSE)</f>
        <v>4.349676979919144E-2</v>
      </c>
      <c r="H71" s="77">
        <f>HLOOKUP(REG_TRA_DEMANDS!H$3,'BY-Demands'!$J$5:$AK$15,MATCH($E71,'BY-Demands'!$I$5:$I$15,0),FALSE)*HLOOKUP(REG_TRA_DEMANDS!$F71,DEMANDS!$I$4:$T$14,MATCH($E71,DEMANDS!$H$4:$H$14,0),FALSE)/HLOOKUP(2018,DEMANDS!$I$4:$T$14,MATCH($E71,DEMANDS!$H$4:$H$14,0),FALSE)</f>
        <v>1.0293993581793881</v>
      </c>
      <c r="I71" s="77">
        <f>HLOOKUP(REG_TRA_DEMANDS!I$3,'BY-Demands'!$J$5:$AK$15,MATCH($E71,'BY-Demands'!$I$5:$I$15,0),FALSE)*HLOOKUP(REG_TRA_DEMANDS!$F71,DEMANDS!$I$4:$T$14,MATCH($E71,DEMANDS!$H$4:$H$14,0),FALSE)/HLOOKUP(2018,DEMANDS!$I$4:$T$14,MATCH($E71,DEMANDS!$H$4:$H$14,0),FALSE)</f>
        <v>0.16999587696549026</v>
      </c>
      <c r="J71" s="77">
        <f>HLOOKUP(REG_TRA_DEMANDS!J$3,'BY-Demands'!$J$5:$AK$15,MATCH($E71,'BY-Demands'!$I$5:$I$15,0),FALSE)*HLOOKUP(REG_TRA_DEMANDS!$F71,DEMANDS!$I$4:$T$14,MATCH($E71,DEMANDS!$H$4:$H$14,0),FALSE)/HLOOKUP(2018,DEMANDS!$I$4:$T$14,MATCH($E71,DEMANDS!$H$4:$H$14,0),FALSE)</f>
        <v>7.5814506089955824E-2</v>
      </c>
      <c r="K71" s="77">
        <f>HLOOKUP(REG_TRA_DEMANDS!K$3,'BY-Demands'!$J$5:$AK$15,MATCH($E71,'BY-Demands'!$I$5:$I$15,0),FALSE)*HLOOKUP(REG_TRA_DEMANDS!$F71,DEMANDS!$I$4:$T$14,MATCH($E71,DEMANDS!$H$4:$H$14,0),FALSE)/HLOOKUP(2018,DEMANDS!$I$4:$T$14,MATCH($E71,DEMANDS!$H$4:$H$14,0),FALSE)</f>
        <v>6.470958181132086E-2</v>
      </c>
      <c r="L71" s="77">
        <f>HLOOKUP(REG_TRA_DEMANDS!L$3,'BY-Demands'!$J$5:$AK$15,MATCH($E71,'BY-Demands'!$I$5:$I$15,0),FALSE)*HLOOKUP(REG_TRA_DEMANDS!$F71,DEMANDS!$I$4:$T$14,MATCH($E71,DEMANDS!$H$4:$H$14,0),FALSE)/HLOOKUP(2018,DEMANDS!$I$4:$T$14,MATCH($E71,DEMANDS!$H$4:$H$14,0),FALSE)</f>
        <v>3.1227490198874972E-2</v>
      </c>
      <c r="M71" s="77">
        <f>HLOOKUP(REG_TRA_DEMANDS!M$3,'BY-Demands'!$J$5:$AK$15,MATCH($E71,'BY-Demands'!$I$5:$I$15,0),FALSE)*HLOOKUP(REG_TRA_DEMANDS!$F71,DEMANDS!$I$4:$T$14,MATCH($E71,DEMANDS!$H$4:$H$14,0),FALSE)/HLOOKUP(2018,DEMANDS!$I$4:$T$14,MATCH($E71,DEMANDS!$H$4:$H$14,0),FALSE)</f>
        <v>9.8469010025978243E-2</v>
      </c>
      <c r="N71" s="77">
        <f>HLOOKUP(REG_TRA_DEMANDS!N$3,'BY-Demands'!$J$5:$AK$15,MATCH($E71,'BY-Demands'!$I$5:$I$15,0),FALSE)*HLOOKUP(REG_TRA_DEMANDS!$F71,DEMANDS!$I$4:$T$14,MATCH($E71,DEMANDS!$H$4:$H$14,0),FALSE)/HLOOKUP(2018,DEMANDS!$I$4:$T$14,MATCH($E71,DEMANDS!$H$4:$H$14,0),FALSE)</f>
        <v>0.14901608882023315</v>
      </c>
      <c r="O71" s="77">
        <f>HLOOKUP(REG_TRA_DEMANDS!O$3,'BY-Demands'!$J$5:$AK$15,MATCH($E71,'BY-Demands'!$I$5:$I$15,0),FALSE)*HLOOKUP(REG_TRA_DEMANDS!$F71,DEMANDS!$I$4:$T$14,MATCH($E71,DEMANDS!$H$4:$H$14,0),FALSE)/HLOOKUP(2018,DEMANDS!$I$4:$T$14,MATCH($E71,DEMANDS!$H$4:$H$14,0),FALSE)</f>
        <v>5.9563192410503139E-2</v>
      </c>
      <c r="P71" s="77">
        <f>HLOOKUP(REG_TRA_DEMANDS!P$3,'BY-Demands'!$J$5:$AK$15,MATCH($E71,'BY-Demands'!$I$5:$I$15,0),FALSE)*HLOOKUP(REG_TRA_DEMANDS!$F71,DEMANDS!$I$4:$T$14,MATCH($E71,DEMANDS!$H$4:$H$14,0),FALSE)/HLOOKUP(2018,DEMANDS!$I$4:$T$14,MATCH($E71,DEMANDS!$H$4:$H$14,0),FALSE)</f>
        <v>6.7821405449909167E-2</v>
      </c>
      <c r="Q71" s="77">
        <f>HLOOKUP(REG_TRA_DEMANDS!Q$3,'BY-Demands'!$J$5:$AK$15,MATCH($E71,'BY-Demands'!$I$5:$I$15,0),FALSE)*HLOOKUP(REG_TRA_DEMANDS!$F71,DEMANDS!$I$4:$T$14,MATCH($E71,DEMANDS!$H$4:$H$14,0),FALSE)/HLOOKUP(2018,DEMANDS!$I$4:$T$14,MATCH($E71,DEMANDS!$H$4:$H$14,0),FALSE)</f>
        <v>0.11438950621574091</v>
      </c>
      <c r="R71" s="77">
        <f>HLOOKUP(REG_TRA_DEMANDS!R$3,'BY-Demands'!$J$5:$AK$15,MATCH($E71,'BY-Demands'!$I$5:$I$15,0),FALSE)*HLOOKUP(REG_TRA_DEMANDS!$F71,DEMANDS!$I$4:$T$14,MATCH($E71,DEMANDS!$H$4:$H$14,0),FALSE)/HLOOKUP(2018,DEMANDS!$I$4:$T$14,MATCH($E71,DEMANDS!$H$4:$H$14,0),FALSE)</f>
        <v>0.10881450570241409</v>
      </c>
      <c r="S71" s="77">
        <f>HLOOKUP(REG_TRA_DEMANDS!S$3,'BY-Demands'!$J$5:$AK$15,MATCH($E71,'BY-Demands'!$I$5:$I$15,0),FALSE)*HLOOKUP(REG_TRA_DEMANDS!$F71,DEMANDS!$I$4:$T$14,MATCH($E71,DEMANDS!$H$4:$H$14,0),FALSE)/HLOOKUP(2018,DEMANDS!$I$4:$T$14,MATCH($E71,DEMANDS!$H$4:$H$14,0),FALSE)</f>
        <v>9.0777694393847586E-2</v>
      </c>
      <c r="T71" s="77">
        <f>HLOOKUP(REG_TRA_DEMANDS!T$3,'BY-Demands'!$J$5:$AK$15,MATCH($E71,'BY-Demands'!$I$5:$I$15,0),FALSE)*HLOOKUP(REG_TRA_DEMANDS!$F71,DEMANDS!$I$4:$T$14,MATCH($E71,DEMANDS!$H$4:$H$14,0),FALSE)/HLOOKUP(2018,DEMANDS!$I$4:$T$14,MATCH($E71,DEMANDS!$H$4:$H$14,0),FALSE)</f>
        <v>0.41475803462635197</v>
      </c>
      <c r="U71" s="77">
        <f>HLOOKUP(REG_TRA_DEMANDS!U$3,'BY-Demands'!$J$5:$AK$15,MATCH($E71,'BY-Demands'!$I$5:$I$15,0),FALSE)*HLOOKUP(REG_TRA_DEMANDS!$F71,DEMANDS!$I$4:$T$14,MATCH($E71,DEMANDS!$H$4:$H$14,0),FALSE)/HLOOKUP(2018,DEMANDS!$I$4:$T$14,MATCH($E71,DEMANDS!$H$4:$H$14,0),FALSE)</f>
        <v>0.11285002066902936</v>
      </c>
      <c r="V71" s="77">
        <f>HLOOKUP(REG_TRA_DEMANDS!V$3,'BY-Demands'!$J$5:$AK$15,MATCH($E71,'BY-Demands'!$I$5:$I$15,0),FALSE)*HLOOKUP(REG_TRA_DEMANDS!$F71,DEMANDS!$I$4:$T$14,MATCH($E71,DEMANDS!$H$4:$H$14,0),FALSE)/HLOOKUP(2018,DEMANDS!$I$4:$T$14,MATCH($E71,DEMANDS!$H$4:$H$14,0),FALSE)</f>
        <v>0.14890530698188426</v>
      </c>
      <c r="W71" s="77">
        <f>HLOOKUP(REG_TRA_DEMANDS!W$3,'BY-Demands'!$J$5:$AK$15,MATCH($E71,'BY-Demands'!$I$5:$I$15,0),FALSE)*HLOOKUP(REG_TRA_DEMANDS!$F71,DEMANDS!$I$4:$T$14,MATCH($E71,DEMANDS!$H$4:$H$14,0),FALSE)/HLOOKUP(2018,DEMANDS!$I$4:$T$14,MATCH($E71,DEMANDS!$H$4:$H$14,0),FALSE)</f>
        <v>0.12190051485579932</v>
      </c>
      <c r="X71" s="77">
        <f>HLOOKUP(REG_TRA_DEMANDS!X$3,'BY-Demands'!$J$5:$AK$15,MATCH($E71,'BY-Demands'!$I$5:$I$15,0),FALSE)*HLOOKUP(REG_TRA_DEMANDS!$F71,DEMANDS!$I$4:$T$14,MATCH($E71,DEMANDS!$H$4:$H$14,0),FALSE)/HLOOKUP(2018,DEMANDS!$I$4:$T$14,MATCH($E71,DEMANDS!$H$4:$H$14,0),FALSE)</f>
        <v>8.8759936910540058E-2</v>
      </c>
      <c r="Y71" s="77">
        <f>HLOOKUP(REG_TRA_DEMANDS!Y$3,'BY-Demands'!$J$5:$AK$15,MATCH($E71,'BY-Demands'!$I$5:$I$15,0),FALSE)*HLOOKUP(REG_TRA_DEMANDS!$F71,DEMANDS!$I$4:$T$14,MATCH($E71,DEMANDS!$H$4:$H$14,0),FALSE)/HLOOKUP(2018,DEMANDS!$I$4:$T$14,MATCH($E71,DEMANDS!$H$4:$H$14,0),FALSE)</f>
        <v>0.1971595837286543</v>
      </c>
      <c r="Z71" s="77">
        <f>HLOOKUP(REG_TRA_DEMANDS!Z$3,'BY-Demands'!$J$5:$AK$15,MATCH($E71,'BY-Demands'!$I$5:$I$15,0),FALSE)*HLOOKUP(REG_TRA_DEMANDS!$F71,DEMANDS!$I$4:$T$14,MATCH($E71,DEMANDS!$H$4:$H$14,0),FALSE)/HLOOKUP(2018,DEMANDS!$I$4:$T$14,MATCH($E71,DEMANDS!$H$4:$H$14,0),FALSE)</f>
        <v>2.4482022262441047E-2</v>
      </c>
      <c r="AA71" s="77">
        <f>HLOOKUP(REG_TRA_DEMANDS!AA$3,'BY-Demands'!$J$5:$AK$15,MATCH($E71,'BY-Demands'!$I$5:$I$15,0),FALSE)*HLOOKUP(REG_TRA_DEMANDS!$F71,DEMANDS!$I$4:$T$14,MATCH($E71,DEMANDS!$H$4:$H$14,0),FALSE)/HLOOKUP(2018,DEMANDS!$I$4:$T$14,MATCH($E71,DEMANDS!$H$4:$H$14,0),FALSE)</f>
        <v>9.9709002602808225E-2</v>
      </c>
      <c r="AB71" s="77">
        <f>HLOOKUP(REG_TRA_DEMANDS!AB$3,'BY-Demands'!$J$5:$AK$15,MATCH($E71,'BY-Demands'!$I$5:$I$15,0),FALSE)*HLOOKUP(REG_TRA_DEMANDS!$F71,DEMANDS!$I$4:$T$14,MATCH($E71,DEMANDS!$H$4:$H$14,0),FALSE)/HLOOKUP(2018,DEMANDS!$I$4:$T$14,MATCH($E71,DEMANDS!$H$4:$H$14,0),FALSE)</f>
        <v>4.9312434306172513E-2</v>
      </c>
      <c r="AC71" s="77">
        <f>HLOOKUP(REG_TRA_DEMANDS!AC$3,'BY-Demands'!$J$5:$AK$15,MATCH($E71,'BY-Demands'!$I$5:$I$15,0),FALSE)*HLOOKUP(REG_TRA_DEMANDS!$F71,DEMANDS!$I$4:$T$14,MATCH($E71,DEMANDS!$H$4:$H$14,0),FALSE)/HLOOKUP(2018,DEMANDS!$I$4:$T$14,MATCH($E71,DEMANDS!$H$4:$H$14,0),FALSE)</f>
        <v>5.0069570870336776E-2</v>
      </c>
      <c r="AD71" s="77">
        <f>HLOOKUP(REG_TRA_DEMANDS!AD$3,'BY-Demands'!$J$5:$AK$15,MATCH($E71,'BY-Demands'!$I$5:$I$15,0),FALSE)*HLOOKUP(REG_TRA_DEMANDS!$F71,DEMANDS!$I$4:$T$14,MATCH($E71,DEMANDS!$H$4:$H$14,0),FALSE)/HLOOKUP(2018,DEMANDS!$I$4:$T$14,MATCH($E71,DEMANDS!$H$4:$H$14,0),FALSE)</f>
        <v>5.8199429779793595E-2</v>
      </c>
      <c r="AE71" s="77">
        <f>HLOOKUP(REG_TRA_DEMANDS!AE$3,'BY-Demands'!$J$5:$AK$15,MATCH($E71,'BY-Demands'!$I$5:$I$15,0),FALSE)*HLOOKUP(REG_TRA_DEMANDS!$F71,DEMANDS!$I$4:$T$14,MATCH($E71,DEMANDS!$H$4:$H$14,0),FALSE)/HLOOKUP(2018,DEMANDS!$I$4:$T$14,MATCH($E71,DEMANDS!$H$4:$H$14,0),FALSE)</f>
        <v>0.12162470627894478</v>
      </c>
      <c r="AF71" s="77">
        <f>HLOOKUP(REG_TRA_DEMANDS!AF$3,'BY-Demands'!$J$5:$AK$15,MATCH($E71,'BY-Demands'!$I$5:$I$15,0),FALSE)*HLOOKUP(REG_TRA_DEMANDS!$F71,DEMANDS!$I$4:$T$14,MATCH($E71,DEMANDS!$H$4:$H$14,0),FALSE)/HLOOKUP(2018,DEMANDS!$I$4:$T$14,MATCH($E71,DEMANDS!$H$4:$H$14,0),FALSE)</f>
        <v>4.6899682268200064E-2</v>
      </c>
    </row>
    <row r="72" spans="4:32" x14ac:dyDescent="0.2">
      <c r="D72" s="75" t="s">
        <v>4</v>
      </c>
      <c r="E72" s="75" t="str">
        <f>DEMANDS!$H$11</f>
        <v>TNAV</v>
      </c>
      <c r="F72" s="75">
        <v>2030</v>
      </c>
      <c r="G72" s="77">
        <f>HLOOKUP(REG_TRA_DEMANDS!G$3,'BY-Demands'!$J$5:$AK$15,MATCH($E72,'BY-Demands'!$I$5:$I$15,0),FALSE)*HLOOKUP(REG_TRA_DEMANDS!$F72,DEMANDS!$I$4:$T$14,MATCH($E72,DEMANDS!$H$4:$H$14,0),FALSE)/HLOOKUP(2018,DEMANDS!$I$4:$T$14,MATCH($E72,DEMANDS!$H$4:$H$14,0),FALSE)</f>
        <v>4.4595117743646565E-2</v>
      </c>
      <c r="H72" s="77">
        <f>HLOOKUP(REG_TRA_DEMANDS!H$3,'BY-Demands'!$J$5:$AK$15,MATCH($E72,'BY-Demands'!$I$5:$I$15,0),FALSE)*HLOOKUP(REG_TRA_DEMANDS!$F72,DEMANDS!$I$4:$T$14,MATCH($E72,DEMANDS!$H$4:$H$14,0),FALSE)/HLOOKUP(2018,DEMANDS!$I$4:$T$14,MATCH($E72,DEMANDS!$H$4:$H$14,0),FALSE)</f>
        <v>1.0553929819427044</v>
      </c>
      <c r="I72" s="77">
        <f>HLOOKUP(REG_TRA_DEMANDS!I$3,'BY-Demands'!$J$5:$AK$15,MATCH($E72,'BY-Demands'!$I$5:$I$15,0),FALSE)*HLOOKUP(REG_TRA_DEMANDS!$F72,DEMANDS!$I$4:$T$14,MATCH($E72,DEMANDS!$H$4:$H$14,0),FALSE)/HLOOKUP(2018,DEMANDS!$I$4:$T$14,MATCH($E72,DEMANDS!$H$4:$H$14,0),FALSE)</f>
        <v>0.17428848588548329</v>
      </c>
      <c r="J72" s="77">
        <f>HLOOKUP(REG_TRA_DEMANDS!J$3,'BY-Demands'!$J$5:$AK$15,MATCH($E72,'BY-Demands'!$I$5:$I$15,0),FALSE)*HLOOKUP(REG_TRA_DEMANDS!$F72,DEMANDS!$I$4:$T$14,MATCH($E72,DEMANDS!$H$4:$H$14,0),FALSE)/HLOOKUP(2018,DEMANDS!$I$4:$T$14,MATCH($E72,DEMANDS!$H$4:$H$14,0),FALSE)</f>
        <v>7.7728917374017006E-2</v>
      </c>
      <c r="K72" s="77">
        <f>HLOOKUP(REG_TRA_DEMANDS!K$3,'BY-Demands'!$J$5:$AK$15,MATCH($E72,'BY-Demands'!$I$5:$I$15,0),FALSE)*HLOOKUP(REG_TRA_DEMANDS!$F72,DEMANDS!$I$4:$T$14,MATCH($E72,DEMANDS!$H$4:$H$14,0),FALSE)/HLOOKUP(2018,DEMANDS!$I$4:$T$14,MATCH($E72,DEMANDS!$H$4:$H$14,0),FALSE)</f>
        <v>6.6343579841453573E-2</v>
      </c>
      <c r="L72" s="77">
        <f>HLOOKUP(REG_TRA_DEMANDS!L$3,'BY-Demands'!$J$5:$AK$15,MATCH($E72,'BY-Demands'!$I$5:$I$15,0),FALSE)*HLOOKUP(REG_TRA_DEMANDS!$F72,DEMANDS!$I$4:$T$14,MATCH($E72,DEMANDS!$H$4:$H$14,0),FALSE)/HLOOKUP(2018,DEMANDS!$I$4:$T$14,MATCH($E72,DEMANDS!$H$4:$H$14,0),FALSE)</f>
        <v>3.2016023458442781E-2</v>
      </c>
      <c r="M72" s="77">
        <f>HLOOKUP(REG_TRA_DEMANDS!M$3,'BY-Demands'!$J$5:$AK$15,MATCH($E72,'BY-Demands'!$I$5:$I$15,0),FALSE)*HLOOKUP(REG_TRA_DEMANDS!$F72,DEMANDS!$I$4:$T$14,MATCH($E72,DEMANDS!$H$4:$H$14,0),FALSE)/HLOOKUP(2018,DEMANDS!$I$4:$T$14,MATCH($E72,DEMANDS!$H$4:$H$14,0),FALSE)</f>
        <v>0.10095547592342</v>
      </c>
      <c r="N72" s="77">
        <f>HLOOKUP(REG_TRA_DEMANDS!N$3,'BY-Demands'!$J$5:$AK$15,MATCH($E72,'BY-Demands'!$I$5:$I$15,0),FALSE)*HLOOKUP(REG_TRA_DEMANDS!$F72,DEMANDS!$I$4:$T$14,MATCH($E72,DEMANDS!$H$4:$H$14,0),FALSE)/HLOOKUP(2018,DEMANDS!$I$4:$T$14,MATCH($E72,DEMANDS!$H$4:$H$14,0),FALSE)</f>
        <v>0.15277893179919588</v>
      </c>
      <c r="O72" s="77">
        <f>HLOOKUP(REG_TRA_DEMANDS!O$3,'BY-Demands'!$J$5:$AK$15,MATCH($E72,'BY-Demands'!$I$5:$I$15,0),FALSE)*HLOOKUP(REG_TRA_DEMANDS!$F72,DEMANDS!$I$4:$T$14,MATCH($E72,DEMANDS!$H$4:$H$14,0),FALSE)/HLOOKUP(2018,DEMANDS!$I$4:$T$14,MATCH($E72,DEMANDS!$H$4:$H$14,0),FALSE)</f>
        <v>6.1067237659179908E-2</v>
      </c>
      <c r="P72" s="77">
        <f>HLOOKUP(REG_TRA_DEMANDS!P$3,'BY-Demands'!$J$5:$AK$15,MATCH($E72,'BY-Demands'!$I$5:$I$15,0),FALSE)*HLOOKUP(REG_TRA_DEMANDS!$F72,DEMANDS!$I$4:$T$14,MATCH($E72,DEMANDS!$H$4:$H$14,0),FALSE)/HLOOKUP(2018,DEMANDS!$I$4:$T$14,MATCH($E72,DEMANDS!$H$4:$H$14,0),FALSE)</f>
        <v>6.9533980926429956E-2</v>
      </c>
      <c r="Q72" s="77">
        <f>HLOOKUP(REG_TRA_DEMANDS!Q$3,'BY-Demands'!$J$5:$AK$15,MATCH($E72,'BY-Demands'!$I$5:$I$15,0),FALSE)*HLOOKUP(REG_TRA_DEMANDS!$F72,DEMANDS!$I$4:$T$14,MATCH($E72,DEMANDS!$H$4:$H$14,0),FALSE)/HLOOKUP(2018,DEMANDS!$I$4:$T$14,MATCH($E72,DEMANDS!$H$4:$H$14,0),FALSE)</f>
        <v>0.11727798459239572</v>
      </c>
      <c r="R72" s="77">
        <f>HLOOKUP(REG_TRA_DEMANDS!R$3,'BY-Demands'!$J$5:$AK$15,MATCH($E72,'BY-Demands'!$I$5:$I$15,0),FALSE)*HLOOKUP(REG_TRA_DEMANDS!$F72,DEMANDS!$I$4:$T$14,MATCH($E72,DEMANDS!$H$4:$H$14,0),FALSE)/HLOOKUP(2018,DEMANDS!$I$4:$T$14,MATCH($E72,DEMANDS!$H$4:$H$14,0),FALSE)</f>
        <v>0.11156220832991745</v>
      </c>
      <c r="S72" s="77">
        <f>HLOOKUP(REG_TRA_DEMANDS!S$3,'BY-Demands'!$J$5:$AK$15,MATCH($E72,'BY-Demands'!$I$5:$I$15,0),FALSE)*HLOOKUP(REG_TRA_DEMANDS!$F72,DEMANDS!$I$4:$T$14,MATCH($E72,DEMANDS!$H$4:$H$14,0),FALSE)/HLOOKUP(2018,DEMANDS!$I$4:$T$14,MATCH($E72,DEMANDS!$H$4:$H$14,0),FALSE)</f>
        <v>9.3069944933374116E-2</v>
      </c>
      <c r="T72" s="77">
        <f>HLOOKUP(REG_TRA_DEMANDS!T$3,'BY-Demands'!$J$5:$AK$15,MATCH($E72,'BY-Demands'!$I$5:$I$15,0),FALSE)*HLOOKUP(REG_TRA_DEMANDS!$F72,DEMANDS!$I$4:$T$14,MATCH($E72,DEMANDS!$H$4:$H$14,0),FALSE)/HLOOKUP(2018,DEMANDS!$I$4:$T$14,MATCH($E72,DEMANDS!$H$4:$H$14,0),FALSE)</f>
        <v>0.42523119474562521</v>
      </c>
      <c r="U72" s="77">
        <f>HLOOKUP(REG_TRA_DEMANDS!U$3,'BY-Demands'!$J$5:$AK$15,MATCH($E72,'BY-Demands'!$I$5:$I$15,0),FALSE)*HLOOKUP(REG_TRA_DEMANDS!$F72,DEMANDS!$I$4:$T$14,MATCH($E72,DEMANDS!$H$4:$H$14,0),FALSE)/HLOOKUP(2018,DEMANDS!$I$4:$T$14,MATCH($E72,DEMANDS!$H$4:$H$14,0),FALSE)</f>
        <v>0.11569962510645705</v>
      </c>
      <c r="V72" s="77">
        <f>HLOOKUP(REG_TRA_DEMANDS!V$3,'BY-Demands'!$J$5:$AK$15,MATCH($E72,'BY-Demands'!$I$5:$I$15,0),FALSE)*HLOOKUP(REG_TRA_DEMANDS!$F72,DEMANDS!$I$4:$T$14,MATCH($E72,DEMANDS!$H$4:$H$14,0),FALSE)/HLOOKUP(2018,DEMANDS!$I$4:$T$14,MATCH($E72,DEMANDS!$H$4:$H$14,0),FALSE)</f>
        <v>0.15266535258060482</v>
      </c>
      <c r="W72" s="77">
        <f>HLOOKUP(REG_TRA_DEMANDS!W$3,'BY-Demands'!$J$5:$AK$15,MATCH($E72,'BY-Demands'!$I$5:$I$15,0),FALSE)*HLOOKUP(REG_TRA_DEMANDS!$F72,DEMANDS!$I$4:$T$14,MATCH($E72,DEMANDS!$H$4:$H$14,0),FALSE)/HLOOKUP(2018,DEMANDS!$I$4:$T$14,MATCH($E72,DEMANDS!$H$4:$H$14,0),FALSE)</f>
        <v>0.12497865561287178</v>
      </c>
      <c r="X72" s="77">
        <f>HLOOKUP(REG_TRA_DEMANDS!X$3,'BY-Demands'!$J$5:$AK$15,MATCH($E72,'BY-Demands'!$I$5:$I$15,0),FALSE)*HLOOKUP(REG_TRA_DEMANDS!$F72,DEMANDS!$I$4:$T$14,MATCH($E72,DEMANDS!$H$4:$H$14,0),FALSE)/HLOOKUP(2018,DEMANDS!$I$4:$T$14,MATCH($E72,DEMANDS!$H$4:$H$14,0),FALSE)</f>
        <v>9.1001236545104433E-2</v>
      </c>
      <c r="Y72" s="77">
        <f>HLOOKUP(REG_TRA_DEMANDS!Y$3,'BY-Demands'!$J$5:$AK$15,MATCH($E72,'BY-Demands'!$I$5:$I$15,0),FALSE)*HLOOKUP(REG_TRA_DEMANDS!$F72,DEMANDS!$I$4:$T$14,MATCH($E72,DEMANDS!$H$4:$H$14,0),FALSE)/HLOOKUP(2018,DEMANDS!$I$4:$T$14,MATCH($E72,DEMANDS!$H$4:$H$14,0),FALSE)</f>
        <v>0.20213811028402212</v>
      </c>
      <c r="Z72" s="77">
        <f>HLOOKUP(REG_TRA_DEMANDS!Z$3,'BY-Demands'!$J$5:$AK$15,MATCH($E72,'BY-Demands'!$I$5:$I$15,0),FALSE)*HLOOKUP(REG_TRA_DEMANDS!$F72,DEMANDS!$I$4:$T$14,MATCH($E72,DEMANDS!$H$4:$H$14,0),FALSE)/HLOOKUP(2018,DEMANDS!$I$4:$T$14,MATCH($E72,DEMANDS!$H$4:$H$14,0),FALSE)</f>
        <v>2.5100224003678315E-2</v>
      </c>
      <c r="AA72" s="77">
        <f>HLOOKUP(REG_TRA_DEMANDS!AA$3,'BY-Demands'!$J$5:$AK$15,MATCH($E72,'BY-Demands'!$I$5:$I$15,0),FALSE)*HLOOKUP(REG_TRA_DEMANDS!$F72,DEMANDS!$I$4:$T$14,MATCH($E72,DEMANDS!$H$4:$H$14,0),FALSE)/HLOOKUP(2018,DEMANDS!$I$4:$T$14,MATCH($E72,DEMANDS!$H$4:$H$14,0),FALSE)</f>
        <v>0.10222677986668453</v>
      </c>
      <c r="AB72" s="77">
        <f>HLOOKUP(REG_TRA_DEMANDS!AB$3,'BY-Demands'!$J$5:$AK$15,MATCH($E72,'BY-Demands'!$I$5:$I$15,0),FALSE)*HLOOKUP(REG_TRA_DEMANDS!$F72,DEMANDS!$I$4:$T$14,MATCH($E72,DEMANDS!$H$4:$H$14,0),FALSE)/HLOOKUP(2018,DEMANDS!$I$4:$T$14,MATCH($E72,DEMANDS!$H$4:$H$14,0),FALSE)</f>
        <v>5.0557635067201664E-2</v>
      </c>
      <c r="AC72" s="77">
        <f>HLOOKUP(REG_TRA_DEMANDS!AC$3,'BY-Demands'!$J$5:$AK$15,MATCH($E72,'BY-Demands'!$I$5:$I$15,0),FALSE)*HLOOKUP(REG_TRA_DEMANDS!$F72,DEMANDS!$I$4:$T$14,MATCH($E72,DEMANDS!$H$4:$H$14,0),FALSE)/HLOOKUP(2018,DEMANDS!$I$4:$T$14,MATCH($E72,DEMANDS!$H$4:$H$14,0),FALSE)</f>
        <v>5.1333890278400199E-2</v>
      </c>
      <c r="AD72" s="77">
        <f>HLOOKUP(REG_TRA_DEMANDS!AD$3,'BY-Demands'!$J$5:$AK$15,MATCH($E72,'BY-Demands'!$I$5:$I$15,0),FALSE)*HLOOKUP(REG_TRA_DEMANDS!$F72,DEMANDS!$I$4:$T$14,MATCH($E72,DEMANDS!$H$4:$H$14,0),FALSE)/HLOOKUP(2018,DEMANDS!$I$4:$T$14,MATCH($E72,DEMANDS!$H$4:$H$14,0),FALSE)</f>
        <v>5.9669038313075649E-2</v>
      </c>
      <c r="AE72" s="77">
        <f>HLOOKUP(REG_TRA_DEMANDS!AE$3,'BY-Demands'!$J$5:$AK$15,MATCH($E72,'BY-Demands'!$I$5:$I$15,0),FALSE)*HLOOKUP(REG_TRA_DEMANDS!$F72,DEMANDS!$I$4:$T$14,MATCH($E72,DEMANDS!$H$4:$H$14,0),FALSE)/HLOOKUP(2018,DEMANDS!$I$4:$T$14,MATCH($E72,DEMANDS!$H$4:$H$14,0),FALSE)</f>
        <v>0.12469588252382816</v>
      </c>
      <c r="AF72" s="77">
        <f>HLOOKUP(REG_TRA_DEMANDS!AF$3,'BY-Demands'!$J$5:$AK$15,MATCH($E72,'BY-Demands'!$I$5:$I$15,0),FALSE)*HLOOKUP(REG_TRA_DEMANDS!$F72,DEMANDS!$I$4:$T$14,MATCH($E72,DEMANDS!$H$4:$H$14,0),FALSE)/HLOOKUP(2018,DEMANDS!$I$4:$T$14,MATCH($E72,DEMANDS!$H$4:$H$14,0),FALSE)</f>
        <v>4.8083958016782974E-2</v>
      </c>
    </row>
    <row r="73" spans="4:32" x14ac:dyDescent="0.2">
      <c r="D73" s="75" t="s">
        <v>4</v>
      </c>
      <c r="E73" s="75" t="str">
        <f>DEMANDS!$H$11</f>
        <v>TNAV</v>
      </c>
      <c r="F73" s="75">
        <v>2035</v>
      </c>
      <c r="G73" s="77">
        <f>HLOOKUP(REG_TRA_DEMANDS!G$3,'BY-Demands'!$J$5:$AK$15,MATCH($E73,'BY-Demands'!$I$5:$I$15,0),FALSE)*HLOOKUP(REG_TRA_DEMANDS!$F73,DEMANDS!$I$4:$T$14,MATCH($E73,DEMANDS!$H$4:$H$14,0),FALSE)/HLOOKUP(2018,DEMANDS!$I$4:$T$14,MATCH($E73,DEMANDS!$H$4:$H$14,0),FALSE)</f>
        <v>4.5721200350069879E-2</v>
      </c>
      <c r="H73" s="77">
        <f>HLOOKUP(REG_TRA_DEMANDS!H$3,'BY-Demands'!$J$5:$AK$15,MATCH($E73,'BY-Demands'!$I$5:$I$15,0),FALSE)*HLOOKUP(REG_TRA_DEMANDS!$F73,DEMANDS!$I$4:$T$14,MATCH($E73,DEMANDS!$H$4:$H$14,0),FALSE)/HLOOKUP(2018,DEMANDS!$I$4:$T$14,MATCH($E73,DEMANDS!$H$4:$H$14,0),FALSE)</f>
        <v>1.0820429772793854</v>
      </c>
      <c r="I73" s="77">
        <f>HLOOKUP(REG_TRA_DEMANDS!I$3,'BY-Demands'!$J$5:$AK$15,MATCH($E73,'BY-Demands'!$I$5:$I$15,0),FALSE)*HLOOKUP(REG_TRA_DEMANDS!$F73,DEMANDS!$I$4:$T$14,MATCH($E73,DEMANDS!$H$4:$H$14,0),FALSE)/HLOOKUP(2018,DEMANDS!$I$4:$T$14,MATCH($E73,DEMANDS!$H$4:$H$14,0),FALSE)</f>
        <v>0.17868948855989511</v>
      </c>
      <c r="J73" s="77">
        <f>HLOOKUP(REG_TRA_DEMANDS!J$3,'BY-Demands'!$J$5:$AK$15,MATCH($E73,'BY-Demands'!$I$5:$I$15,0),FALSE)*HLOOKUP(REG_TRA_DEMANDS!$F73,DEMANDS!$I$4:$T$14,MATCH($E73,DEMANDS!$H$4:$H$14,0),FALSE)/HLOOKUP(2018,DEMANDS!$I$4:$T$14,MATCH($E73,DEMANDS!$H$4:$H$14,0),FALSE)</f>
        <v>7.9691669942003357E-2</v>
      </c>
      <c r="K73" s="77">
        <f>HLOOKUP(REG_TRA_DEMANDS!K$3,'BY-Demands'!$J$5:$AK$15,MATCH($E73,'BY-Demands'!$I$5:$I$15,0),FALSE)*HLOOKUP(REG_TRA_DEMANDS!$F73,DEMANDS!$I$4:$T$14,MATCH($E73,DEMANDS!$H$4:$H$14,0),FALSE)/HLOOKUP(2018,DEMANDS!$I$4:$T$14,MATCH($E73,DEMANDS!$H$4:$H$14,0),FALSE)</f>
        <v>6.8018838369456033E-2</v>
      </c>
      <c r="L73" s="77">
        <f>HLOOKUP(REG_TRA_DEMANDS!L$3,'BY-Demands'!$J$5:$AK$15,MATCH($E73,'BY-Demands'!$I$5:$I$15,0),FALSE)*HLOOKUP(REG_TRA_DEMANDS!$F73,DEMANDS!$I$4:$T$14,MATCH($E73,DEMANDS!$H$4:$H$14,0),FALSE)/HLOOKUP(2018,DEMANDS!$I$4:$T$14,MATCH($E73,DEMANDS!$H$4:$H$14,0),FALSE)</f>
        <v>3.2824468170947876E-2</v>
      </c>
      <c r="M73" s="77">
        <f>HLOOKUP(REG_TRA_DEMANDS!M$3,'BY-Demands'!$J$5:$AK$15,MATCH($E73,'BY-Demands'!$I$5:$I$15,0),FALSE)*HLOOKUP(REG_TRA_DEMANDS!$F73,DEMANDS!$I$4:$T$14,MATCH($E73,DEMANDS!$H$4:$H$14,0),FALSE)/HLOOKUP(2018,DEMANDS!$I$4:$T$14,MATCH($E73,DEMANDS!$H$4:$H$14,0),FALSE)</f>
        <v>0.10350472820063253</v>
      </c>
      <c r="N73" s="77">
        <f>HLOOKUP(REG_TRA_DEMANDS!N$3,'BY-Demands'!$J$5:$AK$15,MATCH($E73,'BY-Demands'!$I$5:$I$15,0),FALSE)*HLOOKUP(REG_TRA_DEMANDS!$F73,DEMANDS!$I$4:$T$14,MATCH($E73,DEMANDS!$H$4:$H$14,0),FALSE)/HLOOKUP(2018,DEMANDS!$I$4:$T$14,MATCH($E73,DEMANDS!$H$4:$H$14,0),FALSE)</f>
        <v>0.15663679127870181</v>
      </c>
      <c r="O73" s="77">
        <f>HLOOKUP(REG_TRA_DEMANDS!O$3,'BY-Demands'!$J$5:$AK$15,MATCH($E73,'BY-Demands'!$I$5:$I$15,0),FALSE)*HLOOKUP(REG_TRA_DEMANDS!$F73,DEMANDS!$I$4:$T$14,MATCH($E73,DEMANDS!$H$4:$H$14,0),FALSE)/HLOOKUP(2018,DEMANDS!$I$4:$T$14,MATCH($E73,DEMANDS!$H$4:$H$14,0),FALSE)</f>
        <v>6.2609261935147181E-2</v>
      </c>
      <c r="P73" s="77">
        <f>HLOOKUP(REG_TRA_DEMANDS!P$3,'BY-Demands'!$J$5:$AK$15,MATCH($E73,'BY-Demands'!$I$5:$I$15,0),FALSE)*HLOOKUP(REG_TRA_DEMANDS!$F73,DEMANDS!$I$4:$T$14,MATCH($E73,DEMANDS!$H$4:$H$14,0),FALSE)/HLOOKUP(2018,DEMANDS!$I$4:$T$14,MATCH($E73,DEMANDS!$H$4:$H$14,0),FALSE)</f>
        <v>7.1289801079809381E-2</v>
      </c>
      <c r="Q73" s="77">
        <f>HLOOKUP(REG_TRA_DEMANDS!Q$3,'BY-Demands'!$J$5:$AK$15,MATCH($E73,'BY-Demands'!$I$5:$I$15,0),FALSE)*HLOOKUP(REG_TRA_DEMANDS!$F73,DEMANDS!$I$4:$T$14,MATCH($E73,DEMANDS!$H$4:$H$14,0),FALSE)/HLOOKUP(2018,DEMANDS!$I$4:$T$14,MATCH($E73,DEMANDS!$H$4:$H$14,0),FALSE)</f>
        <v>0.12023940066769453</v>
      </c>
      <c r="R73" s="77">
        <f>HLOOKUP(REG_TRA_DEMANDS!R$3,'BY-Demands'!$J$5:$AK$15,MATCH($E73,'BY-Demands'!$I$5:$I$15,0),FALSE)*HLOOKUP(REG_TRA_DEMANDS!$F73,DEMANDS!$I$4:$T$14,MATCH($E73,DEMANDS!$H$4:$H$14,0),FALSE)/HLOOKUP(2018,DEMANDS!$I$4:$T$14,MATCH($E73,DEMANDS!$H$4:$H$14,0),FALSE)</f>
        <v>0.11437929389198871</v>
      </c>
      <c r="S73" s="77">
        <f>HLOOKUP(REG_TRA_DEMANDS!S$3,'BY-Demands'!$J$5:$AK$15,MATCH($E73,'BY-Demands'!$I$5:$I$15,0),FALSE)*HLOOKUP(REG_TRA_DEMANDS!$F73,DEMANDS!$I$4:$T$14,MATCH($E73,DEMANDS!$H$4:$H$14,0),FALSE)/HLOOKUP(2018,DEMANDS!$I$4:$T$14,MATCH($E73,DEMANDS!$H$4:$H$14,0),FALSE)</f>
        <v>9.5420077671507328E-2</v>
      </c>
      <c r="T73" s="77">
        <f>HLOOKUP(REG_TRA_DEMANDS!T$3,'BY-Demands'!$J$5:$AK$15,MATCH($E73,'BY-Demands'!$I$5:$I$15,0),FALSE)*HLOOKUP(REG_TRA_DEMANDS!$F73,DEMANDS!$I$4:$T$14,MATCH($E73,DEMANDS!$H$4:$H$14,0),FALSE)/HLOOKUP(2018,DEMANDS!$I$4:$T$14,MATCH($E73,DEMANDS!$H$4:$H$14,0),FALSE)</f>
        <v>0.43596881528212161</v>
      </c>
      <c r="U73" s="77">
        <f>HLOOKUP(REG_TRA_DEMANDS!U$3,'BY-Demands'!$J$5:$AK$15,MATCH($E73,'BY-Demands'!$I$5:$I$15,0),FALSE)*HLOOKUP(REG_TRA_DEMANDS!$F73,DEMANDS!$I$4:$T$14,MATCH($E73,DEMANDS!$H$4:$H$14,0),FALSE)/HLOOKUP(2018,DEMANDS!$I$4:$T$14,MATCH($E73,DEMANDS!$H$4:$H$14,0),FALSE)</f>
        <v>0.11862118562684924</v>
      </c>
      <c r="V73" s="77">
        <f>HLOOKUP(REG_TRA_DEMANDS!V$3,'BY-Demands'!$J$5:$AK$15,MATCH($E73,'BY-Demands'!$I$5:$I$15,0),FALSE)*HLOOKUP(REG_TRA_DEMANDS!$F73,DEMANDS!$I$4:$T$14,MATCH($E73,DEMANDS!$H$4:$H$14,0),FALSE)/HLOOKUP(2018,DEMANDS!$I$4:$T$14,MATCH($E73,DEMANDS!$H$4:$H$14,0),FALSE)</f>
        <v>0.15652034404251203</v>
      </c>
      <c r="W73" s="77">
        <f>HLOOKUP(REG_TRA_DEMANDS!W$3,'BY-Demands'!$J$5:$AK$15,MATCH($E73,'BY-Demands'!$I$5:$I$15,0),FALSE)*HLOOKUP(REG_TRA_DEMANDS!$F73,DEMANDS!$I$4:$T$14,MATCH($E73,DEMANDS!$H$4:$H$14,0),FALSE)/HLOOKUP(2018,DEMANDS!$I$4:$T$14,MATCH($E73,DEMANDS!$H$4:$H$14,0),FALSE)</f>
        <v>0.12813452328136504</v>
      </c>
      <c r="X73" s="77">
        <f>HLOOKUP(REG_TRA_DEMANDS!X$3,'BY-Demands'!$J$5:$AK$15,MATCH($E73,'BY-Demands'!$I$5:$I$15,0),FALSE)*HLOOKUP(REG_TRA_DEMANDS!$F73,DEMANDS!$I$4:$T$14,MATCH($E73,DEMANDS!$H$4:$H$14,0),FALSE)/HLOOKUP(2018,DEMANDS!$I$4:$T$14,MATCH($E73,DEMANDS!$H$4:$H$14,0),FALSE)</f>
        <v>9.3299131804077173E-2</v>
      </c>
      <c r="Y73" s="77">
        <f>HLOOKUP(REG_TRA_DEMANDS!Y$3,'BY-Demands'!$J$5:$AK$15,MATCH($E73,'BY-Demands'!$I$5:$I$15,0),FALSE)*HLOOKUP(REG_TRA_DEMANDS!$F73,DEMANDS!$I$4:$T$14,MATCH($E73,DEMANDS!$H$4:$H$14,0),FALSE)/HLOOKUP(2018,DEMANDS!$I$4:$T$14,MATCH($E73,DEMANDS!$H$4:$H$14,0),FALSE)</f>
        <v>0.20724235087364462</v>
      </c>
      <c r="Z73" s="77">
        <f>HLOOKUP(REG_TRA_DEMANDS!Z$3,'BY-Demands'!$J$5:$AK$15,MATCH($E73,'BY-Demands'!$I$5:$I$15,0),FALSE)*HLOOKUP(REG_TRA_DEMANDS!$F73,DEMANDS!$I$4:$T$14,MATCH($E73,DEMANDS!$H$4:$H$14,0),FALSE)/HLOOKUP(2018,DEMANDS!$I$4:$T$14,MATCH($E73,DEMANDS!$H$4:$H$14,0),FALSE)</f>
        <v>2.5734036113567817E-2</v>
      </c>
      <c r="AA73" s="77">
        <f>HLOOKUP(REG_TRA_DEMANDS!AA$3,'BY-Demands'!$J$5:$AK$15,MATCH($E73,'BY-Demands'!$I$5:$I$15,0),FALSE)*HLOOKUP(REG_TRA_DEMANDS!$F73,DEMANDS!$I$4:$T$14,MATCH($E73,DEMANDS!$H$4:$H$14,0),FALSE)/HLOOKUP(2018,DEMANDS!$I$4:$T$14,MATCH($E73,DEMANDS!$H$4:$H$14,0),FALSE)</f>
        <v>0.1048081341615712</v>
      </c>
      <c r="AB73" s="77">
        <f>HLOOKUP(REG_TRA_DEMANDS!AB$3,'BY-Demands'!$J$5:$AK$15,MATCH($E73,'BY-Demands'!$I$5:$I$15,0),FALSE)*HLOOKUP(REG_TRA_DEMANDS!$F73,DEMANDS!$I$4:$T$14,MATCH($E73,DEMANDS!$H$4:$H$14,0),FALSE)/HLOOKUP(2018,DEMANDS!$I$4:$T$14,MATCH($E73,DEMANDS!$H$4:$H$14,0),FALSE)</f>
        <v>5.18342787078429E-2</v>
      </c>
      <c r="AC73" s="77">
        <f>HLOOKUP(REG_TRA_DEMANDS!AC$3,'BY-Demands'!$J$5:$AK$15,MATCH($E73,'BY-Demands'!$I$5:$I$15,0),FALSE)*HLOOKUP(REG_TRA_DEMANDS!$F73,DEMANDS!$I$4:$T$14,MATCH($E73,DEMANDS!$H$4:$H$14,0),FALSE)/HLOOKUP(2018,DEMANDS!$I$4:$T$14,MATCH($E73,DEMANDS!$H$4:$H$14,0),FALSE)</f>
        <v>5.2630135335871436E-2</v>
      </c>
      <c r="AD73" s="77">
        <f>HLOOKUP(REG_TRA_DEMANDS!AD$3,'BY-Demands'!$J$5:$AK$15,MATCH($E73,'BY-Demands'!$I$5:$I$15,0),FALSE)*HLOOKUP(REG_TRA_DEMANDS!$F73,DEMANDS!$I$4:$T$14,MATCH($E73,DEMANDS!$H$4:$H$14,0),FALSE)/HLOOKUP(2018,DEMANDS!$I$4:$T$14,MATCH($E73,DEMANDS!$H$4:$H$14,0),FALSE)</f>
        <v>6.1175756303430862E-2</v>
      </c>
      <c r="AE73" s="77">
        <f>HLOOKUP(REG_TRA_DEMANDS!AE$3,'BY-Demands'!$J$5:$AK$15,MATCH($E73,'BY-Demands'!$I$5:$I$15,0),FALSE)*HLOOKUP(REG_TRA_DEMANDS!$F73,DEMANDS!$I$4:$T$14,MATCH($E73,DEMANDS!$H$4:$H$14,0),FALSE)/HLOOKUP(2018,DEMANDS!$I$4:$T$14,MATCH($E73,DEMANDS!$H$4:$H$14,0),FALSE)</f>
        <v>0.12784460981747217</v>
      </c>
      <c r="AF73" s="77">
        <f>HLOOKUP(REG_TRA_DEMANDS!AF$3,'BY-Demands'!$J$5:$AK$15,MATCH($E73,'BY-Demands'!$I$5:$I$15,0),FALSE)*HLOOKUP(REG_TRA_DEMANDS!$F73,DEMANDS!$I$4:$T$14,MATCH($E73,DEMANDS!$H$4:$H$14,0),FALSE)/HLOOKUP(2018,DEMANDS!$I$4:$T$14,MATCH($E73,DEMANDS!$H$4:$H$14,0),FALSE)</f>
        <v>4.9298138212066855E-2</v>
      </c>
    </row>
    <row r="74" spans="4:32" x14ac:dyDescent="0.2">
      <c r="D74" s="75" t="s">
        <v>4</v>
      </c>
      <c r="E74" s="75" t="str">
        <f>DEMANDS!$H$11</f>
        <v>TNAV</v>
      </c>
      <c r="F74" s="75">
        <v>2040</v>
      </c>
      <c r="G74" s="77">
        <f>HLOOKUP(REG_TRA_DEMANDS!G$3,'BY-Demands'!$J$5:$AK$15,MATCH($E74,'BY-Demands'!$I$5:$I$15,0),FALSE)*HLOOKUP(REG_TRA_DEMANDS!$F74,DEMANDS!$I$4:$T$14,MATCH($E74,DEMANDS!$H$4:$H$14,0),FALSE)/HLOOKUP(2018,DEMANDS!$I$4:$T$14,MATCH($E74,DEMANDS!$H$4:$H$14,0),FALSE)</f>
        <v>4.6875717953431179E-2</v>
      </c>
      <c r="H74" s="77">
        <f>HLOOKUP(REG_TRA_DEMANDS!H$3,'BY-Demands'!$J$5:$AK$15,MATCH($E74,'BY-Demands'!$I$5:$I$15,0),FALSE)*HLOOKUP(REG_TRA_DEMANDS!$F74,DEMANDS!$I$4:$T$14,MATCH($E74,DEMANDS!$H$4:$H$14,0),FALSE)/HLOOKUP(2018,DEMANDS!$I$4:$T$14,MATCH($E74,DEMANDS!$H$4:$H$14,0),FALSE)</f>
        <v>1.1093659183941762</v>
      </c>
      <c r="I74" s="77">
        <f>HLOOKUP(REG_TRA_DEMANDS!I$3,'BY-Demands'!$J$5:$AK$15,MATCH($E74,'BY-Demands'!$I$5:$I$15,0),FALSE)*HLOOKUP(REG_TRA_DEMANDS!$F74,DEMANDS!$I$4:$T$14,MATCH($E74,DEMANDS!$H$4:$H$14,0),FALSE)/HLOOKUP(2018,DEMANDS!$I$4:$T$14,MATCH($E74,DEMANDS!$H$4:$H$14,0),FALSE)</f>
        <v>0.18320162206685608</v>
      </c>
      <c r="J74" s="77">
        <f>HLOOKUP(REG_TRA_DEMANDS!J$3,'BY-Demands'!$J$5:$AK$15,MATCH($E74,'BY-Demands'!$I$5:$I$15,0),FALSE)*HLOOKUP(REG_TRA_DEMANDS!$F74,DEMANDS!$I$4:$T$14,MATCH($E74,DEMANDS!$H$4:$H$14,0),FALSE)/HLOOKUP(2018,DEMANDS!$I$4:$T$14,MATCH($E74,DEMANDS!$H$4:$H$14,0),FALSE)</f>
        <v>8.1703984471911795E-2</v>
      </c>
      <c r="K74" s="77">
        <f>HLOOKUP(REG_TRA_DEMANDS!K$3,'BY-Demands'!$J$5:$AK$15,MATCH($E74,'BY-Demands'!$I$5:$I$15,0),FALSE)*HLOOKUP(REG_TRA_DEMANDS!$F74,DEMANDS!$I$4:$T$14,MATCH($E74,DEMANDS!$H$4:$H$14,0),FALSE)/HLOOKUP(2018,DEMANDS!$I$4:$T$14,MATCH($E74,DEMANDS!$H$4:$H$14,0),FALSE)</f>
        <v>6.9736399274604136E-2</v>
      </c>
      <c r="L74" s="77">
        <f>HLOOKUP(REG_TRA_DEMANDS!L$3,'BY-Demands'!$J$5:$AK$15,MATCH($E74,'BY-Demands'!$I$5:$I$15,0),FALSE)*HLOOKUP(REG_TRA_DEMANDS!$F74,DEMANDS!$I$4:$T$14,MATCH($E74,DEMANDS!$H$4:$H$14,0),FALSE)/HLOOKUP(2018,DEMANDS!$I$4:$T$14,MATCH($E74,DEMANDS!$H$4:$H$14,0),FALSE)</f>
        <v>3.3653327125528536E-2</v>
      </c>
      <c r="M74" s="77">
        <f>HLOOKUP(REG_TRA_DEMANDS!M$3,'BY-Demands'!$J$5:$AK$15,MATCH($E74,'BY-Demands'!$I$5:$I$15,0),FALSE)*HLOOKUP(REG_TRA_DEMANDS!$F74,DEMANDS!$I$4:$T$14,MATCH($E74,DEMANDS!$H$4:$H$14,0),FALSE)/HLOOKUP(2018,DEMANDS!$I$4:$T$14,MATCH($E74,DEMANDS!$H$4:$H$14,0),FALSE)</f>
        <v>0.10611835229238438</v>
      </c>
      <c r="N74" s="77">
        <f>HLOOKUP(REG_TRA_DEMANDS!N$3,'BY-Demands'!$J$5:$AK$15,MATCH($E74,'BY-Demands'!$I$5:$I$15,0),FALSE)*HLOOKUP(REG_TRA_DEMANDS!$F74,DEMANDS!$I$4:$T$14,MATCH($E74,DEMANDS!$H$4:$H$14,0),FALSE)/HLOOKUP(2018,DEMANDS!$I$4:$T$14,MATCH($E74,DEMANDS!$H$4:$H$14,0),FALSE)</f>
        <v>0.16059206654445743</v>
      </c>
      <c r="O74" s="77">
        <f>HLOOKUP(REG_TRA_DEMANDS!O$3,'BY-Demands'!$J$5:$AK$15,MATCH($E74,'BY-Demands'!$I$5:$I$15,0),FALSE)*HLOOKUP(REG_TRA_DEMANDS!$F74,DEMANDS!$I$4:$T$14,MATCH($E74,DEMANDS!$H$4:$H$14,0),FALSE)/HLOOKUP(2018,DEMANDS!$I$4:$T$14,MATCH($E74,DEMANDS!$H$4:$H$14,0),FALSE)</f>
        <v>6.4190224256436598E-2</v>
      </c>
      <c r="P74" s="77">
        <f>HLOOKUP(REG_TRA_DEMANDS!P$3,'BY-Demands'!$J$5:$AK$15,MATCH($E74,'BY-Demands'!$I$5:$I$15,0),FALSE)*HLOOKUP(REG_TRA_DEMANDS!$F74,DEMANDS!$I$4:$T$14,MATCH($E74,DEMANDS!$H$4:$H$14,0),FALSE)/HLOOKUP(2018,DEMANDS!$I$4:$T$14,MATCH($E74,DEMANDS!$H$4:$H$14,0),FALSE)</f>
        <v>7.3089957892329277E-2</v>
      </c>
      <c r="Q74" s="77">
        <f>HLOOKUP(REG_TRA_DEMANDS!Q$3,'BY-Demands'!$J$5:$AK$15,MATCH($E74,'BY-Demands'!$I$5:$I$15,0),FALSE)*HLOOKUP(REG_TRA_DEMANDS!$F74,DEMANDS!$I$4:$T$14,MATCH($E74,DEMANDS!$H$4:$H$14,0),FALSE)/HLOOKUP(2018,DEMANDS!$I$4:$T$14,MATCH($E74,DEMANDS!$H$4:$H$14,0),FALSE)</f>
        <v>0.12327559620992842</v>
      </c>
      <c r="R74" s="77">
        <f>HLOOKUP(REG_TRA_DEMANDS!R$3,'BY-Demands'!$J$5:$AK$15,MATCH($E74,'BY-Demands'!$I$5:$I$15,0),FALSE)*HLOOKUP(REG_TRA_DEMANDS!$F74,DEMANDS!$I$4:$T$14,MATCH($E74,DEMANDS!$H$4:$H$14,0),FALSE)/HLOOKUP(2018,DEMANDS!$I$4:$T$14,MATCH($E74,DEMANDS!$H$4:$H$14,0),FALSE)</f>
        <v>0.11726751439467142</v>
      </c>
      <c r="S74" s="77">
        <f>HLOOKUP(REG_TRA_DEMANDS!S$3,'BY-Demands'!$J$5:$AK$15,MATCH($E74,'BY-Demands'!$I$5:$I$15,0),FALSE)*HLOOKUP(REG_TRA_DEMANDS!$F74,DEMANDS!$I$4:$T$14,MATCH($E74,DEMANDS!$H$4:$H$14,0),FALSE)/HLOOKUP(2018,DEMANDS!$I$4:$T$14,MATCH($E74,DEMANDS!$H$4:$H$14,0),FALSE)</f>
        <v>9.7829554206295827E-2</v>
      </c>
      <c r="T74" s="77">
        <f>HLOOKUP(REG_TRA_DEMANDS!T$3,'BY-Demands'!$J$5:$AK$15,MATCH($E74,'BY-Demands'!$I$5:$I$15,0),FALSE)*HLOOKUP(REG_TRA_DEMANDS!$F74,DEMANDS!$I$4:$T$14,MATCH($E74,DEMANDS!$H$4:$H$14,0),FALSE)/HLOOKUP(2018,DEMANDS!$I$4:$T$14,MATCH($E74,DEMANDS!$H$4:$H$14,0),FALSE)</f>
        <v>0.44697757419277889</v>
      </c>
      <c r="U74" s="77">
        <f>HLOOKUP(REG_TRA_DEMANDS!U$3,'BY-Demands'!$J$5:$AK$15,MATCH($E74,'BY-Demands'!$I$5:$I$15,0),FALSE)*HLOOKUP(REG_TRA_DEMANDS!$F74,DEMANDS!$I$4:$T$14,MATCH($E74,DEMANDS!$H$4:$H$14,0),FALSE)/HLOOKUP(2018,DEMANDS!$I$4:$T$14,MATCH($E74,DEMANDS!$H$4:$H$14,0),FALSE)</f>
        <v>0.12161651921147103</v>
      </c>
      <c r="V74" s="77">
        <f>HLOOKUP(REG_TRA_DEMANDS!V$3,'BY-Demands'!$J$5:$AK$15,MATCH($E74,'BY-Demands'!$I$5:$I$15,0),FALSE)*HLOOKUP(REG_TRA_DEMANDS!$F74,DEMANDS!$I$4:$T$14,MATCH($E74,DEMANDS!$H$4:$H$14,0),FALSE)/HLOOKUP(2018,DEMANDS!$I$4:$T$14,MATCH($E74,DEMANDS!$H$4:$H$14,0),FALSE)</f>
        <v>0.16047267886963057</v>
      </c>
      <c r="W74" s="77">
        <f>HLOOKUP(REG_TRA_DEMANDS!W$3,'BY-Demands'!$J$5:$AK$15,MATCH($E74,'BY-Demands'!$I$5:$I$15,0),FALSE)*HLOOKUP(REG_TRA_DEMANDS!$F74,DEMANDS!$I$4:$T$14,MATCH($E74,DEMANDS!$H$4:$H$14,0),FALSE)/HLOOKUP(2018,DEMANDS!$I$4:$T$14,MATCH($E74,DEMANDS!$H$4:$H$14,0),FALSE)</f>
        <v>0.13137008056319432</v>
      </c>
      <c r="X74" s="77">
        <f>HLOOKUP(REG_TRA_DEMANDS!X$3,'BY-Demands'!$J$5:$AK$15,MATCH($E74,'BY-Demands'!$I$5:$I$15,0),FALSE)*HLOOKUP(REG_TRA_DEMANDS!$F74,DEMANDS!$I$4:$T$14,MATCH($E74,DEMANDS!$H$4:$H$14,0),FALSE)/HLOOKUP(2018,DEMANDS!$I$4:$T$14,MATCH($E74,DEMANDS!$H$4:$H$14,0),FALSE)</f>
        <v>9.5655051797896129E-2</v>
      </c>
      <c r="Y74" s="77">
        <f>HLOOKUP(REG_TRA_DEMANDS!Y$3,'BY-Demands'!$J$5:$AK$15,MATCH($E74,'BY-Demands'!$I$5:$I$15,0),FALSE)*HLOOKUP(REG_TRA_DEMANDS!$F74,DEMANDS!$I$4:$T$14,MATCH($E74,DEMANDS!$H$4:$H$14,0),FALSE)/HLOOKUP(2018,DEMANDS!$I$4:$T$14,MATCH($E74,DEMANDS!$H$4:$H$14,0),FALSE)</f>
        <v>0.21247547993442253</v>
      </c>
      <c r="Z74" s="77">
        <f>HLOOKUP(REG_TRA_DEMANDS!Z$3,'BY-Demands'!$J$5:$AK$15,MATCH($E74,'BY-Demands'!$I$5:$I$15,0),FALSE)*HLOOKUP(REG_TRA_DEMANDS!$F74,DEMANDS!$I$4:$T$14,MATCH($E74,DEMANDS!$H$4:$H$14,0),FALSE)/HLOOKUP(2018,DEMANDS!$I$4:$T$14,MATCH($E74,DEMANDS!$H$4:$H$14,0),FALSE)</f>
        <v>2.6383852773479807E-2</v>
      </c>
      <c r="AA74" s="77">
        <f>HLOOKUP(REG_TRA_DEMANDS!AA$3,'BY-Demands'!$J$5:$AK$15,MATCH($E74,'BY-Demands'!$I$5:$I$15,0),FALSE)*HLOOKUP(REG_TRA_DEMANDS!$F74,DEMANDS!$I$4:$T$14,MATCH($E74,DEMANDS!$H$4:$H$14,0),FALSE)/HLOOKUP(2018,DEMANDS!$I$4:$T$14,MATCH($E74,DEMANDS!$H$4:$H$14,0),FALSE)</f>
        <v>0.10745467088717144</v>
      </c>
      <c r="AB74" s="77">
        <f>HLOOKUP(REG_TRA_DEMANDS!AB$3,'BY-Demands'!$J$5:$AK$15,MATCH($E74,'BY-Demands'!$I$5:$I$15,0),FALSE)*HLOOKUP(REG_TRA_DEMANDS!$F74,DEMANDS!$I$4:$T$14,MATCH($E74,DEMANDS!$H$4:$H$14,0),FALSE)/HLOOKUP(2018,DEMANDS!$I$4:$T$14,MATCH($E74,DEMANDS!$H$4:$H$14,0),FALSE)</f>
        <v>5.3143159200208373E-2</v>
      </c>
      <c r="AC74" s="77">
        <f>HLOOKUP(REG_TRA_DEMANDS!AC$3,'BY-Demands'!$J$5:$AK$15,MATCH($E74,'BY-Demands'!$I$5:$I$15,0),FALSE)*HLOOKUP(REG_TRA_DEMANDS!$F74,DEMANDS!$I$4:$T$14,MATCH($E74,DEMANDS!$H$4:$H$14,0),FALSE)/HLOOKUP(2018,DEMANDS!$I$4:$T$14,MATCH($E74,DEMANDS!$H$4:$H$14,0),FALSE)</f>
        <v>5.3959112205404954E-2</v>
      </c>
      <c r="AD74" s="77">
        <f>HLOOKUP(REG_TRA_DEMANDS!AD$3,'BY-Demands'!$J$5:$AK$15,MATCH($E74,'BY-Demands'!$I$5:$I$15,0),FALSE)*HLOOKUP(REG_TRA_DEMANDS!$F74,DEMANDS!$I$4:$T$14,MATCH($E74,DEMANDS!$H$4:$H$14,0),FALSE)/HLOOKUP(2018,DEMANDS!$I$4:$T$14,MATCH($E74,DEMANDS!$H$4:$H$14,0),FALSE)</f>
        <v>6.272052081115323E-2</v>
      </c>
      <c r="AE74" s="77">
        <f>HLOOKUP(REG_TRA_DEMANDS!AE$3,'BY-Demands'!$J$5:$AK$15,MATCH($E74,'BY-Demands'!$I$5:$I$15,0),FALSE)*HLOOKUP(REG_TRA_DEMANDS!$F74,DEMANDS!$I$4:$T$14,MATCH($E74,DEMANDS!$H$4:$H$14,0),FALSE)/HLOOKUP(2018,DEMANDS!$I$4:$T$14,MATCH($E74,DEMANDS!$H$4:$H$14,0),FALSE)</f>
        <v>0.13107284642103945</v>
      </c>
      <c r="AF74" s="77">
        <f>HLOOKUP(REG_TRA_DEMANDS!AF$3,'BY-Demands'!$J$5:$AK$15,MATCH($E74,'BY-Demands'!$I$5:$I$15,0),FALSE)*HLOOKUP(REG_TRA_DEMANDS!$F74,DEMANDS!$I$4:$T$14,MATCH($E74,DEMANDS!$H$4:$H$14,0),FALSE)/HLOOKUP(2018,DEMANDS!$I$4:$T$14,MATCH($E74,DEMANDS!$H$4:$H$14,0),FALSE)</f>
        <v>5.0542977978805005E-2</v>
      </c>
    </row>
    <row r="75" spans="4:32" x14ac:dyDescent="0.2">
      <c r="D75" s="75" t="s">
        <v>4</v>
      </c>
      <c r="E75" s="75" t="str">
        <f>DEMANDS!$H$11</f>
        <v>TNAV</v>
      </c>
      <c r="F75" s="75">
        <v>2045</v>
      </c>
      <c r="G75" s="77">
        <f>HLOOKUP(REG_TRA_DEMANDS!G$3,'BY-Demands'!$J$5:$AK$15,MATCH($E75,'BY-Demands'!$I$5:$I$15,0),FALSE)*HLOOKUP(REG_TRA_DEMANDS!$F75,DEMANDS!$I$4:$T$14,MATCH($E75,DEMANDS!$H$4:$H$14,0),FALSE)/HLOOKUP(2018,DEMANDS!$I$4:$T$14,MATCH($E75,DEMANDS!$H$4:$H$14,0),FALSE)</f>
        <v>4.8059388573035815E-2</v>
      </c>
      <c r="H75" s="77">
        <f>HLOOKUP(REG_TRA_DEMANDS!H$3,'BY-Demands'!$J$5:$AK$15,MATCH($E75,'BY-Demands'!$I$5:$I$15,0),FALSE)*HLOOKUP(REG_TRA_DEMANDS!$F75,DEMANDS!$I$4:$T$14,MATCH($E75,DEMANDS!$H$4:$H$14,0),FALSE)/HLOOKUP(2018,DEMANDS!$I$4:$T$14,MATCH($E75,DEMANDS!$H$4:$H$14,0),FALSE)</f>
        <v>1.1373787980112615</v>
      </c>
      <c r="I75" s="77">
        <f>HLOOKUP(REG_TRA_DEMANDS!I$3,'BY-Demands'!$J$5:$AK$15,MATCH($E75,'BY-Demands'!$I$5:$I$15,0),FALSE)*HLOOKUP(REG_TRA_DEMANDS!$F75,DEMANDS!$I$4:$T$14,MATCH($E75,DEMANDS!$H$4:$H$14,0),FALSE)/HLOOKUP(2018,DEMANDS!$I$4:$T$14,MATCH($E75,DEMANDS!$H$4:$H$14,0),FALSE)</f>
        <v>0.18782769259914919</v>
      </c>
      <c r="J75" s="77">
        <f>HLOOKUP(REG_TRA_DEMANDS!J$3,'BY-Demands'!$J$5:$AK$15,MATCH($E75,'BY-Demands'!$I$5:$I$15,0),FALSE)*HLOOKUP(REG_TRA_DEMANDS!$F75,DEMANDS!$I$4:$T$14,MATCH($E75,DEMANDS!$H$4:$H$14,0),FALSE)/HLOOKUP(2018,DEMANDS!$I$4:$T$14,MATCH($E75,DEMANDS!$H$4:$H$14,0),FALSE)</f>
        <v>8.3767112465388371E-2</v>
      </c>
      <c r="K75" s="77">
        <f>HLOOKUP(REG_TRA_DEMANDS!K$3,'BY-Demands'!$J$5:$AK$15,MATCH($E75,'BY-Demands'!$I$5:$I$15,0),FALSE)*HLOOKUP(REG_TRA_DEMANDS!$F75,DEMANDS!$I$4:$T$14,MATCH($E75,DEMANDS!$H$4:$H$14,0),FALSE)/HLOOKUP(2018,DEMANDS!$I$4:$T$14,MATCH($E75,DEMANDS!$H$4:$H$14,0),FALSE)</f>
        <v>7.1497330744931087E-2</v>
      </c>
      <c r="L75" s="77">
        <f>HLOOKUP(REG_TRA_DEMANDS!L$3,'BY-Demands'!$J$5:$AK$15,MATCH($E75,'BY-Demands'!$I$5:$I$15,0),FALSE)*HLOOKUP(REG_TRA_DEMANDS!$F75,DEMANDS!$I$4:$T$14,MATCH($E75,DEMANDS!$H$4:$H$14,0),FALSE)/HLOOKUP(2018,DEMANDS!$I$4:$T$14,MATCH($E75,DEMANDS!$H$4:$H$14,0),FALSE)</f>
        <v>3.4503115807378817E-2</v>
      </c>
      <c r="M75" s="77">
        <f>HLOOKUP(REG_TRA_DEMANDS!M$3,'BY-Demands'!$J$5:$AK$15,MATCH($E75,'BY-Demands'!$I$5:$I$15,0),FALSE)*HLOOKUP(REG_TRA_DEMANDS!$F75,DEMANDS!$I$4:$T$14,MATCH($E75,DEMANDS!$H$4:$H$14,0),FALSE)/HLOOKUP(2018,DEMANDS!$I$4:$T$14,MATCH($E75,DEMANDS!$H$4:$H$14,0),FALSE)</f>
        <v>0.10879797366765882</v>
      </c>
      <c r="N75" s="77">
        <f>HLOOKUP(REG_TRA_DEMANDS!N$3,'BY-Demands'!$J$5:$AK$15,MATCH($E75,'BY-Demands'!$I$5:$I$15,0),FALSE)*HLOOKUP(REG_TRA_DEMANDS!$F75,DEMANDS!$I$4:$T$14,MATCH($E75,DEMANDS!$H$4:$H$14,0),FALSE)/HLOOKUP(2018,DEMANDS!$I$4:$T$14,MATCH($E75,DEMANDS!$H$4:$H$14,0),FALSE)</f>
        <v>0.16464721746714009</v>
      </c>
      <c r="O75" s="77">
        <f>HLOOKUP(REG_TRA_DEMANDS!O$3,'BY-Demands'!$J$5:$AK$15,MATCH($E75,'BY-Demands'!$I$5:$I$15,0),FALSE)*HLOOKUP(REG_TRA_DEMANDS!$F75,DEMANDS!$I$4:$T$14,MATCH($E75,DEMANDS!$H$4:$H$14,0),FALSE)/HLOOKUP(2018,DEMANDS!$I$4:$T$14,MATCH($E75,DEMANDS!$H$4:$H$14,0),FALSE)</f>
        <v>6.5811107857486936E-2</v>
      </c>
      <c r="P75" s="77">
        <f>HLOOKUP(REG_TRA_DEMANDS!P$3,'BY-Demands'!$J$5:$AK$15,MATCH($E75,'BY-Demands'!$I$5:$I$15,0),FALSE)*HLOOKUP(REG_TRA_DEMANDS!$F75,DEMANDS!$I$4:$T$14,MATCH($E75,DEMANDS!$H$4:$H$14,0),FALSE)/HLOOKUP(2018,DEMANDS!$I$4:$T$14,MATCH($E75,DEMANDS!$H$4:$H$14,0),FALSE)</f>
        <v>7.4935570920192415E-2</v>
      </c>
      <c r="Q75" s="77">
        <f>HLOOKUP(REG_TRA_DEMANDS!Q$3,'BY-Demands'!$J$5:$AK$15,MATCH($E75,'BY-Demands'!$I$5:$I$15,0),FALSE)*HLOOKUP(REG_TRA_DEMANDS!$F75,DEMANDS!$I$4:$T$14,MATCH($E75,DEMANDS!$H$4:$H$14,0),FALSE)/HLOOKUP(2018,DEMANDS!$I$4:$T$14,MATCH($E75,DEMANDS!$H$4:$H$14,0),FALSE)</f>
        <v>0.12638845949434574</v>
      </c>
      <c r="R75" s="77">
        <f>HLOOKUP(REG_TRA_DEMANDS!R$3,'BY-Demands'!$J$5:$AK$15,MATCH($E75,'BY-Demands'!$I$5:$I$15,0),FALSE)*HLOOKUP(REG_TRA_DEMANDS!$F75,DEMANDS!$I$4:$T$14,MATCH($E75,DEMANDS!$H$4:$H$14,0),FALSE)/HLOOKUP(2018,DEMANDS!$I$4:$T$14,MATCH($E75,DEMANDS!$H$4:$H$14,0),FALSE)</f>
        <v>0.1202286660843572</v>
      </c>
      <c r="S75" s="77">
        <f>HLOOKUP(REG_TRA_DEMANDS!S$3,'BY-Demands'!$J$5:$AK$15,MATCH($E75,'BY-Demands'!$I$5:$I$15,0),FALSE)*HLOOKUP(REG_TRA_DEMANDS!$F75,DEMANDS!$I$4:$T$14,MATCH($E75,DEMANDS!$H$4:$H$14,0),FALSE)/HLOOKUP(2018,DEMANDS!$I$4:$T$14,MATCH($E75,DEMANDS!$H$4:$H$14,0),FALSE)</f>
        <v>0.10029987304297053</v>
      </c>
      <c r="T75" s="77">
        <f>HLOOKUP(REG_TRA_DEMANDS!T$3,'BY-Demands'!$J$5:$AK$15,MATCH($E75,'BY-Demands'!$I$5:$I$15,0),FALSE)*HLOOKUP(REG_TRA_DEMANDS!$F75,DEMANDS!$I$4:$T$14,MATCH($E75,DEMANDS!$H$4:$H$14,0),FALSE)/HLOOKUP(2018,DEMANDS!$I$4:$T$14,MATCH($E75,DEMANDS!$H$4:$H$14,0),FALSE)</f>
        <v>0.45826431806131562</v>
      </c>
      <c r="U75" s="77">
        <f>HLOOKUP(REG_TRA_DEMANDS!U$3,'BY-Demands'!$J$5:$AK$15,MATCH($E75,'BY-Demands'!$I$5:$I$15,0),FALSE)*HLOOKUP(REG_TRA_DEMANDS!$F75,DEMANDS!$I$4:$T$14,MATCH($E75,DEMANDS!$H$4:$H$14,0),FALSE)/HLOOKUP(2018,DEMANDS!$I$4:$T$14,MATCH($E75,DEMANDS!$H$4:$H$14,0),FALSE)</f>
        <v>0.12468748872264124</v>
      </c>
      <c r="V75" s="77">
        <f>HLOOKUP(REG_TRA_DEMANDS!V$3,'BY-Demands'!$J$5:$AK$15,MATCH($E75,'BY-Demands'!$I$5:$I$15,0),FALSE)*HLOOKUP(REG_TRA_DEMANDS!$F75,DEMANDS!$I$4:$T$14,MATCH($E75,DEMANDS!$H$4:$H$14,0),FALSE)/HLOOKUP(2018,DEMANDS!$I$4:$T$14,MATCH($E75,DEMANDS!$H$4:$H$14,0),FALSE)</f>
        <v>0.16452481510391576</v>
      </c>
      <c r="W75" s="77">
        <f>HLOOKUP(REG_TRA_DEMANDS!W$3,'BY-Demands'!$J$5:$AK$15,MATCH($E75,'BY-Demands'!$I$5:$I$15,0),FALSE)*HLOOKUP(REG_TRA_DEMANDS!$F75,DEMANDS!$I$4:$T$14,MATCH($E75,DEMANDS!$H$4:$H$14,0),FALSE)/HLOOKUP(2018,DEMANDS!$I$4:$T$14,MATCH($E75,DEMANDS!$H$4:$H$14,0),FALSE)</f>
        <v>0.13468733972095759</v>
      </c>
      <c r="X75" s="77">
        <f>HLOOKUP(REG_TRA_DEMANDS!X$3,'BY-Demands'!$J$5:$AK$15,MATCH($E75,'BY-Demands'!$I$5:$I$15,0),FALSE)*HLOOKUP(REG_TRA_DEMANDS!$F75,DEMANDS!$I$4:$T$14,MATCH($E75,DEMANDS!$H$4:$H$14,0),FALSE)/HLOOKUP(2018,DEMANDS!$I$4:$T$14,MATCH($E75,DEMANDS!$H$4:$H$14,0),FALSE)</f>
        <v>9.8070461723828634E-2</v>
      </c>
      <c r="Y75" s="77">
        <f>HLOOKUP(REG_TRA_DEMANDS!Y$3,'BY-Demands'!$J$5:$AK$15,MATCH($E75,'BY-Demands'!$I$5:$I$15,0),FALSE)*HLOOKUP(REG_TRA_DEMANDS!$F75,DEMANDS!$I$4:$T$14,MATCH($E75,DEMANDS!$H$4:$H$14,0),FALSE)/HLOOKUP(2018,DEMANDS!$I$4:$T$14,MATCH($E75,DEMANDS!$H$4:$H$14,0),FALSE)</f>
        <v>0.21784075206176629</v>
      </c>
      <c r="Z75" s="77">
        <f>HLOOKUP(REG_TRA_DEMANDS!Z$3,'BY-Demands'!$J$5:$AK$15,MATCH($E75,'BY-Demands'!$I$5:$I$15,0),FALSE)*HLOOKUP(REG_TRA_DEMANDS!$F75,DEMANDS!$I$4:$T$14,MATCH($E75,DEMANDS!$H$4:$H$14,0),FALSE)/HLOOKUP(2018,DEMANDS!$I$4:$T$14,MATCH($E75,DEMANDS!$H$4:$H$14,0),FALSE)</f>
        <v>2.7050078118358099E-2</v>
      </c>
      <c r="AA75" s="77">
        <f>HLOOKUP(REG_TRA_DEMANDS!AA$3,'BY-Demands'!$J$5:$AK$15,MATCH($E75,'BY-Demands'!$I$5:$I$15,0),FALSE)*HLOOKUP(REG_TRA_DEMANDS!$F75,DEMANDS!$I$4:$T$14,MATCH($E75,DEMANDS!$H$4:$H$14,0),FALSE)/HLOOKUP(2018,DEMANDS!$I$4:$T$14,MATCH($E75,DEMANDS!$H$4:$H$14,0),FALSE)</f>
        <v>0.11016803598154265</v>
      </c>
      <c r="AB75" s="77">
        <f>HLOOKUP(REG_TRA_DEMANDS!AB$3,'BY-Demands'!$J$5:$AK$15,MATCH($E75,'BY-Demands'!$I$5:$I$15,0),FALSE)*HLOOKUP(REG_TRA_DEMANDS!$F75,DEMANDS!$I$4:$T$14,MATCH($E75,DEMANDS!$H$4:$H$14,0),FALSE)/HLOOKUP(2018,DEMANDS!$I$4:$T$14,MATCH($E75,DEMANDS!$H$4:$H$14,0),FALSE)</f>
        <v>5.4485090565201032E-2</v>
      </c>
      <c r="AC75" s="77">
        <f>HLOOKUP(REG_TRA_DEMANDS!AC$3,'BY-Demands'!$J$5:$AK$15,MATCH($E75,'BY-Demands'!$I$5:$I$15,0),FALSE)*HLOOKUP(REG_TRA_DEMANDS!$F75,DEMANDS!$I$4:$T$14,MATCH($E75,DEMANDS!$H$4:$H$14,0),FALSE)/HLOOKUP(2018,DEMANDS!$I$4:$T$14,MATCH($E75,DEMANDS!$H$4:$H$14,0),FALSE)</f>
        <v>5.5321647406272483E-2</v>
      </c>
      <c r="AD75" s="77">
        <f>HLOOKUP(REG_TRA_DEMANDS!AD$3,'BY-Demands'!$J$5:$AK$15,MATCH($E75,'BY-Demands'!$I$5:$I$15,0),FALSE)*HLOOKUP(REG_TRA_DEMANDS!$F75,DEMANDS!$I$4:$T$14,MATCH($E75,DEMANDS!$H$4:$H$14,0),FALSE)/HLOOKUP(2018,DEMANDS!$I$4:$T$14,MATCH($E75,DEMANDS!$H$4:$H$14,0),FALSE)</f>
        <v>6.4304292558483439E-2</v>
      </c>
      <c r="AE75" s="77">
        <f>HLOOKUP(REG_TRA_DEMANDS!AE$3,'BY-Demands'!$J$5:$AK$15,MATCH($E75,'BY-Demands'!$I$5:$I$15,0),FALSE)*HLOOKUP(REG_TRA_DEMANDS!$F75,DEMANDS!$I$4:$T$14,MATCH($E75,DEMANDS!$H$4:$H$14,0),FALSE)/HLOOKUP(2018,DEMANDS!$I$4:$T$14,MATCH($E75,DEMANDS!$H$4:$H$14,0),FALSE)</f>
        <v>0.13438260004424082</v>
      </c>
      <c r="AF75" s="77">
        <f>HLOOKUP(REG_TRA_DEMANDS!AF$3,'BY-Demands'!$J$5:$AK$15,MATCH($E75,'BY-Demands'!$I$5:$I$15,0),FALSE)*HLOOKUP(REG_TRA_DEMANDS!$F75,DEMANDS!$I$4:$T$14,MATCH($E75,DEMANDS!$H$4:$H$14,0),FALSE)/HLOOKUP(2018,DEMANDS!$I$4:$T$14,MATCH($E75,DEMANDS!$H$4:$H$14,0),FALSE)</f>
        <v>5.1819251509597014E-2</v>
      </c>
    </row>
    <row r="76" spans="4:32" x14ac:dyDescent="0.2">
      <c r="D76" s="75" t="s">
        <v>4</v>
      </c>
      <c r="E76" s="75" t="str">
        <f>DEMANDS!$H$11</f>
        <v>TNAV</v>
      </c>
      <c r="F76" s="75">
        <v>2050</v>
      </c>
      <c r="G76" s="77">
        <f>HLOOKUP(REG_TRA_DEMANDS!G$3,'BY-Demands'!$J$5:$AK$15,MATCH($E76,'BY-Demands'!$I$5:$I$15,0),FALSE)*HLOOKUP(REG_TRA_DEMANDS!$F76,DEMANDS!$I$4:$T$14,MATCH($E76,DEMANDS!$H$4:$H$14,0),FALSE)/HLOOKUP(2018,DEMANDS!$I$4:$T$14,MATCH($E76,DEMANDS!$H$4:$H$14,0),FALSE)</f>
        <v>4.9272948359076425E-2</v>
      </c>
      <c r="H76" s="77">
        <f>HLOOKUP(REG_TRA_DEMANDS!H$3,'BY-Demands'!$J$5:$AK$15,MATCH($E76,'BY-Demands'!$I$5:$I$15,0),FALSE)*HLOOKUP(REG_TRA_DEMANDS!$F76,DEMANDS!$I$4:$T$14,MATCH($E76,DEMANDS!$H$4:$H$14,0),FALSE)/HLOOKUP(2018,DEMANDS!$I$4:$T$14,MATCH($E76,DEMANDS!$H$4:$H$14,0),FALSE)</f>
        <v>1.1660990379424054</v>
      </c>
      <c r="I76" s="77">
        <f>HLOOKUP(REG_TRA_DEMANDS!I$3,'BY-Demands'!$J$5:$AK$15,MATCH($E76,'BY-Demands'!$I$5:$I$15,0),FALSE)*HLOOKUP(REG_TRA_DEMANDS!$F76,DEMANDS!$I$4:$T$14,MATCH($E76,DEMANDS!$H$4:$H$14,0),FALSE)/HLOOKUP(2018,DEMANDS!$I$4:$T$14,MATCH($E76,DEMANDS!$H$4:$H$14,0),FALSE)</f>
        <v>0.19257057720944179</v>
      </c>
      <c r="J76" s="77">
        <f>HLOOKUP(REG_TRA_DEMANDS!J$3,'BY-Demands'!$J$5:$AK$15,MATCH($E76,'BY-Demands'!$I$5:$I$15,0),FALSE)*HLOOKUP(REG_TRA_DEMANDS!$F76,DEMANDS!$I$4:$T$14,MATCH($E76,DEMANDS!$H$4:$H$14,0),FALSE)/HLOOKUP(2018,DEMANDS!$I$4:$T$14,MATCH($E76,DEMANDS!$H$4:$H$14,0),FALSE)</f>
        <v>8.5882337026063932E-2</v>
      </c>
      <c r="K76" s="77">
        <f>HLOOKUP(REG_TRA_DEMANDS!K$3,'BY-Demands'!$J$5:$AK$15,MATCH($E76,'BY-Demands'!$I$5:$I$15,0),FALSE)*HLOOKUP(REG_TRA_DEMANDS!$F76,DEMANDS!$I$4:$T$14,MATCH($E76,DEMANDS!$H$4:$H$14,0),FALSE)/HLOOKUP(2018,DEMANDS!$I$4:$T$14,MATCH($E76,DEMANDS!$H$4:$H$14,0),FALSE)</f>
        <v>7.3302727941556553E-2</v>
      </c>
      <c r="L76" s="77">
        <f>HLOOKUP(REG_TRA_DEMANDS!L$3,'BY-Demands'!$J$5:$AK$15,MATCH($E76,'BY-Demands'!$I$5:$I$15,0),FALSE)*HLOOKUP(REG_TRA_DEMANDS!$F76,DEMANDS!$I$4:$T$14,MATCH($E76,DEMANDS!$H$4:$H$14,0),FALSE)/HLOOKUP(2018,DEMANDS!$I$4:$T$14,MATCH($E76,DEMANDS!$H$4:$H$14,0),FALSE)</f>
        <v>3.5374362718339922E-2</v>
      </c>
      <c r="M76" s="77">
        <f>HLOOKUP(REG_TRA_DEMANDS!M$3,'BY-Demands'!$J$5:$AK$15,MATCH($E76,'BY-Demands'!$I$5:$I$15,0),FALSE)*HLOOKUP(REG_TRA_DEMANDS!$F76,DEMANDS!$I$4:$T$14,MATCH($E76,DEMANDS!$H$4:$H$14,0),FALSE)/HLOOKUP(2018,DEMANDS!$I$4:$T$14,MATCH($E76,DEMANDS!$H$4:$H$14,0),FALSE)</f>
        <v>0.11154525884056787</v>
      </c>
      <c r="N76" s="77">
        <f>HLOOKUP(REG_TRA_DEMANDS!N$3,'BY-Demands'!$J$5:$AK$15,MATCH($E76,'BY-Demands'!$I$5:$I$15,0),FALSE)*HLOOKUP(REG_TRA_DEMANDS!$F76,DEMANDS!$I$4:$T$14,MATCH($E76,DEMANDS!$H$4:$H$14,0),FALSE)/HLOOKUP(2018,DEMANDS!$I$4:$T$14,MATCH($E76,DEMANDS!$H$4:$H$14,0),FALSE)</f>
        <v>0.16880476603224417</v>
      </c>
      <c r="O76" s="77">
        <f>HLOOKUP(REG_TRA_DEMANDS!O$3,'BY-Demands'!$J$5:$AK$15,MATCH($E76,'BY-Demands'!$I$5:$I$15,0),FALSE)*HLOOKUP(REG_TRA_DEMANDS!$F76,DEMANDS!$I$4:$T$14,MATCH($E76,DEMANDS!$H$4:$H$14,0),FALSE)/HLOOKUP(2018,DEMANDS!$I$4:$T$14,MATCH($E76,DEMANDS!$H$4:$H$14,0),FALSE)</f>
        <v>6.7472920800638617E-2</v>
      </c>
      <c r="P76" s="77">
        <f>HLOOKUP(REG_TRA_DEMANDS!P$3,'BY-Demands'!$J$5:$AK$15,MATCH($E76,'BY-Demands'!$I$5:$I$15,0),FALSE)*HLOOKUP(REG_TRA_DEMANDS!$F76,DEMANDS!$I$4:$T$14,MATCH($E76,DEMANDS!$H$4:$H$14,0),FALSE)/HLOOKUP(2018,DEMANDS!$I$4:$T$14,MATCH($E76,DEMANDS!$H$4:$H$14,0),FALSE)</f>
        <v>7.6827787989798696E-2</v>
      </c>
      <c r="Q76" s="77">
        <f>HLOOKUP(REG_TRA_DEMANDS!Q$3,'BY-Demands'!$J$5:$AK$15,MATCH($E76,'BY-Demands'!$I$5:$I$15,0),FALSE)*HLOOKUP(REG_TRA_DEMANDS!$F76,DEMANDS!$I$4:$T$14,MATCH($E76,DEMANDS!$H$4:$H$14,0),FALSE)/HLOOKUP(2018,DEMANDS!$I$4:$T$14,MATCH($E76,DEMANDS!$H$4:$H$14,0),FALSE)</f>
        <v>0.12957992647751115</v>
      </c>
      <c r="R76" s="77">
        <f>HLOOKUP(REG_TRA_DEMANDS!R$3,'BY-Demands'!$J$5:$AK$15,MATCH($E76,'BY-Demands'!$I$5:$I$15,0),FALSE)*HLOOKUP(REG_TRA_DEMANDS!$F76,DEMANDS!$I$4:$T$14,MATCH($E76,DEMANDS!$H$4:$H$14,0),FALSE)/HLOOKUP(2018,DEMANDS!$I$4:$T$14,MATCH($E76,DEMANDS!$H$4:$H$14,0),FALSE)</f>
        <v>0.12326459056491004</v>
      </c>
      <c r="S76" s="77">
        <f>HLOOKUP(REG_TRA_DEMANDS!S$3,'BY-Demands'!$J$5:$AK$15,MATCH($E76,'BY-Demands'!$I$5:$I$15,0),FALSE)*HLOOKUP(REG_TRA_DEMANDS!$F76,DEMANDS!$I$4:$T$14,MATCH($E76,DEMANDS!$H$4:$H$14,0),FALSE)/HLOOKUP(2018,DEMANDS!$I$4:$T$14,MATCH($E76,DEMANDS!$H$4:$H$14,0),FALSE)</f>
        <v>0.1028325705258973</v>
      </c>
      <c r="T76" s="77">
        <f>HLOOKUP(REG_TRA_DEMANDS!T$3,'BY-Demands'!$J$5:$AK$15,MATCH($E76,'BY-Demands'!$I$5:$I$15,0),FALSE)*HLOOKUP(REG_TRA_DEMANDS!$F76,DEMANDS!$I$4:$T$14,MATCH($E76,DEMANDS!$H$4:$H$14,0),FALSE)/HLOOKUP(2018,DEMANDS!$I$4:$T$14,MATCH($E76,DEMANDS!$H$4:$H$14,0),FALSE)</f>
        <v>0.46983606635626912</v>
      </c>
      <c r="U76" s="77">
        <f>HLOOKUP(REG_TRA_DEMANDS!U$3,'BY-Demands'!$J$5:$AK$15,MATCH($E76,'BY-Demands'!$I$5:$I$15,0),FALSE)*HLOOKUP(REG_TRA_DEMANDS!$F76,DEMANDS!$I$4:$T$14,MATCH($E76,DEMANDS!$H$4:$H$14,0),FALSE)/HLOOKUP(2018,DEMANDS!$I$4:$T$14,MATCH($E76,DEMANDS!$H$4:$H$14,0),FALSE)</f>
        <v>0.12783600406228679</v>
      </c>
      <c r="V76" s="77">
        <f>HLOOKUP(REG_TRA_DEMANDS!V$3,'BY-Demands'!$J$5:$AK$15,MATCH($E76,'BY-Demands'!$I$5:$I$15,0),FALSE)*HLOOKUP(REG_TRA_DEMANDS!$F76,DEMANDS!$I$4:$T$14,MATCH($E76,DEMANDS!$H$4:$H$14,0),FALSE)/HLOOKUP(2018,DEMANDS!$I$4:$T$14,MATCH($E76,DEMANDS!$H$4:$H$14,0),FALSE)</f>
        <v>0.16867927285596257</v>
      </c>
      <c r="W76" s="77">
        <f>HLOOKUP(REG_TRA_DEMANDS!W$3,'BY-Demands'!$J$5:$AK$15,MATCH($E76,'BY-Demands'!$I$5:$I$15,0),FALSE)*HLOOKUP(REG_TRA_DEMANDS!$F76,DEMANDS!$I$4:$T$14,MATCH($E76,DEMANDS!$H$4:$H$14,0),FALSE)/HLOOKUP(2018,DEMANDS!$I$4:$T$14,MATCH($E76,DEMANDS!$H$4:$H$14,0),FALSE)</f>
        <v>0.13808836382940515</v>
      </c>
      <c r="X76" s="77">
        <f>HLOOKUP(REG_TRA_DEMANDS!X$3,'BY-Demands'!$J$5:$AK$15,MATCH($E76,'BY-Demands'!$I$5:$I$15,0),FALSE)*HLOOKUP(REG_TRA_DEMANDS!$F76,DEMANDS!$I$4:$T$14,MATCH($E76,DEMANDS!$H$4:$H$14,0),FALSE)/HLOOKUP(2018,DEMANDS!$I$4:$T$14,MATCH($E76,DEMANDS!$H$4:$H$14,0),FALSE)</f>
        <v>0.10054686377720903</v>
      </c>
      <c r="Y76" s="77">
        <f>HLOOKUP(REG_TRA_DEMANDS!Y$3,'BY-Demands'!$J$5:$AK$15,MATCH($E76,'BY-Demands'!$I$5:$I$15,0),FALSE)*HLOOKUP(REG_TRA_DEMANDS!$F76,DEMANDS!$I$4:$T$14,MATCH($E76,DEMANDS!$H$4:$H$14,0),FALSE)/HLOOKUP(2018,DEMANDS!$I$4:$T$14,MATCH($E76,DEMANDS!$H$4:$H$14,0),FALSE)</f>
        <v>0.2233415040336989</v>
      </c>
      <c r="Z76" s="77">
        <f>HLOOKUP(REG_TRA_DEMANDS!Z$3,'BY-Demands'!$J$5:$AK$15,MATCH($E76,'BY-Demands'!$I$5:$I$15,0),FALSE)*HLOOKUP(REG_TRA_DEMANDS!$F76,DEMANDS!$I$4:$T$14,MATCH($E76,DEMANDS!$H$4:$H$14,0),FALSE)/HLOOKUP(2018,DEMANDS!$I$4:$T$14,MATCH($E76,DEMANDS!$H$4:$H$14,0),FALSE)</f>
        <v>2.7733126488060297E-2</v>
      </c>
      <c r="AA76" s="77">
        <f>HLOOKUP(REG_TRA_DEMANDS!AA$3,'BY-Demands'!$J$5:$AK$15,MATCH($E76,'BY-Demands'!$I$5:$I$15,0),FALSE)*HLOOKUP(REG_TRA_DEMANDS!$F76,DEMANDS!$I$4:$T$14,MATCH($E76,DEMANDS!$H$4:$H$14,0),FALSE)/HLOOKUP(2018,DEMANDS!$I$4:$T$14,MATCH($E76,DEMANDS!$H$4:$H$14,0),FALSE)</f>
        <v>0.11294991694474088</v>
      </c>
      <c r="AB76" s="77">
        <f>HLOOKUP(REG_TRA_DEMANDS!AB$3,'BY-Demands'!$J$5:$AK$15,MATCH($E76,'BY-Demands'!$I$5:$I$15,0),FALSE)*HLOOKUP(REG_TRA_DEMANDS!$F76,DEMANDS!$I$4:$T$14,MATCH($E76,DEMANDS!$H$4:$H$14,0),FALSE)/HLOOKUP(2018,DEMANDS!$I$4:$T$14,MATCH($E76,DEMANDS!$H$4:$H$14,0),FALSE)</f>
        <v>5.5860907378771696E-2</v>
      </c>
      <c r="AC76" s="77">
        <f>HLOOKUP(REG_TRA_DEMANDS!AC$3,'BY-Demands'!$J$5:$AK$15,MATCH($E76,'BY-Demands'!$I$5:$I$15,0),FALSE)*HLOOKUP(REG_TRA_DEMANDS!$F76,DEMANDS!$I$4:$T$14,MATCH($E76,DEMANDS!$H$4:$H$14,0),FALSE)/HLOOKUP(2018,DEMANDS!$I$4:$T$14,MATCH($E76,DEMANDS!$H$4:$H$14,0),FALSE)</f>
        <v>5.6718588328393105E-2</v>
      </c>
      <c r="AD76" s="77">
        <f>HLOOKUP(REG_TRA_DEMANDS!AD$3,'BY-Demands'!$J$5:$AK$15,MATCH($E76,'BY-Demands'!$I$5:$I$15,0),FALSE)*HLOOKUP(REG_TRA_DEMANDS!$F76,DEMANDS!$I$4:$T$14,MATCH($E76,DEMANDS!$H$4:$H$14,0),FALSE)/HLOOKUP(2018,DEMANDS!$I$4:$T$14,MATCH($E76,DEMANDS!$H$4:$H$14,0),FALSE)</f>
        <v>6.5928056527102652E-2</v>
      </c>
      <c r="AE76" s="77">
        <f>HLOOKUP(REG_TRA_DEMANDS!AE$3,'BY-Demands'!$J$5:$AK$15,MATCH($E76,'BY-Demands'!$I$5:$I$15,0),FALSE)*HLOOKUP(REG_TRA_DEMANDS!$F76,DEMANDS!$I$4:$T$14,MATCH($E76,DEMANDS!$H$4:$H$14,0),FALSE)/HLOOKUP(2018,DEMANDS!$I$4:$T$14,MATCH($E76,DEMANDS!$H$4:$H$14,0),FALSE)</f>
        <v>0.13777592909397343</v>
      </c>
      <c r="AF76" s="77">
        <f>HLOOKUP(REG_TRA_DEMANDS!AF$3,'BY-Demands'!$J$5:$AK$15,MATCH($E76,'BY-Demands'!$I$5:$I$15,0),FALSE)*HLOOKUP(REG_TRA_DEMANDS!$F76,DEMANDS!$I$4:$T$14,MATCH($E76,DEMANDS!$H$4:$H$14,0),FALSE)/HLOOKUP(2018,DEMANDS!$I$4:$T$14,MATCH($E76,DEMANDS!$H$4:$H$14,0),FALSE)</f>
        <v>5.3127752546375778E-2</v>
      </c>
    </row>
    <row r="77" spans="4:32" x14ac:dyDescent="0.2">
      <c r="D77" s="75" t="s">
        <v>4</v>
      </c>
      <c r="E77" s="75" t="str">
        <f>DEMANDS!$H$11</f>
        <v>TNAV</v>
      </c>
      <c r="F77" s="75">
        <v>2055</v>
      </c>
      <c r="G77" s="77">
        <f>HLOOKUP(REG_TRA_DEMANDS!G$3,'BY-Demands'!$J$5:$AK$15,MATCH($E77,'BY-Demands'!$I$5:$I$15,0),FALSE)*HLOOKUP(REG_TRA_DEMANDS!$F77,DEMANDS!$I$4:$T$14,MATCH($E77,DEMANDS!$H$4:$H$14,0),FALSE)/HLOOKUP(2018,DEMANDS!$I$4:$T$14,MATCH($E77,DEMANDS!$H$4:$H$14,0),FALSE)</f>
        <v>5.0517152050460444E-2</v>
      </c>
      <c r="H77" s="77">
        <f>HLOOKUP(REG_TRA_DEMANDS!H$3,'BY-Demands'!$J$5:$AK$15,MATCH($E77,'BY-Demands'!$I$5:$I$15,0),FALSE)*HLOOKUP(REG_TRA_DEMANDS!$F77,DEMANDS!$I$4:$T$14,MATCH($E77,DEMANDS!$H$4:$H$14,0),FALSE)/HLOOKUP(2018,DEMANDS!$I$4:$T$14,MATCH($E77,DEMANDS!$H$4:$H$14,0),FALSE)</f>
        <v>1.1955444999219511</v>
      </c>
      <c r="I77" s="77">
        <f>HLOOKUP(REG_TRA_DEMANDS!I$3,'BY-Demands'!$J$5:$AK$15,MATCH($E77,'BY-Demands'!$I$5:$I$15,0),FALSE)*HLOOKUP(REG_TRA_DEMANDS!$F77,DEMANDS!$I$4:$T$14,MATCH($E77,DEMANDS!$H$4:$H$14,0),FALSE)/HLOOKUP(2018,DEMANDS!$I$4:$T$14,MATCH($E77,DEMANDS!$H$4:$H$14,0),FALSE)</f>
        <v>0.19743322559958637</v>
      </c>
      <c r="J77" s="77">
        <f>HLOOKUP(REG_TRA_DEMANDS!J$3,'BY-Demands'!$J$5:$AK$15,MATCH($E77,'BY-Demands'!$I$5:$I$15,0),FALSE)*HLOOKUP(REG_TRA_DEMANDS!$F77,DEMANDS!$I$4:$T$14,MATCH($E77,DEMANDS!$H$4:$H$14,0),FALSE)/HLOOKUP(2018,DEMANDS!$I$4:$T$14,MATCH($E77,DEMANDS!$H$4:$H$14,0),FALSE)</f>
        <v>8.8050973657543941E-2</v>
      </c>
      <c r="K77" s="77">
        <f>HLOOKUP(REG_TRA_DEMANDS!K$3,'BY-Demands'!$J$5:$AK$15,MATCH($E77,'BY-Demands'!$I$5:$I$15,0),FALSE)*HLOOKUP(REG_TRA_DEMANDS!$F77,DEMANDS!$I$4:$T$14,MATCH($E77,DEMANDS!$H$4:$H$14,0),FALSE)/HLOOKUP(2018,DEMANDS!$I$4:$T$14,MATCH($E77,DEMANDS!$H$4:$H$14,0),FALSE)</f>
        <v>7.5153713679790818E-2</v>
      </c>
      <c r="L77" s="77">
        <f>HLOOKUP(REG_TRA_DEMANDS!L$3,'BY-Demands'!$J$5:$AK$15,MATCH($E77,'BY-Demands'!$I$5:$I$15,0),FALSE)*HLOOKUP(REG_TRA_DEMANDS!$F77,DEMANDS!$I$4:$T$14,MATCH($E77,DEMANDS!$H$4:$H$14,0),FALSE)/HLOOKUP(2018,DEMANDS!$I$4:$T$14,MATCH($E77,DEMANDS!$H$4:$H$14,0),FALSE)</f>
        <v>3.6267609705586804E-2</v>
      </c>
      <c r="M77" s="77">
        <f>HLOOKUP(REG_TRA_DEMANDS!M$3,'BY-Demands'!$J$5:$AK$15,MATCH($E77,'BY-Demands'!$I$5:$I$15,0),FALSE)*HLOOKUP(REG_TRA_DEMANDS!$F77,DEMANDS!$I$4:$T$14,MATCH($E77,DEMANDS!$H$4:$H$14,0),FALSE)/HLOOKUP(2018,DEMANDS!$I$4:$T$14,MATCH($E77,DEMANDS!$H$4:$H$14,0),FALSE)</f>
        <v>0.11436191640679318</v>
      </c>
      <c r="N77" s="77">
        <f>HLOOKUP(REG_TRA_DEMANDS!N$3,'BY-Demands'!$J$5:$AK$15,MATCH($E77,'BY-Demands'!$I$5:$I$15,0),FALSE)*HLOOKUP(REG_TRA_DEMANDS!$F77,DEMANDS!$I$4:$T$14,MATCH($E77,DEMANDS!$H$4:$H$14,0),FALSE)/HLOOKUP(2018,DEMANDS!$I$4:$T$14,MATCH($E77,DEMANDS!$H$4:$H$14,0),FALSE)</f>
        <v>0.17306729790855813</v>
      </c>
      <c r="O77" s="77">
        <f>HLOOKUP(REG_TRA_DEMANDS!O$3,'BY-Demands'!$J$5:$AK$15,MATCH($E77,'BY-Demands'!$I$5:$I$15,0),FALSE)*HLOOKUP(REG_TRA_DEMANDS!$F77,DEMANDS!$I$4:$T$14,MATCH($E77,DEMANDS!$H$4:$H$14,0),FALSE)/HLOOKUP(2018,DEMANDS!$I$4:$T$14,MATCH($E77,DEMANDS!$H$4:$H$14,0),FALSE)</f>
        <v>6.9176696603069424E-2</v>
      </c>
      <c r="P77" s="77">
        <f>HLOOKUP(REG_TRA_DEMANDS!P$3,'BY-Demands'!$J$5:$AK$15,MATCH($E77,'BY-Demands'!$I$5:$I$15,0),FALSE)*HLOOKUP(REG_TRA_DEMANDS!$F77,DEMANDS!$I$4:$T$14,MATCH($E77,DEMANDS!$H$4:$H$14,0),FALSE)/HLOOKUP(2018,DEMANDS!$I$4:$T$14,MATCH($E77,DEMANDS!$H$4:$H$14,0),FALSE)</f>
        <v>7.8767785911602953E-2</v>
      </c>
      <c r="Q77" s="77">
        <f>HLOOKUP(REG_TRA_DEMANDS!Q$3,'BY-Demands'!$J$5:$AK$15,MATCH($E77,'BY-Demands'!$I$5:$I$15,0),FALSE)*HLOOKUP(REG_TRA_DEMANDS!$F77,DEMANDS!$I$4:$T$14,MATCH($E77,DEMANDS!$H$4:$H$14,0),FALSE)/HLOOKUP(2018,DEMANDS!$I$4:$T$14,MATCH($E77,DEMANDS!$H$4:$H$14,0),FALSE)</f>
        <v>0.13285198200131848</v>
      </c>
      <c r="R77" s="77">
        <f>HLOOKUP(REG_TRA_DEMANDS!R$3,'BY-Demands'!$J$5:$AK$15,MATCH($E77,'BY-Demands'!$I$5:$I$15,0),FALSE)*HLOOKUP(REG_TRA_DEMANDS!$F77,DEMANDS!$I$4:$T$14,MATCH($E77,DEMANDS!$H$4:$H$14,0),FALSE)/HLOOKUP(2018,DEMANDS!$I$4:$T$14,MATCH($E77,DEMANDS!$H$4:$H$14,0),FALSE)</f>
        <v>0.12637717594299916</v>
      </c>
      <c r="S77" s="77">
        <f>HLOOKUP(REG_TRA_DEMANDS!S$3,'BY-Demands'!$J$5:$AK$15,MATCH($E77,'BY-Demands'!$I$5:$I$15,0),FALSE)*HLOOKUP(REG_TRA_DEMANDS!$F77,DEMANDS!$I$4:$T$14,MATCH($E77,DEMANDS!$H$4:$H$14,0),FALSE)/HLOOKUP(2018,DEMANDS!$I$4:$T$14,MATCH($E77,DEMANDS!$H$4:$H$14,0),FALSE)</f>
        <v>0.1054292217940624</v>
      </c>
      <c r="T77" s="77">
        <f>HLOOKUP(REG_TRA_DEMANDS!T$3,'BY-Demands'!$J$5:$AK$15,MATCH($E77,'BY-Demands'!$I$5:$I$15,0),FALSE)*HLOOKUP(REG_TRA_DEMANDS!$F77,DEMANDS!$I$4:$T$14,MATCH($E77,DEMANDS!$H$4:$H$14,0),FALSE)/HLOOKUP(2018,DEMANDS!$I$4:$T$14,MATCH($E77,DEMANDS!$H$4:$H$14,0),FALSE)</f>
        <v>0.48170001579655336</v>
      </c>
      <c r="U77" s="77">
        <f>HLOOKUP(REG_TRA_DEMANDS!U$3,'BY-Demands'!$J$5:$AK$15,MATCH($E77,'BY-Demands'!$I$5:$I$15,0),FALSE)*HLOOKUP(REG_TRA_DEMANDS!$F77,DEMANDS!$I$4:$T$14,MATCH($E77,DEMANDS!$H$4:$H$14,0),FALSE)/HLOOKUP(2018,DEMANDS!$I$4:$T$14,MATCH($E77,DEMANDS!$H$4:$H$14,0),FALSE)</f>
        <v>0.13106402335975151</v>
      </c>
      <c r="V77" s="77">
        <f>HLOOKUP(REG_TRA_DEMANDS!V$3,'BY-Demands'!$J$5:$AK$15,MATCH($E77,'BY-Demands'!$I$5:$I$15,0),FALSE)*HLOOKUP(REG_TRA_DEMANDS!$F77,DEMANDS!$I$4:$T$14,MATCH($E77,DEMANDS!$H$4:$H$14,0),FALSE)/HLOOKUP(2018,DEMANDS!$I$4:$T$14,MATCH($E77,DEMANDS!$H$4:$H$14,0),FALSE)</f>
        <v>0.17293863587231642</v>
      </c>
      <c r="W77" s="77">
        <f>HLOOKUP(REG_TRA_DEMANDS!W$3,'BY-Demands'!$J$5:$AK$15,MATCH($E77,'BY-Demands'!$I$5:$I$15,0),FALSE)*HLOOKUP(REG_TRA_DEMANDS!$F77,DEMANDS!$I$4:$T$14,MATCH($E77,DEMANDS!$H$4:$H$14,0),FALSE)/HLOOKUP(2018,DEMANDS!$I$4:$T$14,MATCH($E77,DEMANDS!$H$4:$H$14,0),FALSE)</f>
        <v>0.14157526805850995</v>
      </c>
      <c r="X77" s="77">
        <f>HLOOKUP(REG_TRA_DEMANDS!X$3,'BY-Demands'!$J$5:$AK$15,MATCH($E77,'BY-Demands'!$I$5:$I$15,0),FALSE)*HLOOKUP(REG_TRA_DEMANDS!$F77,DEMANDS!$I$4:$T$14,MATCH($E77,DEMANDS!$H$4:$H$14,0),FALSE)/HLOOKUP(2018,DEMANDS!$I$4:$T$14,MATCH($E77,DEMANDS!$H$4:$H$14,0),FALSE)</f>
        <v>0.10308579808568635</v>
      </c>
      <c r="Y77" s="77">
        <f>HLOOKUP(REG_TRA_DEMANDS!Y$3,'BY-Demands'!$J$5:$AK$15,MATCH($E77,'BY-Demands'!$I$5:$I$15,0),FALSE)*HLOOKUP(REG_TRA_DEMANDS!$F77,DEMANDS!$I$4:$T$14,MATCH($E77,DEMANDS!$H$4:$H$14,0),FALSE)/HLOOKUP(2018,DEMANDS!$I$4:$T$14,MATCH($E77,DEMANDS!$H$4:$H$14,0),FALSE)</f>
        <v>0.22898115688606979</v>
      </c>
      <c r="Z77" s="77">
        <f>HLOOKUP(REG_TRA_DEMANDS!Z$3,'BY-Demands'!$J$5:$AK$15,MATCH($E77,'BY-Demands'!$I$5:$I$15,0),FALSE)*HLOOKUP(REG_TRA_DEMANDS!$F77,DEMANDS!$I$4:$T$14,MATCH($E77,DEMANDS!$H$4:$H$14,0),FALSE)/HLOOKUP(2018,DEMANDS!$I$4:$T$14,MATCH($E77,DEMANDS!$H$4:$H$14,0),FALSE)</f>
        <v>2.843342268504459E-2</v>
      </c>
      <c r="AA77" s="77">
        <f>HLOOKUP(REG_TRA_DEMANDS!AA$3,'BY-Demands'!$J$5:$AK$15,MATCH($E77,'BY-Demands'!$I$5:$I$15,0),FALSE)*HLOOKUP(REG_TRA_DEMANDS!$F77,DEMANDS!$I$4:$T$14,MATCH($E77,DEMANDS!$H$4:$H$14,0),FALSE)/HLOOKUP(2018,DEMANDS!$I$4:$T$14,MATCH($E77,DEMANDS!$H$4:$H$14,0),FALSE)</f>
        <v>0.11580204388831314</v>
      </c>
      <c r="AB77" s="77">
        <f>HLOOKUP(REG_TRA_DEMANDS!AB$3,'BY-Demands'!$J$5:$AK$15,MATCH($E77,'BY-Demands'!$I$5:$I$15,0),FALSE)*HLOOKUP(REG_TRA_DEMANDS!$F77,DEMANDS!$I$4:$T$14,MATCH($E77,DEMANDS!$H$4:$H$14,0),FALSE)/HLOOKUP(2018,DEMANDS!$I$4:$T$14,MATCH($E77,DEMANDS!$H$4:$H$14,0),FALSE)</f>
        <v>5.7271465290959757E-2</v>
      </c>
      <c r="AC77" s="77">
        <f>HLOOKUP(REG_TRA_DEMANDS!AC$3,'BY-Demands'!$J$5:$AK$15,MATCH($E77,'BY-Demands'!$I$5:$I$15,0),FALSE)*HLOOKUP(REG_TRA_DEMANDS!$F77,DEMANDS!$I$4:$T$14,MATCH($E77,DEMANDS!$H$4:$H$14,0),FALSE)/HLOOKUP(2018,DEMANDS!$I$4:$T$14,MATCH($E77,DEMANDS!$H$4:$H$14,0),FALSE)</f>
        <v>5.8150803759343228E-2</v>
      </c>
      <c r="AD77" s="77">
        <f>HLOOKUP(REG_TRA_DEMANDS!AD$3,'BY-Demands'!$J$5:$AK$15,MATCH($E77,'BY-Demands'!$I$5:$I$15,0),FALSE)*HLOOKUP(REG_TRA_DEMANDS!$F77,DEMANDS!$I$4:$T$14,MATCH($E77,DEMANDS!$H$4:$H$14,0),FALSE)/HLOOKUP(2018,DEMANDS!$I$4:$T$14,MATCH($E77,DEMANDS!$H$4:$H$14,0),FALSE)</f>
        <v>6.7592822570713793E-2</v>
      </c>
      <c r="AE77" s="77">
        <f>HLOOKUP(REG_TRA_DEMANDS!AE$3,'BY-Demands'!$J$5:$AK$15,MATCH($E77,'BY-Demands'!$I$5:$I$15,0),FALSE)*HLOOKUP(REG_TRA_DEMANDS!$F77,DEMANDS!$I$4:$T$14,MATCH($E77,DEMANDS!$H$4:$H$14,0),FALSE)/HLOOKUP(2018,DEMANDS!$I$4:$T$14,MATCH($E77,DEMANDS!$H$4:$H$14,0),FALSE)</f>
        <v>0.14125494395448784</v>
      </c>
      <c r="AF77" s="77">
        <f>HLOOKUP(REG_TRA_DEMANDS!AF$3,'BY-Demands'!$J$5:$AK$15,MATCH($E77,'BY-Demands'!$I$5:$I$15,0),FALSE)*HLOOKUP(REG_TRA_DEMANDS!$F77,DEMANDS!$I$4:$T$14,MATCH($E77,DEMANDS!$H$4:$H$14,0),FALSE)/HLOOKUP(2018,DEMANDS!$I$4:$T$14,MATCH($E77,DEMANDS!$H$4:$H$14,0),FALSE)</f>
        <v>5.4469294874052658E-2</v>
      </c>
    </row>
    <row r="78" spans="4:32" x14ac:dyDescent="0.2">
      <c r="D78" s="75" t="s">
        <v>4</v>
      </c>
      <c r="E78" s="75" t="str">
        <f>DEMANDS!$H$11</f>
        <v>TNAV</v>
      </c>
      <c r="F78" s="75">
        <v>2060</v>
      </c>
      <c r="G78" s="77">
        <f>HLOOKUP(REG_TRA_DEMANDS!G$3,'BY-Demands'!$J$5:$AK$15,MATCH($E78,'BY-Demands'!$I$5:$I$15,0),FALSE)*HLOOKUP(REG_TRA_DEMANDS!$F78,DEMANDS!$I$4:$T$14,MATCH($E78,DEMANDS!$H$4:$H$14,0),FALSE)/HLOOKUP(2018,DEMANDS!$I$4:$T$14,MATCH($E78,DEMANDS!$H$4:$H$14,0),FALSE)</f>
        <v>5.1792773444198567E-2</v>
      </c>
      <c r="H78" s="77">
        <f>HLOOKUP(REG_TRA_DEMANDS!H$3,'BY-Demands'!$J$5:$AK$15,MATCH($E78,'BY-Demands'!$I$5:$I$15,0),FALSE)*HLOOKUP(REG_TRA_DEMANDS!$F78,DEMANDS!$I$4:$T$14,MATCH($E78,DEMANDS!$H$4:$H$14,0),FALSE)/HLOOKUP(2018,DEMANDS!$I$4:$T$14,MATCH($E78,DEMANDS!$H$4:$H$14,0),FALSE)</f>
        <v>1.2257334967154172</v>
      </c>
      <c r="I78" s="77">
        <f>HLOOKUP(REG_TRA_DEMANDS!I$3,'BY-Demands'!$J$5:$AK$15,MATCH($E78,'BY-Demands'!$I$5:$I$15,0),FALSE)*HLOOKUP(REG_TRA_DEMANDS!$F78,DEMANDS!$I$4:$T$14,MATCH($E78,DEMANDS!$H$4:$H$14,0),FALSE)/HLOOKUP(2018,DEMANDS!$I$4:$T$14,MATCH($E78,DEMANDS!$H$4:$H$14,0),FALSE)</f>
        <v>0.20241866195510361</v>
      </c>
      <c r="J78" s="77">
        <f>HLOOKUP(REG_TRA_DEMANDS!J$3,'BY-Demands'!$J$5:$AK$15,MATCH($E78,'BY-Demands'!$I$5:$I$15,0),FALSE)*HLOOKUP(REG_TRA_DEMANDS!$F78,DEMANDS!$I$4:$T$14,MATCH($E78,DEMANDS!$H$4:$H$14,0),FALSE)/HLOOKUP(2018,DEMANDS!$I$4:$T$14,MATCH($E78,DEMANDS!$H$4:$H$14,0),FALSE)</f>
        <v>9.0274371081548371E-2</v>
      </c>
      <c r="K78" s="77">
        <f>HLOOKUP(REG_TRA_DEMANDS!K$3,'BY-Demands'!$J$5:$AK$15,MATCH($E78,'BY-Demands'!$I$5:$I$15,0),FALSE)*HLOOKUP(REG_TRA_DEMANDS!$F78,DEMANDS!$I$4:$T$14,MATCH($E78,DEMANDS!$H$4:$H$14,0),FALSE)/HLOOKUP(2018,DEMANDS!$I$4:$T$14,MATCH($E78,DEMANDS!$H$4:$H$14,0),FALSE)</f>
        <v>7.7051439127437796E-2</v>
      </c>
      <c r="L78" s="77">
        <f>HLOOKUP(REG_TRA_DEMANDS!L$3,'BY-Demands'!$J$5:$AK$15,MATCH($E78,'BY-Demands'!$I$5:$I$15,0),FALSE)*HLOOKUP(REG_TRA_DEMANDS!$F78,DEMANDS!$I$4:$T$14,MATCH($E78,DEMANDS!$H$4:$H$14,0),FALSE)/HLOOKUP(2018,DEMANDS!$I$4:$T$14,MATCH($E78,DEMANDS!$H$4:$H$14,0),FALSE)</f>
        <v>3.718341229861459E-2</v>
      </c>
      <c r="M78" s="77">
        <f>HLOOKUP(REG_TRA_DEMANDS!M$3,'BY-Demands'!$J$5:$AK$15,MATCH($E78,'BY-Demands'!$I$5:$I$15,0),FALSE)*HLOOKUP(REG_TRA_DEMANDS!$F78,DEMANDS!$I$4:$T$14,MATCH($E78,DEMANDS!$H$4:$H$14,0),FALSE)/HLOOKUP(2018,DEMANDS!$I$4:$T$14,MATCH($E78,DEMANDS!$H$4:$H$14,0),FALSE)</f>
        <v>0.11724969810619849</v>
      </c>
      <c r="N78" s="77">
        <f>HLOOKUP(REG_TRA_DEMANDS!N$3,'BY-Demands'!$J$5:$AK$15,MATCH($E78,'BY-Demands'!$I$5:$I$15,0),FALSE)*HLOOKUP(REG_TRA_DEMANDS!$F78,DEMANDS!$I$4:$T$14,MATCH($E78,DEMANDS!$H$4:$H$14,0),FALSE)/HLOOKUP(2018,DEMANDS!$I$4:$T$14,MATCH($E78,DEMANDS!$H$4:$H$14,0),FALSE)</f>
        <v>0.17743746405624761</v>
      </c>
      <c r="O78" s="77">
        <f>HLOOKUP(REG_TRA_DEMANDS!O$3,'BY-Demands'!$J$5:$AK$15,MATCH($E78,'BY-Demands'!$I$5:$I$15,0),FALSE)*HLOOKUP(REG_TRA_DEMANDS!$F78,DEMANDS!$I$4:$T$14,MATCH($E78,DEMANDS!$H$4:$H$14,0),FALSE)/HLOOKUP(2018,DEMANDS!$I$4:$T$14,MATCH($E78,DEMANDS!$H$4:$H$14,0),FALSE)</f>
        <v>7.0923494879560969E-2</v>
      </c>
      <c r="P78" s="77">
        <f>HLOOKUP(REG_TRA_DEMANDS!P$3,'BY-Demands'!$J$5:$AK$15,MATCH($E78,'BY-Demands'!$I$5:$I$15,0),FALSE)*HLOOKUP(REG_TRA_DEMANDS!$F78,DEMANDS!$I$4:$T$14,MATCH($E78,DEMANDS!$H$4:$H$14,0),FALSE)/HLOOKUP(2018,DEMANDS!$I$4:$T$14,MATCH($E78,DEMANDS!$H$4:$H$14,0),FALSE)</f>
        <v>8.0756771211998743E-2</v>
      </c>
      <c r="Q78" s="77">
        <f>HLOOKUP(REG_TRA_DEMANDS!Q$3,'BY-Demands'!$J$5:$AK$15,MATCH($E78,'BY-Demands'!$I$5:$I$15,0),FALSE)*HLOOKUP(REG_TRA_DEMANDS!$F78,DEMANDS!$I$4:$T$14,MATCH($E78,DEMANDS!$H$4:$H$14,0),FALSE)/HLOOKUP(2018,DEMANDS!$I$4:$T$14,MATCH($E78,DEMANDS!$H$4:$H$14,0),FALSE)</f>
        <v>0.13620666102740681</v>
      </c>
      <c r="R78" s="77">
        <f>HLOOKUP(REG_TRA_DEMANDS!R$3,'BY-Demands'!$J$5:$AK$15,MATCH($E78,'BY-Demands'!$I$5:$I$15,0),FALSE)*HLOOKUP(REG_TRA_DEMANDS!$F78,DEMANDS!$I$4:$T$14,MATCH($E78,DEMANDS!$H$4:$H$14,0),FALSE)/HLOOKUP(2018,DEMANDS!$I$4:$T$14,MATCH($E78,DEMANDS!$H$4:$H$14,0),FALSE)</f>
        <v>0.12956835800235331</v>
      </c>
      <c r="S78" s="77">
        <f>HLOOKUP(REG_TRA_DEMANDS!S$3,'BY-Demands'!$J$5:$AK$15,MATCH($E78,'BY-Demands'!$I$5:$I$15,0),FALSE)*HLOOKUP(REG_TRA_DEMANDS!$F78,DEMANDS!$I$4:$T$14,MATCH($E78,DEMANDS!$H$4:$H$14,0),FALSE)/HLOOKUP(2018,DEMANDS!$I$4:$T$14,MATCH($E78,DEMANDS!$H$4:$H$14,0),FALSE)</f>
        <v>0.10809144176068543</v>
      </c>
      <c r="T78" s="77">
        <f>HLOOKUP(REG_TRA_DEMANDS!T$3,'BY-Demands'!$J$5:$AK$15,MATCH($E78,'BY-Demands'!$I$5:$I$15,0),FALSE)*HLOOKUP(REG_TRA_DEMANDS!$F78,DEMANDS!$I$4:$T$14,MATCH($E78,DEMANDS!$H$4:$H$14,0),FALSE)/HLOOKUP(2018,DEMANDS!$I$4:$T$14,MATCH($E78,DEMANDS!$H$4:$H$14,0),FALSE)</f>
        <v>0.49386354482725359</v>
      </c>
      <c r="U78" s="77">
        <f>HLOOKUP(REG_TRA_DEMANDS!U$3,'BY-Demands'!$J$5:$AK$15,MATCH($E78,'BY-Demands'!$I$5:$I$15,0),FALSE)*HLOOKUP(REG_TRA_DEMANDS!$F78,DEMANDS!$I$4:$T$14,MATCH($E78,DEMANDS!$H$4:$H$14,0),FALSE)/HLOOKUP(2018,DEMANDS!$I$4:$T$14,MATCH($E78,DEMANDS!$H$4:$H$14,0),FALSE)</f>
        <v>0.13437355418959898</v>
      </c>
      <c r="V78" s="77">
        <f>HLOOKUP(REG_TRA_DEMANDS!V$3,'BY-Demands'!$J$5:$AK$15,MATCH($E78,'BY-Demands'!$I$5:$I$15,0),FALSE)*HLOOKUP(REG_TRA_DEMANDS!$F78,DEMANDS!$I$4:$T$14,MATCH($E78,DEMANDS!$H$4:$H$14,0),FALSE)/HLOOKUP(2018,DEMANDS!$I$4:$T$14,MATCH($E78,DEMANDS!$H$4:$H$14,0),FALSE)</f>
        <v>0.17730555314236077</v>
      </c>
      <c r="W78" s="77">
        <f>HLOOKUP(REG_TRA_DEMANDS!W$3,'BY-Demands'!$J$5:$AK$15,MATCH($E78,'BY-Demands'!$I$5:$I$15,0),FALSE)*HLOOKUP(REG_TRA_DEMANDS!$F78,DEMANDS!$I$4:$T$14,MATCH($E78,DEMANDS!$H$4:$H$14,0),FALSE)/HLOOKUP(2018,DEMANDS!$I$4:$T$14,MATCH($E78,DEMANDS!$H$4:$H$14,0),FALSE)</f>
        <v>0.14515022098893743</v>
      </c>
      <c r="X78" s="77">
        <f>HLOOKUP(REG_TRA_DEMANDS!X$3,'BY-Demands'!$J$5:$AK$15,MATCH($E78,'BY-Demands'!$I$5:$I$15,0),FALSE)*HLOOKUP(REG_TRA_DEMANDS!$F78,DEMANDS!$I$4:$T$14,MATCH($E78,DEMANDS!$H$4:$H$14,0),FALSE)/HLOOKUP(2018,DEMANDS!$I$4:$T$14,MATCH($E78,DEMANDS!$H$4:$H$14,0),FALSE)</f>
        <v>0.10568884366706273</v>
      </c>
      <c r="Y78" s="77">
        <f>HLOOKUP(REG_TRA_DEMANDS!Y$3,'BY-Demands'!$J$5:$AK$15,MATCH($E78,'BY-Demands'!$I$5:$I$15,0),FALSE)*HLOOKUP(REG_TRA_DEMANDS!$F78,DEMANDS!$I$4:$T$14,MATCH($E78,DEMANDS!$H$4:$H$14,0),FALSE)/HLOOKUP(2018,DEMANDS!$I$4:$T$14,MATCH($E78,DEMANDS!$H$4:$H$14,0),FALSE)</f>
        <v>0.23476321804017064</v>
      </c>
      <c r="Z78" s="77">
        <f>HLOOKUP(REG_TRA_DEMANDS!Z$3,'BY-Demands'!$J$5:$AK$15,MATCH($E78,'BY-Demands'!$I$5:$I$15,0),FALSE)*HLOOKUP(REG_TRA_DEMANDS!$F78,DEMANDS!$I$4:$T$14,MATCH($E78,DEMANDS!$H$4:$H$14,0),FALSE)/HLOOKUP(2018,DEMANDS!$I$4:$T$14,MATCH($E78,DEMANDS!$H$4:$H$14,0),FALSE)</f>
        <v>2.9151402238563599E-2</v>
      </c>
      <c r="AA78" s="77">
        <f>HLOOKUP(REG_TRA_DEMANDS!AA$3,'BY-Demands'!$J$5:$AK$15,MATCH($E78,'BY-Demands'!$I$5:$I$15,0),FALSE)*HLOOKUP(REG_TRA_DEMANDS!$F78,DEMANDS!$I$4:$T$14,MATCH($E78,DEMANDS!$H$4:$H$14,0),FALSE)/HLOOKUP(2018,DEMANDS!$I$4:$T$14,MATCH($E78,DEMANDS!$H$4:$H$14,0),FALSE)</f>
        <v>0.1187261906112911</v>
      </c>
      <c r="AB78" s="77">
        <f>HLOOKUP(REG_TRA_DEMANDS!AB$3,'BY-Demands'!$J$5:$AK$15,MATCH($E78,'BY-Demands'!$I$5:$I$15,0),FALSE)*HLOOKUP(REG_TRA_DEMANDS!$F78,DEMANDS!$I$4:$T$14,MATCH($E78,DEMANDS!$H$4:$H$14,0),FALSE)/HLOOKUP(2018,DEMANDS!$I$4:$T$14,MATCH($E78,DEMANDS!$H$4:$H$14,0),FALSE)</f>
        <v>5.8717641558040358E-2</v>
      </c>
      <c r="AC78" s="77">
        <f>HLOOKUP(REG_TRA_DEMANDS!AC$3,'BY-Demands'!$J$5:$AK$15,MATCH($E78,'BY-Demands'!$I$5:$I$15,0),FALSE)*HLOOKUP(REG_TRA_DEMANDS!$F78,DEMANDS!$I$4:$T$14,MATCH($E78,DEMANDS!$H$4:$H$14,0),FALSE)/HLOOKUP(2018,DEMANDS!$I$4:$T$14,MATCH($E78,DEMANDS!$H$4:$H$14,0),FALSE)</f>
        <v>5.9619184424674274E-2</v>
      </c>
      <c r="AD78" s="77">
        <f>HLOOKUP(REG_TRA_DEMANDS!AD$3,'BY-Demands'!$J$5:$AK$15,MATCH($E78,'BY-Demands'!$I$5:$I$15,0),FALSE)*HLOOKUP(REG_TRA_DEMANDS!$F78,DEMANDS!$I$4:$T$14,MATCH($E78,DEMANDS!$H$4:$H$14,0),FALSE)/HLOOKUP(2018,DEMANDS!$I$4:$T$14,MATCH($E78,DEMANDS!$H$4:$H$14,0),FALSE)</f>
        <v>6.9299626043091284E-2</v>
      </c>
      <c r="AE78" s="77">
        <f>HLOOKUP(REG_TRA_DEMANDS!AE$3,'BY-Demands'!$J$5:$AK$15,MATCH($E78,'BY-Demands'!$I$5:$I$15,0),FALSE)*HLOOKUP(REG_TRA_DEMANDS!$F78,DEMANDS!$I$4:$T$14,MATCH($E78,DEMANDS!$H$4:$H$14,0),FALSE)/HLOOKUP(2018,DEMANDS!$I$4:$T$14,MATCH($E78,DEMANDS!$H$4:$H$14,0),FALSE)</f>
        <v>0.14482180829988162</v>
      </c>
      <c r="AF78" s="77">
        <f>HLOOKUP(REG_TRA_DEMANDS!AF$3,'BY-Demands'!$J$5:$AK$15,MATCH($E78,'BY-Demands'!$I$5:$I$15,0),FALSE)*HLOOKUP(REG_TRA_DEMANDS!$F78,DEMANDS!$I$4:$T$14,MATCH($E78,DEMANDS!$H$4:$H$14,0),FALSE)/HLOOKUP(2018,DEMANDS!$I$4:$T$14,MATCH($E78,DEMANDS!$H$4:$H$14,0),FALSE)</f>
        <v>5.5844712826627799E-2</v>
      </c>
    </row>
    <row r="79" spans="4:32" x14ac:dyDescent="0.2">
      <c r="D79" s="75" t="s">
        <v>4</v>
      </c>
      <c r="E79" s="75" t="str">
        <f>DEMANDS!$H$11</f>
        <v>TNAV</v>
      </c>
      <c r="F79" s="75">
        <v>2065</v>
      </c>
      <c r="G79" s="77">
        <f>HLOOKUP(REG_TRA_DEMANDS!G$3,'BY-Demands'!$J$5:$AK$15,MATCH($E79,'BY-Demands'!$I$5:$I$15,0),FALSE)*HLOOKUP(REG_TRA_DEMANDS!$F79,DEMANDS!$I$4:$T$14,MATCH($E79,DEMANDS!$H$4:$H$14,0),FALSE)/HLOOKUP(2018,DEMANDS!$I$4:$T$14,MATCH($E79,DEMANDS!$H$4:$H$14,0),FALSE)</f>
        <v>5.3100605876645599E-2</v>
      </c>
      <c r="H79" s="77">
        <f>HLOOKUP(REG_TRA_DEMANDS!H$3,'BY-Demands'!$J$5:$AK$15,MATCH($E79,'BY-Demands'!$I$5:$I$15,0),FALSE)*HLOOKUP(REG_TRA_DEMANDS!$F79,DEMANDS!$I$4:$T$14,MATCH($E79,DEMANDS!$H$4:$H$14,0),FALSE)/HLOOKUP(2018,DEMANDS!$I$4:$T$14,MATCH($E79,DEMANDS!$H$4:$H$14,0),FALSE)</f>
        <v>1.2566848035085987</v>
      </c>
      <c r="I79" s="77">
        <f>HLOOKUP(REG_TRA_DEMANDS!I$3,'BY-Demands'!$J$5:$AK$15,MATCH($E79,'BY-Demands'!$I$5:$I$15,0),FALSE)*HLOOKUP(REG_TRA_DEMANDS!$F79,DEMANDS!$I$4:$T$14,MATCH($E79,DEMANDS!$H$4:$H$14,0),FALSE)/HLOOKUP(2018,DEMANDS!$I$4:$T$14,MATCH($E79,DEMANDS!$H$4:$H$14,0),FALSE)</f>
        <v>0.20752998682598808</v>
      </c>
      <c r="J79" s="77">
        <f>HLOOKUP(REG_TRA_DEMANDS!J$3,'BY-Demands'!$J$5:$AK$15,MATCH($E79,'BY-Demands'!$I$5:$I$15,0),FALSE)*HLOOKUP(REG_TRA_DEMANDS!$F79,DEMANDS!$I$4:$T$14,MATCH($E79,DEMANDS!$H$4:$H$14,0),FALSE)/HLOOKUP(2018,DEMANDS!$I$4:$T$14,MATCH($E79,DEMANDS!$H$4:$H$14,0),FALSE)</f>
        <v>9.2553912076710765E-2</v>
      </c>
      <c r="K79" s="77">
        <f>HLOOKUP(REG_TRA_DEMANDS!K$3,'BY-Demands'!$J$5:$AK$15,MATCH($E79,'BY-Demands'!$I$5:$I$15,0),FALSE)*HLOOKUP(REG_TRA_DEMANDS!$F79,DEMANDS!$I$4:$T$14,MATCH($E79,DEMANDS!$H$4:$H$14,0),FALSE)/HLOOKUP(2018,DEMANDS!$I$4:$T$14,MATCH($E79,DEMANDS!$H$4:$H$14,0),FALSE)</f>
        <v>7.8997084520730967E-2</v>
      </c>
      <c r="L79" s="77">
        <f>HLOOKUP(REG_TRA_DEMANDS!L$3,'BY-Demands'!$J$5:$AK$15,MATCH($E79,'BY-Demands'!$I$5:$I$15,0),FALSE)*HLOOKUP(REG_TRA_DEMANDS!$F79,DEMANDS!$I$4:$T$14,MATCH($E79,DEMANDS!$H$4:$H$14,0),FALSE)/HLOOKUP(2018,DEMANDS!$I$4:$T$14,MATCH($E79,DEMANDS!$H$4:$H$14,0),FALSE)</f>
        <v>3.8122340054734305E-2</v>
      </c>
      <c r="M79" s="77">
        <f>HLOOKUP(REG_TRA_DEMANDS!M$3,'BY-Demands'!$J$5:$AK$15,MATCH($E79,'BY-Demands'!$I$5:$I$15,0),FALSE)*HLOOKUP(REG_TRA_DEMANDS!$F79,DEMANDS!$I$4:$T$14,MATCH($E79,DEMANDS!$H$4:$H$14,0),FALSE)/HLOOKUP(2018,DEMANDS!$I$4:$T$14,MATCH($E79,DEMANDS!$H$4:$H$14,0),FALSE)</f>
        <v>0.12021039991227424</v>
      </c>
      <c r="N79" s="77">
        <f>HLOOKUP(REG_TRA_DEMANDS!N$3,'BY-Demands'!$J$5:$AK$15,MATCH($E79,'BY-Demands'!$I$5:$I$15,0),FALSE)*HLOOKUP(REG_TRA_DEMANDS!$F79,DEMANDS!$I$4:$T$14,MATCH($E79,DEMANDS!$H$4:$H$14,0),FALSE)/HLOOKUP(2018,DEMANDS!$I$4:$T$14,MATCH($E79,DEMANDS!$H$4:$H$14,0),FALSE)</f>
        <v>0.18191798237554432</v>
      </c>
      <c r="O79" s="77">
        <f>HLOOKUP(REG_TRA_DEMANDS!O$3,'BY-Demands'!$J$5:$AK$15,MATCH($E79,'BY-Demands'!$I$5:$I$15,0),FALSE)*HLOOKUP(REG_TRA_DEMANDS!$F79,DEMANDS!$I$4:$T$14,MATCH($E79,DEMANDS!$H$4:$H$14,0),FALSE)/HLOOKUP(2018,DEMANDS!$I$4:$T$14,MATCH($E79,DEMANDS!$H$4:$H$14,0),FALSE)</f>
        <v>7.2714402001495981E-2</v>
      </c>
      <c r="P79" s="77">
        <f>HLOOKUP(REG_TRA_DEMANDS!P$3,'BY-Demands'!$J$5:$AK$15,MATCH($E79,'BY-Demands'!$I$5:$I$15,0),FALSE)*HLOOKUP(REG_TRA_DEMANDS!$F79,DEMANDS!$I$4:$T$14,MATCH($E79,DEMANDS!$H$4:$H$14,0),FALSE)/HLOOKUP(2018,DEMANDS!$I$4:$T$14,MATCH($E79,DEMANDS!$H$4:$H$14,0),FALSE)</f>
        <v>8.2795980883682924E-2</v>
      </c>
      <c r="Q79" s="77">
        <f>HLOOKUP(REG_TRA_DEMANDS!Q$3,'BY-Demands'!$J$5:$AK$15,MATCH($E79,'BY-Demands'!$I$5:$I$15,0),FALSE)*HLOOKUP(REG_TRA_DEMANDS!$F79,DEMANDS!$I$4:$T$14,MATCH($E79,DEMANDS!$H$4:$H$14,0),FALSE)/HLOOKUP(2018,DEMANDS!$I$4:$T$14,MATCH($E79,DEMANDS!$H$4:$H$14,0),FALSE)</f>
        <v>0.13964604990274643</v>
      </c>
      <c r="R79" s="77">
        <f>HLOOKUP(REG_TRA_DEMANDS!R$3,'BY-Demands'!$J$5:$AK$15,MATCH($E79,'BY-Demands'!$I$5:$I$15,0),FALSE)*HLOOKUP(REG_TRA_DEMANDS!$F79,DEMANDS!$I$4:$T$14,MATCH($E79,DEMANDS!$H$4:$H$14,0),FALSE)/HLOOKUP(2018,DEMANDS!$I$4:$T$14,MATCH($E79,DEMANDS!$H$4:$H$14,0),FALSE)</f>
        <v>0.13284012140766616</v>
      </c>
      <c r="S79" s="77">
        <f>HLOOKUP(REG_TRA_DEMANDS!S$3,'BY-Demands'!$J$5:$AK$15,MATCH($E79,'BY-Demands'!$I$5:$I$15,0),FALSE)*HLOOKUP(REG_TRA_DEMANDS!$F79,DEMANDS!$I$4:$T$14,MATCH($E79,DEMANDS!$H$4:$H$14,0),FALSE)/HLOOKUP(2018,DEMANDS!$I$4:$T$14,MATCH($E79,DEMANDS!$H$4:$H$14,0),FALSE)</f>
        <v>0.11082088611756839</v>
      </c>
      <c r="T79" s="77">
        <f>HLOOKUP(REG_TRA_DEMANDS!T$3,'BY-Demands'!$J$5:$AK$15,MATCH($E79,'BY-Demands'!$I$5:$I$15,0),FALSE)*HLOOKUP(REG_TRA_DEMANDS!$F79,DEMANDS!$I$4:$T$14,MATCH($E79,DEMANDS!$H$4:$H$14,0),FALSE)/HLOOKUP(2018,DEMANDS!$I$4:$T$14,MATCH($E79,DEMANDS!$H$4:$H$14,0),FALSE)</f>
        <v>0.50633421820843927</v>
      </c>
      <c r="U79" s="77">
        <f>HLOOKUP(REG_TRA_DEMANDS!U$3,'BY-Demands'!$J$5:$AK$15,MATCH($E79,'BY-Demands'!$I$5:$I$15,0),FALSE)*HLOOKUP(REG_TRA_DEMANDS!$F79,DEMANDS!$I$4:$T$14,MATCH($E79,DEMANDS!$H$4:$H$14,0),FALSE)/HLOOKUP(2018,DEMANDS!$I$4:$T$14,MATCH($E79,DEMANDS!$H$4:$H$14,0),FALSE)</f>
        <v>0.13776665482016623</v>
      </c>
      <c r="V79" s="77">
        <f>HLOOKUP(REG_TRA_DEMANDS!V$3,'BY-Demands'!$J$5:$AK$15,MATCH($E79,'BY-Demands'!$I$5:$I$15,0),FALSE)*HLOOKUP(REG_TRA_DEMANDS!$F79,DEMANDS!$I$4:$T$14,MATCH($E79,DEMANDS!$H$4:$H$14,0),FALSE)/HLOOKUP(2018,DEMANDS!$I$4:$T$14,MATCH($E79,DEMANDS!$H$4:$H$14,0),FALSE)</f>
        <v>0.18178274054578056</v>
      </c>
      <c r="W79" s="77">
        <f>HLOOKUP(REG_TRA_DEMANDS!W$3,'BY-Demands'!$J$5:$AK$15,MATCH($E79,'BY-Demands'!$I$5:$I$15,0),FALSE)*HLOOKUP(REG_TRA_DEMANDS!$F79,DEMANDS!$I$4:$T$14,MATCH($E79,DEMANDS!$H$4:$H$14,0),FALSE)/HLOOKUP(2018,DEMANDS!$I$4:$T$14,MATCH($E79,DEMANDS!$H$4:$H$14,0),FALSE)</f>
        <v>0.14881544596073223</v>
      </c>
      <c r="X79" s="77">
        <f>HLOOKUP(REG_TRA_DEMANDS!X$3,'BY-Demands'!$J$5:$AK$15,MATCH($E79,'BY-Demands'!$I$5:$I$15,0),FALSE)*HLOOKUP(REG_TRA_DEMANDS!$F79,DEMANDS!$I$4:$T$14,MATCH($E79,DEMANDS!$H$4:$H$14,0),FALSE)/HLOOKUP(2018,DEMANDS!$I$4:$T$14,MATCH($E79,DEMANDS!$H$4:$H$14,0),FALSE)</f>
        <v>0.10835761941131847</v>
      </c>
      <c r="Y79" s="77">
        <f>HLOOKUP(REG_TRA_DEMANDS!Y$3,'BY-Demands'!$J$5:$AK$15,MATCH($E79,'BY-Demands'!$I$5:$I$15,0),FALSE)*HLOOKUP(REG_TRA_DEMANDS!$F79,DEMANDS!$I$4:$T$14,MATCH($E79,DEMANDS!$H$4:$H$14,0),FALSE)/HLOOKUP(2018,DEMANDS!$I$4:$T$14,MATCH($E79,DEMANDS!$H$4:$H$14,0),FALSE)</f>
        <v>0.24069128348407598</v>
      </c>
      <c r="Z79" s="77">
        <f>HLOOKUP(REG_TRA_DEMANDS!Z$3,'BY-Demands'!$J$5:$AK$15,MATCH($E79,'BY-Demands'!$I$5:$I$15,0),FALSE)*HLOOKUP(REG_TRA_DEMANDS!$F79,DEMANDS!$I$4:$T$14,MATCH($E79,DEMANDS!$H$4:$H$14,0),FALSE)/HLOOKUP(2018,DEMANDS!$I$4:$T$14,MATCH($E79,DEMANDS!$H$4:$H$14,0),FALSE)</f>
        <v>2.9887511675529332E-2</v>
      </c>
      <c r="AA79" s="77">
        <f>HLOOKUP(REG_TRA_DEMANDS!AA$3,'BY-Demands'!$J$5:$AK$15,MATCH($E79,'BY-Demands'!$I$5:$I$15,0),FALSE)*HLOOKUP(REG_TRA_DEMANDS!$F79,DEMANDS!$I$4:$T$14,MATCH($E79,DEMANDS!$H$4:$H$14,0),FALSE)/HLOOKUP(2018,DEMANDS!$I$4:$T$14,MATCH($E79,DEMANDS!$H$4:$H$14,0),FALSE)</f>
        <v>0.1217241757033547</v>
      </c>
      <c r="AB79" s="77">
        <f>HLOOKUP(REG_TRA_DEMANDS!AB$3,'BY-Demands'!$J$5:$AK$15,MATCH($E79,'BY-Demands'!$I$5:$I$15,0),FALSE)*HLOOKUP(REG_TRA_DEMANDS!$F79,DEMANDS!$I$4:$T$14,MATCH($E79,DEMANDS!$H$4:$H$14,0),FALSE)/HLOOKUP(2018,DEMANDS!$I$4:$T$14,MATCH($E79,DEMANDS!$H$4:$H$14,0),FALSE)</f>
        <v>6.0200335588108896E-2</v>
      </c>
      <c r="AC79" s="77">
        <f>HLOOKUP(REG_TRA_DEMANDS!AC$3,'BY-Demands'!$J$5:$AK$15,MATCH($E79,'BY-Demands'!$I$5:$I$15,0),FALSE)*HLOOKUP(REG_TRA_DEMANDS!$F79,DEMANDS!$I$4:$T$14,MATCH($E79,DEMANDS!$H$4:$H$14,0),FALSE)/HLOOKUP(2018,DEMANDS!$I$4:$T$14,MATCH($E79,DEMANDS!$H$4:$H$14,0),FALSE)</f>
        <v>6.1124643541874038E-2</v>
      </c>
      <c r="AD79" s="77">
        <f>HLOOKUP(REG_TRA_DEMANDS!AD$3,'BY-Demands'!$J$5:$AK$15,MATCH($E79,'BY-Demands'!$I$5:$I$15,0),FALSE)*HLOOKUP(REG_TRA_DEMANDS!$F79,DEMANDS!$I$4:$T$14,MATCH($E79,DEMANDS!$H$4:$H$14,0),FALSE)/HLOOKUP(2018,DEMANDS!$I$4:$T$14,MATCH($E79,DEMANDS!$H$4:$H$14,0),FALSE)</f>
        <v>7.1049528441989723E-2</v>
      </c>
      <c r="AE79" s="77">
        <f>HLOOKUP(REG_TRA_DEMANDS!AE$3,'BY-Demands'!$J$5:$AK$15,MATCH($E79,'BY-Demands'!$I$5:$I$15,0),FALSE)*HLOOKUP(REG_TRA_DEMANDS!$F79,DEMANDS!$I$4:$T$14,MATCH($E79,DEMANDS!$H$4:$H$14,0),FALSE)/HLOOKUP(2018,DEMANDS!$I$4:$T$14,MATCH($E79,DEMANDS!$H$4:$H$14,0),FALSE)</f>
        <v>0.14847874043973458</v>
      </c>
      <c r="AF79" s="77">
        <f>HLOOKUP(REG_TRA_DEMANDS!AF$3,'BY-Demands'!$J$5:$AK$15,MATCH($E79,'BY-Demands'!$I$5:$I$15,0),FALSE)*HLOOKUP(REG_TRA_DEMANDS!$F79,DEMANDS!$I$4:$T$14,MATCH($E79,DEMANDS!$H$4:$H$14,0),FALSE)/HLOOKUP(2018,DEMANDS!$I$4:$T$14,MATCH($E79,DEMANDS!$H$4:$H$14,0),FALSE)</f>
        <v>5.7254861806080373E-2</v>
      </c>
    </row>
    <row r="80" spans="4:32" x14ac:dyDescent="0.2">
      <c r="D80" s="75" t="s">
        <v>4</v>
      </c>
      <c r="E80" s="75" t="str">
        <f>DEMANDS!$H$11</f>
        <v>TNAV</v>
      </c>
      <c r="F80" s="75">
        <v>2070</v>
      </c>
      <c r="G80" s="78">
        <f>HLOOKUP(REG_TRA_DEMANDS!G$3,'BY-Demands'!$J$5:$AK$15,MATCH($E80,'BY-Demands'!$I$5:$I$15,0),FALSE)*HLOOKUP(REG_TRA_DEMANDS!$F80,DEMANDS!$I$4:$T$14,MATCH($E80,DEMANDS!$H$4:$H$14,0),FALSE)/HLOOKUP(2018,DEMANDS!$I$4:$T$14,MATCH($E80,DEMANDS!$H$4:$H$14,0),FALSE)</f>
        <v>5.4441462716893534E-2</v>
      </c>
      <c r="H80" s="78">
        <f>HLOOKUP(REG_TRA_DEMANDS!H$3,'BY-Demands'!$J$5:$AK$15,MATCH($E80,'BY-Demands'!$I$5:$I$15,0),FALSE)*HLOOKUP(REG_TRA_DEMANDS!$F80,DEMANDS!$I$4:$T$14,MATCH($E80,DEMANDS!$H$4:$H$14,0),FALSE)/HLOOKUP(2018,DEMANDS!$I$4:$T$14,MATCH($E80,DEMANDS!$H$4:$H$14,0),FALSE)</f>
        <v>1.2884176695842613</v>
      </c>
      <c r="I80" s="78">
        <f>HLOOKUP(REG_TRA_DEMANDS!I$3,'BY-Demands'!$J$5:$AK$15,MATCH($E80,'BY-Demands'!$I$5:$I$15,0),FALSE)*HLOOKUP(REG_TRA_DEMANDS!$F80,DEMANDS!$I$4:$T$14,MATCH($E80,DEMANDS!$H$4:$H$14,0),FALSE)/HLOOKUP(2018,DEMANDS!$I$4:$T$14,MATCH($E80,DEMANDS!$H$4:$H$14,0),FALSE)</f>
        <v>0.21277037905500737</v>
      </c>
      <c r="J80" s="78">
        <f>HLOOKUP(REG_TRA_DEMANDS!J$3,'BY-Demands'!$J$5:$AK$15,MATCH($E80,'BY-Demands'!$I$5:$I$15,0),FALSE)*HLOOKUP(REG_TRA_DEMANDS!$F80,DEMANDS!$I$4:$T$14,MATCH($E80,DEMANDS!$H$4:$H$14,0),FALSE)/HLOOKUP(2018,DEMANDS!$I$4:$T$14,MATCH($E80,DEMANDS!$H$4:$H$14,0),FALSE)</f>
        <v>9.4891014338557927E-2</v>
      </c>
      <c r="K80" s="78">
        <f>HLOOKUP(REG_TRA_DEMANDS!K$3,'BY-Demands'!$J$5:$AK$15,MATCH($E80,'BY-Demands'!$I$5:$I$15,0),FALSE)*HLOOKUP(REG_TRA_DEMANDS!$F80,DEMANDS!$I$4:$T$14,MATCH($E80,DEMANDS!$H$4:$H$14,0),FALSE)/HLOOKUP(2018,DEMANDS!$I$4:$T$14,MATCH($E80,DEMANDS!$H$4:$H$14,0),FALSE)</f>
        <v>8.0991859898347757E-2</v>
      </c>
      <c r="L80" s="78">
        <f>HLOOKUP(REG_TRA_DEMANDS!L$3,'BY-Demands'!$J$5:$AK$15,MATCH($E80,'BY-Demands'!$I$5:$I$15,0),FALSE)*HLOOKUP(REG_TRA_DEMANDS!$F80,DEMANDS!$I$4:$T$14,MATCH($E80,DEMANDS!$H$4:$H$14,0),FALSE)/HLOOKUP(2018,DEMANDS!$I$4:$T$14,MATCH($E80,DEMANDS!$H$4:$H$14,0),FALSE)</f>
        <v>3.9084976913292831E-2</v>
      </c>
      <c r="M80" s="78">
        <f>HLOOKUP(REG_TRA_DEMANDS!M$3,'BY-Demands'!$J$5:$AK$15,MATCH($E80,'BY-Demands'!$I$5:$I$15,0),FALSE)*HLOOKUP(REG_TRA_DEMANDS!$F80,DEMANDS!$I$4:$T$14,MATCH($E80,DEMANDS!$H$4:$H$14,0),FALSE)/HLOOKUP(2018,DEMANDS!$I$4:$T$14,MATCH($E80,DEMANDS!$H$4:$H$14,0),FALSE)</f>
        <v>0.12324586314909211</v>
      </c>
      <c r="N80" s="78">
        <f>HLOOKUP(REG_TRA_DEMANDS!N$3,'BY-Demands'!$J$5:$AK$15,MATCH($E80,'BY-Demands'!$I$5:$I$15,0),FALSE)*HLOOKUP(REG_TRA_DEMANDS!$F80,DEMANDS!$I$4:$T$14,MATCH($E80,DEMANDS!$H$4:$H$14,0),FALSE)/HLOOKUP(2018,DEMANDS!$I$4:$T$14,MATCH($E80,DEMANDS!$H$4:$H$14,0),FALSE)</f>
        <v>0.18651163939706683</v>
      </c>
      <c r="O80" s="78">
        <f>HLOOKUP(REG_TRA_DEMANDS!O$3,'BY-Demands'!$J$5:$AK$15,MATCH($E80,'BY-Demands'!$I$5:$I$15,0),FALSE)*HLOOKUP(REG_TRA_DEMANDS!$F80,DEMANDS!$I$4:$T$14,MATCH($E80,DEMANDS!$H$4:$H$14,0),FALSE)/HLOOKUP(2018,DEMANDS!$I$4:$T$14,MATCH($E80,DEMANDS!$H$4:$H$14,0),FALSE)</f>
        <v>7.4550531772495932E-2</v>
      </c>
      <c r="P80" s="78">
        <f>HLOOKUP(REG_TRA_DEMANDS!P$3,'BY-Demands'!$J$5:$AK$15,MATCH($E80,'BY-Demands'!$I$5:$I$15,0),FALSE)*HLOOKUP(REG_TRA_DEMANDS!$F80,DEMANDS!$I$4:$T$14,MATCH($E80,DEMANDS!$H$4:$H$14,0),FALSE)/HLOOKUP(2018,DEMANDS!$I$4:$T$14,MATCH($E80,DEMANDS!$H$4:$H$14,0),FALSE)</f>
        <v>8.488668315496814E-2</v>
      </c>
      <c r="Q80" s="78">
        <f>HLOOKUP(REG_TRA_DEMANDS!Q$3,'BY-Demands'!$J$5:$AK$15,MATCH($E80,'BY-Demands'!$I$5:$I$15,0),FALSE)*HLOOKUP(REG_TRA_DEMANDS!$F80,DEMANDS!$I$4:$T$14,MATCH($E80,DEMANDS!$H$4:$H$14,0),FALSE)/HLOOKUP(2018,DEMANDS!$I$4:$T$14,MATCH($E80,DEMANDS!$H$4:$H$14,0),FALSE)</f>
        <v>0.14317228765718334</v>
      </c>
      <c r="R80" s="78">
        <f>HLOOKUP(REG_TRA_DEMANDS!R$3,'BY-Demands'!$J$5:$AK$15,MATCH($E80,'BY-Demands'!$I$5:$I$15,0),FALSE)*HLOOKUP(REG_TRA_DEMANDS!$F80,DEMANDS!$I$4:$T$14,MATCH($E80,DEMANDS!$H$4:$H$14,0),FALSE)/HLOOKUP(2018,DEMANDS!$I$4:$T$14,MATCH($E80,DEMANDS!$H$4:$H$14,0),FALSE)</f>
        <v>0.13619450093890187</v>
      </c>
      <c r="S80" s="78">
        <f>HLOOKUP(REG_TRA_DEMANDS!S$3,'BY-Demands'!$J$5:$AK$15,MATCH($E80,'BY-Demands'!$I$5:$I$15,0),FALSE)*HLOOKUP(REG_TRA_DEMANDS!$F80,DEMANDS!$I$4:$T$14,MATCH($E80,DEMANDS!$H$4:$H$14,0),FALSE)/HLOOKUP(2018,DEMANDS!$I$4:$T$14,MATCH($E80,DEMANDS!$H$4:$H$14,0),FALSE)</f>
        <v>0.11361925236480612</v>
      </c>
      <c r="T80" s="78">
        <f>HLOOKUP(REG_TRA_DEMANDS!T$3,'BY-Demands'!$J$5:$AK$15,MATCH($E80,'BY-Demands'!$I$5:$I$15,0),FALSE)*HLOOKUP(REG_TRA_DEMANDS!$F80,DEMANDS!$I$4:$T$14,MATCH($E80,DEMANDS!$H$4:$H$14,0),FALSE)/HLOOKUP(2018,DEMANDS!$I$4:$T$14,MATCH($E80,DEMANDS!$H$4:$H$14,0),FALSE)</f>
        <v>0.51911979171985134</v>
      </c>
      <c r="U80" s="78">
        <f>HLOOKUP(REG_TRA_DEMANDS!U$3,'BY-Demands'!$J$5:$AK$15,MATCH($E80,'BY-Demands'!$I$5:$I$15,0),FALSE)*HLOOKUP(REG_TRA_DEMANDS!$F80,DEMANDS!$I$4:$T$14,MATCH($E80,DEMANDS!$H$4:$H$14,0),FALSE)/HLOOKUP(2018,DEMANDS!$I$4:$T$14,MATCH($E80,DEMANDS!$H$4:$H$14,0),FALSE)</f>
        <v>0.14124543549364516</v>
      </c>
      <c r="V80" s="78">
        <f>HLOOKUP(REG_TRA_DEMANDS!V$3,'BY-Demands'!$J$5:$AK$15,MATCH($E80,'BY-Demands'!$I$5:$I$15,0),FALSE)*HLOOKUP(REG_TRA_DEMANDS!$F80,DEMANDS!$I$4:$T$14,MATCH($E80,DEMANDS!$H$4:$H$14,0),FALSE)/HLOOKUP(2018,DEMANDS!$I$4:$T$14,MATCH($E80,DEMANDS!$H$4:$H$14,0),FALSE)</f>
        <v>0.18637298254162621</v>
      </c>
      <c r="W80" s="78">
        <f>HLOOKUP(REG_TRA_DEMANDS!W$3,'BY-Demands'!$J$5:$AK$15,MATCH($E80,'BY-Demands'!$I$5:$I$15,0),FALSE)*HLOOKUP(REG_TRA_DEMANDS!$F80,DEMANDS!$I$4:$T$14,MATCH($E80,DEMANDS!$H$4:$H$14,0),FALSE)/HLOOKUP(2018,DEMANDS!$I$4:$T$14,MATCH($E80,DEMANDS!$H$4:$H$14,0),FALSE)</f>
        <v>0.15257322245606136</v>
      </c>
      <c r="X80" s="78">
        <f>HLOOKUP(REG_TRA_DEMANDS!X$3,'BY-Demands'!$J$5:$AK$15,MATCH($E80,'BY-Demands'!$I$5:$I$15,0),FALSE)*HLOOKUP(REG_TRA_DEMANDS!$F80,DEMANDS!$I$4:$T$14,MATCH($E80,DEMANDS!$H$4:$H$14,0),FALSE)/HLOOKUP(2018,DEMANDS!$I$4:$T$14,MATCH($E80,DEMANDS!$H$4:$H$14,0),FALSE)</f>
        <v>0.1110937850874346</v>
      </c>
      <c r="Y80" s="78">
        <f>HLOOKUP(REG_TRA_DEMANDS!Y$3,'BY-Demands'!$J$5:$AK$15,MATCH($E80,'BY-Demands'!$I$5:$I$15,0),FALSE)*HLOOKUP(REG_TRA_DEMANDS!$F80,DEMANDS!$I$4:$T$14,MATCH($E80,DEMANDS!$H$4:$H$14,0),FALSE)/HLOOKUP(2018,DEMANDS!$I$4:$T$14,MATCH($E80,DEMANDS!$H$4:$H$14,0),FALSE)</f>
        <v>0.24676904000906549</v>
      </c>
      <c r="Z80" s="78">
        <f>HLOOKUP(REG_TRA_DEMANDS!Z$3,'BY-Demands'!$J$5:$AK$15,MATCH($E80,'BY-Demands'!$I$5:$I$15,0),FALSE)*HLOOKUP(REG_TRA_DEMANDS!$F80,DEMANDS!$I$4:$T$14,MATCH($E80,DEMANDS!$H$4:$H$14,0),FALSE)/HLOOKUP(2018,DEMANDS!$I$4:$T$14,MATCH($E80,DEMANDS!$H$4:$H$14,0),FALSE)</f>
        <v>3.0642208798217892E-2</v>
      </c>
      <c r="AA80" s="78">
        <f>HLOOKUP(REG_TRA_DEMANDS!AA$3,'BY-Demands'!$J$5:$AK$15,MATCH($E80,'BY-Demands'!$I$5:$I$15,0),FALSE)*HLOOKUP(REG_TRA_DEMANDS!$F80,DEMANDS!$I$4:$T$14,MATCH($E80,DEMANDS!$H$4:$H$14,0),FALSE)/HLOOKUP(2018,DEMANDS!$I$4:$T$14,MATCH($E80,DEMANDS!$H$4:$H$14,0),FALSE)</f>
        <v>0.12479786367585237</v>
      </c>
      <c r="AB80" s="78">
        <f>HLOOKUP(REG_TRA_DEMANDS!AB$3,'BY-Demands'!$J$5:$AK$15,MATCH($E80,'BY-Demands'!$I$5:$I$15,0),FALSE)*HLOOKUP(REG_TRA_DEMANDS!$F80,DEMANDS!$I$4:$T$14,MATCH($E80,DEMANDS!$H$4:$H$14,0),FALSE)/HLOOKUP(2018,DEMANDS!$I$4:$T$14,MATCH($E80,DEMANDS!$H$4:$H$14,0),FALSE)</f>
        <v>6.1720469500442257E-2</v>
      </c>
      <c r="AC80" s="78">
        <f>HLOOKUP(REG_TRA_DEMANDS!AC$3,'BY-Demands'!$J$5:$AK$15,MATCH($E80,'BY-Demands'!$I$5:$I$15,0),FALSE)*HLOOKUP(REG_TRA_DEMANDS!$F80,DEMANDS!$I$4:$T$14,MATCH($E80,DEMANDS!$H$4:$H$14,0),FALSE)/HLOOKUP(2018,DEMANDS!$I$4:$T$14,MATCH($E80,DEMANDS!$H$4:$H$14,0),FALSE)</f>
        <v>6.2668117388316263E-2</v>
      </c>
      <c r="AD80" s="78">
        <f>HLOOKUP(REG_TRA_DEMANDS!AD$3,'BY-Demands'!$J$5:$AK$15,MATCH($E80,'BY-Demands'!$I$5:$I$15,0),FALSE)*HLOOKUP(REG_TRA_DEMANDS!$F80,DEMANDS!$I$4:$T$14,MATCH($E80,DEMANDS!$H$4:$H$14,0),FALSE)/HLOOKUP(2018,DEMANDS!$I$4:$T$14,MATCH($E80,DEMANDS!$H$4:$H$14,0),FALSE)</f>
        <v>7.2843618069312249E-2</v>
      </c>
      <c r="AE80" s="78">
        <f>HLOOKUP(REG_TRA_DEMANDS!AE$3,'BY-Demands'!$J$5:$AK$15,MATCH($E80,'BY-Demands'!$I$5:$I$15,0),FALSE)*HLOOKUP(REG_TRA_DEMANDS!$F80,DEMANDS!$I$4:$T$14,MATCH($E80,DEMANDS!$H$4:$H$14,0),FALSE)/HLOOKUP(2018,DEMANDS!$I$4:$T$14,MATCH($E80,DEMANDS!$H$4:$H$14,0),FALSE)</f>
        <v>0.15222801469872335</v>
      </c>
      <c r="AF80" s="78">
        <f>HLOOKUP(REG_TRA_DEMANDS!AF$3,'BY-Demands'!$J$5:$AK$15,MATCH($E80,'BY-Demands'!$I$5:$I$15,0),FALSE)*HLOOKUP(REG_TRA_DEMANDS!$F80,DEMANDS!$I$4:$T$14,MATCH($E80,DEMANDS!$H$4:$H$14,0),FALSE)/HLOOKUP(2018,DEMANDS!$I$4:$T$14,MATCH($E80,DEMANDS!$H$4:$H$14,0),FALSE)</f>
        <v>5.8700618814361477E-2</v>
      </c>
    </row>
    <row r="81" spans="4:32" x14ac:dyDescent="0.2">
      <c r="D81" s="74" t="s">
        <v>4</v>
      </c>
      <c r="E81" s="74" t="str">
        <f>DEMANDS!$H$12</f>
        <v>TOTH</v>
      </c>
      <c r="F81" s="74">
        <v>2020</v>
      </c>
      <c r="G81" s="76">
        <f>HLOOKUP(REG_TRA_DEMANDS!G$3,'BY-Demands'!$J$5:$AK$15,MATCH($E81,'BY-Demands'!$I$5:$I$15,0),FALSE)*HLOOKUP(REG_TRA_DEMANDS!$F81,DEMANDS!$I$4:$T$14,MATCH($E81,DEMANDS!$H$4:$H$14,0),FALSE)/HLOOKUP(2018,DEMANDS!$I$4:$T$14,MATCH($E81,DEMANDS!$H$4:$H$14,0),FALSE)</f>
        <v>0.26924398261078991</v>
      </c>
      <c r="H81" s="76">
        <f>HLOOKUP(REG_TRA_DEMANDS!H$3,'BY-Demands'!$J$5:$AK$15,MATCH($E81,'BY-Demands'!$I$5:$I$15,0),FALSE)*HLOOKUP(REG_TRA_DEMANDS!$F81,DEMANDS!$I$4:$T$14,MATCH($E81,DEMANDS!$H$4:$H$14,0),FALSE)/HLOOKUP(2018,DEMANDS!$I$4:$T$14,MATCH($E81,DEMANDS!$H$4:$H$14,0),FALSE)</f>
        <v>6.3719578298055959</v>
      </c>
      <c r="I81" s="76">
        <f>HLOOKUP(REG_TRA_DEMANDS!I$3,'BY-Demands'!$J$5:$AK$15,MATCH($E81,'BY-Demands'!$I$5:$I$15,0),FALSE)*HLOOKUP(REG_TRA_DEMANDS!$F81,DEMANDS!$I$4:$T$14,MATCH($E81,DEMANDS!$H$4:$H$14,0),FALSE)/HLOOKUP(2018,DEMANDS!$I$4:$T$14,MATCH($E81,DEMANDS!$H$4:$H$14,0),FALSE)</f>
        <v>1.0522704824497853</v>
      </c>
      <c r="J81" s="76">
        <f>HLOOKUP(REG_TRA_DEMANDS!J$3,'BY-Demands'!$J$5:$AK$15,MATCH($E81,'BY-Demands'!$I$5:$I$15,0),FALSE)*HLOOKUP(REG_TRA_DEMANDS!$F81,DEMANDS!$I$4:$T$14,MATCH($E81,DEMANDS!$H$4:$H$14,0),FALSE)/HLOOKUP(2018,DEMANDS!$I$4:$T$14,MATCH($E81,DEMANDS!$H$4:$H$14,0),FALSE)</f>
        <v>0.46929001058163977</v>
      </c>
      <c r="K81" s="76">
        <f>HLOOKUP(REG_TRA_DEMANDS!K$3,'BY-Demands'!$J$5:$AK$15,MATCH($E81,'BY-Demands'!$I$5:$I$15,0),FALSE)*HLOOKUP(REG_TRA_DEMANDS!$F81,DEMANDS!$I$4:$T$14,MATCH($E81,DEMANDS!$H$4:$H$14,0),FALSE)/HLOOKUP(2018,DEMANDS!$I$4:$T$14,MATCH($E81,DEMANDS!$H$4:$H$14,0),FALSE)</f>
        <v>0.40055079033208146</v>
      </c>
      <c r="L81" s="76">
        <f>HLOOKUP(REG_TRA_DEMANDS!L$3,'BY-Demands'!$J$5:$AK$15,MATCH($E81,'BY-Demands'!$I$5:$I$15,0),FALSE)*HLOOKUP(REG_TRA_DEMANDS!$F81,DEMANDS!$I$4:$T$14,MATCH($E81,DEMANDS!$H$4:$H$14,0),FALSE)/HLOOKUP(2018,DEMANDS!$I$4:$T$14,MATCH($E81,DEMANDS!$H$4:$H$14,0),FALSE)</f>
        <v>0.19329743028965779</v>
      </c>
      <c r="M81" s="76">
        <f>HLOOKUP(REG_TRA_DEMANDS!M$3,'BY-Demands'!$J$5:$AK$15,MATCH($E81,'BY-Demands'!$I$5:$I$15,0),FALSE)*HLOOKUP(REG_TRA_DEMANDS!$F81,DEMANDS!$I$4:$T$14,MATCH($E81,DEMANDS!$H$4:$H$14,0),FALSE)/HLOOKUP(2018,DEMANDS!$I$4:$T$14,MATCH($E81,DEMANDS!$H$4:$H$14,0),FALSE)</f>
        <v>0.60952085742304984</v>
      </c>
      <c r="N81" s="76">
        <f>HLOOKUP(REG_TRA_DEMANDS!N$3,'BY-Demands'!$J$5:$AK$15,MATCH($E81,'BY-Demands'!$I$5:$I$15,0),FALSE)*HLOOKUP(REG_TRA_DEMANDS!$F81,DEMANDS!$I$4:$T$14,MATCH($E81,DEMANDS!$H$4:$H$14,0),FALSE)/HLOOKUP(2018,DEMANDS!$I$4:$T$14,MATCH($E81,DEMANDS!$H$4:$H$14,0),FALSE)</f>
        <v>0.92240608698691307</v>
      </c>
      <c r="O81" s="76">
        <f>HLOOKUP(REG_TRA_DEMANDS!O$3,'BY-Demands'!$J$5:$AK$15,MATCH($E81,'BY-Demands'!$I$5:$I$15,0),FALSE)*HLOOKUP(REG_TRA_DEMANDS!$F81,DEMANDS!$I$4:$T$14,MATCH($E81,DEMANDS!$H$4:$H$14,0),FALSE)/HLOOKUP(2018,DEMANDS!$I$4:$T$14,MATCH($E81,DEMANDS!$H$4:$H$14,0),FALSE)</f>
        <v>0.36869476091336628</v>
      </c>
      <c r="P81" s="76">
        <f>HLOOKUP(REG_TRA_DEMANDS!P$3,'BY-Demands'!$J$5:$AK$15,MATCH($E81,'BY-Demands'!$I$5:$I$15,0),FALSE)*HLOOKUP(REG_TRA_DEMANDS!$F81,DEMANDS!$I$4:$T$14,MATCH($E81,DEMANDS!$H$4:$H$14,0),FALSE)/HLOOKUP(2018,DEMANDS!$I$4:$T$14,MATCH($E81,DEMANDS!$H$4:$H$14,0),FALSE)</f>
        <v>0.41981290550762029</v>
      </c>
      <c r="Q81" s="76">
        <f>HLOOKUP(REG_TRA_DEMANDS!Q$3,'BY-Demands'!$J$5:$AK$15,MATCH($E81,'BY-Demands'!$I$5:$I$15,0),FALSE)*HLOOKUP(REG_TRA_DEMANDS!$F81,DEMANDS!$I$4:$T$14,MATCH($E81,DEMANDS!$H$4:$H$14,0),FALSE)/HLOOKUP(2018,DEMANDS!$I$4:$T$14,MATCH($E81,DEMANDS!$H$4:$H$14,0),FALSE)</f>
        <v>0.70806835460641948</v>
      </c>
      <c r="R81" s="76">
        <f>HLOOKUP(REG_TRA_DEMANDS!R$3,'BY-Demands'!$J$5:$AK$15,MATCH($E81,'BY-Demands'!$I$5:$I$15,0),FALSE)*HLOOKUP(REG_TRA_DEMANDS!$F81,DEMANDS!$I$4:$T$14,MATCH($E81,DEMANDS!$H$4:$H$14,0),FALSE)/HLOOKUP(2018,DEMANDS!$I$4:$T$14,MATCH($E81,DEMANDS!$H$4:$H$14,0),FALSE)</f>
        <v>0.67355923247631788</v>
      </c>
      <c r="S81" s="76">
        <f>HLOOKUP(REG_TRA_DEMANDS!S$3,'BY-Demands'!$J$5:$AK$15,MATCH($E81,'BY-Demands'!$I$5:$I$15,0),FALSE)*HLOOKUP(REG_TRA_DEMANDS!$F81,DEMANDS!$I$4:$T$14,MATCH($E81,DEMANDS!$H$4:$H$14,0),FALSE)/HLOOKUP(2018,DEMANDS!$I$4:$T$14,MATCH($E81,DEMANDS!$H$4:$H$14,0),FALSE)</f>
        <v>0.56191179445419537</v>
      </c>
      <c r="T81" s="76">
        <f>HLOOKUP(REG_TRA_DEMANDS!T$3,'BY-Demands'!$J$5:$AK$15,MATCH($E81,'BY-Demands'!$I$5:$I$15,0),FALSE)*HLOOKUP(REG_TRA_DEMANDS!$F81,DEMANDS!$I$4:$T$14,MATCH($E81,DEMANDS!$H$4:$H$14,0),FALSE)/HLOOKUP(2018,DEMANDS!$I$4:$T$14,MATCH($E81,DEMANDS!$H$4:$H$14,0),FALSE)</f>
        <v>2.5673424849285911</v>
      </c>
      <c r="U81" s="76">
        <f>HLOOKUP(REG_TRA_DEMANDS!U$3,'BY-Demands'!$J$5:$AK$15,MATCH($E81,'BY-Demands'!$I$5:$I$15,0),FALSE)*HLOOKUP(REG_TRA_DEMANDS!$F81,DEMANDS!$I$4:$T$14,MATCH($E81,DEMANDS!$H$4:$H$14,0),FALSE)/HLOOKUP(2018,DEMANDS!$I$4:$T$14,MATCH($E81,DEMANDS!$H$4:$H$14,0),FALSE)</f>
        <v>0.69853897525981745</v>
      </c>
      <c r="V81" s="76">
        <f>HLOOKUP(REG_TRA_DEMANDS!V$3,'BY-Demands'!$J$5:$AK$15,MATCH($E81,'BY-Demands'!$I$5:$I$15,0),FALSE)*HLOOKUP(REG_TRA_DEMANDS!$F81,DEMANDS!$I$4:$T$14,MATCH($E81,DEMANDS!$H$4:$H$14,0),FALSE)/HLOOKUP(2018,DEMANDS!$I$4:$T$14,MATCH($E81,DEMANDS!$H$4:$H$14,0),FALSE)</f>
        <v>0.9217203500115988</v>
      </c>
      <c r="W81" s="76">
        <f>HLOOKUP(REG_TRA_DEMANDS!W$3,'BY-Demands'!$J$5:$AK$15,MATCH($E81,'BY-Demands'!$I$5:$I$15,0),FALSE)*HLOOKUP(REG_TRA_DEMANDS!$F81,DEMANDS!$I$4:$T$14,MATCH($E81,DEMANDS!$H$4:$H$14,0),FALSE)/HLOOKUP(2018,DEMANDS!$I$4:$T$14,MATCH($E81,DEMANDS!$H$4:$H$14,0),FALSE)</f>
        <v>0.7545613215326944</v>
      </c>
      <c r="X81" s="76">
        <f>HLOOKUP(REG_TRA_DEMANDS!X$3,'BY-Demands'!$J$5:$AK$15,MATCH($E81,'BY-Demands'!$I$5:$I$15,0),FALSE)*HLOOKUP(REG_TRA_DEMANDS!$F81,DEMANDS!$I$4:$T$14,MATCH($E81,DEMANDS!$H$4:$H$14,0),FALSE)/HLOOKUP(2018,DEMANDS!$I$4:$T$14,MATCH($E81,DEMANDS!$H$4:$H$14,0),FALSE)</f>
        <v>0.54942192306244553</v>
      </c>
      <c r="Y81" s="76">
        <f>HLOOKUP(REG_TRA_DEMANDS!Y$3,'BY-Demands'!$J$5:$AK$15,MATCH($E81,'BY-Demands'!$I$5:$I$15,0),FALSE)*HLOOKUP(REG_TRA_DEMANDS!$F81,DEMANDS!$I$4:$T$14,MATCH($E81,DEMANDS!$H$4:$H$14,0),FALSE)/HLOOKUP(2018,DEMANDS!$I$4:$T$14,MATCH($E81,DEMANDS!$H$4:$H$14,0),FALSE)</f>
        <v>1.2204131887967304</v>
      </c>
      <c r="Z81" s="76">
        <f>HLOOKUP(REG_TRA_DEMANDS!Z$3,'BY-Demands'!$J$5:$AK$15,MATCH($E81,'BY-Demands'!$I$5:$I$15,0),FALSE)*HLOOKUP(REG_TRA_DEMANDS!$F81,DEMANDS!$I$4:$T$14,MATCH($E81,DEMANDS!$H$4:$H$14,0),FALSE)/HLOOKUP(2018,DEMANDS!$I$4:$T$14,MATCH($E81,DEMANDS!$H$4:$H$14,0),FALSE)</f>
        <v>0.15154314232382773</v>
      </c>
      <c r="AA81" s="76">
        <f>HLOOKUP(REG_TRA_DEMANDS!AA$3,'BY-Demands'!$J$5:$AK$15,MATCH($E81,'BY-Demands'!$I$5:$I$15,0),FALSE)*HLOOKUP(REG_TRA_DEMANDS!$F81,DEMANDS!$I$4:$T$14,MATCH($E81,DEMANDS!$H$4:$H$14,0),FALSE)/HLOOKUP(2018,DEMANDS!$I$4:$T$14,MATCH($E81,DEMANDS!$H$4:$H$14,0),FALSE)</f>
        <v>0.61719638232604457</v>
      </c>
      <c r="AB81" s="76">
        <f>HLOOKUP(REG_TRA_DEMANDS!AB$3,'BY-Demands'!$J$5:$AK$15,MATCH($E81,'BY-Demands'!$I$5:$I$15,0),FALSE)*HLOOKUP(REG_TRA_DEMANDS!$F81,DEMANDS!$I$4:$T$14,MATCH($E81,DEMANDS!$H$4:$H$14,0),FALSE)/HLOOKUP(2018,DEMANDS!$I$4:$T$14,MATCH($E81,DEMANDS!$H$4:$H$14,0),FALSE)</f>
        <v>0.30524280920450353</v>
      </c>
      <c r="AC81" s="76">
        <f>HLOOKUP(REG_TRA_DEMANDS!AC$3,'BY-Demands'!$J$5:$AK$15,MATCH($E81,'BY-Demands'!$I$5:$I$15,0),FALSE)*HLOOKUP(REG_TRA_DEMANDS!$F81,DEMANDS!$I$4:$T$14,MATCH($E81,DEMANDS!$H$4:$H$14,0),FALSE)/HLOOKUP(2018,DEMANDS!$I$4:$T$14,MATCH($E81,DEMANDS!$H$4:$H$14,0),FALSE)</f>
        <v>0.3099294667392351</v>
      </c>
      <c r="AD81" s="76">
        <f>HLOOKUP(REG_TRA_DEMANDS!AD$3,'BY-Demands'!$J$5:$AK$15,MATCH($E81,'BY-Demands'!$I$5:$I$15,0),FALSE)*HLOOKUP(REG_TRA_DEMANDS!$F81,DEMANDS!$I$4:$T$14,MATCH($E81,DEMANDS!$H$4:$H$14,0),FALSE)/HLOOKUP(2018,DEMANDS!$I$4:$T$14,MATCH($E81,DEMANDS!$H$4:$H$14,0),FALSE)</f>
        <v>0.36025310228622848</v>
      </c>
      <c r="AE81" s="76">
        <f>HLOOKUP(REG_TRA_DEMANDS!AE$3,'BY-Demands'!$J$5:$AK$15,MATCH($E81,'BY-Demands'!$I$5:$I$15,0),FALSE)*HLOOKUP(REG_TRA_DEMANDS!$F81,DEMANDS!$I$4:$T$14,MATCH($E81,DEMANDS!$H$4:$H$14,0),FALSE)/HLOOKUP(2018,DEMANDS!$I$4:$T$14,MATCH($E81,DEMANDS!$H$4:$H$14,0),FALSE)</f>
        <v>0.7528540729251888</v>
      </c>
      <c r="AF81" s="76">
        <f>HLOOKUP(REG_TRA_DEMANDS!AF$3,'BY-Demands'!$J$5:$AK$15,MATCH($E81,'BY-Demands'!$I$5:$I$15,0),FALSE)*HLOOKUP(REG_TRA_DEMANDS!$F81,DEMANDS!$I$4:$T$14,MATCH($E81,DEMANDS!$H$4:$H$14,0),FALSE)/HLOOKUP(2018,DEMANDS!$I$4:$T$14,MATCH($E81,DEMANDS!$H$4:$H$14,0),FALSE)</f>
        <v>0.29030793080422163</v>
      </c>
    </row>
    <row r="82" spans="4:32" x14ac:dyDescent="0.2">
      <c r="D82" s="75" t="s">
        <v>4</v>
      </c>
      <c r="E82" s="75" t="str">
        <f>DEMANDS!$H$12</f>
        <v>TOTH</v>
      </c>
      <c r="F82" s="75">
        <v>2025</v>
      </c>
      <c r="G82" s="77">
        <f>HLOOKUP(REG_TRA_DEMANDS!G$3,'BY-Demands'!$J$5:$AK$15,MATCH($E82,'BY-Demands'!$I$5:$I$15,0),FALSE)*HLOOKUP(REG_TRA_DEMANDS!$F82,DEMANDS!$I$4:$T$14,MATCH($E82,DEMANDS!$H$4:$H$14,0),FALSE)/HLOOKUP(2018,DEMANDS!$I$4:$T$14,MATCH($E82,DEMANDS!$H$4:$H$14,0),FALSE)</f>
        <v>0.27604273056891926</v>
      </c>
      <c r="H82" s="77">
        <f>HLOOKUP(REG_TRA_DEMANDS!H$3,'BY-Demands'!$J$5:$AK$15,MATCH($E82,'BY-Demands'!$I$5:$I$15,0),FALSE)*HLOOKUP(REG_TRA_DEMANDS!$F82,DEMANDS!$I$4:$T$14,MATCH($E82,DEMANDS!$H$4:$H$14,0),FALSE)/HLOOKUP(2018,DEMANDS!$I$4:$T$14,MATCH($E82,DEMANDS!$H$4:$H$14,0),FALSE)</f>
        <v>6.5328577498877509</v>
      </c>
      <c r="I82" s="77">
        <f>HLOOKUP(REG_TRA_DEMANDS!I$3,'BY-Demands'!$J$5:$AK$15,MATCH($E82,'BY-Demands'!$I$5:$I$15,0),FALSE)*HLOOKUP(REG_TRA_DEMANDS!$F82,DEMANDS!$I$4:$T$14,MATCH($E82,DEMANDS!$H$4:$H$14,0),FALSE)/HLOOKUP(2018,DEMANDS!$I$4:$T$14,MATCH($E82,DEMANDS!$H$4:$H$14,0),FALSE)</f>
        <v>1.0788416307613784</v>
      </c>
      <c r="J82" s="77">
        <f>HLOOKUP(REG_TRA_DEMANDS!J$3,'BY-Demands'!$J$5:$AK$15,MATCH($E82,'BY-Demands'!$I$5:$I$15,0),FALSE)*HLOOKUP(REG_TRA_DEMANDS!$F82,DEMANDS!$I$4:$T$14,MATCH($E82,DEMANDS!$H$4:$H$14,0),FALSE)/HLOOKUP(2018,DEMANDS!$I$4:$T$14,MATCH($E82,DEMANDS!$H$4:$H$14,0),FALSE)</f>
        <v>0.48114017142933685</v>
      </c>
      <c r="K82" s="77">
        <f>HLOOKUP(REG_TRA_DEMANDS!K$3,'BY-Demands'!$J$5:$AK$15,MATCH($E82,'BY-Demands'!$I$5:$I$15,0),FALSE)*HLOOKUP(REG_TRA_DEMANDS!$F82,DEMANDS!$I$4:$T$14,MATCH($E82,DEMANDS!$H$4:$H$14,0),FALSE)/HLOOKUP(2018,DEMANDS!$I$4:$T$14,MATCH($E82,DEMANDS!$H$4:$H$14,0),FALSE)</f>
        <v>0.41066519972942711</v>
      </c>
      <c r="L82" s="77">
        <f>HLOOKUP(REG_TRA_DEMANDS!L$3,'BY-Demands'!$J$5:$AK$15,MATCH($E82,'BY-Demands'!$I$5:$I$15,0),FALSE)*HLOOKUP(REG_TRA_DEMANDS!$F82,DEMANDS!$I$4:$T$14,MATCH($E82,DEMANDS!$H$4:$H$14,0),FALSE)/HLOOKUP(2018,DEMANDS!$I$4:$T$14,MATCH($E82,DEMANDS!$H$4:$H$14,0),FALSE)</f>
        <v>0.19817843263091786</v>
      </c>
      <c r="M82" s="77">
        <f>HLOOKUP(REG_TRA_DEMANDS!M$3,'BY-Demands'!$J$5:$AK$15,MATCH($E82,'BY-Demands'!$I$5:$I$15,0),FALSE)*HLOOKUP(REG_TRA_DEMANDS!$F82,DEMANDS!$I$4:$T$14,MATCH($E82,DEMANDS!$H$4:$H$14,0),FALSE)/HLOOKUP(2018,DEMANDS!$I$4:$T$14,MATCH($E82,DEMANDS!$H$4:$H$14,0),FALSE)</f>
        <v>0.62491202288071057</v>
      </c>
      <c r="N82" s="77">
        <f>HLOOKUP(REG_TRA_DEMANDS!N$3,'BY-Demands'!$J$5:$AK$15,MATCH($E82,'BY-Demands'!$I$5:$I$15,0),FALSE)*HLOOKUP(REG_TRA_DEMANDS!$F82,DEMANDS!$I$4:$T$14,MATCH($E82,DEMANDS!$H$4:$H$14,0),FALSE)/HLOOKUP(2018,DEMANDS!$I$4:$T$14,MATCH($E82,DEMANDS!$H$4:$H$14,0),FALSE)</f>
        <v>0.94569799657634213</v>
      </c>
      <c r="O82" s="77">
        <f>HLOOKUP(REG_TRA_DEMANDS!O$3,'BY-Demands'!$J$5:$AK$15,MATCH($E82,'BY-Demands'!$I$5:$I$15,0),FALSE)*HLOOKUP(REG_TRA_DEMANDS!$F82,DEMANDS!$I$4:$T$14,MATCH($E82,DEMANDS!$H$4:$H$14,0),FALSE)/HLOOKUP(2018,DEMANDS!$I$4:$T$14,MATCH($E82,DEMANDS!$H$4:$H$14,0),FALSE)</f>
        <v>0.37800476564820296</v>
      </c>
      <c r="P82" s="77">
        <f>HLOOKUP(REG_TRA_DEMANDS!P$3,'BY-Demands'!$J$5:$AK$15,MATCH($E82,'BY-Demands'!$I$5:$I$15,0),FALSE)*HLOOKUP(REG_TRA_DEMANDS!$F82,DEMANDS!$I$4:$T$14,MATCH($E82,DEMANDS!$H$4:$H$14,0),FALSE)/HLOOKUP(2018,DEMANDS!$I$4:$T$14,MATCH($E82,DEMANDS!$H$4:$H$14,0),FALSE)</f>
        <v>0.43041370745104646</v>
      </c>
      <c r="Q82" s="77">
        <f>HLOOKUP(REG_TRA_DEMANDS!Q$3,'BY-Demands'!$J$5:$AK$15,MATCH($E82,'BY-Demands'!$I$5:$I$15,0),FALSE)*HLOOKUP(REG_TRA_DEMANDS!$F82,DEMANDS!$I$4:$T$14,MATCH($E82,DEMANDS!$H$4:$H$14,0),FALSE)/HLOOKUP(2018,DEMANDS!$I$4:$T$14,MATCH($E82,DEMANDS!$H$4:$H$14,0),FALSE)</f>
        <v>0.72594796786060067</v>
      </c>
      <c r="R82" s="77">
        <f>HLOOKUP(REG_TRA_DEMANDS!R$3,'BY-Demands'!$J$5:$AK$15,MATCH($E82,'BY-Demands'!$I$5:$I$15,0),FALSE)*HLOOKUP(REG_TRA_DEMANDS!$F82,DEMANDS!$I$4:$T$14,MATCH($E82,DEMANDS!$H$4:$H$14,0),FALSE)/HLOOKUP(2018,DEMANDS!$I$4:$T$14,MATCH($E82,DEMANDS!$H$4:$H$14,0),FALSE)</f>
        <v>0.69056744715236251</v>
      </c>
      <c r="S82" s="77">
        <f>HLOOKUP(REG_TRA_DEMANDS!S$3,'BY-Demands'!$J$5:$AK$15,MATCH($E82,'BY-Demands'!$I$5:$I$15,0),FALSE)*HLOOKUP(REG_TRA_DEMANDS!$F82,DEMANDS!$I$4:$T$14,MATCH($E82,DEMANDS!$H$4:$H$14,0),FALSE)/HLOOKUP(2018,DEMANDS!$I$4:$T$14,MATCH($E82,DEMANDS!$H$4:$H$14,0),FALSE)</f>
        <v>0.57610077141163674</v>
      </c>
      <c r="T82" s="77">
        <f>HLOOKUP(REG_TRA_DEMANDS!T$3,'BY-Demands'!$J$5:$AK$15,MATCH($E82,'BY-Demands'!$I$5:$I$15,0),FALSE)*HLOOKUP(REG_TRA_DEMANDS!$F82,DEMANDS!$I$4:$T$14,MATCH($E82,DEMANDS!$H$4:$H$14,0),FALSE)/HLOOKUP(2018,DEMANDS!$I$4:$T$14,MATCH($E82,DEMANDS!$H$4:$H$14,0),FALSE)</f>
        <v>2.6321710998821106</v>
      </c>
      <c r="U82" s="77">
        <f>HLOOKUP(REG_TRA_DEMANDS!U$3,'BY-Demands'!$J$5:$AK$15,MATCH($E82,'BY-Demands'!$I$5:$I$15,0),FALSE)*HLOOKUP(REG_TRA_DEMANDS!$F82,DEMANDS!$I$4:$T$14,MATCH($E82,DEMANDS!$H$4:$H$14,0),FALSE)/HLOOKUP(2018,DEMANDS!$I$4:$T$14,MATCH($E82,DEMANDS!$H$4:$H$14,0),FALSE)</f>
        <v>0.71617795974396359</v>
      </c>
      <c r="V82" s="77">
        <f>HLOOKUP(REG_TRA_DEMANDS!V$3,'BY-Demands'!$J$5:$AK$15,MATCH($E82,'BY-Demands'!$I$5:$I$15,0),FALSE)*HLOOKUP(REG_TRA_DEMANDS!$F82,DEMANDS!$I$4:$T$14,MATCH($E82,DEMANDS!$H$4:$H$14,0),FALSE)/HLOOKUP(2018,DEMANDS!$I$4:$T$14,MATCH($E82,DEMANDS!$H$4:$H$14,0),FALSE)</f>
        <v>0.94499494388308491</v>
      </c>
      <c r="W82" s="77">
        <f>HLOOKUP(REG_TRA_DEMANDS!W$3,'BY-Demands'!$J$5:$AK$15,MATCH($E82,'BY-Demands'!$I$5:$I$15,0),FALSE)*HLOOKUP(REG_TRA_DEMANDS!$F82,DEMANDS!$I$4:$T$14,MATCH($E82,DEMANDS!$H$4:$H$14,0),FALSE)/HLOOKUP(2018,DEMANDS!$I$4:$T$14,MATCH($E82,DEMANDS!$H$4:$H$14,0),FALSE)</f>
        <v>0.7736149404634084</v>
      </c>
      <c r="X82" s="77">
        <f>HLOOKUP(REG_TRA_DEMANDS!X$3,'BY-Demands'!$J$5:$AK$15,MATCH($E82,'BY-Demands'!$I$5:$I$15,0),FALSE)*HLOOKUP(REG_TRA_DEMANDS!$F82,DEMANDS!$I$4:$T$14,MATCH($E82,DEMANDS!$H$4:$H$14,0),FALSE)/HLOOKUP(2018,DEMANDS!$I$4:$T$14,MATCH($E82,DEMANDS!$H$4:$H$14,0),FALSE)</f>
        <v>0.5632955151158362</v>
      </c>
      <c r="Y82" s="77">
        <f>HLOOKUP(REG_TRA_DEMANDS!Y$3,'BY-Demands'!$J$5:$AK$15,MATCH($E82,'BY-Demands'!$I$5:$I$15,0),FALSE)*HLOOKUP(REG_TRA_DEMANDS!$F82,DEMANDS!$I$4:$T$14,MATCH($E82,DEMANDS!$H$4:$H$14,0),FALSE)/HLOOKUP(2018,DEMANDS!$I$4:$T$14,MATCH($E82,DEMANDS!$H$4:$H$14,0),FALSE)</f>
        <v>1.251230151147938</v>
      </c>
      <c r="Z82" s="77">
        <f>HLOOKUP(REG_TRA_DEMANDS!Z$3,'BY-Demands'!$J$5:$AK$15,MATCH($E82,'BY-Demands'!$I$5:$I$15,0),FALSE)*HLOOKUP(REG_TRA_DEMANDS!$F82,DEMANDS!$I$4:$T$14,MATCH($E82,DEMANDS!$H$4:$H$14,0),FALSE)/HLOOKUP(2018,DEMANDS!$I$4:$T$14,MATCH($E82,DEMANDS!$H$4:$H$14,0),FALSE)</f>
        <v>0.15536979657047806</v>
      </c>
      <c r="AA82" s="77">
        <f>HLOOKUP(REG_TRA_DEMANDS!AA$3,'BY-Demands'!$J$5:$AK$15,MATCH($E82,'BY-Demands'!$I$5:$I$15,0),FALSE)*HLOOKUP(REG_TRA_DEMANDS!$F82,DEMANDS!$I$4:$T$14,MATCH($E82,DEMANDS!$H$4:$H$14,0),FALSE)/HLOOKUP(2018,DEMANDS!$I$4:$T$14,MATCH($E82,DEMANDS!$H$4:$H$14,0),FALSE)</f>
        <v>0.63278136440592203</v>
      </c>
      <c r="AB82" s="77">
        <f>HLOOKUP(REG_TRA_DEMANDS!AB$3,'BY-Demands'!$J$5:$AK$15,MATCH($E82,'BY-Demands'!$I$5:$I$15,0),FALSE)*HLOOKUP(REG_TRA_DEMANDS!$F82,DEMANDS!$I$4:$T$14,MATCH($E82,DEMANDS!$H$4:$H$14,0),FALSE)/HLOOKUP(2018,DEMANDS!$I$4:$T$14,MATCH($E82,DEMANDS!$H$4:$H$14,0),FALSE)</f>
        <v>0.31295057264526616</v>
      </c>
      <c r="AC82" s="77">
        <f>HLOOKUP(REG_TRA_DEMANDS!AC$3,'BY-Demands'!$J$5:$AK$15,MATCH($E82,'BY-Demands'!$I$5:$I$15,0),FALSE)*HLOOKUP(REG_TRA_DEMANDS!$F82,DEMANDS!$I$4:$T$14,MATCH($E82,DEMANDS!$H$4:$H$14,0),FALSE)/HLOOKUP(2018,DEMANDS!$I$4:$T$14,MATCH($E82,DEMANDS!$H$4:$H$14,0),FALSE)</f>
        <v>0.31775557415573208</v>
      </c>
      <c r="AD82" s="77">
        <f>HLOOKUP(REG_TRA_DEMANDS!AD$3,'BY-Demands'!$J$5:$AK$15,MATCH($E82,'BY-Demands'!$I$5:$I$15,0),FALSE)*HLOOKUP(REG_TRA_DEMANDS!$F82,DEMANDS!$I$4:$T$14,MATCH($E82,DEMANDS!$H$4:$H$14,0),FALSE)/HLOOKUP(2018,DEMANDS!$I$4:$T$14,MATCH($E82,DEMANDS!$H$4:$H$14,0),FALSE)</f>
        <v>0.36934994456225007</v>
      </c>
      <c r="AE82" s="77">
        <f>HLOOKUP(REG_TRA_DEMANDS!AE$3,'BY-Demands'!$J$5:$AK$15,MATCH($E82,'BY-Demands'!$I$5:$I$15,0),FALSE)*HLOOKUP(REG_TRA_DEMANDS!$F82,DEMANDS!$I$4:$T$14,MATCH($E82,DEMANDS!$H$4:$H$14,0),FALSE)/HLOOKUP(2018,DEMANDS!$I$4:$T$14,MATCH($E82,DEMANDS!$H$4:$H$14,0),FALSE)</f>
        <v>0.77186458168916205</v>
      </c>
      <c r="AF82" s="77">
        <f>HLOOKUP(REG_TRA_DEMANDS!AF$3,'BY-Demands'!$J$5:$AK$15,MATCH($E82,'BY-Demands'!$I$5:$I$15,0),FALSE)*HLOOKUP(REG_TRA_DEMANDS!$F82,DEMANDS!$I$4:$T$14,MATCH($E82,DEMANDS!$H$4:$H$14,0),FALSE)/HLOOKUP(2018,DEMANDS!$I$4:$T$14,MATCH($E82,DEMANDS!$H$4:$H$14,0),FALSE)</f>
        <v>0.29763856985006104</v>
      </c>
    </row>
    <row r="83" spans="4:32" x14ac:dyDescent="0.2">
      <c r="D83" s="75" t="s">
        <v>4</v>
      </c>
      <c r="E83" s="75" t="str">
        <f>DEMANDS!$H$12</f>
        <v>TOTH</v>
      </c>
      <c r="F83" s="75">
        <v>2030</v>
      </c>
      <c r="G83" s="77">
        <f>HLOOKUP(REG_TRA_DEMANDS!G$3,'BY-Demands'!$J$5:$AK$15,MATCH($E83,'BY-Demands'!$I$5:$I$15,0),FALSE)*HLOOKUP(REG_TRA_DEMANDS!$F83,DEMANDS!$I$4:$T$14,MATCH($E83,DEMANDS!$H$4:$H$14,0),FALSE)/HLOOKUP(2018,DEMANDS!$I$4:$T$14,MATCH($E83,DEMANDS!$H$4:$H$14,0),FALSE)</f>
        <v>0.28301315543269362</v>
      </c>
      <c r="H83" s="77">
        <f>HLOOKUP(REG_TRA_DEMANDS!H$3,'BY-Demands'!$J$5:$AK$15,MATCH($E83,'BY-Demands'!$I$5:$I$15,0),FALSE)*HLOOKUP(REG_TRA_DEMANDS!$F83,DEMANDS!$I$4:$T$14,MATCH($E83,DEMANDS!$H$4:$H$14,0),FALSE)/HLOOKUP(2018,DEMANDS!$I$4:$T$14,MATCH($E83,DEMANDS!$H$4:$H$14,0),FALSE)</f>
        <v>6.6978205945801932</v>
      </c>
      <c r="I83" s="77">
        <f>HLOOKUP(REG_TRA_DEMANDS!I$3,'BY-Demands'!$J$5:$AK$15,MATCH($E83,'BY-Demands'!$I$5:$I$15,0),FALSE)*HLOOKUP(REG_TRA_DEMANDS!$F83,DEMANDS!$I$4:$T$14,MATCH($E83,DEMANDS!$H$4:$H$14,0),FALSE)/HLOOKUP(2018,DEMANDS!$I$4:$T$14,MATCH($E83,DEMANDS!$H$4:$H$14,0),FALSE)</f>
        <v>1.1060837338648921</v>
      </c>
      <c r="J83" s="77">
        <f>HLOOKUP(REG_TRA_DEMANDS!J$3,'BY-Demands'!$J$5:$AK$15,MATCH($E83,'BY-Demands'!$I$5:$I$15,0),FALSE)*HLOOKUP(REG_TRA_DEMANDS!$F83,DEMANDS!$I$4:$T$14,MATCH($E83,DEMANDS!$H$4:$H$14,0),FALSE)/HLOOKUP(2018,DEMANDS!$I$4:$T$14,MATCH($E83,DEMANDS!$H$4:$H$14,0),FALSE)</f>
        <v>0.49328956368820809</v>
      </c>
      <c r="K83" s="77">
        <f>HLOOKUP(REG_TRA_DEMANDS!K$3,'BY-Demands'!$J$5:$AK$15,MATCH($E83,'BY-Demands'!$I$5:$I$15,0),FALSE)*HLOOKUP(REG_TRA_DEMANDS!$F83,DEMANDS!$I$4:$T$14,MATCH($E83,DEMANDS!$H$4:$H$14,0),FALSE)/HLOOKUP(2018,DEMANDS!$I$4:$T$14,MATCH($E83,DEMANDS!$H$4:$H$14,0),FALSE)</f>
        <v>0.42103501063870652</v>
      </c>
      <c r="L83" s="77">
        <f>HLOOKUP(REG_TRA_DEMANDS!L$3,'BY-Demands'!$J$5:$AK$15,MATCH($E83,'BY-Demands'!$I$5:$I$15,0),FALSE)*HLOOKUP(REG_TRA_DEMANDS!$F83,DEMANDS!$I$4:$T$14,MATCH($E83,DEMANDS!$H$4:$H$14,0),FALSE)/HLOOKUP(2018,DEMANDS!$I$4:$T$14,MATCH($E83,DEMANDS!$H$4:$H$14,0),FALSE)</f>
        <v>0.20318268639781606</v>
      </c>
      <c r="M83" s="77">
        <f>HLOOKUP(REG_TRA_DEMANDS!M$3,'BY-Demands'!$J$5:$AK$15,MATCH($E83,'BY-Demands'!$I$5:$I$15,0),FALSE)*HLOOKUP(REG_TRA_DEMANDS!$F83,DEMANDS!$I$4:$T$14,MATCH($E83,DEMANDS!$H$4:$H$14,0),FALSE)/HLOOKUP(2018,DEMANDS!$I$4:$T$14,MATCH($E83,DEMANDS!$H$4:$H$14,0),FALSE)</f>
        <v>0.64069183455327949</v>
      </c>
      <c r="N83" s="77">
        <f>HLOOKUP(REG_TRA_DEMANDS!N$3,'BY-Demands'!$J$5:$AK$15,MATCH($E83,'BY-Demands'!$I$5:$I$15,0),FALSE)*HLOOKUP(REG_TRA_DEMANDS!$F83,DEMANDS!$I$4:$T$14,MATCH($E83,DEMANDS!$H$4:$H$14,0),FALSE)/HLOOKUP(2018,DEMANDS!$I$4:$T$14,MATCH($E83,DEMANDS!$H$4:$H$14,0),FALSE)</f>
        <v>0.96957805607065128</v>
      </c>
      <c r="O83" s="77">
        <f>HLOOKUP(REG_TRA_DEMANDS!O$3,'BY-Demands'!$J$5:$AK$15,MATCH($E83,'BY-Demands'!$I$5:$I$15,0),FALSE)*HLOOKUP(REG_TRA_DEMANDS!$F83,DEMANDS!$I$4:$T$14,MATCH($E83,DEMANDS!$H$4:$H$14,0),FALSE)/HLOOKUP(2018,DEMANDS!$I$4:$T$14,MATCH($E83,DEMANDS!$H$4:$H$14,0),FALSE)</f>
        <v>0.38754985966922295</v>
      </c>
      <c r="P83" s="77">
        <f>HLOOKUP(REG_TRA_DEMANDS!P$3,'BY-Demands'!$J$5:$AK$15,MATCH($E83,'BY-Demands'!$I$5:$I$15,0),FALSE)*HLOOKUP(REG_TRA_DEMANDS!$F83,DEMANDS!$I$4:$T$14,MATCH($E83,DEMANDS!$H$4:$H$14,0),FALSE)/HLOOKUP(2018,DEMANDS!$I$4:$T$14,MATCH($E83,DEMANDS!$H$4:$H$14,0),FALSE)</f>
        <v>0.44128219292770726</v>
      </c>
      <c r="Q83" s="77">
        <f>HLOOKUP(REG_TRA_DEMANDS!Q$3,'BY-Demands'!$J$5:$AK$15,MATCH($E83,'BY-Demands'!$I$5:$I$15,0),FALSE)*HLOOKUP(REG_TRA_DEMANDS!$F83,DEMANDS!$I$4:$T$14,MATCH($E83,DEMANDS!$H$4:$H$14,0),FALSE)/HLOOKUP(2018,DEMANDS!$I$4:$T$14,MATCH($E83,DEMANDS!$H$4:$H$14,0),FALSE)</f>
        <v>0.74427906375489594</v>
      </c>
      <c r="R83" s="77">
        <f>HLOOKUP(REG_TRA_DEMANDS!R$3,'BY-Demands'!$J$5:$AK$15,MATCH($E83,'BY-Demands'!$I$5:$I$15,0),FALSE)*HLOOKUP(REG_TRA_DEMANDS!$F83,DEMANDS!$I$4:$T$14,MATCH($E83,DEMANDS!$H$4:$H$14,0),FALSE)/HLOOKUP(2018,DEMANDS!$I$4:$T$14,MATCH($E83,DEMANDS!$H$4:$H$14,0),FALSE)</f>
        <v>0.70800514056244923</v>
      </c>
      <c r="S83" s="77">
        <f>HLOOKUP(REG_TRA_DEMANDS!S$3,'BY-Demands'!$J$5:$AK$15,MATCH($E83,'BY-Demands'!$I$5:$I$15,0),FALSE)*HLOOKUP(REG_TRA_DEMANDS!$F83,DEMANDS!$I$4:$T$14,MATCH($E83,DEMANDS!$H$4:$H$14,0),FALSE)/HLOOKUP(2018,DEMANDS!$I$4:$T$14,MATCH($E83,DEMANDS!$H$4:$H$14,0),FALSE)</f>
        <v>0.59064803781785957</v>
      </c>
      <c r="T83" s="77">
        <f>HLOOKUP(REG_TRA_DEMANDS!T$3,'BY-Demands'!$J$5:$AK$15,MATCH($E83,'BY-Demands'!$I$5:$I$15,0),FALSE)*HLOOKUP(REG_TRA_DEMANDS!$F83,DEMANDS!$I$4:$T$14,MATCH($E83,DEMANDS!$H$4:$H$14,0),FALSE)/HLOOKUP(2018,DEMANDS!$I$4:$T$14,MATCH($E83,DEMANDS!$H$4:$H$14,0),FALSE)</f>
        <v>2.6986367186017666</v>
      </c>
      <c r="U83" s="77">
        <f>HLOOKUP(REG_TRA_DEMANDS!U$3,'BY-Demands'!$J$5:$AK$15,MATCH($E83,'BY-Demands'!$I$5:$I$15,0),FALSE)*HLOOKUP(REG_TRA_DEMANDS!$F83,DEMANDS!$I$4:$T$14,MATCH($E83,DEMANDS!$H$4:$H$14,0),FALSE)/HLOOKUP(2018,DEMANDS!$I$4:$T$14,MATCH($E83,DEMANDS!$H$4:$H$14,0),FALSE)</f>
        <v>0.73426235069024204</v>
      </c>
      <c r="V83" s="77">
        <f>HLOOKUP(REG_TRA_DEMANDS!V$3,'BY-Demands'!$J$5:$AK$15,MATCH($E83,'BY-Demands'!$I$5:$I$15,0),FALSE)*HLOOKUP(REG_TRA_DEMANDS!$F83,DEMANDS!$I$4:$T$14,MATCH($E83,DEMANDS!$H$4:$H$14,0),FALSE)/HLOOKUP(2018,DEMANDS!$I$4:$T$14,MATCH($E83,DEMANDS!$H$4:$H$14,0),FALSE)</f>
        <v>0.96885725041587423</v>
      </c>
      <c r="W83" s="77">
        <f>HLOOKUP(REG_TRA_DEMANDS!W$3,'BY-Demands'!$J$5:$AK$15,MATCH($E83,'BY-Demands'!$I$5:$I$15,0),FALSE)*HLOOKUP(REG_TRA_DEMANDS!$F83,DEMANDS!$I$4:$T$14,MATCH($E83,DEMANDS!$H$4:$H$14,0),FALSE)/HLOOKUP(2018,DEMANDS!$I$4:$T$14,MATCH($E83,DEMANDS!$H$4:$H$14,0),FALSE)</f>
        <v>0.79314968714874856</v>
      </c>
      <c r="X83" s="77">
        <f>HLOOKUP(REG_TRA_DEMANDS!X$3,'BY-Demands'!$J$5:$AK$15,MATCH($E83,'BY-Demands'!$I$5:$I$15,0),FALSE)*HLOOKUP(REG_TRA_DEMANDS!$F83,DEMANDS!$I$4:$T$14,MATCH($E83,DEMANDS!$H$4:$H$14,0),FALSE)/HLOOKUP(2018,DEMANDS!$I$4:$T$14,MATCH($E83,DEMANDS!$H$4:$H$14,0),FALSE)</f>
        <v>0.57751943275396322</v>
      </c>
      <c r="Y83" s="77">
        <f>HLOOKUP(REG_TRA_DEMANDS!Y$3,'BY-Demands'!$J$5:$AK$15,MATCH($E83,'BY-Demands'!$I$5:$I$15,0),FALSE)*HLOOKUP(REG_TRA_DEMANDS!$F83,DEMANDS!$I$4:$T$14,MATCH($E83,DEMANDS!$H$4:$H$14,0),FALSE)/HLOOKUP(2018,DEMANDS!$I$4:$T$14,MATCH($E83,DEMANDS!$H$4:$H$14,0),FALSE)</f>
        <v>1.2828252804161158</v>
      </c>
      <c r="Z83" s="77">
        <f>HLOOKUP(REG_TRA_DEMANDS!Z$3,'BY-Demands'!$J$5:$AK$15,MATCH($E83,'BY-Demands'!$I$5:$I$15,0),FALSE)*HLOOKUP(REG_TRA_DEMANDS!$F83,DEMANDS!$I$4:$T$14,MATCH($E83,DEMANDS!$H$4:$H$14,0),FALSE)/HLOOKUP(2018,DEMANDS!$I$4:$T$14,MATCH($E83,DEMANDS!$H$4:$H$14,0),FALSE)</f>
        <v>0.15929307863214437</v>
      </c>
      <c r="AA83" s="77">
        <f>HLOOKUP(REG_TRA_DEMANDS!AA$3,'BY-Demands'!$J$5:$AK$15,MATCH($E83,'BY-Demands'!$I$5:$I$15,0),FALSE)*HLOOKUP(REG_TRA_DEMANDS!$F83,DEMANDS!$I$4:$T$14,MATCH($E83,DEMANDS!$H$4:$H$14,0),FALSE)/HLOOKUP(2018,DEMANDS!$I$4:$T$14,MATCH($E83,DEMANDS!$H$4:$H$14,0),FALSE)</f>
        <v>0.64875988681329577</v>
      </c>
      <c r="AB83" s="77">
        <f>HLOOKUP(REG_TRA_DEMANDS!AB$3,'BY-Demands'!$J$5:$AK$15,MATCH($E83,'BY-Demands'!$I$5:$I$15,0),FALSE)*HLOOKUP(REG_TRA_DEMANDS!$F83,DEMANDS!$I$4:$T$14,MATCH($E83,DEMANDS!$H$4:$H$14,0),FALSE)/HLOOKUP(2018,DEMANDS!$I$4:$T$14,MATCH($E83,DEMANDS!$H$4:$H$14,0),FALSE)</f>
        <v>0.3208529667717232</v>
      </c>
      <c r="AC83" s="77">
        <f>HLOOKUP(REG_TRA_DEMANDS!AC$3,'BY-Demands'!$J$5:$AK$15,MATCH($E83,'BY-Demands'!$I$5:$I$15,0),FALSE)*HLOOKUP(REG_TRA_DEMANDS!$F83,DEMANDS!$I$4:$T$14,MATCH($E83,DEMANDS!$H$4:$H$14,0),FALSE)/HLOOKUP(2018,DEMANDS!$I$4:$T$14,MATCH($E83,DEMANDS!$H$4:$H$14,0),FALSE)</f>
        <v>0.32577930059161092</v>
      </c>
      <c r="AD83" s="77">
        <f>HLOOKUP(REG_TRA_DEMANDS!AD$3,'BY-Demands'!$J$5:$AK$15,MATCH($E83,'BY-Demands'!$I$5:$I$15,0),FALSE)*HLOOKUP(REG_TRA_DEMANDS!$F83,DEMANDS!$I$4:$T$14,MATCH($E83,DEMANDS!$H$4:$H$14,0),FALSE)/HLOOKUP(2018,DEMANDS!$I$4:$T$14,MATCH($E83,DEMANDS!$H$4:$H$14,0),FALSE)</f>
        <v>0.37867649350525007</v>
      </c>
      <c r="AE83" s="77">
        <f>HLOOKUP(REG_TRA_DEMANDS!AE$3,'BY-Demands'!$J$5:$AK$15,MATCH($E83,'BY-Demands'!$I$5:$I$15,0),FALSE)*HLOOKUP(REG_TRA_DEMANDS!$F83,DEMANDS!$I$4:$T$14,MATCH($E83,DEMANDS!$H$4:$H$14,0),FALSE)/HLOOKUP(2018,DEMANDS!$I$4:$T$14,MATCH($E83,DEMANDS!$H$4:$H$14,0),FALSE)</f>
        <v>0.79135512962202881</v>
      </c>
      <c r="AF83" s="77">
        <f>HLOOKUP(REG_TRA_DEMANDS!AF$3,'BY-Demands'!$J$5:$AK$15,MATCH($E83,'BY-Demands'!$I$5:$I$15,0),FALSE)*HLOOKUP(REG_TRA_DEMANDS!$F83,DEMANDS!$I$4:$T$14,MATCH($E83,DEMANDS!$H$4:$H$14,0),FALSE)/HLOOKUP(2018,DEMANDS!$I$4:$T$14,MATCH($E83,DEMANDS!$H$4:$H$14,0),FALSE)</f>
        <v>0.30515431671803778</v>
      </c>
    </row>
    <row r="84" spans="4:32" x14ac:dyDescent="0.2">
      <c r="D84" s="75" t="s">
        <v>4</v>
      </c>
      <c r="E84" s="75" t="str">
        <f>DEMANDS!$H$12</f>
        <v>TOTH</v>
      </c>
      <c r="F84" s="75">
        <v>2035</v>
      </c>
      <c r="G84" s="77">
        <f>HLOOKUP(REG_TRA_DEMANDS!G$3,'BY-Demands'!$J$5:$AK$15,MATCH($E84,'BY-Demands'!$I$5:$I$15,0),FALSE)*HLOOKUP(REG_TRA_DEMANDS!$F84,DEMANDS!$I$4:$T$14,MATCH($E84,DEMANDS!$H$4:$H$14,0),FALSE)/HLOOKUP(2018,DEMANDS!$I$4:$T$14,MATCH($E84,DEMANDS!$H$4:$H$14,0),FALSE)</f>
        <v>0.2901595922591137</v>
      </c>
      <c r="H84" s="77">
        <f>HLOOKUP(REG_TRA_DEMANDS!H$3,'BY-Demands'!$J$5:$AK$15,MATCH($E84,'BY-Demands'!$I$5:$I$15,0),FALSE)*HLOOKUP(REG_TRA_DEMANDS!$F84,DEMANDS!$I$4:$T$14,MATCH($E84,DEMANDS!$H$4:$H$14,0),FALSE)/HLOOKUP(2018,DEMANDS!$I$4:$T$14,MATCH($E84,DEMANDS!$H$4:$H$14,0),FALSE)</f>
        <v>6.8669489578207026</v>
      </c>
      <c r="I84" s="77">
        <f>HLOOKUP(REG_TRA_DEMANDS!I$3,'BY-Demands'!$J$5:$AK$15,MATCH($E84,'BY-Demands'!$I$5:$I$15,0),FALSE)*HLOOKUP(REG_TRA_DEMANDS!$F84,DEMANDS!$I$4:$T$14,MATCH($E84,DEMANDS!$H$4:$H$14,0),FALSE)/HLOOKUP(2018,DEMANDS!$I$4:$T$14,MATCH($E84,DEMANDS!$H$4:$H$14,0),FALSE)</f>
        <v>1.1340137342096153</v>
      </c>
      <c r="J84" s="77">
        <f>HLOOKUP(REG_TRA_DEMANDS!J$3,'BY-Demands'!$J$5:$AK$15,MATCH($E84,'BY-Demands'!$I$5:$I$15,0),FALSE)*HLOOKUP(REG_TRA_DEMANDS!$F84,DEMANDS!$I$4:$T$14,MATCH($E84,DEMANDS!$H$4:$H$14,0),FALSE)/HLOOKUP(2018,DEMANDS!$I$4:$T$14,MATCH($E84,DEMANDS!$H$4:$H$14,0),FALSE)</f>
        <v>0.50574574332636102</v>
      </c>
      <c r="K84" s="77">
        <f>HLOOKUP(REG_TRA_DEMANDS!K$3,'BY-Demands'!$J$5:$AK$15,MATCH($E84,'BY-Demands'!$I$5:$I$15,0),FALSE)*HLOOKUP(REG_TRA_DEMANDS!$F84,DEMANDS!$I$4:$T$14,MATCH($E84,DEMANDS!$H$4:$H$14,0),FALSE)/HLOOKUP(2018,DEMANDS!$I$4:$T$14,MATCH($E84,DEMANDS!$H$4:$H$14,0),FALSE)</f>
        <v>0.43166667226814698</v>
      </c>
      <c r="L84" s="77">
        <f>HLOOKUP(REG_TRA_DEMANDS!L$3,'BY-Demands'!$J$5:$AK$15,MATCH($E84,'BY-Demands'!$I$5:$I$15,0),FALSE)*HLOOKUP(REG_TRA_DEMANDS!$F84,DEMANDS!$I$4:$T$14,MATCH($E84,DEMANDS!$H$4:$H$14,0),FALSE)/HLOOKUP(2018,DEMANDS!$I$4:$T$14,MATCH($E84,DEMANDS!$H$4:$H$14,0),FALSE)</f>
        <v>0.20831330384329963</v>
      </c>
      <c r="M84" s="77">
        <f>HLOOKUP(REG_TRA_DEMANDS!M$3,'BY-Demands'!$J$5:$AK$15,MATCH($E84,'BY-Demands'!$I$5:$I$15,0),FALSE)*HLOOKUP(REG_TRA_DEMANDS!$F84,DEMANDS!$I$4:$T$14,MATCH($E84,DEMANDS!$H$4:$H$14,0),FALSE)/HLOOKUP(2018,DEMANDS!$I$4:$T$14,MATCH($E84,DEMANDS!$H$4:$H$14,0),FALSE)</f>
        <v>0.65687010624470665</v>
      </c>
      <c r="N84" s="77">
        <f>HLOOKUP(REG_TRA_DEMANDS!N$3,'BY-Demands'!$J$5:$AK$15,MATCH($E84,'BY-Demands'!$I$5:$I$15,0),FALSE)*HLOOKUP(REG_TRA_DEMANDS!$F84,DEMANDS!$I$4:$T$14,MATCH($E84,DEMANDS!$H$4:$H$14,0),FALSE)/HLOOKUP(2018,DEMANDS!$I$4:$T$14,MATCH($E84,DEMANDS!$H$4:$H$14,0),FALSE)</f>
        <v>0.99406111699196598</v>
      </c>
      <c r="O84" s="77">
        <f>HLOOKUP(REG_TRA_DEMANDS!O$3,'BY-Demands'!$J$5:$AK$15,MATCH($E84,'BY-Demands'!$I$5:$I$15,0),FALSE)*HLOOKUP(REG_TRA_DEMANDS!$F84,DEMANDS!$I$4:$T$14,MATCH($E84,DEMANDS!$H$4:$H$14,0),FALSE)/HLOOKUP(2018,DEMANDS!$I$4:$T$14,MATCH($E84,DEMANDS!$H$4:$H$14,0),FALSE)</f>
        <v>0.39733597927549957</v>
      </c>
      <c r="P84" s="77">
        <f>HLOOKUP(REG_TRA_DEMANDS!P$3,'BY-Demands'!$J$5:$AK$15,MATCH($E84,'BY-Demands'!$I$5:$I$15,0),FALSE)*HLOOKUP(REG_TRA_DEMANDS!$F84,DEMANDS!$I$4:$T$14,MATCH($E84,DEMANDS!$H$4:$H$14,0),FALSE)/HLOOKUP(2018,DEMANDS!$I$4:$T$14,MATCH($E84,DEMANDS!$H$4:$H$14,0),FALSE)</f>
        <v>0.45242512128225854</v>
      </c>
      <c r="Q84" s="77">
        <f>HLOOKUP(REG_TRA_DEMANDS!Q$3,'BY-Demands'!$J$5:$AK$15,MATCH($E84,'BY-Demands'!$I$5:$I$15,0),FALSE)*HLOOKUP(REG_TRA_DEMANDS!$F84,DEMANDS!$I$4:$T$14,MATCH($E84,DEMANDS!$H$4:$H$14,0),FALSE)/HLOOKUP(2018,DEMANDS!$I$4:$T$14,MATCH($E84,DEMANDS!$H$4:$H$14,0),FALSE)</f>
        <v>0.76307304279173405</v>
      </c>
      <c r="R84" s="77">
        <f>HLOOKUP(REG_TRA_DEMANDS!R$3,'BY-Demands'!$J$5:$AK$15,MATCH($E84,'BY-Demands'!$I$5:$I$15,0),FALSE)*HLOOKUP(REG_TRA_DEMANDS!$F84,DEMANDS!$I$4:$T$14,MATCH($E84,DEMANDS!$H$4:$H$14,0),FALSE)/HLOOKUP(2018,DEMANDS!$I$4:$T$14,MATCH($E84,DEMANDS!$H$4:$H$14,0),FALSE)</f>
        <v>0.72588315758280486</v>
      </c>
      <c r="S84" s="77">
        <f>HLOOKUP(REG_TRA_DEMANDS!S$3,'BY-Demands'!$J$5:$AK$15,MATCH($E84,'BY-Demands'!$I$5:$I$15,0),FALSE)*HLOOKUP(REG_TRA_DEMANDS!$F84,DEMANDS!$I$4:$T$14,MATCH($E84,DEMANDS!$H$4:$H$14,0),FALSE)/HLOOKUP(2018,DEMANDS!$I$4:$T$14,MATCH($E84,DEMANDS!$H$4:$H$14,0),FALSE)</f>
        <v>0.60556264093042822</v>
      </c>
      <c r="T84" s="77">
        <f>HLOOKUP(REG_TRA_DEMANDS!T$3,'BY-Demands'!$J$5:$AK$15,MATCH($E84,'BY-Demands'!$I$5:$I$15,0),FALSE)*HLOOKUP(REG_TRA_DEMANDS!$F84,DEMANDS!$I$4:$T$14,MATCH($E84,DEMANDS!$H$4:$H$14,0),FALSE)/HLOOKUP(2018,DEMANDS!$I$4:$T$14,MATCH($E84,DEMANDS!$H$4:$H$14,0),FALSE)</f>
        <v>2.76678067748403</v>
      </c>
      <c r="U84" s="77">
        <f>HLOOKUP(REG_TRA_DEMANDS!U$3,'BY-Demands'!$J$5:$AK$15,MATCH($E84,'BY-Demands'!$I$5:$I$15,0),FALSE)*HLOOKUP(REG_TRA_DEMANDS!$F84,DEMANDS!$I$4:$T$14,MATCH($E84,DEMANDS!$H$4:$H$14,0),FALSE)/HLOOKUP(2018,DEMANDS!$I$4:$T$14,MATCH($E84,DEMANDS!$H$4:$H$14,0),FALSE)</f>
        <v>0.75280339516997286</v>
      </c>
      <c r="V84" s="77">
        <f>HLOOKUP(REG_TRA_DEMANDS!V$3,'BY-Demands'!$J$5:$AK$15,MATCH($E84,'BY-Demands'!$I$5:$I$15,0),FALSE)*HLOOKUP(REG_TRA_DEMANDS!$F84,DEMANDS!$I$4:$T$14,MATCH($E84,DEMANDS!$H$4:$H$14,0),FALSE)/HLOOKUP(2018,DEMANDS!$I$4:$T$14,MATCH($E84,DEMANDS!$H$4:$H$14,0),FALSE)</f>
        <v>0.9933221100911438</v>
      </c>
      <c r="W84" s="77">
        <f>HLOOKUP(REG_TRA_DEMANDS!W$3,'BY-Demands'!$J$5:$AK$15,MATCH($E84,'BY-Demands'!$I$5:$I$15,0),FALSE)*HLOOKUP(REG_TRA_DEMANDS!$F84,DEMANDS!$I$4:$T$14,MATCH($E84,DEMANDS!$H$4:$H$14,0),FALSE)/HLOOKUP(2018,DEMANDS!$I$4:$T$14,MATCH($E84,DEMANDS!$H$4:$H$14,0),FALSE)</f>
        <v>0.81317771066743405</v>
      </c>
      <c r="X84" s="77">
        <f>HLOOKUP(REG_TRA_DEMANDS!X$3,'BY-Demands'!$J$5:$AK$15,MATCH($E84,'BY-Demands'!$I$5:$I$15,0),FALSE)*HLOOKUP(REG_TRA_DEMANDS!$F84,DEMANDS!$I$4:$T$14,MATCH($E84,DEMANDS!$H$4:$H$14,0),FALSE)/HLOOKUP(2018,DEMANDS!$I$4:$T$14,MATCH($E84,DEMANDS!$H$4:$H$14,0),FALSE)</f>
        <v>0.59210252213684422</v>
      </c>
      <c r="Y84" s="77">
        <f>HLOOKUP(REG_TRA_DEMANDS!Y$3,'BY-Demands'!$J$5:$AK$15,MATCH($E84,'BY-Demands'!$I$5:$I$15,0),FALSE)*HLOOKUP(REG_TRA_DEMANDS!$F84,DEMANDS!$I$4:$T$14,MATCH($E84,DEMANDS!$H$4:$H$14,0),FALSE)/HLOOKUP(2018,DEMANDS!$I$4:$T$14,MATCH($E84,DEMANDS!$H$4:$H$14,0),FALSE)</f>
        <v>1.3152182262910599</v>
      </c>
      <c r="Z84" s="77">
        <f>HLOOKUP(REG_TRA_DEMANDS!Z$3,'BY-Demands'!$J$5:$AK$15,MATCH($E84,'BY-Demands'!$I$5:$I$15,0),FALSE)*HLOOKUP(REG_TRA_DEMANDS!$F84,DEMANDS!$I$4:$T$14,MATCH($E84,DEMANDS!$H$4:$H$14,0),FALSE)/HLOOKUP(2018,DEMANDS!$I$4:$T$14,MATCH($E84,DEMANDS!$H$4:$H$14,0),FALSE)</f>
        <v>0.16331542848224281</v>
      </c>
      <c r="AA84" s="77">
        <f>HLOOKUP(REG_TRA_DEMANDS!AA$3,'BY-Demands'!$J$5:$AK$15,MATCH($E84,'BY-Demands'!$I$5:$I$15,0),FALSE)*HLOOKUP(REG_TRA_DEMANDS!$F84,DEMANDS!$I$4:$T$14,MATCH($E84,DEMANDS!$H$4:$H$14,0),FALSE)/HLOOKUP(2018,DEMANDS!$I$4:$T$14,MATCH($E84,DEMANDS!$H$4:$H$14,0),FALSE)</f>
        <v>0.66514188693459153</v>
      </c>
      <c r="AB84" s="77">
        <f>HLOOKUP(REG_TRA_DEMANDS!AB$3,'BY-Demands'!$J$5:$AK$15,MATCH($E84,'BY-Demands'!$I$5:$I$15,0),FALSE)*HLOOKUP(REG_TRA_DEMANDS!$F84,DEMANDS!$I$4:$T$14,MATCH($E84,DEMANDS!$H$4:$H$14,0),FALSE)/HLOOKUP(2018,DEMANDS!$I$4:$T$14,MATCH($E84,DEMANDS!$H$4:$H$14,0),FALSE)</f>
        <v>0.32895490625258561</v>
      </c>
      <c r="AC84" s="77">
        <f>HLOOKUP(REG_TRA_DEMANDS!AC$3,'BY-Demands'!$J$5:$AK$15,MATCH($E84,'BY-Demands'!$I$5:$I$15,0),FALSE)*HLOOKUP(REG_TRA_DEMANDS!$F84,DEMANDS!$I$4:$T$14,MATCH($E84,DEMANDS!$H$4:$H$14,0),FALSE)/HLOOKUP(2018,DEMANDS!$I$4:$T$14,MATCH($E84,DEMANDS!$H$4:$H$14,0),FALSE)</f>
        <v>0.33400563617475293</v>
      </c>
      <c r="AD84" s="77">
        <f>HLOOKUP(REG_TRA_DEMANDS!AD$3,'BY-Demands'!$J$5:$AK$15,MATCH($E84,'BY-Demands'!$I$5:$I$15,0),FALSE)*HLOOKUP(REG_TRA_DEMANDS!$F84,DEMANDS!$I$4:$T$14,MATCH($E84,DEMANDS!$H$4:$H$14,0),FALSE)/HLOOKUP(2018,DEMANDS!$I$4:$T$14,MATCH($E84,DEMANDS!$H$4:$H$14,0),FALSE)</f>
        <v>0.38823854949642161</v>
      </c>
      <c r="AE84" s="77">
        <f>HLOOKUP(REG_TRA_DEMANDS!AE$3,'BY-Demands'!$J$5:$AK$15,MATCH($E84,'BY-Demands'!$I$5:$I$15,0),FALSE)*HLOOKUP(REG_TRA_DEMANDS!$F84,DEMANDS!$I$4:$T$14,MATCH($E84,DEMANDS!$H$4:$H$14,0),FALSE)/HLOOKUP(2018,DEMANDS!$I$4:$T$14,MATCH($E84,DEMANDS!$H$4:$H$14,0),FALSE)</f>
        <v>0.81133783831435424</v>
      </c>
      <c r="AF84" s="77">
        <f>HLOOKUP(REG_TRA_DEMANDS!AF$3,'BY-Demands'!$J$5:$AK$15,MATCH($E84,'BY-Demands'!$I$5:$I$15,0),FALSE)*HLOOKUP(REG_TRA_DEMANDS!$F84,DEMANDS!$I$4:$T$14,MATCH($E84,DEMANDS!$H$4:$H$14,0),FALSE)/HLOOKUP(2018,DEMANDS!$I$4:$T$14,MATCH($E84,DEMANDS!$H$4:$H$14,0),FALSE)</f>
        <v>0.31285984561262475</v>
      </c>
    </row>
    <row r="85" spans="4:32" x14ac:dyDescent="0.2">
      <c r="D85" s="75" t="s">
        <v>4</v>
      </c>
      <c r="E85" s="75" t="str">
        <f>DEMANDS!$H$12</f>
        <v>TOTH</v>
      </c>
      <c r="F85" s="75">
        <v>2040</v>
      </c>
      <c r="G85" s="77">
        <f>HLOOKUP(REG_TRA_DEMANDS!G$3,'BY-Demands'!$J$5:$AK$15,MATCH($E85,'BY-Demands'!$I$5:$I$15,0),FALSE)*HLOOKUP(REG_TRA_DEMANDS!$F85,DEMANDS!$I$4:$T$14,MATCH($E85,DEMANDS!$H$4:$H$14,0),FALSE)/HLOOKUP(2018,DEMANDS!$I$4:$T$14,MATCH($E85,DEMANDS!$H$4:$H$14,0),FALSE)</f>
        <v>0.29748648557080187</v>
      </c>
      <c r="H85" s="77">
        <f>HLOOKUP(REG_TRA_DEMANDS!H$3,'BY-Demands'!$J$5:$AK$15,MATCH($E85,'BY-Demands'!$I$5:$I$15,0),FALSE)*HLOOKUP(REG_TRA_DEMANDS!$F85,DEMANDS!$I$4:$T$14,MATCH($E85,DEMANDS!$H$4:$H$14,0),FALSE)/HLOOKUP(2018,DEMANDS!$I$4:$T$14,MATCH($E85,DEMANDS!$H$4:$H$14,0),FALSE)</f>
        <v>7.0403480241725402</v>
      </c>
      <c r="I85" s="77">
        <f>HLOOKUP(REG_TRA_DEMANDS!I$3,'BY-Demands'!$J$5:$AK$15,MATCH($E85,'BY-Demands'!$I$5:$I$15,0),FALSE)*HLOOKUP(REG_TRA_DEMANDS!$F85,DEMANDS!$I$4:$T$14,MATCH($E85,DEMANDS!$H$4:$H$14,0),FALSE)/HLOOKUP(2018,DEMANDS!$I$4:$T$14,MATCH($E85,DEMANDS!$H$4:$H$14,0),FALSE)</f>
        <v>1.1626490020629117</v>
      </c>
      <c r="J85" s="77">
        <f>HLOOKUP(REG_TRA_DEMANDS!J$3,'BY-Demands'!$J$5:$AK$15,MATCH($E85,'BY-Demands'!$I$5:$I$15,0),FALSE)*HLOOKUP(REG_TRA_DEMANDS!$F85,DEMANDS!$I$4:$T$14,MATCH($E85,DEMANDS!$H$4:$H$14,0),FALSE)/HLOOKUP(2018,DEMANDS!$I$4:$T$14,MATCH($E85,DEMANDS!$H$4:$H$14,0),FALSE)</f>
        <v>0.51851645710956618</v>
      </c>
      <c r="K85" s="77">
        <f>HLOOKUP(REG_TRA_DEMANDS!K$3,'BY-Demands'!$J$5:$AK$15,MATCH($E85,'BY-Demands'!$I$5:$I$15,0),FALSE)*HLOOKUP(REG_TRA_DEMANDS!$F85,DEMANDS!$I$4:$T$14,MATCH($E85,DEMANDS!$H$4:$H$14,0),FALSE)/HLOOKUP(2018,DEMANDS!$I$4:$T$14,MATCH($E85,DEMANDS!$H$4:$H$14,0),FALSE)</f>
        <v>0.44256679667656496</v>
      </c>
      <c r="L85" s="77">
        <f>HLOOKUP(REG_TRA_DEMANDS!L$3,'BY-Demands'!$J$5:$AK$15,MATCH($E85,'BY-Demands'!$I$5:$I$15,0),FALSE)*HLOOKUP(REG_TRA_DEMANDS!$F85,DEMANDS!$I$4:$T$14,MATCH($E85,DEMANDS!$H$4:$H$14,0),FALSE)/HLOOKUP(2018,DEMANDS!$I$4:$T$14,MATCH($E85,DEMANDS!$H$4:$H$14,0),FALSE)</f>
        <v>0.21357347580860261</v>
      </c>
      <c r="M85" s="77">
        <f>HLOOKUP(REG_TRA_DEMANDS!M$3,'BY-Demands'!$J$5:$AK$15,MATCH($E85,'BY-Demands'!$I$5:$I$15,0),FALSE)*HLOOKUP(REG_TRA_DEMANDS!$F85,DEMANDS!$I$4:$T$14,MATCH($E85,DEMANDS!$H$4:$H$14,0),FALSE)/HLOOKUP(2018,DEMANDS!$I$4:$T$14,MATCH($E85,DEMANDS!$H$4:$H$14,0),FALSE)</f>
        <v>0.67345689956978949</v>
      </c>
      <c r="N85" s="77">
        <f>HLOOKUP(REG_TRA_DEMANDS!N$3,'BY-Demands'!$J$5:$AK$15,MATCH($E85,'BY-Demands'!$I$5:$I$15,0),FALSE)*HLOOKUP(REG_TRA_DEMANDS!$F85,DEMANDS!$I$4:$T$14,MATCH($E85,DEMANDS!$H$4:$H$14,0),FALSE)/HLOOKUP(2018,DEMANDS!$I$4:$T$14,MATCH($E85,DEMANDS!$H$4:$H$14,0),FALSE)</f>
        <v>1.0191624058819557</v>
      </c>
      <c r="O85" s="77">
        <f>HLOOKUP(REG_TRA_DEMANDS!O$3,'BY-Demands'!$J$5:$AK$15,MATCH($E85,'BY-Demands'!$I$5:$I$15,0),FALSE)*HLOOKUP(REG_TRA_DEMANDS!$F85,DEMANDS!$I$4:$T$14,MATCH($E85,DEMANDS!$H$4:$H$14,0),FALSE)/HLOOKUP(2018,DEMANDS!$I$4:$T$14,MATCH($E85,DEMANDS!$H$4:$H$14,0),FALSE)</f>
        <v>0.40736921066509629</v>
      </c>
      <c r="P85" s="77">
        <f>HLOOKUP(REG_TRA_DEMANDS!P$3,'BY-Demands'!$J$5:$AK$15,MATCH($E85,'BY-Demands'!$I$5:$I$15,0),FALSE)*HLOOKUP(REG_TRA_DEMANDS!$F85,DEMANDS!$I$4:$T$14,MATCH($E85,DEMANDS!$H$4:$H$14,0),FALSE)/HLOOKUP(2018,DEMANDS!$I$4:$T$14,MATCH($E85,DEMANDS!$H$4:$H$14,0),FALSE)</f>
        <v>0.46384942254127903</v>
      </c>
      <c r="Q85" s="77">
        <f>HLOOKUP(REG_TRA_DEMANDS!Q$3,'BY-Demands'!$J$5:$AK$15,MATCH($E85,'BY-Demands'!$I$5:$I$15,0),FALSE)*HLOOKUP(REG_TRA_DEMANDS!$F85,DEMANDS!$I$4:$T$14,MATCH($E85,DEMANDS!$H$4:$H$14,0),FALSE)/HLOOKUP(2018,DEMANDS!$I$4:$T$14,MATCH($E85,DEMANDS!$H$4:$H$14,0),FALSE)</f>
        <v>0.78234159335051612</v>
      </c>
      <c r="R85" s="77">
        <f>HLOOKUP(REG_TRA_DEMANDS!R$3,'BY-Demands'!$J$5:$AK$15,MATCH($E85,'BY-Demands'!$I$5:$I$15,0),FALSE)*HLOOKUP(REG_TRA_DEMANDS!$F85,DEMANDS!$I$4:$T$14,MATCH($E85,DEMANDS!$H$4:$H$14,0),FALSE)/HLOOKUP(2018,DEMANDS!$I$4:$T$14,MATCH($E85,DEMANDS!$H$4:$H$14,0),FALSE)</f>
        <v>0.7442126169363702</v>
      </c>
      <c r="S85" s="77">
        <f>HLOOKUP(REG_TRA_DEMANDS!S$3,'BY-Demands'!$J$5:$AK$15,MATCH($E85,'BY-Demands'!$I$5:$I$15,0),FALSE)*HLOOKUP(REG_TRA_DEMANDS!$F85,DEMANDS!$I$4:$T$14,MATCH($E85,DEMANDS!$H$4:$H$14,0),FALSE)/HLOOKUP(2018,DEMANDS!$I$4:$T$14,MATCH($E85,DEMANDS!$H$4:$H$14,0),FALSE)</f>
        <v>0.62085385646149782</v>
      </c>
      <c r="T85" s="77">
        <f>HLOOKUP(REG_TRA_DEMANDS!T$3,'BY-Demands'!$J$5:$AK$15,MATCH($E85,'BY-Demands'!$I$5:$I$15,0),FALSE)*HLOOKUP(REG_TRA_DEMANDS!$F85,DEMANDS!$I$4:$T$14,MATCH($E85,DEMANDS!$H$4:$H$14,0),FALSE)/HLOOKUP(2018,DEMANDS!$I$4:$T$14,MATCH($E85,DEMANDS!$H$4:$H$14,0),FALSE)</f>
        <v>2.8366453567211822</v>
      </c>
      <c r="U85" s="77">
        <f>HLOOKUP(REG_TRA_DEMANDS!U$3,'BY-Demands'!$J$5:$AK$15,MATCH($E85,'BY-Demands'!$I$5:$I$15,0),FALSE)*HLOOKUP(REG_TRA_DEMANDS!$F85,DEMANDS!$I$4:$T$14,MATCH($E85,DEMANDS!$H$4:$H$14,0),FALSE)/HLOOKUP(2018,DEMANDS!$I$4:$T$14,MATCH($E85,DEMANDS!$H$4:$H$14,0),FALSE)</f>
        <v>0.77181262425712094</v>
      </c>
      <c r="V85" s="77">
        <f>HLOOKUP(REG_TRA_DEMANDS!V$3,'BY-Demands'!$J$5:$AK$15,MATCH($E85,'BY-Demands'!$I$5:$I$15,0),FALSE)*HLOOKUP(REG_TRA_DEMANDS!$F85,DEMANDS!$I$4:$T$14,MATCH($E85,DEMANDS!$H$4:$H$14,0),FALSE)/HLOOKUP(2018,DEMANDS!$I$4:$T$14,MATCH($E85,DEMANDS!$H$4:$H$14,0),FALSE)</f>
        <v>1.0184047381308177</v>
      </c>
      <c r="W85" s="77">
        <f>HLOOKUP(REG_TRA_DEMANDS!W$3,'BY-Demands'!$J$5:$AK$15,MATCH($E85,'BY-Demands'!$I$5:$I$15,0),FALSE)*HLOOKUP(REG_TRA_DEMANDS!$F85,DEMANDS!$I$4:$T$14,MATCH($E85,DEMANDS!$H$4:$H$14,0),FALSE)/HLOOKUP(2018,DEMANDS!$I$4:$T$14,MATCH($E85,DEMANDS!$H$4:$H$14,0),FALSE)</f>
        <v>0.83371146687764597</v>
      </c>
      <c r="X85" s="77">
        <f>HLOOKUP(REG_TRA_DEMANDS!X$3,'BY-Demands'!$J$5:$AK$15,MATCH($E85,'BY-Demands'!$I$5:$I$15,0),FALSE)*HLOOKUP(REG_TRA_DEMANDS!$F85,DEMANDS!$I$4:$T$14,MATCH($E85,DEMANDS!$H$4:$H$14,0),FALSE)/HLOOKUP(2018,DEMANDS!$I$4:$T$14,MATCH($E85,DEMANDS!$H$4:$H$14,0),FALSE)</f>
        <v>0.60705385280112245</v>
      </c>
      <c r="Y85" s="77">
        <f>HLOOKUP(REG_TRA_DEMANDS!Y$3,'BY-Demands'!$J$5:$AK$15,MATCH($E85,'BY-Demands'!$I$5:$I$15,0),FALSE)*HLOOKUP(REG_TRA_DEMANDS!$F85,DEMANDS!$I$4:$T$14,MATCH($E85,DEMANDS!$H$4:$H$14,0),FALSE)/HLOOKUP(2018,DEMANDS!$I$4:$T$14,MATCH($E85,DEMANDS!$H$4:$H$14,0),FALSE)</f>
        <v>1.3484291346418578</v>
      </c>
      <c r="Z85" s="77">
        <f>HLOOKUP(REG_TRA_DEMANDS!Z$3,'BY-Demands'!$J$5:$AK$15,MATCH($E85,'BY-Demands'!$I$5:$I$15,0),FALSE)*HLOOKUP(REG_TRA_DEMANDS!$F85,DEMANDS!$I$4:$T$14,MATCH($E85,DEMANDS!$H$4:$H$14,0),FALSE)/HLOOKUP(2018,DEMANDS!$I$4:$T$14,MATCH($E85,DEMANDS!$H$4:$H$14,0),FALSE)</f>
        <v>0.16743934770657598</v>
      </c>
      <c r="AA85" s="77">
        <f>HLOOKUP(REG_TRA_DEMANDS!AA$3,'BY-Demands'!$J$5:$AK$15,MATCH($E85,'BY-Demands'!$I$5:$I$15,0),FALSE)*HLOOKUP(REG_TRA_DEMANDS!$F85,DEMANDS!$I$4:$T$14,MATCH($E85,DEMANDS!$H$4:$H$14,0),FALSE)/HLOOKUP(2018,DEMANDS!$I$4:$T$14,MATCH($E85,DEMANDS!$H$4:$H$14,0),FALSE)</f>
        <v>0.68193755308769488</v>
      </c>
      <c r="AB85" s="77">
        <f>HLOOKUP(REG_TRA_DEMANDS!AB$3,'BY-Demands'!$J$5:$AK$15,MATCH($E85,'BY-Demands'!$I$5:$I$15,0),FALSE)*HLOOKUP(REG_TRA_DEMANDS!$F85,DEMANDS!$I$4:$T$14,MATCH($E85,DEMANDS!$H$4:$H$14,0),FALSE)/HLOOKUP(2018,DEMANDS!$I$4:$T$14,MATCH($E85,DEMANDS!$H$4:$H$14,0),FALSE)</f>
        <v>0.33726142985810798</v>
      </c>
      <c r="AC85" s="77">
        <f>HLOOKUP(REG_TRA_DEMANDS!AC$3,'BY-Demands'!$J$5:$AK$15,MATCH($E85,'BY-Demands'!$I$5:$I$15,0),FALSE)*HLOOKUP(REG_TRA_DEMANDS!$F85,DEMANDS!$I$4:$T$14,MATCH($E85,DEMANDS!$H$4:$H$14,0),FALSE)/HLOOKUP(2018,DEMANDS!$I$4:$T$14,MATCH($E85,DEMANDS!$H$4:$H$14,0),FALSE)</f>
        <v>0.34243969704002175</v>
      </c>
      <c r="AD85" s="77">
        <f>HLOOKUP(REG_TRA_DEMANDS!AD$3,'BY-Demands'!$J$5:$AK$15,MATCH($E85,'BY-Demands'!$I$5:$I$15,0),FALSE)*HLOOKUP(REG_TRA_DEMANDS!$F85,DEMANDS!$I$4:$T$14,MATCH($E85,DEMANDS!$H$4:$H$14,0),FALSE)/HLOOKUP(2018,DEMANDS!$I$4:$T$14,MATCH($E85,DEMANDS!$H$4:$H$14,0),FALSE)</f>
        <v>0.39804205938385145</v>
      </c>
      <c r="AE85" s="77">
        <f>HLOOKUP(REG_TRA_DEMANDS!AE$3,'BY-Demands'!$J$5:$AK$15,MATCH($E85,'BY-Demands'!$I$5:$I$15,0),FALSE)*HLOOKUP(REG_TRA_DEMANDS!$F85,DEMANDS!$I$4:$T$14,MATCH($E85,DEMANDS!$H$4:$H$14,0),FALSE)/HLOOKUP(2018,DEMANDS!$I$4:$T$14,MATCH($E85,DEMANDS!$H$4:$H$14,0),FALSE)</f>
        <v>0.83182513544205494</v>
      </c>
      <c r="AF85" s="77">
        <f>HLOOKUP(REG_TRA_DEMANDS!AF$3,'BY-Demands'!$J$5:$AK$15,MATCH($E85,'BY-Demands'!$I$5:$I$15,0),FALSE)*HLOOKUP(REG_TRA_DEMANDS!$F85,DEMANDS!$I$4:$T$14,MATCH($E85,DEMANDS!$H$4:$H$14,0),FALSE)/HLOOKUP(2018,DEMANDS!$I$4:$T$14,MATCH($E85,DEMANDS!$H$4:$H$14,0),FALSE)</f>
        <v>0.32075994876781494</v>
      </c>
    </row>
    <row r="86" spans="4:32" x14ac:dyDescent="0.2">
      <c r="D86" s="75" t="s">
        <v>4</v>
      </c>
      <c r="E86" s="75" t="str">
        <f>DEMANDS!$H$12</f>
        <v>TOTH</v>
      </c>
      <c r="F86" s="75">
        <v>2045</v>
      </c>
      <c r="G86" s="77">
        <f>HLOOKUP(REG_TRA_DEMANDS!G$3,'BY-Demands'!$J$5:$AK$15,MATCH($E86,'BY-Demands'!$I$5:$I$15,0),FALSE)*HLOOKUP(REG_TRA_DEMANDS!$F86,DEMANDS!$I$4:$T$14,MATCH($E86,DEMANDS!$H$4:$H$14,0),FALSE)/HLOOKUP(2018,DEMANDS!$I$4:$T$14,MATCH($E86,DEMANDS!$H$4:$H$14,0),FALSE)</f>
        <v>0.30499839212014629</v>
      </c>
      <c r="H86" s="77">
        <f>HLOOKUP(REG_TRA_DEMANDS!H$3,'BY-Demands'!$J$5:$AK$15,MATCH($E86,'BY-Demands'!$I$5:$I$15,0),FALSE)*HLOOKUP(REG_TRA_DEMANDS!$F86,DEMANDS!$I$4:$T$14,MATCH($E86,DEMANDS!$H$4:$H$14,0),FALSE)/HLOOKUP(2018,DEMANDS!$I$4:$T$14,MATCH($E86,DEMANDS!$H$4:$H$14,0),FALSE)</f>
        <v>7.2181256342410105</v>
      </c>
      <c r="I86" s="77">
        <f>HLOOKUP(REG_TRA_DEMANDS!I$3,'BY-Demands'!$J$5:$AK$15,MATCH($E86,'BY-Demands'!$I$5:$I$15,0),FALSE)*HLOOKUP(REG_TRA_DEMANDS!$F86,DEMANDS!$I$4:$T$14,MATCH($E86,DEMANDS!$H$4:$H$14,0),FALSE)/HLOOKUP(2018,DEMANDS!$I$4:$T$14,MATCH($E86,DEMANDS!$H$4:$H$14,0),FALSE)</f>
        <v>1.1920073463131631</v>
      </c>
      <c r="J86" s="77">
        <f>HLOOKUP(REG_TRA_DEMANDS!J$3,'BY-Demands'!$J$5:$AK$15,MATCH($E86,'BY-Demands'!$I$5:$I$15,0),FALSE)*HLOOKUP(REG_TRA_DEMANDS!$F86,DEMANDS!$I$4:$T$14,MATCH($E86,DEMANDS!$H$4:$H$14,0),FALSE)/HLOOKUP(2018,DEMANDS!$I$4:$T$14,MATCH($E86,DEMANDS!$H$4:$H$14,0),FALSE)</f>
        <v>0.53160964741913808</v>
      </c>
      <c r="K86" s="77">
        <f>HLOOKUP(REG_TRA_DEMANDS!K$3,'BY-Demands'!$J$5:$AK$15,MATCH($E86,'BY-Demands'!$I$5:$I$15,0),FALSE)*HLOOKUP(REG_TRA_DEMANDS!$F86,DEMANDS!$I$4:$T$14,MATCH($E86,DEMANDS!$H$4:$H$14,0),FALSE)/HLOOKUP(2018,DEMANDS!$I$4:$T$14,MATCH($E86,DEMANDS!$H$4:$H$14,0),FALSE)</f>
        <v>0.45374216288554792</v>
      </c>
      <c r="L86" s="77">
        <f>HLOOKUP(REG_TRA_DEMANDS!L$3,'BY-Demands'!$J$5:$AK$15,MATCH($E86,'BY-Demands'!$I$5:$I$15,0),FALSE)*HLOOKUP(REG_TRA_DEMANDS!$F86,DEMANDS!$I$4:$T$14,MATCH($E86,DEMANDS!$H$4:$H$14,0),FALSE)/HLOOKUP(2018,DEMANDS!$I$4:$T$14,MATCH($E86,DEMANDS!$H$4:$H$14,0),FALSE)</f>
        <v>0.21896647370769892</v>
      </c>
      <c r="M86" s="77">
        <f>HLOOKUP(REG_TRA_DEMANDS!M$3,'BY-Demands'!$J$5:$AK$15,MATCH($E86,'BY-Demands'!$I$5:$I$15,0),FALSE)*HLOOKUP(REG_TRA_DEMANDS!$F86,DEMANDS!$I$4:$T$14,MATCH($E86,DEMANDS!$H$4:$H$14,0),FALSE)/HLOOKUP(2018,DEMANDS!$I$4:$T$14,MATCH($E86,DEMANDS!$H$4:$H$14,0),FALSE)</f>
        <v>0.690462530211708</v>
      </c>
      <c r="N86" s="77">
        <f>HLOOKUP(REG_TRA_DEMANDS!N$3,'BY-Demands'!$J$5:$AK$15,MATCH($E86,'BY-Demands'!$I$5:$I$15,0),FALSE)*HLOOKUP(REG_TRA_DEMANDS!$F86,DEMANDS!$I$4:$T$14,MATCH($E86,DEMANDS!$H$4:$H$14,0),FALSE)/HLOOKUP(2018,DEMANDS!$I$4:$T$14,MATCH($E86,DEMANDS!$H$4:$H$14,0),FALSE)</f>
        <v>1.0448975337715491</v>
      </c>
      <c r="O86" s="77">
        <f>HLOOKUP(REG_TRA_DEMANDS!O$3,'BY-Demands'!$J$5:$AK$15,MATCH($E86,'BY-Demands'!$I$5:$I$15,0),FALSE)*HLOOKUP(REG_TRA_DEMANDS!$F86,DEMANDS!$I$4:$T$14,MATCH($E86,DEMANDS!$H$4:$H$14,0),FALSE)/HLOOKUP(2018,DEMANDS!$I$4:$T$14,MATCH($E86,DEMANDS!$H$4:$H$14,0),FALSE)</f>
        <v>0.41765579372020478</v>
      </c>
      <c r="P86" s="77">
        <f>HLOOKUP(REG_TRA_DEMANDS!P$3,'BY-Demands'!$J$5:$AK$15,MATCH($E86,'BY-Demands'!$I$5:$I$15,0),FALSE)*HLOOKUP(REG_TRA_DEMANDS!$F86,DEMANDS!$I$4:$T$14,MATCH($E86,DEMANDS!$H$4:$H$14,0),FALSE)/HLOOKUP(2018,DEMANDS!$I$4:$T$14,MATCH($E86,DEMANDS!$H$4:$H$14,0),FALSE)</f>
        <v>0.47556220172320313</v>
      </c>
      <c r="Q86" s="77">
        <f>HLOOKUP(REG_TRA_DEMANDS!Q$3,'BY-Demands'!$J$5:$AK$15,MATCH($E86,'BY-Demands'!$I$5:$I$15,0),FALSE)*HLOOKUP(REG_TRA_DEMANDS!$F86,DEMANDS!$I$4:$T$14,MATCH($E86,DEMANDS!$H$4:$H$14,0),FALSE)/HLOOKUP(2018,DEMANDS!$I$4:$T$14,MATCH($E86,DEMANDS!$H$4:$H$14,0),FALSE)</f>
        <v>0.80209669895686986</v>
      </c>
      <c r="R86" s="77">
        <f>HLOOKUP(REG_TRA_DEMANDS!R$3,'BY-Demands'!$J$5:$AK$15,MATCH($E86,'BY-Demands'!$I$5:$I$15,0),FALSE)*HLOOKUP(REG_TRA_DEMANDS!$F86,DEMANDS!$I$4:$T$14,MATCH($E86,DEMANDS!$H$4:$H$14,0),FALSE)/HLOOKUP(2018,DEMANDS!$I$4:$T$14,MATCH($E86,DEMANDS!$H$4:$H$14,0),FALSE)</f>
        <v>0.76300491810777427</v>
      </c>
      <c r="S86" s="77">
        <f>HLOOKUP(REG_TRA_DEMANDS!S$3,'BY-Demands'!$J$5:$AK$15,MATCH($E86,'BY-Demands'!$I$5:$I$15,0),FALSE)*HLOOKUP(REG_TRA_DEMANDS!$F86,DEMANDS!$I$4:$T$14,MATCH($E86,DEMANDS!$H$4:$H$14,0),FALSE)/HLOOKUP(2018,DEMANDS!$I$4:$T$14,MATCH($E86,DEMANDS!$H$4:$H$14,0),FALSE)</f>
        <v>0.63653119434657923</v>
      </c>
      <c r="T86" s="77">
        <f>HLOOKUP(REG_TRA_DEMANDS!T$3,'BY-Demands'!$J$5:$AK$15,MATCH($E86,'BY-Demands'!$I$5:$I$15,0),FALSE)*HLOOKUP(REG_TRA_DEMANDS!$F86,DEMANDS!$I$4:$T$14,MATCH($E86,DEMANDS!$H$4:$H$14,0),FALSE)/HLOOKUP(2018,DEMANDS!$I$4:$T$14,MATCH($E86,DEMANDS!$H$4:$H$14,0),FALSE)</f>
        <v>2.9082742066584668</v>
      </c>
      <c r="U86" s="77">
        <f>HLOOKUP(REG_TRA_DEMANDS!U$3,'BY-Demands'!$J$5:$AK$15,MATCH($E86,'BY-Demands'!$I$5:$I$15,0),FALSE)*HLOOKUP(REG_TRA_DEMANDS!$F86,DEMANDS!$I$4:$T$14,MATCH($E86,DEMANDS!$H$4:$H$14,0),FALSE)/HLOOKUP(2018,DEMANDS!$I$4:$T$14,MATCH($E86,DEMANDS!$H$4:$H$14,0),FALSE)</f>
        <v>0.79130186019971949</v>
      </c>
      <c r="V86" s="77">
        <f>HLOOKUP(REG_TRA_DEMANDS!V$3,'BY-Demands'!$J$5:$AK$15,MATCH($E86,'BY-Demands'!$I$5:$I$15,0),FALSE)*HLOOKUP(REG_TRA_DEMANDS!$F86,DEMANDS!$I$4:$T$14,MATCH($E86,DEMANDS!$H$4:$H$14,0),FALSE)/HLOOKUP(2018,DEMANDS!$I$4:$T$14,MATCH($E86,DEMANDS!$H$4:$H$14,0),FALSE)</f>
        <v>1.0441207339602401</v>
      </c>
      <c r="W86" s="77">
        <f>HLOOKUP(REG_TRA_DEMANDS!W$3,'BY-Demands'!$J$5:$AK$15,MATCH($E86,'BY-Demands'!$I$5:$I$15,0),FALSE)*HLOOKUP(REG_TRA_DEMANDS!$F86,DEMANDS!$I$4:$T$14,MATCH($E86,DEMANDS!$H$4:$H$14,0),FALSE)/HLOOKUP(2018,DEMANDS!$I$4:$T$14,MATCH($E86,DEMANDS!$H$4:$H$14,0),FALSE)</f>
        <v>0.85476372616359308</v>
      </c>
      <c r="X86" s="77">
        <f>HLOOKUP(REG_TRA_DEMANDS!X$3,'BY-Demands'!$J$5:$AK$15,MATCH($E86,'BY-Demands'!$I$5:$I$15,0),FALSE)*HLOOKUP(REG_TRA_DEMANDS!$F86,DEMANDS!$I$4:$T$14,MATCH($E86,DEMANDS!$H$4:$H$14,0),FALSE)/HLOOKUP(2018,DEMANDS!$I$4:$T$14,MATCH($E86,DEMANDS!$H$4:$H$14,0),FALSE)</f>
        <v>0.62238272330060662</v>
      </c>
      <c r="Y86" s="77">
        <f>HLOOKUP(REG_TRA_DEMANDS!Y$3,'BY-Demands'!$J$5:$AK$15,MATCH($E86,'BY-Demands'!$I$5:$I$15,0),FALSE)*HLOOKUP(REG_TRA_DEMANDS!$F86,DEMANDS!$I$4:$T$14,MATCH($E86,DEMANDS!$H$4:$H$14,0),FALSE)/HLOOKUP(2018,DEMANDS!$I$4:$T$14,MATCH($E86,DEMANDS!$H$4:$H$14,0),FALSE)</f>
        <v>1.3824786600460368</v>
      </c>
      <c r="Z86" s="77">
        <f>HLOOKUP(REG_TRA_DEMANDS!Z$3,'BY-Demands'!$J$5:$AK$15,MATCH($E86,'BY-Demands'!$I$5:$I$15,0),FALSE)*HLOOKUP(REG_TRA_DEMANDS!$F86,DEMANDS!$I$4:$T$14,MATCH($E86,DEMANDS!$H$4:$H$14,0),FALSE)/HLOOKUP(2018,DEMANDS!$I$4:$T$14,MATCH($E86,DEMANDS!$H$4:$H$14,0),FALSE)</f>
        <v>0.17166740105912273</v>
      </c>
      <c r="AA86" s="77">
        <f>HLOOKUP(REG_TRA_DEMANDS!AA$3,'BY-Demands'!$J$5:$AK$15,MATCH($E86,'BY-Demands'!$I$5:$I$15,0),FALSE)*HLOOKUP(REG_TRA_DEMANDS!$F86,DEMANDS!$I$4:$T$14,MATCH($E86,DEMANDS!$H$4:$H$14,0),FALSE)/HLOOKUP(2018,DEMANDS!$I$4:$T$14,MATCH($E86,DEMANDS!$H$4:$H$14,0),FALSE)</f>
        <v>0.69915733085828602</v>
      </c>
      <c r="AB86" s="77">
        <f>HLOOKUP(REG_TRA_DEMANDS!AB$3,'BY-Demands'!$J$5:$AK$15,MATCH($E86,'BY-Demands'!$I$5:$I$15,0),FALSE)*HLOOKUP(REG_TRA_DEMANDS!$F86,DEMANDS!$I$4:$T$14,MATCH($E86,DEMANDS!$H$4:$H$14,0),FALSE)/HLOOKUP(2018,DEMANDS!$I$4:$T$14,MATCH($E86,DEMANDS!$H$4:$H$14,0),FALSE)</f>
        <v>0.34577770359380816</v>
      </c>
      <c r="AC86" s="77">
        <f>HLOOKUP(REG_TRA_DEMANDS!AC$3,'BY-Demands'!$J$5:$AK$15,MATCH($E86,'BY-Demands'!$I$5:$I$15,0),FALSE)*HLOOKUP(REG_TRA_DEMANDS!$F86,DEMANDS!$I$4:$T$14,MATCH($E86,DEMANDS!$H$4:$H$14,0),FALSE)/HLOOKUP(2018,DEMANDS!$I$4:$T$14,MATCH($E86,DEMANDS!$H$4:$H$14,0),FALSE)</f>
        <v>0.35108672851109751</v>
      </c>
      <c r="AD86" s="77">
        <f>HLOOKUP(REG_TRA_DEMANDS!AD$3,'BY-Demands'!$J$5:$AK$15,MATCH($E86,'BY-Demands'!$I$5:$I$15,0),FALSE)*HLOOKUP(REG_TRA_DEMANDS!$F86,DEMANDS!$I$4:$T$14,MATCH($E86,DEMANDS!$H$4:$H$14,0),FALSE)/HLOOKUP(2018,DEMANDS!$I$4:$T$14,MATCH($E86,DEMANDS!$H$4:$H$14,0),FALSE)</f>
        <v>0.40809312018099297</v>
      </c>
      <c r="AE86" s="77">
        <f>HLOOKUP(REG_TRA_DEMANDS!AE$3,'BY-Demands'!$J$5:$AK$15,MATCH($E86,'BY-Demands'!$I$5:$I$15,0),FALSE)*HLOOKUP(REG_TRA_DEMANDS!$F86,DEMANDS!$I$4:$T$14,MATCH($E86,DEMANDS!$H$4:$H$14,0),FALSE)/HLOOKUP(2018,DEMANDS!$I$4:$T$14,MATCH($E86,DEMANDS!$H$4:$H$14,0),FALSE)</f>
        <v>0.85282976249543851</v>
      </c>
      <c r="AF86" s="77">
        <f>HLOOKUP(REG_TRA_DEMANDS!AF$3,'BY-Demands'!$J$5:$AK$15,MATCH($E86,'BY-Demands'!$I$5:$I$15,0),FALSE)*HLOOKUP(REG_TRA_DEMANDS!$F86,DEMANDS!$I$4:$T$14,MATCH($E86,DEMANDS!$H$4:$H$14,0),FALSE)/HLOOKUP(2018,DEMANDS!$I$4:$T$14,MATCH($E86,DEMANDS!$H$4:$H$14,0),FALSE)</f>
        <v>0.32885953942751517</v>
      </c>
    </row>
    <row r="87" spans="4:32" x14ac:dyDescent="0.2">
      <c r="D87" s="75" t="s">
        <v>4</v>
      </c>
      <c r="E87" s="75" t="str">
        <f>DEMANDS!$H$12</f>
        <v>TOTH</v>
      </c>
      <c r="F87" s="75">
        <v>2050</v>
      </c>
      <c r="G87" s="77">
        <f>HLOOKUP(REG_TRA_DEMANDS!G$3,'BY-Demands'!$J$5:$AK$15,MATCH($E87,'BY-Demands'!$I$5:$I$15,0),FALSE)*HLOOKUP(REG_TRA_DEMANDS!$F87,DEMANDS!$I$4:$T$14,MATCH($E87,DEMANDS!$H$4:$H$14,0),FALSE)/HLOOKUP(2018,DEMANDS!$I$4:$T$14,MATCH($E87,DEMANDS!$H$4:$H$14,0),FALSE)</f>
        <v>0.31269998372324292</v>
      </c>
      <c r="H87" s="77">
        <f>HLOOKUP(REG_TRA_DEMANDS!H$3,'BY-Demands'!$J$5:$AK$15,MATCH($E87,'BY-Demands'!$I$5:$I$15,0),FALSE)*HLOOKUP(REG_TRA_DEMANDS!$F87,DEMANDS!$I$4:$T$14,MATCH($E87,DEMANDS!$H$4:$H$14,0),FALSE)/HLOOKUP(2018,DEMANDS!$I$4:$T$14,MATCH($E87,DEMANDS!$H$4:$H$14,0),FALSE)</f>
        <v>7.4003923517418322</v>
      </c>
      <c r="I87" s="77">
        <f>HLOOKUP(REG_TRA_DEMANDS!I$3,'BY-Demands'!$J$5:$AK$15,MATCH($E87,'BY-Demands'!$I$5:$I$15,0),FALSE)*HLOOKUP(REG_TRA_DEMANDS!$F87,DEMANDS!$I$4:$T$14,MATCH($E87,DEMANDS!$H$4:$H$14,0),FALSE)/HLOOKUP(2018,DEMANDS!$I$4:$T$14,MATCH($E87,DEMANDS!$H$4:$H$14,0),FALSE)</f>
        <v>1.2221070255455004</v>
      </c>
      <c r="J87" s="77">
        <f>HLOOKUP(REG_TRA_DEMANDS!J$3,'BY-Demands'!$J$5:$AK$15,MATCH($E87,'BY-Demands'!$I$5:$I$15,0),FALSE)*HLOOKUP(REG_TRA_DEMANDS!$F87,DEMANDS!$I$4:$T$14,MATCH($E87,DEMANDS!$H$4:$H$14,0),FALSE)/HLOOKUP(2018,DEMANDS!$I$4:$T$14,MATCH($E87,DEMANDS!$H$4:$H$14,0),FALSE)</f>
        <v>0.54503345719147156</v>
      </c>
      <c r="K87" s="77">
        <f>HLOOKUP(REG_TRA_DEMANDS!K$3,'BY-Demands'!$J$5:$AK$15,MATCH($E87,'BY-Demands'!$I$5:$I$15,0),FALSE)*HLOOKUP(REG_TRA_DEMANDS!$F87,DEMANDS!$I$4:$T$14,MATCH($E87,DEMANDS!$H$4:$H$14,0),FALSE)/HLOOKUP(2018,DEMANDS!$I$4:$T$14,MATCH($E87,DEMANDS!$H$4:$H$14,0),FALSE)</f>
        <v>0.46519972109547347</v>
      </c>
      <c r="L87" s="77">
        <f>HLOOKUP(REG_TRA_DEMANDS!L$3,'BY-Demands'!$J$5:$AK$15,MATCH($E87,'BY-Demands'!$I$5:$I$15,0),FALSE)*HLOOKUP(REG_TRA_DEMANDS!$F87,DEMANDS!$I$4:$T$14,MATCH($E87,DEMANDS!$H$4:$H$14,0),FALSE)/HLOOKUP(2018,DEMANDS!$I$4:$T$14,MATCH($E87,DEMANDS!$H$4:$H$14,0),FALSE)</f>
        <v>0.22449565156186477</v>
      </c>
      <c r="M87" s="77">
        <f>HLOOKUP(REG_TRA_DEMANDS!M$3,'BY-Demands'!$J$5:$AK$15,MATCH($E87,'BY-Demands'!$I$5:$I$15,0),FALSE)*HLOOKUP(REG_TRA_DEMANDS!$F87,DEMANDS!$I$4:$T$14,MATCH($E87,DEMANDS!$H$4:$H$14,0),FALSE)/HLOOKUP(2018,DEMANDS!$I$4:$T$14,MATCH($E87,DEMANDS!$H$4:$H$14,0),FALSE)</f>
        <v>0.70789757433756884</v>
      </c>
      <c r="N87" s="77">
        <f>HLOOKUP(REG_TRA_DEMANDS!N$3,'BY-Demands'!$J$5:$AK$15,MATCH($E87,'BY-Demands'!$I$5:$I$15,0),FALSE)*HLOOKUP(REG_TRA_DEMANDS!$F87,DEMANDS!$I$4:$T$14,MATCH($E87,DEMANDS!$H$4:$H$14,0),FALSE)/HLOOKUP(2018,DEMANDS!$I$4:$T$14,MATCH($E87,DEMANDS!$H$4:$H$14,0),FALSE)</f>
        <v>1.0712825058897673</v>
      </c>
      <c r="O87" s="77">
        <f>HLOOKUP(REG_TRA_DEMANDS!O$3,'BY-Demands'!$J$5:$AK$15,MATCH($E87,'BY-Demands'!$I$5:$I$15,0),FALSE)*HLOOKUP(REG_TRA_DEMANDS!$F87,DEMANDS!$I$4:$T$14,MATCH($E87,DEMANDS!$H$4:$H$14,0),FALSE)/HLOOKUP(2018,DEMANDS!$I$4:$T$14,MATCH($E87,DEMANDS!$H$4:$H$14,0),FALSE)</f>
        <v>0.42820212588786122</v>
      </c>
      <c r="P87" s="77">
        <f>HLOOKUP(REG_TRA_DEMANDS!P$3,'BY-Demands'!$J$5:$AK$15,MATCH($E87,'BY-Demands'!$I$5:$I$15,0),FALSE)*HLOOKUP(REG_TRA_DEMANDS!$F87,DEMANDS!$I$4:$T$14,MATCH($E87,DEMANDS!$H$4:$H$14,0),FALSE)/HLOOKUP(2018,DEMANDS!$I$4:$T$14,MATCH($E87,DEMANDS!$H$4:$H$14,0),FALSE)</f>
        <v>0.48757074325708377</v>
      </c>
      <c r="Q87" s="77">
        <f>HLOOKUP(REG_TRA_DEMANDS!Q$3,'BY-Demands'!$J$5:$AK$15,MATCH($E87,'BY-Demands'!$I$5:$I$15,0),FALSE)*HLOOKUP(REG_TRA_DEMANDS!$F87,DEMANDS!$I$4:$T$14,MATCH($E87,DEMANDS!$H$4:$H$14,0),FALSE)/HLOOKUP(2018,DEMANDS!$I$4:$T$14,MATCH($E87,DEMANDS!$H$4:$H$14,0),FALSE)</f>
        <v>0.82235064573546268</v>
      </c>
      <c r="R87" s="77">
        <f>HLOOKUP(REG_TRA_DEMANDS!R$3,'BY-Demands'!$J$5:$AK$15,MATCH($E87,'BY-Demands'!$I$5:$I$15,0),FALSE)*HLOOKUP(REG_TRA_DEMANDS!$F87,DEMANDS!$I$4:$T$14,MATCH($E87,DEMANDS!$H$4:$H$14,0),FALSE)/HLOOKUP(2018,DEMANDS!$I$4:$T$14,MATCH($E87,DEMANDS!$H$4:$H$14,0),FALSE)</f>
        <v>0.78227174843291736</v>
      </c>
      <c r="S87" s="77">
        <f>HLOOKUP(REG_TRA_DEMANDS!S$3,'BY-Demands'!$J$5:$AK$15,MATCH($E87,'BY-Demands'!$I$5:$I$15,0),FALSE)*HLOOKUP(REG_TRA_DEMANDS!$F87,DEMANDS!$I$4:$T$14,MATCH($E87,DEMANDS!$H$4:$H$14,0),FALSE)/HLOOKUP(2018,DEMANDS!$I$4:$T$14,MATCH($E87,DEMANDS!$H$4:$H$14,0),FALSE)</f>
        <v>0.65260440465897185</v>
      </c>
      <c r="T87" s="77">
        <f>HLOOKUP(REG_TRA_DEMANDS!T$3,'BY-Demands'!$J$5:$AK$15,MATCH($E87,'BY-Demands'!$I$5:$I$15,0),FALSE)*HLOOKUP(REG_TRA_DEMANDS!$F87,DEMANDS!$I$4:$T$14,MATCH($E87,DEMANDS!$H$4:$H$14,0),FALSE)/HLOOKUP(2018,DEMANDS!$I$4:$T$14,MATCH($E87,DEMANDS!$H$4:$H$14,0),FALSE)</f>
        <v>2.9817117748167945</v>
      </c>
      <c r="U87" s="77">
        <f>HLOOKUP(REG_TRA_DEMANDS!U$3,'BY-Demands'!$J$5:$AK$15,MATCH($E87,'BY-Demands'!$I$5:$I$15,0),FALSE)*HLOOKUP(REG_TRA_DEMANDS!$F87,DEMANDS!$I$4:$T$14,MATCH($E87,DEMANDS!$H$4:$H$14,0),FALSE)/HLOOKUP(2018,DEMANDS!$I$4:$T$14,MATCH($E87,DEMANDS!$H$4:$H$14,0),FALSE)</f>
        <v>0.81128322377237805</v>
      </c>
      <c r="V87" s="77">
        <f>HLOOKUP(REG_TRA_DEMANDS!V$3,'BY-Demands'!$J$5:$AK$15,MATCH($E87,'BY-Demands'!$I$5:$I$15,0),FALSE)*HLOOKUP(REG_TRA_DEMANDS!$F87,DEMANDS!$I$4:$T$14,MATCH($E87,DEMANDS!$H$4:$H$14,0),FALSE)/HLOOKUP(2018,DEMANDS!$I$4:$T$14,MATCH($E87,DEMANDS!$H$4:$H$14,0),FALSE)</f>
        <v>1.0704860909097929</v>
      </c>
      <c r="W87" s="77">
        <f>HLOOKUP(REG_TRA_DEMANDS!W$3,'BY-Demands'!$J$5:$AK$15,MATCH($E87,'BY-Demands'!$I$5:$I$15,0),FALSE)*HLOOKUP(REG_TRA_DEMANDS!$F87,DEMANDS!$I$4:$T$14,MATCH($E87,DEMANDS!$H$4:$H$14,0),FALSE)/HLOOKUP(2018,DEMANDS!$I$4:$T$14,MATCH($E87,DEMANDS!$H$4:$H$14,0),FALSE)</f>
        <v>0.87634758137768876</v>
      </c>
      <c r="X87" s="77">
        <f>HLOOKUP(REG_TRA_DEMANDS!X$3,'BY-Demands'!$J$5:$AK$15,MATCH($E87,'BY-Demands'!$I$5:$I$15,0),FALSE)*HLOOKUP(REG_TRA_DEMANDS!$F87,DEMANDS!$I$4:$T$14,MATCH($E87,DEMANDS!$H$4:$H$14,0),FALSE)/HLOOKUP(2018,DEMANDS!$I$4:$T$14,MATCH($E87,DEMANDS!$H$4:$H$14,0),FALSE)</f>
        <v>0.63809866698924145</v>
      </c>
      <c r="Y87" s="77">
        <f>HLOOKUP(REG_TRA_DEMANDS!Y$3,'BY-Demands'!$J$5:$AK$15,MATCH($E87,'BY-Demands'!$I$5:$I$15,0),FALSE)*HLOOKUP(REG_TRA_DEMANDS!$F87,DEMANDS!$I$4:$T$14,MATCH($E87,DEMANDS!$H$4:$H$14,0),FALSE)/HLOOKUP(2018,DEMANDS!$I$4:$T$14,MATCH($E87,DEMANDS!$H$4:$H$14,0),FALSE)</f>
        <v>1.4173879786350891</v>
      </c>
      <c r="Z87" s="77">
        <f>HLOOKUP(REG_TRA_DEMANDS!Z$3,'BY-Demands'!$J$5:$AK$15,MATCH($E87,'BY-Demands'!$I$5:$I$15,0),FALSE)*HLOOKUP(REG_TRA_DEMANDS!$F87,DEMANDS!$I$4:$T$14,MATCH($E87,DEMANDS!$H$4:$H$14,0),FALSE)/HLOOKUP(2018,DEMANDS!$I$4:$T$14,MATCH($E87,DEMANDS!$H$4:$H$14,0),FALSE)</f>
        <v>0.17600221805711386</v>
      </c>
      <c r="AA87" s="77">
        <f>HLOOKUP(REG_TRA_DEMANDS!AA$3,'BY-Demands'!$J$5:$AK$15,MATCH($E87,'BY-Demands'!$I$5:$I$15,0),FALSE)*HLOOKUP(REG_TRA_DEMANDS!$F87,DEMANDS!$I$4:$T$14,MATCH($E87,DEMANDS!$H$4:$H$14,0),FALSE)/HLOOKUP(2018,DEMANDS!$I$4:$T$14,MATCH($E87,DEMANDS!$H$4:$H$14,0),FALSE)</f>
        <v>0.71681192959617224</v>
      </c>
      <c r="AB87" s="77">
        <f>HLOOKUP(REG_TRA_DEMANDS!AB$3,'BY-Demands'!$J$5:$AK$15,MATCH($E87,'BY-Demands'!$I$5:$I$15,0),FALSE)*HLOOKUP(REG_TRA_DEMANDS!$F87,DEMANDS!$I$4:$T$14,MATCH($E87,DEMANDS!$H$4:$H$14,0),FALSE)/HLOOKUP(2018,DEMANDS!$I$4:$T$14,MATCH($E87,DEMANDS!$H$4:$H$14,0),FALSE)</f>
        <v>0.35450902391331696</v>
      </c>
      <c r="AC87" s="77">
        <f>HLOOKUP(REG_TRA_DEMANDS!AC$3,'BY-Demands'!$J$5:$AK$15,MATCH($E87,'BY-Demands'!$I$5:$I$15,0),FALSE)*HLOOKUP(REG_TRA_DEMANDS!$F87,DEMANDS!$I$4:$T$14,MATCH($E87,DEMANDS!$H$4:$H$14,0),FALSE)/HLOOKUP(2018,DEMANDS!$I$4:$T$14,MATCH($E87,DEMANDS!$H$4:$H$14,0),FALSE)</f>
        <v>0.35995210836265623</v>
      </c>
      <c r="AD87" s="77">
        <f>HLOOKUP(REG_TRA_DEMANDS!AD$3,'BY-Demands'!$J$5:$AK$15,MATCH($E87,'BY-Demands'!$I$5:$I$15,0),FALSE)*HLOOKUP(REG_TRA_DEMANDS!$F87,DEMANDS!$I$4:$T$14,MATCH($E87,DEMANDS!$H$4:$H$14,0),FALSE)/HLOOKUP(2018,DEMANDS!$I$4:$T$14,MATCH($E87,DEMANDS!$H$4:$H$14,0),FALSE)</f>
        <v>0.41839798285852925</v>
      </c>
      <c r="AE87" s="77">
        <f>HLOOKUP(REG_TRA_DEMANDS!AE$3,'BY-Demands'!$J$5:$AK$15,MATCH($E87,'BY-Demands'!$I$5:$I$15,0),FALSE)*HLOOKUP(REG_TRA_DEMANDS!$F87,DEMANDS!$I$4:$T$14,MATCH($E87,DEMANDS!$H$4:$H$14,0),FALSE)/HLOOKUP(2018,DEMANDS!$I$4:$T$14,MATCH($E87,DEMANDS!$H$4:$H$14,0),FALSE)</f>
        <v>0.87436478270340878</v>
      </c>
      <c r="AF87" s="77">
        <f>HLOOKUP(REG_TRA_DEMANDS!AF$3,'BY-Demands'!$J$5:$AK$15,MATCH($E87,'BY-Demands'!$I$5:$I$15,0),FALSE)*HLOOKUP(REG_TRA_DEMANDS!$F87,DEMANDS!$I$4:$T$14,MATCH($E87,DEMANDS!$H$4:$H$14,0),FALSE)/HLOOKUP(2018,DEMANDS!$I$4:$T$14,MATCH($E87,DEMANDS!$H$4:$H$14,0),FALSE)</f>
        <v>0.33716365490119771</v>
      </c>
    </row>
    <row r="88" spans="4:32" x14ac:dyDescent="0.2">
      <c r="D88" s="75" t="s">
        <v>4</v>
      </c>
      <c r="E88" s="75" t="str">
        <f>DEMANDS!$H$12</f>
        <v>TOTH</v>
      </c>
      <c r="F88" s="75">
        <v>2055</v>
      </c>
      <c r="G88" s="77">
        <f>HLOOKUP(REG_TRA_DEMANDS!G$3,'BY-Demands'!$J$5:$AK$15,MATCH($E88,'BY-Demands'!$I$5:$I$15,0),FALSE)*HLOOKUP(REG_TRA_DEMANDS!$F88,DEMANDS!$I$4:$T$14,MATCH($E88,DEMANDS!$H$4:$H$14,0),FALSE)/HLOOKUP(2018,DEMANDS!$I$4:$T$14,MATCH($E88,DEMANDS!$H$4:$H$14,0),FALSE)</f>
        <v>0.32059605016539888</v>
      </c>
      <c r="H88" s="77">
        <f>HLOOKUP(REG_TRA_DEMANDS!H$3,'BY-Demands'!$J$5:$AK$15,MATCH($E88,'BY-Demands'!$I$5:$I$15,0),FALSE)*HLOOKUP(REG_TRA_DEMANDS!$F88,DEMANDS!$I$4:$T$14,MATCH($E88,DEMANDS!$H$4:$H$14,0),FALSE)/HLOOKUP(2018,DEMANDS!$I$4:$T$14,MATCH($E88,DEMANDS!$H$4:$H$14,0),FALSE)</f>
        <v>7.5872615322630992</v>
      </c>
      <c r="I88" s="77">
        <f>HLOOKUP(REG_TRA_DEMANDS!I$3,'BY-Demands'!$J$5:$AK$15,MATCH($E88,'BY-Demands'!$I$5:$I$15,0),FALSE)*HLOOKUP(REG_TRA_DEMANDS!$F88,DEMANDS!$I$4:$T$14,MATCH($E88,DEMANDS!$H$4:$H$14,0),FALSE)/HLOOKUP(2018,DEMANDS!$I$4:$T$14,MATCH($E88,DEMANDS!$H$4:$H$14,0),FALSE)</f>
        <v>1.2529667593972087</v>
      </c>
      <c r="J88" s="77">
        <f>HLOOKUP(REG_TRA_DEMANDS!J$3,'BY-Demands'!$J$5:$AK$15,MATCH($E88,'BY-Demands'!$I$5:$I$15,0),FALSE)*HLOOKUP(REG_TRA_DEMANDS!$F88,DEMANDS!$I$4:$T$14,MATCH($E88,DEMANDS!$H$4:$H$14,0),FALSE)/HLOOKUP(2018,DEMANDS!$I$4:$T$14,MATCH($E88,DEMANDS!$H$4:$H$14,0),FALSE)</f>
        <v>0.55879623498231001</v>
      </c>
      <c r="K88" s="77">
        <f>HLOOKUP(REG_TRA_DEMANDS!K$3,'BY-Demands'!$J$5:$AK$15,MATCH($E88,'BY-Demands'!$I$5:$I$15,0),FALSE)*HLOOKUP(REG_TRA_DEMANDS!$F88,DEMANDS!$I$4:$T$14,MATCH($E88,DEMANDS!$H$4:$H$14,0),FALSE)/HLOOKUP(2018,DEMANDS!$I$4:$T$14,MATCH($E88,DEMANDS!$H$4:$H$14,0),FALSE)</f>
        <v>0.47694659700798803</v>
      </c>
      <c r="L88" s="77">
        <f>HLOOKUP(REG_TRA_DEMANDS!L$3,'BY-Demands'!$J$5:$AK$15,MATCH($E88,'BY-Demands'!$I$5:$I$15,0),FALSE)*HLOOKUP(REG_TRA_DEMANDS!$F88,DEMANDS!$I$4:$T$14,MATCH($E88,DEMANDS!$H$4:$H$14,0),FALSE)/HLOOKUP(2018,DEMANDS!$I$4:$T$14,MATCH($E88,DEMANDS!$H$4:$H$14,0),FALSE)</f>
        <v>0.23016444808561659</v>
      </c>
      <c r="M88" s="77">
        <f>HLOOKUP(REG_TRA_DEMANDS!M$3,'BY-Demands'!$J$5:$AK$15,MATCH($E88,'BY-Demands'!$I$5:$I$15,0),FALSE)*HLOOKUP(REG_TRA_DEMANDS!$F88,DEMANDS!$I$4:$T$14,MATCH($E88,DEMANDS!$H$4:$H$14,0),FALSE)/HLOOKUP(2018,DEMANDS!$I$4:$T$14,MATCH($E88,DEMANDS!$H$4:$H$14,0),FALSE)</f>
        <v>0.7257728751759519</v>
      </c>
      <c r="N88" s="77">
        <f>HLOOKUP(REG_TRA_DEMANDS!N$3,'BY-Demands'!$J$5:$AK$15,MATCH($E88,'BY-Demands'!$I$5:$I$15,0),FALSE)*HLOOKUP(REG_TRA_DEMANDS!$F88,DEMANDS!$I$4:$T$14,MATCH($E88,DEMANDS!$H$4:$H$14,0),FALSE)/HLOOKUP(2018,DEMANDS!$I$4:$T$14,MATCH($E88,DEMANDS!$H$4:$H$14,0),FALSE)</f>
        <v>1.0983337316177209</v>
      </c>
      <c r="O88" s="77">
        <f>HLOOKUP(REG_TRA_DEMANDS!O$3,'BY-Demands'!$J$5:$AK$15,MATCH($E88,'BY-Demands'!$I$5:$I$15,0),FALSE)*HLOOKUP(REG_TRA_DEMANDS!$F88,DEMANDS!$I$4:$T$14,MATCH($E88,DEMANDS!$H$4:$H$14,0),FALSE)/HLOOKUP(2018,DEMANDS!$I$4:$T$14,MATCH($E88,DEMANDS!$H$4:$H$14,0),FALSE)</f>
        <v>0.43901476615865653</v>
      </c>
      <c r="P88" s="77">
        <f>HLOOKUP(REG_TRA_DEMANDS!P$3,'BY-Demands'!$J$5:$AK$15,MATCH($E88,'BY-Demands'!$I$5:$I$15,0),FALSE)*HLOOKUP(REG_TRA_DEMANDS!$F88,DEMANDS!$I$4:$T$14,MATCH($E88,DEMANDS!$H$4:$H$14,0),FALSE)/HLOOKUP(2018,DEMANDS!$I$4:$T$14,MATCH($E88,DEMANDS!$H$4:$H$14,0),FALSE)</f>
        <v>0.49988251551293605</v>
      </c>
      <c r="Q88" s="77">
        <f>HLOOKUP(REG_TRA_DEMANDS!Q$3,'BY-Demands'!$J$5:$AK$15,MATCH($E88,'BY-Demands'!$I$5:$I$15,0),FALSE)*HLOOKUP(REG_TRA_DEMANDS!$F88,DEMANDS!$I$4:$T$14,MATCH($E88,DEMANDS!$H$4:$H$14,0),FALSE)/HLOOKUP(2018,DEMANDS!$I$4:$T$14,MATCH($E88,DEMANDS!$H$4:$H$14,0),FALSE)</f>
        <v>0.84311603005100511</v>
      </c>
      <c r="R88" s="77">
        <f>HLOOKUP(REG_TRA_DEMANDS!R$3,'BY-Demands'!$J$5:$AK$15,MATCH($E88,'BY-Demands'!$I$5:$I$15,0),FALSE)*HLOOKUP(REG_TRA_DEMANDS!$F88,DEMANDS!$I$4:$T$14,MATCH($E88,DEMANDS!$H$4:$H$14,0),FALSE)/HLOOKUP(2018,DEMANDS!$I$4:$T$14,MATCH($E88,DEMANDS!$H$4:$H$14,0),FALSE)</f>
        <v>0.80202509036757719</v>
      </c>
      <c r="S88" s="77">
        <f>HLOOKUP(REG_TRA_DEMANDS!S$3,'BY-Demands'!$J$5:$AK$15,MATCH($E88,'BY-Demands'!$I$5:$I$15,0),FALSE)*HLOOKUP(REG_TRA_DEMANDS!$F88,DEMANDS!$I$4:$T$14,MATCH($E88,DEMANDS!$H$4:$H$14,0),FALSE)/HLOOKUP(2018,DEMANDS!$I$4:$T$14,MATCH($E88,DEMANDS!$H$4:$H$14,0),FALSE)</f>
        <v>0.66908348367354431</v>
      </c>
      <c r="T88" s="77">
        <f>HLOOKUP(REG_TRA_DEMANDS!T$3,'BY-Demands'!$J$5:$AK$15,MATCH($E88,'BY-Demands'!$I$5:$I$15,0),FALSE)*HLOOKUP(REG_TRA_DEMANDS!$F88,DEMANDS!$I$4:$T$14,MATCH($E88,DEMANDS!$H$4:$H$14,0),FALSE)/HLOOKUP(2018,DEMANDS!$I$4:$T$14,MATCH($E88,DEMANDS!$H$4:$H$14,0),FALSE)</f>
        <v>3.0570037335978015</v>
      </c>
      <c r="U88" s="77">
        <f>HLOOKUP(REG_TRA_DEMANDS!U$3,'BY-Demands'!$J$5:$AK$15,MATCH($E88,'BY-Demands'!$I$5:$I$15,0),FALSE)*HLOOKUP(REG_TRA_DEMANDS!$F88,DEMANDS!$I$4:$T$14,MATCH($E88,DEMANDS!$H$4:$H$14,0),FALSE)/HLOOKUP(2018,DEMANDS!$I$4:$T$14,MATCH($E88,DEMANDS!$H$4:$H$14,0),FALSE)</f>
        <v>0.83176914181445494</v>
      </c>
      <c r="V88" s="77">
        <f>HLOOKUP(REG_TRA_DEMANDS!V$3,'BY-Demands'!$J$5:$AK$15,MATCH($E88,'BY-Demands'!$I$5:$I$15,0),FALSE)*HLOOKUP(REG_TRA_DEMANDS!$F88,DEMANDS!$I$4:$T$14,MATCH($E88,DEMANDS!$H$4:$H$14,0),FALSE)/HLOOKUP(2018,DEMANDS!$I$4:$T$14,MATCH($E88,DEMANDS!$H$4:$H$14,0),FALSE)</f>
        <v>1.0975172061614922</v>
      </c>
      <c r="W88" s="77">
        <f>HLOOKUP(REG_TRA_DEMANDS!W$3,'BY-Demands'!$J$5:$AK$15,MATCH($E88,'BY-Demands'!$I$5:$I$15,0),FALSE)*HLOOKUP(REG_TRA_DEMANDS!$F88,DEMANDS!$I$4:$T$14,MATCH($E88,DEMANDS!$H$4:$H$14,0),FALSE)/HLOOKUP(2018,DEMANDS!$I$4:$T$14,MATCH($E88,DEMANDS!$H$4:$H$14,0),FALSE)</f>
        <v>0.89847645598327608</v>
      </c>
      <c r="X88" s="77">
        <f>HLOOKUP(REG_TRA_DEMANDS!X$3,'BY-Demands'!$J$5:$AK$15,MATCH($E88,'BY-Demands'!$I$5:$I$15,0),FALSE)*HLOOKUP(REG_TRA_DEMANDS!$F88,DEMANDS!$I$4:$T$14,MATCH($E88,DEMANDS!$H$4:$H$14,0),FALSE)/HLOOKUP(2018,DEMANDS!$I$4:$T$14,MATCH($E88,DEMANDS!$H$4:$H$14,0),FALSE)</f>
        <v>0.65421145795010538</v>
      </c>
      <c r="Y88" s="77">
        <f>HLOOKUP(REG_TRA_DEMANDS!Y$3,'BY-Demands'!$J$5:$AK$15,MATCH($E88,'BY-Demands'!$I$5:$I$15,0),FALSE)*HLOOKUP(REG_TRA_DEMANDS!$F88,DEMANDS!$I$4:$T$14,MATCH($E88,DEMANDS!$H$4:$H$14,0),FALSE)/HLOOKUP(2018,DEMANDS!$I$4:$T$14,MATCH($E88,DEMANDS!$H$4:$H$14,0),FALSE)</f>
        <v>1.4531788012643641</v>
      </c>
      <c r="Z88" s="77">
        <f>HLOOKUP(REG_TRA_DEMANDS!Z$3,'BY-Demands'!$J$5:$AK$15,MATCH($E88,'BY-Demands'!$I$5:$I$15,0),FALSE)*HLOOKUP(REG_TRA_DEMANDS!$F88,DEMANDS!$I$4:$T$14,MATCH($E88,DEMANDS!$H$4:$H$14,0),FALSE)/HLOOKUP(2018,DEMANDS!$I$4:$T$14,MATCH($E88,DEMANDS!$H$4:$H$14,0),FALSE)</f>
        <v>0.18044649461638534</v>
      </c>
      <c r="AA88" s="77">
        <f>HLOOKUP(REG_TRA_DEMANDS!AA$3,'BY-Demands'!$J$5:$AK$15,MATCH($E88,'BY-Demands'!$I$5:$I$15,0),FALSE)*HLOOKUP(REG_TRA_DEMANDS!$F88,DEMANDS!$I$4:$T$14,MATCH($E88,DEMANDS!$H$4:$H$14,0),FALSE)/HLOOKUP(2018,DEMANDS!$I$4:$T$14,MATCH($E88,DEMANDS!$H$4:$H$14,0),FALSE)</f>
        <v>0.73491232907566428</v>
      </c>
      <c r="AB88" s="77">
        <f>HLOOKUP(REG_TRA_DEMANDS!AB$3,'BY-Demands'!$J$5:$AK$15,MATCH($E88,'BY-Demands'!$I$5:$I$15,0),FALSE)*HLOOKUP(REG_TRA_DEMANDS!$F88,DEMANDS!$I$4:$T$14,MATCH($E88,DEMANDS!$H$4:$H$14,0),FALSE)/HLOOKUP(2018,DEMANDS!$I$4:$T$14,MATCH($E88,DEMANDS!$H$4:$H$14,0),FALSE)</f>
        <v>0.36346082101235627</v>
      </c>
      <c r="AC88" s="77">
        <f>HLOOKUP(REG_TRA_DEMANDS!AC$3,'BY-Demands'!$J$5:$AK$15,MATCH($E88,'BY-Demands'!$I$5:$I$15,0),FALSE)*HLOOKUP(REG_TRA_DEMANDS!$F88,DEMANDS!$I$4:$T$14,MATCH($E88,DEMANDS!$H$4:$H$14,0),FALSE)/HLOOKUP(2018,DEMANDS!$I$4:$T$14,MATCH($E88,DEMANDS!$H$4:$H$14,0),FALSE)</f>
        <v>0.36904135016492362</v>
      </c>
      <c r="AD88" s="77">
        <f>HLOOKUP(REG_TRA_DEMANDS!AD$3,'BY-Demands'!$J$5:$AK$15,MATCH($E88,'BY-Demands'!$I$5:$I$15,0),FALSE)*HLOOKUP(REG_TRA_DEMANDS!$F88,DEMANDS!$I$4:$T$14,MATCH($E88,DEMANDS!$H$4:$H$14,0),FALSE)/HLOOKUP(2018,DEMANDS!$I$4:$T$14,MATCH($E88,DEMANDS!$H$4:$H$14,0),FALSE)</f>
        <v>0.42896305623198649</v>
      </c>
      <c r="AE88" s="77">
        <f>HLOOKUP(REG_TRA_DEMANDS!AE$3,'BY-Demands'!$J$5:$AK$15,MATCH($E88,'BY-Demands'!$I$5:$I$15,0),FALSE)*HLOOKUP(REG_TRA_DEMANDS!$F88,DEMANDS!$I$4:$T$14,MATCH($E88,DEMANDS!$H$4:$H$14,0),FALSE)/HLOOKUP(2018,DEMANDS!$I$4:$T$14,MATCH($E88,DEMANDS!$H$4:$H$14,0),FALSE)</f>
        <v>0.89644358915776989</v>
      </c>
      <c r="AF88" s="77">
        <f>HLOOKUP(REG_TRA_DEMANDS!AF$3,'BY-Demands'!$J$5:$AK$15,MATCH($E88,'BY-Demands'!$I$5:$I$15,0),FALSE)*HLOOKUP(REG_TRA_DEMANDS!$F88,DEMANDS!$I$4:$T$14,MATCH($E88,DEMANDS!$H$4:$H$14,0),FALSE)/HLOOKUP(2018,DEMANDS!$I$4:$T$14,MATCH($E88,DEMANDS!$H$4:$H$14,0),FALSE)</f>
        <v>0.34567745969671132</v>
      </c>
    </row>
    <row r="89" spans="4:32" x14ac:dyDescent="0.2">
      <c r="D89" s="75" t="s">
        <v>4</v>
      </c>
      <c r="E89" s="75" t="str">
        <f>DEMANDS!$H$12</f>
        <v>TOTH</v>
      </c>
      <c r="F89" s="75">
        <v>2060</v>
      </c>
      <c r="G89" s="77">
        <f>HLOOKUP(REG_TRA_DEMANDS!G$3,'BY-Demands'!$J$5:$AK$15,MATCH($E89,'BY-Demands'!$I$5:$I$15,0),FALSE)*HLOOKUP(REG_TRA_DEMANDS!$F89,DEMANDS!$I$4:$T$14,MATCH($E89,DEMANDS!$H$4:$H$14,0),FALSE)/HLOOKUP(2018,DEMANDS!$I$4:$T$14,MATCH($E89,DEMANDS!$H$4:$H$14,0),FALSE)</f>
        <v>0.32869150218000209</v>
      </c>
      <c r="H89" s="77">
        <f>HLOOKUP(REG_TRA_DEMANDS!H$3,'BY-Demands'!$J$5:$AK$15,MATCH($E89,'BY-Demands'!$I$5:$I$15,0),FALSE)*HLOOKUP(REG_TRA_DEMANDS!$F89,DEMANDS!$I$4:$T$14,MATCH($E89,DEMANDS!$H$4:$H$14,0),FALSE)/HLOOKUP(2018,DEMANDS!$I$4:$T$14,MATCH($E89,DEMANDS!$H$4:$H$14,0),FALSE)</f>
        <v>7.7788493937635534</v>
      </c>
      <c r="I89" s="77">
        <f>HLOOKUP(REG_TRA_DEMANDS!I$3,'BY-Demands'!$J$5:$AK$15,MATCH($E89,'BY-Demands'!$I$5:$I$15,0),FALSE)*HLOOKUP(REG_TRA_DEMANDS!$F89,DEMANDS!$I$4:$T$14,MATCH($E89,DEMANDS!$H$4:$H$14,0),FALSE)/HLOOKUP(2018,DEMANDS!$I$4:$T$14,MATCH($E89,DEMANDS!$H$4:$H$14,0),FALSE)</f>
        <v>1.2846057401998732</v>
      </c>
      <c r="J89" s="77">
        <f>HLOOKUP(REG_TRA_DEMANDS!J$3,'BY-Demands'!$J$5:$AK$15,MATCH($E89,'BY-Demands'!$I$5:$I$15,0),FALSE)*HLOOKUP(REG_TRA_DEMANDS!$F89,DEMANDS!$I$4:$T$14,MATCH($E89,DEMANDS!$H$4:$H$14,0),FALSE)/HLOOKUP(2018,DEMANDS!$I$4:$T$14,MATCH($E89,DEMANDS!$H$4:$H$14,0),FALSE)</f>
        <v>0.57290654015889109</v>
      </c>
      <c r="K89" s="77">
        <f>HLOOKUP(REG_TRA_DEMANDS!K$3,'BY-Demands'!$J$5:$AK$15,MATCH($E89,'BY-Demands'!$I$5:$I$15,0),FALSE)*HLOOKUP(REG_TRA_DEMANDS!$F89,DEMANDS!$I$4:$T$14,MATCH($E89,DEMANDS!$H$4:$H$14,0),FALSE)/HLOOKUP(2018,DEMANDS!$I$4:$T$14,MATCH($E89,DEMANDS!$H$4:$H$14,0),FALSE)</f>
        <v>0.48899009625763418</v>
      </c>
      <c r="L89" s="77">
        <f>HLOOKUP(REG_TRA_DEMANDS!L$3,'BY-Demands'!$J$5:$AK$15,MATCH($E89,'BY-Demands'!$I$5:$I$15,0),FALSE)*HLOOKUP(REG_TRA_DEMANDS!$F89,DEMANDS!$I$4:$T$14,MATCH($E89,DEMANDS!$H$4:$H$14,0),FALSE)/HLOOKUP(2018,DEMANDS!$I$4:$T$14,MATCH($E89,DEMANDS!$H$4:$H$14,0),FALSE)</f>
        <v>0.23597638882532149</v>
      </c>
      <c r="M89" s="77">
        <f>HLOOKUP(REG_TRA_DEMANDS!M$3,'BY-Demands'!$J$5:$AK$15,MATCH($E89,'BY-Demands'!$I$5:$I$15,0),FALSE)*HLOOKUP(REG_TRA_DEMANDS!$F89,DEMANDS!$I$4:$T$14,MATCH($E89,DEMANDS!$H$4:$H$14,0),FALSE)/HLOOKUP(2018,DEMANDS!$I$4:$T$14,MATCH($E89,DEMANDS!$H$4:$H$14,0),FALSE)</f>
        <v>0.74409954976054637</v>
      </c>
      <c r="N89" s="77">
        <f>HLOOKUP(REG_TRA_DEMANDS!N$3,'BY-Demands'!$J$5:$AK$15,MATCH($E89,'BY-Demands'!$I$5:$I$15,0),FALSE)*HLOOKUP(REG_TRA_DEMANDS!$F89,DEMANDS!$I$4:$T$14,MATCH($E89,DEMANDS!$H$4:$H$14,0),FALSE)/HLOOKUP(2018,DEMANDS!$I$4:$T$14,MATCH($E89,DEMANDS!$H$4:$H$14,0),FALSE)</f>
        <v>1.1260680346939571</v>
      </c>
      <c r="O89" s="77">
        <f>HLOOKUP(REG_TRA_DEMANDS!O$3,'BY-Demands'!$J$5:$AK$15,MATCH($E89,'BY-Demands'!$I$5:$I$15,0),FALSE)*HLOOKUP(REG_TRA_DEMANDS!$F89,DEMANDS!$I$4:$T$14,MATCH($E89,DEMANDS!$H$4:$H$14,0),FALSE)/HLOOKUP(2018,DEMANDS!$I$4:$T$14,MATCH($E89,DEMANDS!$H$4:$H$14,0),FALSE)</f>
        <v>0.45010043914591297</v>
      </c>
      <c r="P89" s="77">
        <f>HLOOKUP(REG_TRA_DEMANDS!P$3,'BY-Demands'!$J$5:$AK$15,MATCH($E89,'BY-Demands'!$I$5:$I$15,0),FALSE)*HLOOKUP(REG_TRA_DEMANDS!$F89,DEMANDS!$I$4:$T$14,MATCH($E89,DEMANDS!$H$4:$H$14,0),FALSE)/HLOOKUP(2018,DEMANDS!$I$4:$T$14,MATCH($E89,DEMANDS!$H$4:$H$14,0),FALSE)</f>
        <v>0.51250517544647656</v>
      </c>
      <c r="Q89" s="77">
        <f>HLOOKUP(REG_TRA_DEMANDS!Q$3,'BY-Demands'!$J$5:$AK$15,MATCH($E89,'BY-Demands'!$I$5:$I$15,0),FALSE)*HLOOKUP(REG_TRA_DEMANDS!$F89,DEMANDS!$I$4:$T$14,MATCH($E89,DEMANDS!$H$4:$H$14,0),FALSE)/HLOOKUP(2018,DEMANDS!$I$4:$T$14,MATCH($E89,DEMANDS!$H$4:$H$14,0),FALSE)</f>
        <v>0.86440576634220223</v>
      </c>
      <c r="R89" s="77">
        <f>HLOOKUP(REG_TRA_DEMANDS!R$3,'BY-Demands'!$J$5:$AK$15,MATCH($E89,'BY-Demands'!$I$5:$I$15,0),FALSE)*HLOOKUP(REG_TRA_DEMANDS!$F89,DEMANDS!$I$4:$T$14,MATCH($E89,DEMANDS!$H$4:$H$14,0),FALSE)/HLOOKUP(2018,DEMANDS!$I$4:$T$14,MATCH($E89,DEMANDS!$H$4:$H$14,0),FALSE)</f>
        <v>0.82227722893955557</v>
      </c>
      <c r="S89" s="77">
        <f>HLOOKUP(REG_TRA_DEMANDS!S$3,'BY-Demands'!$J$5:$AK$15,MATCH($E89,'BY-Demands'!$I$5:$I$15,0),FALSE)*HLOOKUP(REG_TRA_DEMANDS!$F89,DEMANDS!$I$4:$T$14,MATCH($E89,DEMANDS!$H$4:$H$14,0),FALSE)/HLOOKUP(2018,DEMANDS!$I$4:$T$14,MATCH($E89,DEMANDS!$H$4:$H$14,0),FALSE)</f>
        <v>0.68597868008363205</v>
      </c>
      <c r="T89" s="77">
        <f>HLOOKUP(REG_TRA_DEMANDS!T$3,'BY-Demands'!$J$5:$AK$15,MATCH($E89,'BY-Demands'!$I$5:$I$15,0),FALSE)*HLOOKUP(REG_TRA_DEMANDS!$F89,DEMANDS!$I$4:$T$14,MATCH($E89,DEMANDS!$H$4:$H$14,0),FALSE)/HLOOKUP(2018,DEMANDS!$I$4:$T$14,MATCH($E89,DEMANDS!$H$4:$H$14,0),FALSE)</f>
        <v>3.1341969086885002</v>
      </c>
      <c r="U89" s="77">
        <f>HLOOKUP(REG_TRA_DEMANDS!U$3,'BY-Demands'!$J$5:$AK$15,MATCH($E89,'BY-Demands'!$I$5:$I$15,0),FALSE)*HLOOKUP(REG_TRA_DEMANDS!$F89,DEMANDS!$I$4:$T$14,MATCH($E89,DEMANDS!$H$4:$H$14,0),FALSE)/HLOOKUP(2018,DEMANDS!$I$4:$T$14,MATCH($E89,DEMANDS!$H$4:$H$14,0),FALSE)</f>
        <v>0.8527723549585744</v>
      </c>
      <c r="V89" s="77">
        <f>HLOOKUP(REG_TRA_DEMANDS!V$3,'BY-Demands'!$J$5:$AK$15,MATCH($E89,'BY-Demands'!$I$5:$I$15,0),FALSE)*HLOOKUP(REG_TRA_DEMANDS!$F89,DEMANDS!$I$4:$T$14,MATCH($E89,DEMANDS!$H$4:$H$14,0),FALSE)/HLOOKUP(2018,DEMANDS!$I$4:$T$14,MATCH($E89,DEMANDS!$H$4:$H$14,0),FALSE)</f>
        <v>1.1252308909467474</v>
      </c>
      <c r="W89" s="77">
        <f>HLOOKUP(REG_TRA_DEMANDS!W$3,'BY-Demands'!$J$5:$AK$15,MATCH($E89,'BY-Demands'!$I$5:$I$15,0),FALSE)*HLOOKUP(REG_TRA_DEMANDS!$F89,DEMANDS!$I$4:$T$14,MATCH($E89,DEMANDS!$H$4:$H$14,0),FALSE)/HLOOKUP(2018,DEMANDS!$I$4:$T$14,MATCH($E89,DEMANDS!$H$4:$H$14,0),FALSE)</f>
        <v>0.92116411240296969</v>
      </c>
      <c r="X89" s="77">
        <f>HLOOKUP(REG_TRA_DEMANDS!X$3,'BY-Demands'!$J$5:$AK$15,MATCH($E89,'BY-Demands'!$I$5:$I$15,0),FALSE)*HLOOKUP(REG_TRA_DEMANDS!$F89,DEMANDS!$I$4:$T$14,MATCH($E89,DEMANDS!$H$4:$H$14,0),FALSE)/HLOOKUP(2018,DEMANDS!$I$4:$T$14,MATCH($E89,DEMANDS!$H$4:$H$14,0),FALSE)</f>
        <v>0.6707311170741227</v>
      </c>
      <c r="Y89" s="77">
        <f>HLOOKUP(REG_TRA_DEMANDS!Y$3,'BY-Demands'!$J$5:$AK$15,MATCH($E89,'BY-Demands'!$I$5:$I$15,0),FALSE)*HLOOKUP(REG_TRA_DEMANDS!$F89,DEMANDS!$I$4:$T$14,MATCH($E89,DEMANDS!$H$4:$H$14,0),FALSE)/HLOOKUP(2018,DEMANDS!$I$4:$T$14,MATCH($E89,DEMANDS!$H$4:$H$14,0),FALSE)</f>
        <v>1.4898733870155145</v>
      </c>
      <c r="Z89" s="77">
        <f>HLOOKUP(REG_TRA_DEMANDS!Z$3,'BY-Demands'!$J$5:$AK$15,MATCH($E89,'BY-Demands'!$I$5:$I$15,0),FALSE)*HLOOKUP(REG_TRA_DEMANDS!$F89,DEMANDS!$I$4:$T$14,MATCH($E89,DEMANDS!$H$4:$H$14,0),FALSE)/HLOOKUP(2018,DEMANDS!$I$4:$T$14,MATCH($E89,DEMANDS!$H$4:$H$14,0),FALSE)</f>
        <v>0.18500299472802639</v>
      </c>
      <c r="AA89" s="77">
        <f>HLOOKUP(REG_TRA_DEMANDS!AA$3,'BY-Demands'!$J$5:$AK$15,MATCH($E89,'BY-Demands'!$I$5:$I$15,0),FALSE)*HLOOKUP(REG_TRA_DEMANDS!$F89,DEMANDS!$I$4:$T$14,MATCH($E89,DEMANDS!$H$4:$H$14,0),FALSE)/HLOOKUP(2018,DEMANDS!$I$4:$T$14,MATCH($E89,DEMANDS!$H$4:$H$14,0),FALSE)</f>
        <v>0.75346978632413319</v>
      </c>
      <c r="AB89" s="77">
        <f>HLOOKUP(REG_TRA_DEMANDS!AB$3,'BY-Demands'!$J$5:$AK$15,MATCH($E89,'BY-Demands'!$I$5:$I$15,0),FALSE)*HLOOKUP(REG_TRA_DEMANDS!$F89,DEMANDS!$I$4:$T$14,MATCH($E89,DEMANDS!$H$4:$H$14,0),FALSE)/HLOOKUP(2018,DEMANDS!$I$4:$T$14,MATCH($E89,DEMANDS!$H$4:$H$14,0),FALSE)</f>
        <v>0.37263866220589509</v>
      </c>
      <c r="AC89" s="77">
        <f>HLOOKUP(REG_TRA_DEMANDS!AC$3,'BY-Demands'!$J$5:$AK$15,MATCH($E89,'BY-Demands'!$I$5:$I$15,0),FALSE)*HLOOKUP(REG_TRA_DEMANDS!$F89,DEMANDS!$I$4:$T$14,MATCH($E89,DEMANDS!$H$4:$H$14,0),FALSE)/HLOOKUP(2018,DEMANDS!$I$4:$T$14,MATCH($E89,DEMANDS!$H$4:$H$14,0),FALSE)</f>
        <v>0.37836010671268278</v>
      </c>
      <c r="AD89" s="77">
        <f>HLOOKUP(REG_TRA_DEMANDS!AD$3,'BY-Demands'!$J$5:$AK$15,MATCH($E89,'BY-Demands'!$I$5:$I$15,0),FALSE)*HLOOKUP(REG_TRA_DEMANDS!$F89,DEMANDS!$I$4:$T$14,MATCH($E89,DEMANDS!$H$4:$H$14,0),FALSE)/HLOOKUP(2018,DEMANDS!$I$4:$T$14,MATCH($E89,DEMANDS!$H$4:$H$14,0),FALSE)</f>
        <v>0.43979491094751411</v>
      </c>
      <c r="AE89" s="77">
        <f>HLOOKUP(REG_TRA_DEMANDS!AE$3,'BY-Demands'!$J$5:$AK$15,MATCH($E89,'BY-Demands'!$I$5:$I$15,0),FALSE)*HLOOKUP(REG_TRA_DEMANDS!$F89,DEMANDS!$I$4:$T$14,MATCH($E89,DEMANDS!$H$4:$H$14,0),FALSE)/HLOOKUP(2018,DEMANDS!$I$4:$T$14,MATCH($E89,DEMANDS!$H$4:$H$14,0),FALSE)</f>
        <v>0.9190799131426769</v>
      </c>
      <c r="AF89" s="77">
        <f>HLOOKUP(REG_TRA_DEMANDS!AF$3,'BY-Demands'!$J$5:$AK$15,MATCH($E89,'BY-Demands'!$I$5:$I$15,0),FALSE)*HLOOKUP(REG_TRA_DEMANDS!$F89,DEMANDS!$I$4:$T$14,MATCH($E89,DEMANDS!$H$4:$H$14,0),FALSE)/HLOOKUP(2018,DEMANDS!$I$4:$T$14,MATCH($E89,DEMANDS!$H$4:$H$14,0),FALSE)</f>
        <v>0.35440624873219995</v>
      </c>
    </row>
    <row r="90" spans="4:32" x14ac:dyDescent="0.2">
      <c r="D90" s="75" t="s">
        <v>4</v>
      </c>
      <c r="E90" s="75" t="str">
        <f>DEMANDS!$H$12</f>
        <v>TOTH</v>
      </c>
      <c r="F90" s="75">
        <v>2065</v>
      </c>
      <c r="G90" s="77">
        <f>HLOOKUP(REG_TRA_DEMANDS!G$3,'BY-Demands'!$J$5:$AK$15,MATCH($E90,'BY-Demands'!$I$5:$I$15,0),FALSE)*HLOOKUP(REG_TRA_DEMANDS!$F90,DEMANDS!$I$4:$T$14,MATCH($E90,DEMANDS!$H$4:$H$14,0),FALSE)/HLOOKUP(2018,DEMANDS!$I$4:$T$14,MATCH($E90,DEMANDS!$H$4:$H$14,0),FALSE)</f>
        <v>0.33699137450261274</v>
      </c>
      <c r="H90" s="77">
        <f>HLOOKUP(REG_TRA_DEMANDS!H$3,'BY-Demands'!$J$5:$AK$15,MATCH($E90,'BY-Demands'!$I$5:$I$15,0),FALSE)*HLOOKUP(REG_TRA_DEMANDS!$F90,DEMANDS!$I$4:$T$14,MATCH($E90,DEMANDS!$H$4:$H$14,0),FALSE)/HLOOKUP(2018,DEMANDS!$I$4:$T$14,MATCH($E90,DEMANDS!$H$4:$H$14,0),FALSE)</f>
        <v>7.9752750888510322</v>
      </c>
      <c r="I90" s="77">
        <f>HLOOKUP(REG_TRA_DEMANDS!I$3,'BY-Demands'!$J$5:$AK$15,MATCH($E90,'BY-Demands'!$I$5:$I$15,0),FALSE)*HLOOKUP(REG_TRA_DEMANDS!$F90,DEMANDS!$I$4:$T$14,MATCH($E90,DEMANDS!$H$4:$H$14,0),FALSE)/HLOOKUP(2018,DEMANDS!$I$4:$T$14,MATCH($E90,DEMANDS!$H$4:$H$14,0),FALSE)</f>
        <v>1.3170436449155014</v>
      </c>
      <c r="J90" s="77">
        <f>HLOOKUP(REG_TRA_DEMANDS!J$3,'BY-Demands'!$J$5:$AK$15,MATCH($E90,'BY-Demands'!$I$5:$I$15,0),FALSE)*HLOOKUP(REG_TRA_DEMANDS!$F90,DEMANDS!$I$4:$T$14,MATCH($E90,DEMANDS!$H$4:$H$14,0),FALSE)/HLOOKUP(2018,DEMANDS!$I$4:$T$14,MATCH($E90,DEMANDS!$H$4:$H$14,0),FALSE)</f>
        <v>0.58737314822320108</v>
      </c>
      <c r="K90" s="77">
        <f>HLOOKUP(REG_TRA_DEMANDS!K$3,'BY-Demands'!$J$5:$AK$15,MATCH($E90,'BY-Demands'!$I$5:$I$15,0),FALSE)*HLOOKUP(REG_TRA_DEMANDS!$F90,DEMANDS!$I$4:$T$14,MATCH($E90,DEMANDS!$H$4:$H$14,0),FALSE)/HLOOKUP(2018,DEMANDS!$I$4:$T$14,MATCH($E90,DEMANDS!$H$4:$H$14,0),FALSE)</f>
        <v>0.50133770895538143</v>
      </c>
      <c r="L90" s="77">
        <f>HLOOKUP(REG_TRA_DEMANDS!L$3,'BY-Demands'!$J$5:$AK$15,MATCH($E90,'BY-Demands'!$I$5:$I$15,0),FALSE)*HLOOKUP(REG_TRA_DEMANDS!$F90,DEMANDS!$I$4:$T$14,MATCH($E90,DEMANDS!$H$4:$H$14,0),FALSE)/HLOOKUP(2018,DEMANDS!$I$4:$T$14,MATCH($E90,DEMANDS!$H$4:$H$14,0),FALSE)</f>
        <v>0.24193508835181032</v>
      </c>
      <c r="M90" s="77">
        <f>HLOOKUP(REG_TRA_DEMANDS!M$3,'BY-Demands'!$J$5:$AK$15,MATCH($E90,'BY-Demands'!$I$5:$I$15,0),FALSE)*HLOOKUP(REG_TRA_DEMANDS!$F90,DEMANDS!$I$4:$T$14,MATCH($E90,DEMANDS!$H$4:$H$14,0),FALSE)/HLOOKUP(2018,DEMANDS!$I$4:$T$14,MATCH($E90,DEMANDS!$H$4:$H$14,0),FALSE)</f>
        <v>0.76288899584407321</v>
      </c>
      <c r="N90" s="77">
        <f>HLOOKUP(REG_TRA_DEMANDS!N$3,'BY-Demands'!$J$5:$AK$15,MATCH($E90,'BY-Demands'!$I$5:$I$15,0),FALSE)*HLOOKUP(REG_TRA_DEMANDS!$F90,DEMANDS!$I$4:$T$14,MATCH($E90,DEMANDS!$H$4:$H$14,0),FALSE)/HLOOKUP(2018,DEMANDS!$I$4:$T$14,MATCH($E90,DEMANDS!$H$4:$H$14,0),FALSE)</f>
        <v>1.1545026636775035</v>
      </c>
      <c r="O90" s="77">
        <f>HLOOKUP(REG_TRA_DEMANDS!O$3,'BY-Demands'!$J$5:$AK$15,MATCH($E90,'BY-Demands'!$I$5:$I$15,0),FALSE)*HLOOKUP(REG_TRA_DEMANDS!$F90,DEMANDS!$I$4:$T$14,MATCH($E90,DEMANDS!$H$4:$H$14,0),FALSE)/HLOOKUP(2018,DEMANDS!$I$4:$T$14,MATCH($E90,DEMANDS!$H$4:$H$14,0),FALSE)</f>
        <v>0.46146603926786628</v>
      </c>
      <c r="P90" s="77">
        <f>HLOOKUP(REG_TRA_DEMANDS!P$3,'BY-Demands'!$J$5:$AK$15,MATCH($E90,'BY-Demands'!$I$5:$I$15,0),FALSE)*HLOOKUP(REG_TRA_DEMANDS!$F90,DEMANDS!$I$4:$T$14,MATCH($E90,DEMANDS!$H$4:$H$14,0),FALSE)/HLOOKUP(2018,DEMANDS!$I$4:$T$14,MATCH($E90,DEMANDS!$H$4:$H$14,0),FALSE)</f>
        <v>0.52544657336114931</v>
      </c>
      <c r="Q90" s="77">
        <f>HLOOKUP(REG_TRA_DEMANDS!Q$3,'BY-Demands'!$J$5:$AK$15,MATCH($E90,'BY-Demands'!$I$5:$I$15,0),FALSE)*HLOOKUP(REG_TRA_DEMANDS!$F90,DEMANDS!$I$4:$T$14,MATCH($E90,DEMANDS!$H$4:$H$14,0),FALSE)/HLOOKUP(2018,DEMANDS!$I$4:$T$14,MATCH($E90,DEMANDS!$H$4:$H$14,0),FALSE)</f>
        <v>0.88623309515351933</v>
      </c>
      <c r="R90" s="77">
        <f>HLOOKUP(REG_TRA_DEMANDS!R$3,'BY-Demands'!$J$5:$AK$15,MATCH($E90,'BY-Demands'!$I$5:$I$15,0),FALSE)*HLOOKUP(REG_TRA_DEMANDS!$F90,DEMANDS!$I$4:$T$14,MATCH($E90,DEMANDS!$H$4:$H$14,0),FALSE)/HLOOKUP(2018,DEMANDS!$I$4:$T$14,MATCH($E90,DEMANDS!$H$4:$H$14,0),FALSE)</f>
        <v>0.8430407593890008</v>
      </c>
      <c r="S90" s="77">
        <f>HLOOKUP(REG_TRA_DEMANDS!S$3,'BY-Demands'!$J$5:$AK$15,MATCH($E90,'BY-Demands'!$I$5:$I$15,0),FALSE)*HLOOKUP(REG_TRA_DEMANDS!$F90,DEMANDS!$I$4:$T$14,MATCH($E90,DEMANDS!$H$4:$H$14,0),FALSE)/HLOOKUP(2018,DEMANDS!$I$4:$T$14,MATCH($E90,DEMANDS!$H$4:$H$14,0),FALSE)</f>
        <v>0.70330050137492039</v>
      </c>
      <c r="T90" s="77">
        <f>HLOOKUP(REG_TRA_DEMANDS!T$3,'BY-Demands'!$J$5:$AK$15,MATCH($E90,'BY-Demands'!$I$5:$I$15,0),FALSE)*HLOOKUP(REG_TRA_DEMANDS!$F90,DEMANDS!$I$4:$T$14,MATCH($E90,DEMANDS!$H$4:$H$14,0),FALSE)/HLOOKUP(2018,DEMANDS!$I$4:$T$14,MATCH($E90,DEMANDS!$H$4:$H$14,0),FALSE)</f>
        <v>3.213339308183178</v>
      </c>
      <c r="U90" s="77">
        <f>HLOOKUP(REG_TRA_DEMANDS!U$3,'BY-Demands'!$J$5:$AK$15,MATCH($E90,'BY-Demands'!$I$5:$I$15,0),FALSE)*HLOOKUP(REG_TRA_DEMANDS!$F90,DEMANDS!$I$4:$T$14,MATCH($E90,DEMANDS!$H$4:$H$14,0),FALSE)/HLOOKUP(2018,DEMANDS!$I$4:$T$14,MATCH($E90,DEMANDS!$H$4:$H$14,0),FALSE)</f>
        <v>0.87430592555429976</v>
      </c>
      <c r="V90" s="77">
        <f>HLOOKUP(REG_TRA_DEMANDS!V$3,'BY-Demands'!$J$5:$AK$15,MATCH($E90,'BY-Demands'!$I$5:$I$15,0),FALSE)*HLOOKUP(REG_TRA_DEMANDS!$F90,DEMANDS!$I$4:$T$14,MATCH($E90,DEMANDS!$H$4:$H$14,0),FALSE)/HLOOKUP(2018,DEMANDS!$I$4:$T$14,MATCH($E90,DEMANDS!$H$4:$H$14,0),FALSE)</f>
        <v>1.1536443810016286</v>
      </c>
      <c r="W90" s="77">
        <f>HLOOKUP(REG_TRA_DEMANDS!W$3,'BY-Demands'!$J$5:$AK$15,MATCH($E90,'BY-Demands'!$I$5:$I$15,0),FALSE)*HLOOKUP(REG_TRA_DEMANDS!$F90,DEMANDS!$I$4:$T$14,MATCH($E90,DEMANDS!$H$4:$H$14,0),FALSE)/HLOOKUP(2018,DEMANDS!$I$4:$T$14,MATCH($E90,DEMANDS!$H$4:$H$14,0),FALSE)</f>
        <v>0.94442466057780095</v>
      </c>
      <c r="X90" s="77">
        <f>HLOOKUP(REG_TRA_DEMANDS!X$3,'BY-Demands'!$J$5:$AK$15,MATCH($E90,'BY-Demands'!$I$5:$I$15,0),FALSE)*HLOOKUP(REG_TRA_DEMANDS!$F90,DEMANDS!$I$4:$T$14,MATCH($E90,DEMANDS!$H$4:$H$14,0),FALSE)/HLOOKUP(2018,DEMANDS!$I$4:$T$14,MATCH($E90,DEMANDS!$H$4:$H$14,0),FALSE)</f>
        <v>0.68766791829227092</v>
      </c>
      <c r="Y90" s="77">
        <f>HLOOKUP(REG_TRA_DEMANDS!Y$3,'BY-Demands'!$J$5:$AK$15,MATCH($E90,'BY-Demands'!$I$5:$I$15,0),FALSE)*HLOOKUP(REG_TRA_DEMANDS!$F90,DEMANDS!$I$4:$T$14,MATCH($E90,DEMANDS!$H$4:$H$14,0),FALSE)/HLOOKUP(2018,DEMANDS!$I$4:$T$14,MATCH($E90,DEMANDS!$H$4:$H$14,0),FALSE)</f>
        <v>1.527494557039899</v>
      </c>
      <c r="Z90" s="77">
        <f>HLOOKUP(REG_TRA_DEMANDS!Z$3,'BY-Demands'!$J$5:$AK$15,MATCH($E90,'BY-Demands'!$I$5:$I$15,0),FALSE)*HLOOKUP(REG_TRA_DEMANDS!$F90,DEMANDS!$I$4:$T$14,MATCH($E90,DEMANDS!$H$4:$H$14,0),FALSE)/HLOOKUP(2018,DEMANDS!$I$4:$T$14,MATCH($E90,DEMANDS!$H$4:$H$14,0),FALSE)</f>
        <v>0.18967455217736481</v>
      </c>
      <c r="AA90" s="77">
        <f>HLOOKUP(REG_TRA_DEMANDS!AA$3,'BY-Demands'!$J$5:$AK$15,MATCH($E90,'BY-Demands'!$I$5:$I$15,0),FALSE)*HLOOKUP(REG_TRA_DEMANDS!$F90,DEMANDS!$I$4:$T$14,MATCH($E90,DEMANDS!$H$4:$H$14,0),FALSE)/HLOOKUP(2018,DEMANDS!$I$4:$T$14,MATCH($E90,DEMANDS!$H$4:$H$14,0),FALSE)</f>
        <v>0.77249584262299742</v>
      </c>
      <c r="AB90" s="77">
        <f>HLOOKUP(REG_TRA_DEMANDS!AB$3,'BY-Demands'!$J$5:$AK$15,MATCH($E90,'BY-Demands'!$I$5:$I$15,0),FALSE)*HLOOKUP(REG_TRA_DEMANDS!$F90,DEMANDS!$I$4:$T$14,MATCH($E90,DEMANDS!$H$4:$H$14,0),FALSE)/HLOOKUP(2018,DEMANDS!$I$4:$T$14,MATCH($E90,DEMANDS!$H$4:$H$14,0),FALSE)</f>
        <v>0.38204825539058174</v>
      </c>
      <c r="AC90" s="77">
        <f>HLOOKUP(REG_TRA_DEMANDS!AC$3,'BY-Demands'!$J$5:$AK$15,MATCH($E90,'BY-Demands'!$I$5:$I$15,0),FALSE)*HLOOKUP(REG_TRA_DEMANDS!$F90,DEMANDS!$I$4:$T$14,MATCH($E90,DEMANDS!$H$4:$H$14,0),FALSE)/HLOOKUP(2018,DEMANDS!$I$4:$T$14,MATCH($E90,DEMANDS!$H$4:$H$14,0),FALSE)</f>
        <v>0.38791417354086888</v>
      </c>
      <c r="AD90" s="77">
        <f>HLOOKUP(REG_TRA_DEMANDS!AD$3,'BY-Demands'!$J$5:$AK$15,MATCH($E90,'BY-Demands'!$I$5:$I$15,0),FALSE)*HLOOKUP(REG_TRA_DEMANDS!$F90,DEMANDS!$I$4:$T$14,MATCH($E90,DEMANDS!$H$4:$H$14,0),FALSE)/HLOOKUP(2018,DEMANDS!$I$4:$T$14,MATCH($E90,DEMANDS!$H$4:$H$14,0),FALSE)</f>
        <v>0.45090028356831063</v>
      </c>
      <c r="AE90" s="77">
        <f>HLOOKUP(REG_TRA_DEMANDS!AE$3,'BY-Demands'!$J$5:$AK$15,MATCH($E90,'BY-Demands'!$I$5:$I$15,0),FALSE)*HLOOKUP(REG_TRA_DEMANDS!$F90,DEMANDS!$I$4:$T$14,MATCH($E90,DEMANDS!$H$4:$H$14,0),FALSE)/HLOOKUP(2018,DEMANDS!$I$4:$T$14,MATCH($E90,DEMANDS!$H$4:$H$14,0),FALSE)</f>
        <v>0.94228783267441696</v>
      </c>
      <c r="AF90" s="77">
        <f>HLOOKUP(REG_TRA_DEMANDS!AF$3,'BY-Demands'!$J$5:$AK$15,MATCH($E90,'BY-Demands'!$I$5:$I$15,0),FALSE)*HLOOKUP(REG_TRA_DEMANDS!$F90,DEMANDS!$I$4:$T$14,MATCH($E90,DEMANDS!$H$4:$H$14,0),FALSE)/HLOOKUP(2018,DEMANDS!$I$4:$T$14,MATCH($E90,DEMANDS!$H$4:$H$14,0),FALSE)</f>
        <v>0.36335545062912566</v>
      </c>
    </row>
    <row r="91" spans="4:32" x14ac:dyDescent="0.2">
      <c r="D91" s="75" t="s">
        <v>4</v>
      </c>
      <c r="E91" s="75" t="str">
        <f>DEMANDS!$H$12</f>
        <v>TOTH</v>
      </c>
      <c r="F91" s="75">
        <v>2070</v>
      </c>
      <c r="G91" s="78">
        <f>HLOOKUP(REG_TRA_DEMANDS!G$3,'BY-Demands'!$J$5:$AK$15,MATCH($E91,'BY-Demands'!$I$5:$I$15,0),FALSE)*HLOOKUP(REG_TRA_DEMANDS!$F91,DEMANDS!$I$4:$T$14,MATCH($E91,DEMANDS!$H$4:$H$14,0),FALSE)/HLOOKUP(2018,DEMANDS!$I$4:$T$14,MATCH($E91,DEMANDS!$H$4:$H$14,0),FALSE)</f>
        <v>0.34550082900217272</v>
      </c>
      <c r="H91" s="78">
        <f>HLOOKUP(REG_TRA_DEMANDS!H$3,'BY-Demands'!$J$5:$AK$15,MATCH($E91,'BY-Demands'!$I$5:$I$15,0),FALSE)*HLOOKUP(REG_TRA_DEMANDS!$F91,DEMANDS!$I$4:$T$14,MATCH($E91,DEMANDS!$H$4:$H$14,0),FALSE)/HLOOKUP(2018,DEMANDS!$I$4:$T$14,MATCH($E91,DEMANDS!$H$4:$H$14,0),FALSE)</f>
        <v>8.176660778886033</v>
      </c>
      <c r="I91" s="78">
        <f>HLOOKUP(REG_TRA_DEMANDS!I$3,'BY-Demands'!$J$5:$AK$15,MATCH($E91,'BY-Demands'!$I$5:$I$15,0),FALSE)*HLOOKUP(REG_TRA_DEMANDS!$F91,DEMANDS!$I$4:$T$14,MATCH($E91,DEMANDS!$H$4:$H$14,0),FALSE)/HLOOKUP(2018,DEMANDS!$I$4:$T$14,MATCH($E91,DEMANDS!$H$4:$H$14,0),FALSE)</f>
        <v>1.35030064737405</v>
      </c>
      <c r="J91" s="78">
        <f>HLOOKUP(REG_TRA_DEMANDS!J$3,'BY-Demands'!$J$5:$AK$15,MATCH($E91,'BY-Demands'!$I$5:$I$15,0),FALSE)*HLOOKUP(REG_TRA_DEMANDS!$F91,DEMANDS!$I$4:$T$14,MATCH($E91,DEMANDS!$H$4:$H$14,0),FALSE)/HLOOKUP(2018,DEMANDS!$I$4:$T$14,MATCH($E91,DEMANDS!$H$4:$H$14,0),FALSE)</f>
        <v>0.60220505626964826</v>
      </c>
      <c r="K91" s="78">
        <f>HLOOKUP(REG_TRA_DEMANDS!K$3,'BY-Demands'!$J$5:$AK$15,MATCH($E91,'BY-Demands'!$I$5:$I$15,0),FALSE)*HLOOKUP(REG_TRA_DEMANDS!$F91,DEMANDS!$I$4:$T$14,MATCH($E91,DEMANDS!$H$4:$H$14,0),FALSE)/HLOOKUP(2018,DEMANDS!$I$4:$T$14,MATCH($E91,DEMANDS!$H$4:$H$14,0),FALSE)</f>
        <v>0.51399711434688766</v>
      </c>
      <c r="L91" s="78">
        <f>HLOOKUP(REG_TRA_DEMANDS!L$3,'BY-Demands'!$J$5:$AK$15,MATCH($E91,'BY-Demands'!$I$5:$I$15,0),FALSE)*HLOOKUP(REG_TRA_DEMANDS!$F91,DEMANDS!$I$4:$T$14,MATCH($E91,DEMANDS!$H$4:$H$14,0),FALSE)/HLOOKUP(2018,DEMANDS!$I$4:$T$14,MATCH($E91,DEMANDS!$H$4:$H$14,0),FALSE)</f>
        <v>0.24804425250835696</v>
      </c>
      <c r="M91" s="78">
        <f>HLOOKUP(REG_TRA_DEMANDS!M$3,'BY-Demands'!$J$5:$AK$15,MATCH($E91,'BY-Demands'!$I$5:$I$15,0),FALSE)*HLOOKUP(REG_TRA_DEMANDS!$F91,DEMANDS!$I$4:$T$14,MATCH($E91,DEMANDS!$H$4:$H$14,0),FALSE)/HLOOKUP(2018,DEMANDS!$I$4:$T$14,MATCH($E91,DEMANDS!$H$4:$H$14,0),FALSE)</f>
        <v>0.78215289898679219</v>
      </c>
      <c r="N91" s="78">
        <f>HLOOKUP(REG_TRA_DEMANDS!N$3,'BY-Demands'!$J$5:$AK$15,MATCH($E91,'BY-Demands'!$I$5:$I$15,0),FALSE)*HLOOKUP(REG_TRA_DEMANDS!$F91,DEMANDS!$I$4:$T$14,MATCH($E91,DEMANDS!$H$4:$H$14,0),FALSE)/HLOOKUP(2018,DEMANDS!$I$4:$T$14,MATCH($E91,DEMANDS!$H$4:$H$14,0),FALSE)</f>
        <v>1.1836553026751178</v>
      </c>
      <c r="O91" s="78">
        <f>HLOOKUP(REG_TRA_DEMANDS!O$3,'BY-Demands'!$J$5:$AK$15,MATCH($E91,'BY-Demands'!$I$5:$I$15,0),FALSE)*HLOOKUP(REG_TRA_DEMANDS!$F91,DEMANDS!$I$4:$T$14,MATCH($E91,DEMANDS!$H$4:$H$14,0),FALSE)/HLOOKUP(2018,DEMANDS!$I$4:$T$14,MATCH($E91,DEMANDS!$H$4:$H$14,0),FALSE)</f>
        <v>0.47311863503545204</v>
      </c>
      <c r="P91" s="78">
        <f>HLOOKUP(REG_TRA_DEMANDS!P$3,'BY-Demands'!$J$5:$AK$15,MATCH($E91,'BY-Demands'!$I$5:$I$15,0),FALSE)*HLOOKUP(REG_TRA_DEMANDS!$F91,DEMANDS!$I$4:$T$14,MATCH($E91,DEMANDS!$H$4:$H$14,0),FALSE)/HLOOKUP(2018,DEMANDS!$I$4:$T$14,MATCH($E91,DEMANDS!$H$4:$H$14,0),FALSE)</f>
        <v>0.53871475779039713</v>
      </c>
      <c r="Q91" s="78">
        <f>HLOOKUP(REG_TRA_DEMANDS!Q$3,'BY-Demands'!$J$5:$AK$15,MATCH($E91,'BY-Demands'!$I$5:$I$15,0),FALSE)*HLOOKUP(REG_TRA_DEMANDS!$F91,DEMANDS!$I$4:$T$14,MATCH($E91,DEMANDS!$H$4:$H$14,0),FALSE)/HLOOKUP(2018,DEMANDS!$I$4:$T$14,MATCH($E91,DEMANDS!$H$4:$H$14,0),FALSE)</f>
        <v>0.90861159136976177</v>
      </c>
      <c r="R91" s="78">
        <f>HLOOKUP(REG_TRA_DEMANDS!R$3,'BY-Demands'!$J$5:$AK$15,MATCH($E91,'BY-Demands'!$I$5:$I$15,0),FALSE)*HLOOKUP(REG_TRA_DEMANDS!$F91,DEMANDS!$I$4:$T$14,MATCH($E91,DEMANDS!$H$4:$H$14,0),FALSE)/HLOOKUP(2018,DEMANDS!$I$4:$T$14,MATCH($E91,DEMANDS!$H$4:$H$14,0),FALSE)</f>
        <v>0.86432859500165837</v>
      </c>
      <c r="S91" s="78">
        <f>HLOOKUP(REG_TRA_DEMANDS!S$3,'BY-Demands'!$J$5:$AK$15,MATCH($E91,'BY-Demands'!$I$5:$I$15,0),FALSE)*HLOOKUP(REG_TRA_DEMANDS!$F91,DEMANDS!$I$4:$T$14,MATCH($E91,DEMANDS!$H$4:$H$14,0),FALSE)/HLOOKUP(2018,DEMANDS!$I$4:$T$14,MATCH($E91,DEMANDS!$H$4:$H$14,0),FALSE)</f>
        <v>0.7210597203602751</v>
      </c>
      <c r="T91" s="78">
        <f>HLOOKUP(REG_TRA_DEMANDS!T$3,'BY-Demands'!$J$5:$AK$15,MATCH($E91,'BY-Demands'!$I$5:$I$15,0),FALSE)*HLOOKUP(REG_TRA_DEMANDS!$F91,DEMANDS!$I$4:$T$14,MATCH($E91,DEMANDS!$H$4:$H$14,0),FALSE)/HLOOKUP(2018,DEMANDS!$I$4:$T$14,MATCH($E91,DEMANDS!$H$4:$H$14,0),FALSE)</f>
        <v>3.2944801524406624</v>
      </c>
      <c r="U91" s="78">
        <f>HLOOKUP(REG_TRA_DEMANDS!U$3,'BY-Demands'!$J$5:$AK$15,MATCH($E91,'BY-Demands'!$I$5:$I$15,0),FALSE)*HLOOKUP(REG_TRA_DEMANDS!$F91,DEMANDS!$I$4:$T$14,MATCH($E91,DEMANDS!$H$4:$H$14,0),FALSE)/HLOOKUP(2018,DEMANDS!$I$4:$T$14,MATCH($E91,DEMANDS!$H$4:$H$14,0),FALSE)</f>
        <v>0.89638324579189022</v>
      </c>
      <c r="V91" s="78">
        <f>HLOOKUP(REG_TRA_DEMANDS!V$3,'BY-Demands'!$J$5:$AK$15,MATCH($E91,'BY-Demands'!$I$5:$I$15,0),FALSE)*HLOOKUP(REG_TRA_DEMANDS!$F91,DEMANDS!$I$4:$T$14,MATCH($E91,DEMANDS!$H$4:$H$14,0),FALSE)/HLOOKUP(2018,DEMANDS!$I$4:$T$14,MATCH($E91,DEMANDS!$H$4:$H$14,0),FALSE)</f>
        <v>1.1827753472861386</v>
      </c>
      <c r="W91" s="78">
        <f>HLOOKUP(REG_TRA_DEMANDS!W$3,'BY-Demands'!$J$5:$AK$15,MATCH($E91,'BY-Demands'!$I$5:$I$15,0),FALSE)*HLOOKUP(REG_TRA_DEMANDS!$F91,DEMANDS!$I$4:$T$14,MATCH($E91,DEMANDS!$H$4:$H$14,0),FALSE)/HLOOKUP(2018,DEMANDS!$I$4:$T$14,MATCH($E91,DEMANDS!$H$4:$H$14,0),FALSE)</f>
        <v>0.96827256674249362</v>
      </c>
      <c r="X91" s="78">
        <f>HLOOKUP(REG_TRA_DEMANDS!X$3,'BY-Demands'!$J$5:$AK$15,MATCH($E91,'BY-Demands'!$I$5:$I$15,0),FALSE)*HLOOKUP(REG_TRA_DEMANDS!$F91,DEMANDS!$I$4:$T$14,MATCH($E91,DEMANDS!$H$4:$H$14,0),FALSE)/HLOOKUP(2018,DEMANDS!$I$4:$T$14,MATCH($E91,DEMANDS!$H$4:$H$14,0),FALSE)</f>
        <v>0.70503239496515913</v>
      </c>
      <c r="Y91" s="78">
        <f>HLOOKUP(REG_TRA_DEMANDS!Y$3,'BY-Demands'!$J$5:$AK$15,MATCH($E91,'BY-Demands'!$I$5:$I$15,0),FALSE)*HLOOKUP(REG_TRA_DEMANDS!$F91,DEMANDS!$I$4:$T$14,MATCH($E91,DEMANDS!$H$4:$H$14,0),FALSE)/HLOOKUP(2018,DEMANDS!$I$4:$T$14,MATCH($E91,DEMANDS!$H$4:$H$14,0),FALSE)</f>
        <v>1.5660657087515455</v>
      </c>
      <c r="Z91" s="78">
        <f>HLOOKUP(REG_TRA_DEMANDS!Z$3,'BY-Demands'!$J$5:$AK$15,MATCH($E91,'BY-Demands'!$I$5:$I$15,0),FALSE)*HLOOKUP(REG_TRA_DEMANDS!$F91,DEMANDS!$I$4:$T$14,MATCH($E91,DEMANDS!$H$4:$H$14,0),FALSE)/HLOOKUP(2018,DEMANDS!$I$4:$T$14,MATCH($E91,DEMANDS!$H$4:$H$14,0),FALSE)</f>
        <v>0.19446407230635901</v>
      </c>
      <c r="AA91" s="78">
        <f>HLOOKUP(REG_TRA_DEMANDS!AA$3,'BY-Demands'!$J$5:$AK$15,MATCH($E91,'BY-Demands'!$I$5:$I$15,0),FALSE)*HLOOKUP(REG_TRA_DEMANDS!$F91,DEMANDS!$I$4:$T$14,MATCH($E91,DEMANDS!$H$4:$H$14,0),FALSE)/HLOOKUP(2018,DEMANDS!$I$4:$T$14,MATCH($E91,DEMANDS!$H$4:$H$14,0),FALSE)</f>
        <v>0.7920023306854943</v>
      </c>
      <c r="AB91" s="78">
        <f>HLOOKUP(REG_TRA_DEMANDS!AB$3,'BY-Demands'!$J$5:$AK$15,MATCH($E91,'BY-Demands'!$I$5:$I$15,0),FALSE)*HLOOKUP(REG_TRA_DEMANDS!$F91,DEMANDS!$I$4:$T$14,MATCH($E91,DEMANDS!$H$4:$H$14,0),FALSE)/HLOOKUP(2018,DEMANDS!$I$4:$T$14,MATCH($E91,DEMANDS!$H$4:$H$14,0),FALSE)</f>
        <v>0.39169545259460753</v>
      </c>
      <c r="AC91" s="78">
        <f>HLOOKUP(REG_TRA_DEMANDS!AC$3,'BY-Demands'!$J$5:$AK$15,MATCH($E91,'BY-Demands'!$I$5:$I$15,0),FALSE)*HLOOKUP(REG_TRA_DEMANDS!$F91,DEMANDS!$I$4:$T$14,MATCH($E91,DEMANDS!$H$4:$H$14,0),FALSE)/HLOOKUP(2018,DEMANDS!$I$4:$T$14,MATCH($E91,DEMANDS!$H$4:$H$14,0),FALSE)</f>
        <v>0.39770949252893634</v>
      </c>
      <c r="AD91" s="78">
        <f>HLOOKUP(REG_TRA_DEMANDS!AD$3,'BY-Demands'!$J$5:$AK$15,MATCH($E91,'BY-Demands'!$I$5:$I$15,0),FALSE)*HLOOKUP(REG_TRA_DEMANDS!$F91,DEMANDS!$I$4:$T$14,MATCH($E91,DEMANDS!$H$4:$H$14,0),FALSE)/HLOOKUP(2018,DEMANDS!$I$4:$T$14,MATCH($E91,DEMANDS!$H$4:$H$14,0),FALSE)</f>
        <v>0.46228608076423705</v>
      </c>
      <c r="AE91" s="78">
        <f>HLOOKUP(REG_TRA_DEMANDS!AE$3,'BY-Demands'!$J$5:$AK$15,MATCH($E91,'BY-Demands'!$I$5:$I$15,0),FALSE)*HLOOKUP(REG_TRA_DEMANDS!$F91,DEMANDS!$I$4:$T$14,MATCH($E91,DEMANDS!$H$4:$H$14,0),FALSE)/HLOOKUP(2018,DEMANDS!$I$4:$T$14,MATCH($E91,DEMANDS!$H$4:$H$14,0),FALSE)</f>
        <v>0.96608178125683009</v>
      </c>
      <c r="AF91" s="78">
        <f>HLOOKUP(REG_TRA_DEMANDS!AF$3,'BY-Demands'!$J$5:$AK$15,MATCH($E91,'BY-Demands'!$I$5:$I$15,0),FALSE)*HLOOKUP(REG_TRA_DEMANDS!$F91,DEMANDS!$I$4:$T$14,MATCH($E91,DEMANDS!$H$4:$H$14,0),FALSE)/HLOOKUP(2018,DEMANDS!$I$4:$T$14,MATCH($E91,DEMANDS!$H$4:$H$14,0),FALSE)</f>
        <v>0.37253063108844536</v>
      </c>
    </row>
    <row r="92" spans="4:32" x14ac:dyDescent="0.2">
      <c r="D92" s="74" t="s">
        <v>4</v>
      </c>
      <c r="E92" s="74" t="str">
        <f>DEMANDS!$H$13</f>
        <v>TAVIDOM</v>
      </c>
      <c r="F92" s="74">
        <v>2020</v>
      </c>
      <c r="G92" s="79">
        <f>HLOOKUP(REG_TRA_DEMANDS!G$3,'BY-Demands'!$J$5:$AK$15,MATCH($E92,'BY-Demands'!$I$5:$I$15,0),FALSE)*HLOOKUP(REG_TRA_DEMANDS!$F92,DEMANDS!$I$4:$T$14,MATCH($E92,DEMANDS!$H$4:$H$14,0),FALSE)/HLOOKUP(2018,DEMANDS!$I$4:$T$14,MATCH($E92,DEMANDS!$H$4:$H$14,0),FALSE)</f>
        <v>0</v>
      </c>
      <c r="H92" s="76">
        <f>HLOOKUP(REG_TRA_DEMANDS!H$3,'BY-Demands'!$J$5:$AK$15,MATCH($E92,'BY-Demands'!$I$5:$I$15,0),FALSE)*HLOOKUP(REG_TRA_DEMANDS!$F92,DEMANDS!$I$4:$T$14,MATCH($E92,DEMANDS!$H$4:$H$14,0),FALSE)/HLOOKUP(2018,DEMANDS!$I$4:$T$14,MATCH($E92,DEMANDS!$H$4:$H$14,0),FALSE)</f>
        <v>0.13735459757259913</v>
      </c>
      <c r="I92" s="79">
        <f>HLOOKUP(REG_TRA_DEMANDS!I$3,'BY-Demands'!$J$5:$AK$15,MATCH($E92,'BY-Demands'!$I$5:$I$15,0),FALSE)*HLOOKUP(REG_TRA_DEMANDS!$F92,DEMANDS!$I$4:$T$14,MATCH($E92,DEMANDS!$H$4:$H$14,0),FALSE)/HLOOKUP(2018,DEMANDS!$I$4:$T$14,MATCH($E92,DEMANDS!$H$4:$H$14,0),FALSE)</f>
        <v>0</v>
      </c>
      <c r="J92" s="79">
        <f>HLOOKUP(REG_TRA_DEMANDS!J$3,'BY-Demands'!$J$5:$AK$15,MATCH($E92,'BY-Demands'!$I$5:$I$15,0),FALSE)*HLOOKUP(REG_TRA_DEMANDS!$F92,DEMANDS!$I$4:$T$14,MATCH($E92,DEMANDS!$H$4:$H$14,0),FALSE)/HLOOKUP(2018,DEMANDS!$I$4:$T$14,MATCH($E92,DEMANDS!$H$4:$H$14,0),FALSE)</f>
        <v>0</v>
      </c>
      <c r="K92" s="79">
        <f>HLOOKUP(REG_TRA_DEMANDS!K$3,'BY-Demands'!$J$5:$AK$15,MATCH($E92,'BY-Demands'!$I$5:$I$15,0),FALSE)*HLOOKUP(REG_TRA_DEMANDS!$F92,DEMANDS!$I$4:$T$14,MATCH($E92,DEMANDS!$H$4:$H$14,0),FALSE)/HLOOKUP(2018,DEMANDS!$I$4:$T$14,MATCH($E92,DEMANDS!$H$4:$H$14,0),FALSE)</f>
        <v>0</v>
      </c>
      <c r="L92" s="79">
        <f>HLOOKUP(REG_TRA_DEMANDS!L$3,'BY-Demands'!$J$5:$AK$15,MATCH($E92,'BY-Demands'!$I$5:$I$15,0),FALSE)*HLOOKUP(REG_TRA_DEMANDS!$F92,DEMANDS!$I$4:$T$14,MATCH($E92,DEMANDS!$H$4:$H$14,0),FALSE)/HLOOKUP(2018,DEMANDS!$I$4:$T$14,MATCH($E92,DEMANDS!$H$4:$H$14,0),FALSE)</f>
        <v>0</v>
      </c>
      <c r="M92" s="79">
        <f>HLOOKUP(REG_TRA_DEMANDS!M$3,'BY-Demands'!$J$5:$AK$15,MATCH($E92,'BY-Demands'!$I$5:$I$15,0),FALSE)*HLOOKUP(REG_TRA_DEMANDS!$F92,DEMANDS!$I$4:$T$14,MATCH($E92,DEMANDS!$H$4:$H$14,0),FALSE)/HLOOKUP(2018,DEMANDS!$I$4:$T$14,MATCH($E92,DEMANDS!$H$4:$H$14,0),FALSE)</f>
        <v>0</v>
      </c>
      <c r="N92" s="79">
        <f>HLOOKUP(REG_TRA_DEMANDS!N$3,'BY-Demands'!$J$5:$AK$15,MATCH($E92,'BY-Demands'!$I$5:$I$15,0),FALSE)*HLOOKUP(REG_TRA_DEMANDS!$F92,DEMANDS!$I$4:$T$14,MATCH($E92,DEMANDS!$H$4:$H$14,0),FALSE)/HLOOKUP(2018,DEMANDS!$I$4:$T$14,MATCH($E92,DEMANDS!$H$4:$H$14,0),FALSE)</f>
        <v>0</v>
      </c>
      <c r="O92" s="79">
        <f>HLOOKUP(REG_TRA_DEMANDS!O$3,'BY-Demands'!$J$5:$AK$15,MATCH($E92,'BY-Demands'!$I$5:$I$15,0),FALSE)*HLOOKUP(REG_TRA_DEMANDS!$F92,DEMANDS!$I$4:$T$14,MATCH($E92,DEMANDS!$H$4:$H$14,0),FALSE)/HLOOKUP(2018,DEMANDS!$I$4:$T$14,MATCH($E92,DEMANDS!$H$4:$H$14,0),FALSE)</f>
        <v>0</v>
      </c>
      <c r="P92" s="79">
        <f>HLOOKUP(REG_TRA_DEMANDS!P$3,'BY-Demands'!$J$5:$AK$15,MATCH($E92,'BY-Demands'!$I$5:$I$15,0),FALSE)*HLOOKUP(REG_TRA_DEMANDS!$F92,DEMANDS!$I$4:$T$14,MATCH($E92,DEMANDS!$H$4:$H$14,0),FALSE)/HLOOKUP(2018,DEMANDS!$I$4:$T$14,MATCH($E92,DEMANDS!$H$4:$H$14,0),FALSE)</f>
        <v>0</v>
      </c>
      <c r="Q92" s="79">
        <f>HLOOKUP(REG_TRA_DEMANDS!Q$3,'BY-Demands'!$J$5:$AK$15,MATCH($E92,'BY-Demands'!$I$5:$I$15,0),FALSE)*HLOOKUP(REG_TRA_DEMANDS!$F92,DEMANDS!$I$4:$T$14,MATCH($E92,DEMANDS!$H$4:$H$14,0),FALSE)/HLOOKUP(2018,DEMANDS!$I$4:$T$14,MATCH($E92,DEMANDS!$H$4:$H$14,0),FALSE)</f>
        <v>0</v>
      </c>
      <c r="R92" s="79">
        <f>HLOOKUP(REG_TRA_DEMANDS!R$3,'BY-Demands'!$J$5:$AK$15,MATCH($E92,'BY-Demands'!$I$5:$I$15,0),FALSE)*HLOOKUP(REG_TRA_DEMANDS!$F92,DEMANDS!$I$4:$T$14,MATCH($E92,DEMANDS!$H$4:$H$14,0),FALSE)/HLOOKUP(2018,DEMANDS!$I$4:$T$14,MATCH($E92,DEMANDS!$H$4:$H$14,0),FALSE)</f>
        <v>0</v>
      </c>
      <c r="S92" s="76">
        <f>HLOOKUP(REG_TRA_DEMANDS!S$3,'BY-Demands'!$J$5:$AK$15,MATCH($E92,'BY-Demands'!$I$5:$I$15,0),FALSE)*HLOOKUP(REG_TRA_DEMANDS!$F92,DEMANDS!$I$4:$T$14,MATCH($E92,DEMANDS!$H$4:$H$14,0),FALSE)/HLOOKUP(2018,DEMANDS!$I$4:$T$14,MATCH($E92,DEMANDS!$H$4:$H$14,0),FALSE)</f>
        <v>4.7965623468497726E-2</v>
      </c>
      <c r="T92" s="76">
        <f>HLOOKUP(REG_TRA_DEMANDS!T$3,'BY-Demands'!$J$5:$AK$15,MATCH($E92,'BY-Demands'!$I$5:$I$15,0),FALSE)*HLOOKUP(REG_TRA_DEMANDS!$F92,DEMANDS!$I$4:$T$14,MATCH($E92,DEMANDS!$H$4:$H$14,0),FALSE)/HLOOKUP(2018,DEMANDS!$I$4:$T$14,MATCH($E92,DEMANDS!$H$4:$H$14,0),FALSE)</f>
        <v>4.7528006775383213E-4</v>
      </c>
      <c r="U92" s="76">
        <f>HLOOKUP(REG_TRA_DEMANDS!U$3,'BY-Demands'!$J$5:$AK$15,MATCH($E92,'BY-Demands'!$I$5:$I$15,0),FALSE)*HLOOKUP(REG_TRA_DEMANDS!$F92,DEMANDS!$I$4:$T$14,MATCH($E92,DEMANDS!$H$4:$H$14,0),FALSE)/HLOOKUP(2018,DEMANDS!$I$4:$T$14,MATCH($E92,DEMANDS!$H$4:$H$14,0),FALSE)</f>
        <v>4.7709317319748604E-2</v>
      </c>
      <c r="V92" s="79">
        <f>HLOOKUP(REG_TRA_DEMANDS!V$3,'BY-Demands'!$J$5:$AK$15,MATCH($E92,'BY-Demands'!$I$5:$I$15,0),FALSE)*HLOOKUP(REG_TRA_DEMANDS!$F92,DEMANDS!$I$4:$T$14,MATCH($E92,DEMANDS!$H$4:$H$14,0),FALSE)/HLOOKUP(2018,DEMANDS!$I$4:$T$14,MATCH($E92,DEMANDS!$H$4:$H$14,0),FALSE)</f>
        <v>0</v>
      </c>
      <c r="W92" s="79">
        <f>HLOOKUP(REG_TRA_DEMANDS!W$3,'BY-Demands'!$J$5:$AK$15,MATCH($E92,'BY-Demands'!$I$5:$I$15,0),FALSE)*HLOOKUP(REG_TRA_DEMANDS!$F92,DEMANDS!$I$4:$T$14,MATCH($E92,DEMANDS!$H$4:$H$14,0),FALSE)/HLOOKUP(2018,DEMANDS!$I$4:$T$14,MATCH($E92,DEMANDS!$H$4:$H$14,0),FALSE)</f>
        <v>0</v>
      </c>
      <c r="X92" s="79">
        <f>HLOOKUP(REG_TRA_DEMANDS!X$3,'BY-Demands'!$J$5:$AK$15,MATCH($E92,'BY-Demands'!$I$5:$I$15,0),FALSE)*HLOOKUP(REG_TRA_DEMANDS!$F92,DEMANDS!$I$4:$T$14,MATCH($E92,DEMANDS!$H$4:$H$14,0),FALSE)/HLOOKUP(2018,DEMANDS!$I$4:$T$14,MATCH($E92,DEMANDS!$H$4:$H$14,0),FALSE)</f>
        <v>0</v>
      </c>
      <c r="Y92" s="79">
        <f>HLOOKUP(REG_TRA_DEMANDS!Y$3,'BY-Demands'!$J$5:$AK$15,MATCH($E92,'BY-Demands'!$I$5:$I$15,0),FALSE)*HLOOKUP(REG_TRA_DEMANDS!$F92,DEMANDS!$I$4:$T$14,MATCH($E92,DEMANDS!$H$4:$H$14,0),FALSE)/HLOOKUP(2018,DEMANDS!$I$4:$T$14,MATCH($E92,DEMANDS!$H$4:$H$14,0),FALSE)</f>
        <v>0</v>
      </c>
      <c r="Z92" s="79">
        <f>HLOOKUP(REG_TRA_DEMANDS!Z$3,'BY-Demands'!$J$5:$AK$15,MATCH($E92,'BY-Demands'!$I$5:$I$15,0),FALSE)*HLOOKUP(REG_TRA_DEMANDS!$F92,DEMANDS!$I$4:$T$14,MATCH($E92,DEMANDS!$H$4:$H$14,0),FALSE)/HLOOKUP(2018,DEMANDS!$I$4:$T$14,MATCH($E92,DEMANDS!$H$4:$H$14,0),FALSE)</f>
        <v>0</v>
      </c>
      <c r="AA92" s="82">
        <f>HLOOKUP(REG_TRA_DEMANDS!AA$3,'BY-Demands'!$J$5:$AK$15,MATCH($E92,'BY-Demands'!$I$5:$I$15,0),FALSE)*HLOOKUP(REG_TRA_DEMANDS!$F92,DEMANDS!$I$4:$T$14,MATCH($E92,DEMANDS!$H$4:$H$14,0),FALSE)/HLOOKUP(2018,DEMANDS!$I$4:$T$14,MATCH($E92,DEMANDS!$H$4:$H$14,0),FALSE)</f>
        <v>9.505601355076654E-5</v>
      </c>
      <c r="AB92" s="79">
        <f>HLOOKUP(REG_TRA_DEMANDS!AB$3,'BY-Demands'!$J$5:$AK$15,MATCH($E92,'BY-Demands'!$I$5:$I$15,0),FALSE)*HLOOKUP(REG_TRA_DEMANDS!$F92,DEMANDS!$I$4:$T$14,MATCH($E92,DEMANDS!$H$4:$H$14,0),FALSE)/HLOOKUP(2018,DEMANDS!$I$4:$T$14,MATCH($E92,DEMANDS!$H$4:$H$14,0),FALSE)</f>
        <v>0</v>
      </c>
      <c r="AC92" s="79">
        <f>HLOOKUP(REG_TRA_DEMANDS!AC$3,'BY-Demands'!$J$5:$AK$15,MATCH($E92,'BY-Demands'!$I$5:$I$15,0),FALSE)*HLOOKUP(REG_TRA_DEMANDS!$F92,DEMANDS!$I$4:$T$14,MATCH($E92,DEMANDS!$H$4:$H$14,0),FALSE)/HLOOKUP(2018,DEMANDS!$I$4:$T$14,MATCH($E92,DEMANDS!$H$4:$H$14,0),FALSE)</f>
        <v>0</v>
      </c>
      <c r="AD92" s="79">
        <f>HLOOKUP(REG_TRA_DEMANDS!AD$3,'BY-Demands'!$J$5:$AK$15,MATCH($E92,'BY-Demands'!$I$5:$I$15,0),FALSE)*HLOOKUP(REG_TRA_DEMANDS!$F92,DEMANDS!$I$4:$T$14,MATCH($E92,DEMANDS!$H$4:$H$14,0),FALSE)/HLOOKUP(2018,DEMANDS!$I$4:$T$14,MATCH($E92,DEMANDS!$H$4:$H$14,0),FALSE)</f>
        <v>0</v>
      </c>
      <c r="AE92" s="79">
        <f>HLOOKUP(REG_TRA_DEMANDS!AE$3,'BY-Demands'!$J$5:$AK$15,MATCH($E92,'BY-Demands'!$I$5:$I$15,0),FALSE)*HLOOKUP(REG_TRA_DEMANDS!$F92,DEMANDS!$I$4:$T$14,MATCH($E92,DEMANDS!$H$4:$H$14,0),FALSE)/HLOOKUP(2018,DEMANDS!$I$4:$T$14,MATCH($E92,DEMANDS!$H$4:$H$14,0),FALSE)</f>
        <v>0</v>
      </c>
      <c r="AF92" s="79">
        <f>HLOOKUP(REG_TRA_DEMANDS!AF$3,'BY-Demands'!$J$5:$AK$15,MATCH($E92,'BY-Demands'!$I$5:$I$15,0),FALSE)*HLOOKUP(REG_TRA_DEMANDS!$F92,DEMANDS!$I$4:$T$14,MATCH($E92,DEMANDS!$H$4:$H$14,0),FALSE)/HLOOKUP(2018,DEMANDS!$I$4:$T$14,MATCH($E92,DEMANDS!$H$4:$H$14,0),FALSE)</f>
        <v>0</v>
      </c>
    </row>
    <row r="93" spans="4:32" x14ac:dyDescent="0.2">
      <c r="D93" s="75" t="s">
        <v>4</v>
      </c>
      <c r="E93" s="75" t="str">
        <f>DEMANDS!$H$13</f>
        <v>TAVIDOM</v>
      </c>
      <c r="F93" s="75">
        <v>2025</v>
      </c>
      <c r="G93" s="80">
        <f>HLOOKUP(REG_TRA_DEMANDS!G$3,'BY-Demands'!$J$5:$AK$15,MATCH($E93,'BY-Demands'!$I$5:$I$15,0),FALSE)*HLOOKUP(REG_TRA_DEMANDS!$F93,DEMANDS!$I$4:$T$14,MATCH($E93,DEMANDS!$H$4:$H$14,0),FALSE)/HLOOKUP(2018,DEMANDS!$I$4:$T$14,MATCH($E93,DEMANDS!$H$4:$H$14,0),FALSE)</f>
        <v>0</v>
      </c>
      <c r="H93" s="77">
        <f>HLOOKUP(REG_TRA_DEMANDS!H$3,'BY-Demands'!$J$5:$AK$15,MATCH($E93,'BY-Demands'!$I$5:$I$15,0),FALSE)*HLOOKUP(REG_TRA_DEMANDS!$F93,DEMANDS!$I$4:$T$14,MATCH($E93,DEMANDS!$H$4:$H$14,0),FALSE)/HLOOKUP(2018,DEMANDS!$I$4:$T$14,MATCH($E93,DEMANDS!$H$4:$H$14,0),FALSE)</f>
        <v>0.14082297328421645</v>
      </c>
      <c r="I93" s="80">
        <f>HLOOKUP(REG_TRA_DEMANDS!I$3,'BY-Demands'!$J$5:$AK$15,MATCH($E93,'BY-Demands'!$I$5:$I$15,0),FALSE)*HLOOKUP(REG_TRA_DEMANDS!$F93,DEMANDS!$I$4:$T$14,MATCH($E93,DEMANDS!$H$4:$H$14,0),FALSE)/HLOOKUP(2018,DEMANDS!$I$4:$T$14,MATCH($E93,DEMANDS!$H$4:$H$14,0),FALSE)</f>
        <v>0</v>
      </c>
      <c r="J93" s="80">
        <f>HLOOKUP(REG_TRA_DEMANDS!J$3,'BY-Demands'!$J$5:$AK$15,MATCH($E93,'BY-Demands'!$I$5:$I$15,0),FALSE)*HLOOKUP(REG_TRA_DEMANDS!$F93,DEMANDS!$I$4:$T$14,MATCH($E93,DEMANDS!$H$4:$H$14,0),FALSE)/HLOOKUP(2018,DEMANDS!$I$4:$T$14,MATCH($E93,DEMANDS!$H$4:$H$14,0),FALSE)</f>
        <v>0</v>
      </c>
      <c r="K93" s="80">
        <f>HLOOKUP(REG_TRA_DEMANDS!K$3,'BY-Demands'!$J$5:$AK$15,MATCH($E93,'BY-Demands'!$I$5:$I$15,0),FALSE)*HLOOKUP(REG_TRA_DEMANDS!$F93,DEMANDS!$I$4:$T$14,MATCH($E93,DEMANDS!$H$4:$H$14,0),FALSE)/HLOOKUP(2018,DEMANDS!$I$4:$T$14,MATCH($E93,DEMANDS!$H$4:$H$14,0),FALSE)</f>
        <v>0</v>
      </c>
      <c r="L93" s="80">
        <f>HLOOKUP(REG_TRA_DEMANDS!L$3,'BY-Demands'!$J$5:$AK$15,MATCH($E93,'BY-Demands'!$I$5:$I$15,0),FALSE)*HLOOKUP(REG_TRA_DEMANDS!$F93,DEMANDS!$I$4:$T$14,MATCH($E93,DEMANDS!$H$4:$H$14,0),FALSE)/HLOOKUP(2018,DEMANDS!$I$4:$T$14,MATCH($E93,DEMANDS!$H$4:$H$14,0),FALSE)</f>
        <v>0</v>
      </c>
      <c r="M93" s="80">
        <f>HLOOKUP(REG_TRA_DEMANDS!M$3,'BY-Demands'!$J$5:$AK$15,MATCH($E93,'BY-Demands'!$I$5:$I$15,0),FALSE)*HLOOKUP(REG_TRA_DEMANDS!$F93,DEMANDS!$I$4:$T$14,MATCH($E93,DEMANDS!$H$4:$H$14,0),FALSE)/HLOOKUP(2018,DEMANDS!$I$4:$T$14,MATCH($E93,DEMANDS!$H$4:$H$14,0),FALSE)</f>
        <v>0</v>
      </c>
      <c r="N93" s="80">
        <f>HLOOKUP(REG_TRA_DEMANDS!N$3,'BY-Demands'!$J$5:$AK$15,MATCH($E93,'BY-Demands'!$I$5:$I$15,0),FALSE)*HLOOKUP(REG_TRA_DEMANDS!$F93,DEMANDS!$I$4:$T$14,MATCH($E93,DEMANDS!$H$4:$H$14,0),FALSE)/HLOOKUP(2018,DEMANDS!$I$4:$T$14,MATCH($E93,DEMANDS!$H$4:$H$14,0),FALSE)</f>
        <v>0</v>
      </c>
      <c r="O93" s="80">
        <f>HLOOKUP(REG_TRA_DEMANDS!O$3,'BY-Demands'!$J$5:$AK$15,MATCH($E93,'BY-Demands'!$I$5:$I$15,0),FALSE)*HLOOKUP(REG_TRA_DEMANDS!$F93,DEMANDS!$I$4:$T$14,MATCH($E93,DEMANDS!$H$4:$H$14,0),FALSE)/HLOOKUP(2018,DEMANDS!$I$4:$T$14,MATCH($E93,DEMANDS!$H$4:$H$14,0),FALSE)</f>
        <v>0</v>
      </c>
      <c r="P93" s="80">
        <f>HLOOKUP(REG_TRA_DEMANDS!P$3,'BY-Demands'!$J$5:$AK$15,MATCH($E93,'BY-Demands'!$I$5:$I$15,0),FALSE)*HLOOKUP(REG_TRA_DEMANDS!$F93,DEMANDS!$I$4:$T$14,MATCH($E93,DEMANDS!$H$4:$H$14,0),FALSE)/HLOOKUP(2018,DEMANDS!$I$4:$T$14,MATCH($E93,DEMANDS!$H$4:$H$14,0),FALSE)</f>
        <v>0</v>
      </c>
      <c r="Q93" s="80">
        <f>HLOOKUP(REG_TRA_DEMANDS!Q$3,'BY-Demands'!$J$5:$AK$15,MATCH($E93,'BY-Demands'!$I$5:$I$15,0),FALSE)*HLOOKUP(REG_TRA_DEMANDS!$F93,DEMANDS!$I$4:$T$14,MATCH($E93,DEMANDS!$H$4:$H$14,0),FALSE)/HLOOKUP(2018,DEMANDS!$I$4:$T$14,MATCH($E93,DEMANDS!$H$4:$H$14,0),FALSE)</f>
        <v>0</v>
      </c>
      <c r="R93" s="80">
        <f>HLOOKUP(REG_TRA_DEMANDS!R$3,'BY-Demands'!$J$5:$AK$15,MATCH($E93,'BY-Demands'!$I$5:$I$15,0),FALSE)*HLOOKUP(REG_TRA_DEMANDS!$F93,DEMANDS!$I$4:$T$14,MATCH($E93,DEMANDS!$H$4:$H$14,0),FALSE)/HLOOKUP(2018,DEMANDS!$I$4:$T$14,MATCH($E93,DEMANDS!$H$4:$H$14,0),FALSE)</f>
        <v>0</v>
      </c>
      <c r="S93" s="77">
        <f>HLOOKUP(REG_TRA_DEMANDS!S$3,'BY-Demands'!$J$5:$AK$15,MATCH($E93,'BY-Demands'!$I$5:$I$15,0),FALSE)*HLOOKUP(REG_TRA_DEMANDS!$F93,DEMANDS!$I$4:$T$14,MATCH($E93,DEMANDS!$H$4:$H$14,0),FALSE)/HLOOKUP(2018,DEMANDS!$I$4:$T$14,MATCH($E93,DEMANDS!$H$4:$H$14,0),FALSE)</f>
        <v>4.9176815568149054E-2</v>
      </c>
      <c r="T93" s="77">
        <f>HLOOKUP(REG_TRA_DEMANDS!T$3,'BY-Demands'!$J$5:$AK$15,MATCH($E93,'BY-Demands'!$I$5:$I$15,0),FALSE)*HLOOKUP(REG_TRA_DEMANDS!$F93,DEMANDS!$I$4:$T$14,MATCH($E93,DEMANDS!$H$4:$H$14,0),FALSE)/HLOOKUP(2018,DEMANDS!$I$4:$T$14,MATCH($E93,DEMANDS!$H$4:$H$14,0),FALSE)</f>
        <v>4.8728148505143614E-4</v>
      </c>
      <c r="U93" s="77">
        <f>HLOOKUP(REG_TRA_DEMANDS!U$3,'BY-Demands'!$J$5:$AK$15,MATCH($E93,'BY-Demands'!$I$5:$I$15,0),FALSE)*HLOOKUP(REG_TRA_DEMANDS!$F93,DEMANDS!$I$4:$T$14,MATCH($E93,DEMANDS!$H$4:$H$14,0),FALSE)/HLOOKUP(2018,DEMANDS!$I$4:$T$14,MATCH($E93,DEMANDS!$H$4:$H$14,0),FALSE)</f>
        <v>4.8914037367959566E-2</v>
      </c>
      <c r="V93" s="80">
        <f>HLOOKUP(REG_TRA_DEMANDS!V$3,'BY-Demands'!$J$5:$AK$15,MATCH($E93,'BY-Demands'!$I$5:$I$15,0),FALSE)*HLOOKUP(REG_TRA_DEMANDS!$F93,DEMANDS!$I$4:$T$14,MATCH($E93,DEMANDS!$H$4:$H$14,0),FALSE)/HLOOKUP(2018,DEMANDS!$I$4:$T$14,MATCH($E93,DEMANDS!$H$4:$H$14,0),FALSE)</f>
        <v>0</v>
      </c>
      <c r="W93" s="80">
        <f>HLOOKUP(REG_TRA_DEMANDS!W$3,'BY-Demands'!$J$5:$AK$15,MATCH($E93,'BY-Demands'!$I$5:$I$15,0),FALSE)*HLOOKUP(REG_TRA_DEMANDS!$F93,DEMANDS!$I$4:$T$14,MATCH($E93,DEMANDS!$H$4:$H$14,0),FALSE)/HLOOKUP(2018,DEMANDS!$I$4:$T$14,MATCH($E93,DEMANDS!$H$4:$H$14,0),FALSE)</f>
        <v>0</v>
      </c>
      <c r="X93" s="80">
        <f>HLOOKUP(REG_TRA_DEMANDS!X$3,'BY-Demands'!$J$5:$AK$15,MATCH($E93,'BY-Demands'!$I$5:$I$15,0),FALSE)*HLOOKUP(REG_TRA_DEMANDS!$F93,DEMANDS!$I$4:$T$14,MATCH($E93,DEMANDS!$H$4:$H$14,0),FALSE)/HLOOKUP(2018,DEMANDS!$I$4:$T$14,MATCH($E93,DEMANDS!$H$4:$H$14,0),FALSE)</f>
        <v>0</v>
      </c>
      <c r="Y93" s="80">
        <f>HLOOKUP(REG_TRA_DEMANDS!Y$3,'BY-Demands'!$J$5:$AK$15,MATCH($E93,'BY-Demands'!$I$5:$I$15,0),FALSE)*HLOOKUP(REG_TRA_DEMANDS!$F93,DEMANDS!$I$4:$T$14,MATCH($E93,DEMANDS!$H$4:$H$14,0),FALSE)/HLOOKUP(2018,DEMANDS!$I$4:$T$14,MATCH($E93,DEMANDS!$H$4:$H$14,0),FALSE)</f>
        <v>0</v>
      </c>
      <c r="Z93" s="80">
        <f>HLOOKUP(REG_TRA_DEMANDS!Z$3,'BY-Demands'!$J$5:$AK$15,MATCH($E93,'BY-Demands'!$I$5:$I$15,0),FALSE)*HLOOKUP(REG_TRA_DEMANDS!$F93,DEMANDS!$I$4:$T$14,MATCH($E93,DEMANDS!$H$4:$H$14,0),FALSE)/HLOOKUP(2018,DEMANDS!$I$4:$T$14,MATCH($E93,DEMANDS!$H$4:$H$14,0),FALSE)</f>
        <v>0</v>
      </c>
      <c r="AA93" s="83">
        <f>HLOOKUP(REG_TRA_DEMANDS!AA$3,'BY-Demands'!$J$5:$AK$15,MATCH($E93,'BY-Demands'!$I$5:$I$15,0),FALSE)*HLOOKUP(REG_TRA_DEMANDS!$F93,DEMANDS!$I$4:$T$14,MATCH($E93,DEMANDS!$H$4:$H$14,0),FALSE)/HLOOKUP(2018,DEMANDS!$I$4:$T$14,MATCH($E93,DEMANDS!$H$4:$H$14,0),FALSE)</f>
        <v>9.7456297010287333E-5</v>
      </c>
      <c r="AB93" s="80">
        <f>HLOOKUP(REG_TRA_DEMANDS!AB$3,'BY-Demands'!$J$5:$AK$15,MATCH($E93,'BY-Demands'!$I$5:$I$15,0),FALSE)*HLOOKUP(REG_TRA_DEMANDS!$F93,DEMANDS!$I$4:$T$14,MATCH($E93,DEMANDS!$H$4:$H$14,0),FALSE)/HLOOKUP(2018,DEMANDS!$I$4:$T$14,MATCH($E93,DEMANDS!$H$4:$H$14,0),FALSE)</f>
        <v>0</v>
      </c>
      <c r="AC93" s="80">
        <f>HLOOKUP(REG_TRA_DEMANDS!AC$3,'BY-Demands'!$J$5:$AK$15,MATCH($E93,'BY-Demands'!$I$5:$I$15,0),FALSE)*HLOOKUP(REG_TRA_DEMANDS!$F93,DEMANDS!$I$4:$T$14,MATCH($E93,DEMANDS!$H$4:$H$14,0),FALSE)/HLOOKUP(2018,DEMANDS!$I$4:$T$14,MATCH($E93,DEMANDS!$H$4:$H$14,0),FALSE)</f>
        <v>0</v>
      </c>
      <c r="AD93" s="80">
        <f>HLOOKUP(REG_TRA_DEMANDS!AD$3,'BY-Demands'!$J$5:$AK$15,MATCH($E93,'BY-Demands'!$I$5:$I$15,0),FALSE)*HLOOKUP(REG_TRA_DEMANDS!$F93,DEMANDS!$I$4:$T$14,MATCH($E93,DEMANDS!$H$4:$H$14,0),FALSE)/HLOOKUP(2018,DEMANDS!$I$4:$T$14,MATCH($E93,DEMANDS!$H$4:$H$14,0),FALSE)</f>
        <v>0</v>
      </c>
      <c r="AE93" s="80">
        <f>HLOOKUP(REG_TRA_DEMANDS!AE$3,'BY-Demands'!$J$5:$AK$15,MATCH($E93,'BY-Demands'!$I$5:$I$15,0),FALSE)*HLOOKUP(REG_TRA_DEMANDS!$F93,DEMANDS!$I$4:$T$14,MATCH($E93,DEMANDS!$H$4:$H$14,0),FALSE)/HLOOKUP(2018,DEMANDS!$I$4:$T$14,MATCH($E93,DEMANDS!$H$4:$H$14,0),FALSE)</f>
        <v>0</v>
      </c>
      <c r="AF93" s="80">
        <f>HLOOKUP(REG_TRA_DEMANDS!AF$3,'BY-Demands'!$J$5:$AK$15,MATCH($E93,'BY-Demands'!$I$5:$I$15,0),FALSE)*HLOOKUP(REG_TRA_DEMANDS!$F93,DEMANDS!$I$4:$T$14,MATCH($E93,DEMANDS!$H$4:$H$14,0),FALSE)/HLOOKUP(2018,DEMANDS!$I$4:$T$14,MATCH($E93,DEMANDS!$H$4:$H$14,0),FALSE)</f>
        <v>0</v>
      </c>
    </row>
    <row r="94" spans="4:32" x14ac:dyDescent="0.2">
      <c r="D94" s="75" t="s">
        <v>4</v>
      </c>
      <c r="E94" s="75" t="str">
        <f>DEMANDS!$H$13</f>
        <v>TAVIDOM</v>
      </c>
      <c r="F94" s="75">
        <v>2030</v>
      </c>
      <c r="G94" s="80">
        <f>HLOOKUP(REG_TRA_DEMANDS!G$3,'BY-Demands'!$J$5:$AK$15,MATCH($E94,'BY-Demands'!$I$5:$I$15,0),FALSE)*HLOOKUP(REG_TRA_DEMANDS!$F94,DEMANDS!$I$4:$T$14,MATCH($E94,DEMANDS!$H$4:$H$14,0),FALSE)/HLOOKUP(2018,DEMANDS!$I$4:$T$14,MATCH($E94,DEMANDS!$H$4:$H$14,0),FALSE)</f>
        <v>0</v>
      </c>
      <c r="H94" s="77">
        <f>HLOOKUP(REG_TRA_DEMANDS!H$3,'BY-Demands'!$J$5:$AK$15,MATCH($E94,'BY-Demands'!$I$5:$I$15,0),FALSE)*HLOOKUP(REG_TRA_DEMANDS!$F94,DEMANDS!$I$4:$T$14,MATCH($E94,DEMANDS!$H$4:$H$14,0),FALSE)/HLOOKUP(2018,DEMANDS!$I$4:$T$14,MATCH($E94,DEMANDS!$H$4:$H$14,0),FALSE)</f>
        <v>0.14437892982887127</v>
      </c>
      <c r="I94" s="80">
        <f>HLOOKUP(REG_TRA_DEMANDS!I$3,'BY-Demands'!$J$5:$AK$15,MATCH($E94,'BY-Demands'!$I$5:$I$15,0),FALSE)*HLOOKUP(REG_TRA_DEMANDS!$F94,DEMANDS!$I$4:$T$14,MATCH($E94,DEMANDS!$H$4:$H$14,0),FALSE)/HLOOKUP(2018,DEMANDS!$I$4:$T$14,MATCH($E94,DEMANDS!$H$4:$H$14,0),FALSE)</f>
        <v>0</v>
      </c>
      <c r="J94" s="80">
        <f>HLOOKUP(REG_TRA_DEMANDS!J$3,'BY-Demands'!$J$5:$AK$15,MATCH($E94,'BY-Demands'!$I$5:$I$15,0),FALSE)*HLOOKUP(REG_TRA_DEMANDS!$F94,DEMANDS!$I$4:$T$14,MATCH($E94,DEMANDS!$H$4:$H$14,0),FALSE)/HLOOKUP(2018,DEMANDS!$I$4:$T$14,MATCH($E94,DEMANDS!$H$4:$H$14,0),FALSE)</f>
        <v>0</v>
      </c>
      <c r="K94" s="80">
        <f>HLOOKUP(REG_TRA_DEMANDS!K$3,'BY-Demands'!$J$5:$AK$15,MATCH($E94,'BY-Demands'!$I$5:$I$15,0),FALSE)*HLOOKUP(REG_TRA_DEMANDS!$F94,DEMANDS!$I$4:$T$14,MATCH($E94,DEMANDS!$H$4:$H$14,0),FALSE)/HLOOKUP(2018,DEMANDS!$I$4:$T$14,MATCH($E94,DEMANDS!$H$4:$H$14,0),FALSE)</f>
        <v>0</v>
      </c>
      <c r="L94" s="80">
        <f>HLOOKUP(REG_TRA_DEMANDS!L$3,'BY-Demands'!$J$5:$AK$15,MATCH($E94,'BY-Demands'!$I$5:$I$15,0),FALSE)*HLOOKUP(REG_TRA_DEMANDS!$F94,DEMANDS!$I$4:$T$14,MATCH($E94,DEMANDS!$H$4:$H$14,0),FALSE)/HLOOKUP(2018,DEMANDS!$I$4:$T$14,MATCH($E94,DEMANDS!$H$4:$H$14,0),FALSE)</f>
        <v>0</v>
      </c>
      <c r="M94" s="80">
        <f>HLOOKUP(REG_TRA_DEMANDS!M$3,'BY-Demands'!$J$5:$AK$15,MATCH($E94,'BY-Demands'!$I$5:$I$15,0),FALSE)*HLOOKUP(REG_TRA_DEMANDS!$F94,DEMANDS!$I$4:$T$14,MATCH($E94,DEMANDS!$H$4:$H$14,0),FALSE)/HLOOKUP(2018,DEMANDS!$I$4:$T$14,MATCH($E94,DEMANDS!$H$4:$H$14,0),FALSE)</f>
        <v>0</v>
      </c>
      <c r="N94" s="80">
        <f>HLOOKUP(REG_TRA_DEMANDS!N$3,'BY-Demands'!$J$5:$AK$15,MATCH($E94,'BY-Demands'!$I$5:$I$15,0),FALSE)*HLOOKUP(REG_TRA_DEMANDS!$F94,DEMANDS!$I$4:$T$14,MATCH($E94,DEMANDS!$H$4:$H$14,0),FALSE)/HLOOKUP(2018,DEMANDS!$I$4:$T$14,MATCH($E94,DEMANDS!$H$4:$H$14,0),FALSE)</f>
        <v>0</v>
      </c>
      <c r="O94" s="80">
        <f>HLOOKUP(REG_TRA_DEMANDS!O$3,'BY-Demands'!$J$5:$AK$15,MATCH($E94,'BY-Demands'!$I$5:$I$15,0),FALSE)*HLOOKUP(REG_TRA_DEMANDS!$F94,DEMANDS!$I$4:$T$14,MATCH($E94,DEMANDS!$H$4:$H$14,0),FALSE)/HLOOKUP(2018,DEMANDS!$I$4:$T$14,MATCH($E94,DEMANDS!$H$4:$H$14,0),FALSE)</f>
        <v>0</v>
      </c>
      <c r="P94" s="80">
        <f>HLOOKUP(REG_TRA_DEMANDS!P$3,'BY-Demands'!$J$5:$AK$15,MATCH($E94,'BY-Demands'!$I$5:$I$15,0),FALSE)*HLOOKUP(REG_TRA_DEMANDS!$F94,DEMANDS!$I$4:$T$14,MATCH($E94,DEMANDS!$H$4:$H$14,0),FALSE)/HLOOKUP(2018,DEMANDS!$I$4:$T$14,MATCH($E94,DEMANDS!$H$4:$H$14,0),FALSE)</f>
        <v>0</v>
      </c>
      <c r="Q94" s="80">
        <f>HLOOKUP(REG_TRA_DEMANDS!Q$3,'BY-Demands'!$J$5:$AK$15,MATCH($E94,'BY-Demands'!$I$5:$I$15,0),FALSE)*HLOOKUP(REG_TRA_DEMANDS!$F94,DEMANDS!$I$4:$T$14,MATCH($E94,DEMANDS!$H$4:$H$14,0),FALSE)/HLOOKUP(2018,DEMANDS!$I$4:$T$14,MATCH($E94,DEMANDS!$H$4:$H$14,0),FALSE)</f>
        <v>0</v>
      </c>
      <c r="R94" s="80">
        <f>HLOOKUP(REG_TRA_DEMANDS!R$3,'BY-Demands'!$J$5:$AK$15,MATCH($E94,'BY-Demands'!$I$5:$I$15,0),FALSE)*HLOOKUP(REG_TRA_DEMANDS!$F94,DEMANDS!$I$4:$T$14,MATCH($E94,DEMANDS!$H$4:$H$14,0),FALSE)/HLOOKUP(2018,DEMANDS!$I$4:$T$14,MATCH($E94,DEMANDS!$H$4:$H$14,0),FALSE)</f>
        <v>0</v>
      </c>
      <c r="S94" s="77">
        <f>HLOOKUP(REG_TRA_DEMANDS!S$3,'BY-Demands'!$J$5:$AK$15,MATCH($E94,'BY-Demands'!$I$5:$I$15,0),FALSE)*HLOOKUP(REG_TRA_DEMANDS!$F94,DEMANDS!$I$4:$T$14,MATCH($E94,DEMANDS!$H$4:$H$14,0),FALSE)/HLOOKUP(2018,DEMANDS!$I$4:$T$14,MATCH($E94,DEMANDS!$H$4:$H$14,0),FALSE)</f>
        <v>5.0418591786095465E-2</v>
      </c>
      <c r="T94" s="77">
        <f>HLOOKUP(REG_TRA_DEMANDS!T$3,'BY-Demands'!$J$5:$AK$15,MATCH($E94,'BY-Demands'!$I$5:$I$15,0),FALSE)*HLOOKUP(REG_TRA_DEMANDS!$F94,DEMANDS!$I$4:$T$14,MATCH($E94,DEMANDS!$H$4:$H$14,0),FALSE)/HLOOKUP(2018,DEMANDS!$I$4:$T$14,MATCH($E94,DEMANDS!$H$4:$H$14,0),FALSE)</f>
        <v>4.9958595317511813E-4</v>
      </c>
      <c r="U94" s="77">
        <f>HLOOKUP(REG_TRA_DEMANDS!U$3,'BY-Demands'!$J$5:$AK$15,MATCH($E94,'BY-Demands'!$I$5:$I$15,0),FALSE)*HLOOKUP(REG_TRA_DEMANDS!$F94,DEMANDS!$I$4:$T$14,MATCH($E94,DEMANDS!$H$4:$H$14,0),FALSE)/HLOOKUP(2018,DEMANDS!$I$4:$T$14,MATCH($E94,DEMANDS!$H$4:$H$14,0),FALSE)</f>
        <v>5.0149178107056436E-2</v>
      </c>
      <c r="V94" s="80">
        <f>HLOOKUP(REG_TRA_DEMANDS!V$3,'BY-Demands'!$J$5:$AK$15,MATCH($E94,'BY-Demands'!$I$5:$I$15,0),FALSE)*HLOOKUP(REG_TRA_DEMANDS!$F94,DEMANDS!$I$4:$T$14,MATCH($E94,DEMANDS!$H$4:$H$14,0),FALSE)/HLOOKUP(2018,DEMANDS!$I$4:$T$14,MATCH($E94,DEMANDS!$H$4:$H$14,0),FALSE)</f>
        <v>0</v>
      </c>
      <c r="W94" s="80">
        <f>HLOOKUP(REG_TRA_DEMANDS!W$3,'BY-Demands'!$J$5:$AK$15,MATCH($E94,'BY-Demands'!$I$5:$I$15,0),FALSE)*HLOOKUP(REG_TRA_DEMANDS!$F94,DEMANDS!$I$4:$T$14,MATCH($E94,DEMANDS!$H$4:$H$14,0),FALSE)/HLOOKUP(2018,DEMANDS!$I$4:$T$14,MATCH($E94,DEMANDS!$H$4:$H$14,0),FALSE)</f>
        <v>0</v>
      </c>
      <c r="X94" s="80">
        <f>HLOOKUP(REG_TRA_DEMANDS!X$3,'BY-Demands'!$J$5:$AK$15,MATCH($E94,'BY-Demands'!$I$5:$I$15,0),FALSE)*HLOOKUP(REG_TRA_DEMANDS!$F94,DEMANDS!$I$4:$T$14,MATCH($E94,DEMANDS!$H$4:$H$14,0),FALSE)/HLOOKUP(2018,DEMANDS!$I$4:$T$14,MATCH($E94,DEMANDS!$H$4:$H$14,0),FALSE)</f>
        <v>0</v>
      </c>
      <c r="Y94" s="80">
        <f>HLOOKUP(REG_TRA_DEMANDS!Y$3,'BY-Demands'!$J$5:$AK$15,MATCH($E94,'BY-Demands'!$I$5:$I$15,0),FALSE)*HLOOKUP(REG_TRA_DEMANDS!$F94,DEMANDS!$I$4:$T$14,MATCH($E94,DEMANDS!$H$4:$H$14,0),FALSE)/HLOOKUP(2018,DEMANDS!$I$4:$T$14,MATCH($E94,DEMANDS!$H$4:$H$14,0),FALSE)</f>
        <v>0</v>
      </c>
      <c r="Z94" s="80">
        <f>HLOOKUP(REG_TRA_DEMANDS!Z$3,'BY-Demands'!$J$5:$AK$15,MATCH($E94,'BY-Demands'!$I$5:$I$15,0),FALSE)*HLOOKUP(REG_TRA_DEMANDS!$F94,DEMANDS!$I$4:$T$14,MATCH($E94,DEMANDS!$H$4:$H$14,0),FALSE)/HLOOKUP(2018,DEMANDS!$I$4:$T$14,MATCH($E94,DEMANDS!$H$4:$H$14,0),FALSE)</f>
        <v>0</v>
      </c>
      <c r="AA94" s="83">
        <f>HLOOKUP(REG_TRA_DEMANDS!AA$3,'BY-Demands'!$J$5:$AK$15,MATCH($E94,'BY-Demands'!$I$5:$I$15,0),FALSE)*HLOOKUP(REG_TRA_DEMANDS!$F94,DEMANDS!$I$4:$T$14,MATCH($E94,DEMANDS!$H$4:$H$14,0),FALSE)/HLOOKUP(2018,DEMANDS!$I$4:$T$14,MATCH($E94,DEMANDS!$H$4:$H$14,0),FALSE)</f>
        <v>9.9917190635023757E-5</v>
      </c>
      <c r="AB94" s="80">
        <f>HLOOKUP(REG_TRA_DEMANDS!AB$3,'BY-Demands'!$J$5:$AK$15,MATCH($E94,'BY-Demands'!$I$5:$I$15,0),FALSE)*HLOOKUP(REG_TRA_DEMANDS!$F94,DEMANDS!$I$4:$T$14,MATCH($E94,DEMANDS!$H$4:$H$14,0),FALSE)/HLOOKUP(2018,DEMANDS!$I$4:$T$14,MATCH($E94,DEMANDS!$H$4:$H$14,0),FALSE)</f>
        <v>0</v>
      </c>
      <c r="AC94" s="80">
        <f>HLOOKUP(REG_TRA_DEMANDS!AC$3,'BY-Demands'!$J$5:$AK$15,MATCH($E94,'BY-Demands'!$I$5:$I$15,0),FALSE)*HLOOKUP(REG_TRA_DEMANDS!$F94,DEMANDS!$I$4:$T$14,MATCH($E94,DEMANDS!$H$4:$H$14,0),FALSE)/HLOOKUP(2018,DEMANDS!$I$4:$T$14,MATCH($E94,DEMANDS!$H$4:$H$14,0),FALSE)</f>
        <v>0</v>
      </c>
      <c r="AD94" s="80">
        <f>HLOOKUP(REG_TRA_DEMANDS!AD$3,'BY-Demands'!$J$5:$AK$15,MATCH($E94,'BY-Demands'!$I$5:$I$15,0),FALSE)*HLOOKUP(REG_TRA_DEMANDS!$F94,DEMANDS!$I$4:$T$14,MATCH($E94,DEMANDS!$H$4:$H$14,0),FALSE)/HLOOKUP(2018,DEMANDS!$I$4:$T$14,MATCH($E94,DEMANDS!$H$4:$H$14,0),FALSE)</f>
        <v>0</v>
      </c>
      <c r="AE94" s="80">
        <f>HLOOKUP(REG_TRA_DEMANDS!AE$3,'BY-Demands'!$J$5:$AK$15,MATCH($E94,'BY-Demands'!$I$5:$I$15,0),FALSE)*HLOOKUP(REG_TRA_DEMANDS!$F94,DEMANDS!$I$4:$T$14,MATCH($E94,DEMANDS!$H$4:$H$14,0),FALSE)/HLOOKUP(2018,DEMANDS!$I$4:$T$14,MATCH($E94,DEMANDS!$H$4:$H$14,0),FALSE)</f>
        <v>0</v>
      </c>
      <c r="AF94" s="80">
        <f>HLOOKUP(REG_TRA_DEMANDS!AF$3,'BY-Demands'!$J$5:$AK$15,MATCH($E94,'BY-Demands'!$I$5:$I$15,0),FALSE)*HLOOKUP(REG_TRA_DEMANDS!$F94,DEMANDS!$I$4:$T$14,MATCH($E94,DEMANDS!$H$4:$H$14,0),FALSE)/HLOOKUP(2018,DEMANDS!$I$4:$T$14,MATCH($E94,DEMANDS!$H$4:$H$14,0),FALSE)</f>
        <v>0</v>
      </c>
    </row>
    <row r="95" spans="4:32" x14ac:dyDescent="0.2">
      <c r="D95" s="75" t="s">
        <v>4</v>
      </c>
      <c r="E95" s="75" t="str">
        <f>DEMANDS!$H$13</f>
        <v>TAVIDOM</v>
      </c>
      <c r="F95" s="75">
        <v>2035</v>
      </c>
      <c r="G95" s="80">
        <f>HLOOKUP(REG_TRA_DEMANDS!G$3,'BY-Demands'!$J$5:$AK$15,MATCH($E95,'BY-Demands'!$I$5:$I$15,0),FALSE)*HLOOKUP(REG_TRA_DEMANDS!$F95,DEMANDS!$I$4:$T$14,MATCH($E95,DEMANDS!$H$4:$H$14,0),FALSE)/HLOOKUP(2018,DEMANDS!$I$4:$T$14,MATCH($E95,DEMANDS!$H$4:$H$14,0),FALSE)</f>
        <v>0</v>
      </c>
      <c r="H95" s="77">
        <f>HLOOKUP(REG_TRA_DEMANDS!H$3,'BY-Demands'!$J$5:$AK$15,MATCH($E95,'BY-Demands'!$I$5:$I$15,0),FALSE)*HLOOKUP(REG_TRA_DEMANDS!$F95,DEMANDS!$I$4:$T$14,MATCH($E95,DEMANDS!$H$4:$H$14,0),FALSE)/HLOOKUP(2018,DEMANDS!$I$4:$T$14,MATCH($E95,DEMANDS!$H$4:$H$14,0),FALSE)</f>
        <v>0.14802467873234779</v>
      </c>
      <c r="I95" s="80">
        <f>HLOOKUP(REG_TRA_DEMANDS!I$3,'BY-Demands'!$J$5:$AK$15,MATCH($E95,'BY-Demands'!$I$5:$I$15,0),FALSE)*HLOOKUP(REG_TRA_DEMANDS!$F95,DEMANDS!$I$4:$T$14,MATCH($E95,DEMANDS!$H$4:$H$14,0),FALSE)/HLOOKUP(2018,DEMANDS!$I$4:$T$14,MATCH($E95,DEMANDS!$H$4:$H$14,0),FALSE)</f>
        <v>0</v>
      </c>
      <c r="J95" s="80">
        <f>HLOOKUP(REG_TRA_DEMANDS!J$3,'BY-Demands'!$J$5:$AK$15,MATCH($E95,'BY-Demands'!$I$5:$I$15,0),FALSE)*HLOOKUP(REG_TRA_DEMANDS!$F95,DEMANDS!$I$4:$T$14,MATCH($E95,DEMANDS!$H$4:$H$14,0),FALSE)/HLOOKUP(2018,DEMANDS!$I$4:$T$14,MATCH($E95,DEMANDS!$H$4:$H$14,0),FALSE)</f>
        <v>0</v>
      </c>
      <c r="K95" s="80">
        <f>HLOOKUP(REG_TRA_DEMANDS!K$3,'BY-Demands'!$J$5:$AK$15,MATCH($E95,'BY-Demands'!$I$5:$I$15,0),FALSE)*HLOOKUP(REG_TRA_DEMANDS!$F95,DEMANDS!$I$4:$T$14,MATCH($E95,DEMANDS!$H$4:$H$14,0),FALSE)/HLOOKUP(2018,DEMANDS!$I$4:$T$14,MATCH($E95,DEMANDS!$H$4:$H$14,0),FALSE)</f>
        <v>0</v>
      </c>
      <c r="L95" s="80">
        <f>HLOOKUP(REG_TRA_DEMANDS!L$3,'BY-Demands'!$J$5:$AK$15,MATCH($E95,'BY-Demands'!$I$5:$I$15,0),FALSE)*HLOOKUP(REG_TRA_DEMANDS!$F95,DEMANDS!$I$4:$T$14,MATCH($E95,DEMANDS!$H$4:$H$14,0),FALSE)/HLOOKUP(2018,DEMANDS!$I$4:$T$14,MATCH($E95,DEMANDS!$H$4:$H$14,0),FALSE)</f>
        <v>0</v>
      </c>
      <c r="M95" s="80">
        <f>HLOOKUP(REG_TRA_DEMANDS!M$3,'BY-Demands'!$J$5:$AK$15,MATCH($E95,'BY-Demands'!$I$5:$I$15,0),FALSE)*HLOOKUP(REG_TRA_DEMANDS!$F95,DEMANDS!$I$4:$T$14,MATCH($E95,DEMANDS!$H$4:$H$14,0),FALSE)/HLOOKUP(2018,DEMANDS!$I$4:$T$14,MATCH($E95,DEMANDS!$H$4:$H$14,0),FALSE)</f>
        <v>0</v>
      </c>
      <c r="N95" s="80">
        <f>HLOOKUP(REG_TRA_DEMANDS!N$3,'BY-Demands'!$J$5:$AK$15,MATCH($E95,'BY-Demands'!$I$5:$I$15,0),FALSE)*HLOOKUP(REG_TRA_DEMANDS!$F95,DEMANDS!$I$4:$T$14,MATCH($E95,DEMANDS!$H$4:$H$14,0),FALSE)/HLOOKUP(2018,DEMANDS!$I$4:$T$14,MATCH($E95,DEMANDS!$H$4:$H$14,0),FALSE)</f>
        <v>0</v>
      </c>
      <c r="O95" s="80">
        <f>HLOOKUP(REG_TRA_DEMANDS!O$3,'BY-Demands'!$J$5:$AK$15,MATCH($E95,'BY-Demands'!$I$5:$I$15,0),FALSE)*HLOOKUP(REG_TRA_DEMANDS!$F95,DEMANDS!$I$4:$T$14,MATCH($E95,DEMANDS!$H$4:$H$14,0),FALSE)/HLOOKUP(2018,DEMANDS!$I$4:$T$14,MATCH($E95,DEMANDS!$H$4:$H$14,0),FALSE)</f>
        <v>0</v>
      </c>
      <c r="P95" s="80">
        <f>HLOOKUP(REG_TRA_DEMANDS!P$3,'BY-Demands'!$J$5:$AK$15,MATCH($E95,'BY-Demands'!$I$5:$I$15,0),FALSE)*HLOOKUP(REG_TRA_DEMANDS!$F95,DEMANDS!$I$4:$T$14,MATCH($E95,DEMANDS!$H$4:$H$14,0),FALSE)/HLOOKUP(2018,DEMANDS!$I$4:$T$14,MATCH($E95,DEMANDS!$H$4:$H$14,0),FALSE)</f>
        <v>0</v>
      </c>
      <c r="Q95" s="80">
        <f>HLOOKUP(REG_TRA_DEMANDS!Q$3,'BY-Demands'!$J$5:$AK$15,MATCH($E95,'BY-Demands'!$I$5:$I$15,0),FALSE)*HLOOKUP(REG_TRA_DEMANDS!$F95,DEMANDS!$I$4:$T$14,MATCH($E95,DEMANDS!$H$4:$H$14,0),FALSE)/HLOOKUP(2018,DEMANDS!$I$4:$T$14,MATCH($E95,DEMANDS!$H$4:$H$14,0),FALSE)</f>
        <v>0</v>
      </c>
      <c r="R95" s="80">
        <f>HLOOKUP(REG_TRA_DEMANDS!R$3,'BY-Demands'!$J$5:$AK$15,MATCH($E95,'BY-Demands'!$I$5:$I$15,0),FALSE)*HLOOKUP(REG_TRA_DEMANDS!$F95,DEMANDS!$I$4:$T$14,MATCH($E95,DEMANDS!$H$4:$H$14,0),FALSE)/HLOOKUP(2018,DEMANDS!$I$4:$T$14,MATCH($E95,DEMANDS!$H$4:$H$14,0),FALSE)</f>
        <v>0</v>
      </c>
      <c r="S95" s="77">
        <f>HLOOKUP(REG_TRA_DEMANDS!S$3,'BY-Demands'!$J$5:$AK$15,MATCH($E95,'BY-Demands'!$I$5:$I$15,0),FALSE)*HLOOKUP(REG_TRA_DEMANDS!$F95,DEMANDS!$I$4:$T$14,MATCH($E95,DEMANDS!$H$4:$H$14,0),FALSE)/HLOOKUP(2018,DEMANDS!$I$4:$T$14,MATCH($E95,DEMANDS!$H$4:$H$14,0),FALSE)</f>
        <v>5.1691724409649725E-2</v>
      </c>
      <c r="T95" s="77">
        <f>HLOOKUP(REG_TRA_DEMANDS!T$3,'BY-Demands'!$J$5:$AK$15,MATCH($E95,'BY-Demands'!$I$5:$I$15,0),FALSE)*HLOOKUP(REG_TRA_DEMANDS!$F95,DEMANDS!$I$4:$T$14,MATCH($E95,DEMANDS!$H$4:$H$14,0),FALSE)/HLOOKUP(2018,DEMANDS!$I$4:$T$14,MATCH($E95,DEMANDS!$H$4:$H$14,0),FALSE)</f>
        <v>5.1220112453799829E-4</v>
      </c>
      <c r="U95" s="77">
        <f>HLOOKUP(REG_TRA_DEMANDS!U$3,'BY-Demands'!$J$5:$AK$15,MATCH($E95,'BY-Demands'!$I$5:$I$15,0),FALSE)*HLOOKUP(REG_TRA_DEMANDS!$F95,DEMANDS!$I$4:$T$14,MATCH($E95,DEMANDS!$H$4:$H$14,0),FALSE)/HLOOKUP(2018,DEMANDS!$I$4:$T$14,MATCH($E95,DEMANDS!$H$4:$H$14,0),FALSE)</f>
        <v>5.1415507697605105E-2</v>
      </c>
      <c r="V95" s="80">
        <f>HLOOKUP(REG_TRA_DEMANDS!V$3,'BY-Demands'!$J$5:$AK$15,MATCH($E95,'BY-Demands'!$I$5:$I$15,0),FALSE)*HLOOKUP(REG_TRA_DEMANDS!$F95,DEMANDS!$I$4:$T$14,MATCH($E95,DEMANDS!$H$4:$H$14,0),FALSE)/HLOOKUP(2018,DEMANDS!$I$4:$T$14,MATCH($E95,DEMANDS!$H$4:$H$14,0),FALSE)</f>
        <v>0</v>
      </c>
      <c r="W95" s="80">
        <f>HLOOKUP(REG_TRA_DEMANDS!W$3,'BY-Demands'!$J$5:$AK$15,MATCH($E95,'BY-Demands'!$I$5:$I$15,0),FALSE)*HLOOKUP(REG_TRA_DEMANDS!$F95,DEMANDS!$I$4:$T$14,MATCH($E95,DEMANDS!$H$4:$H$14,0),FALSE)/HLOOKUP(2018,DEMANDS!$I$4:$T$14,MATCH($E95,DEMANDS!$H$4:$H$14,0),FALSE)</f>
        <v>0</v>
      </c>
      <c r="X95" s="80">
        <f>HLOOKUP(REG_TRA_DEMANDS!X$3,'BY-Demands'!$J$5:$AK$15,MATCH($E95,'BY-Demands'!$I$5:$I$15,0),FALSE)*HLOOKUP(REG_TRA_DEMANDS!$F95,DEMANDS!$I$4:$T$14,MATCH($E95,DEMANDS!$H$4:$H$14,0),FALSE)/HLOOKUP(2018,DEMANDS!$I$4:$T$14,MATCH($E95,DEMANDS!$H$4:$H$14,0),FALSE)</f>
        <v>0</v>
      </c>
      <c r="Y95" s="80">
        <f>HLOOKUP(REG_TRA_DEMANDS!Y$3,'BY-Demands'!$J$5:$AK$15,MATCH($E95,'BY-Demands'!$I$5:$I$15,0),FALSE)*HLOOKUP(REG_TRA_DEMANDS!$F95,DEMANDS!$I$4:$T$14,MATCH($E95,DEMANDS!$H$4:$H$14,0),FALSE)/HLOOKUP(2018,DEMANDS!$I$4:$T$14,MATCH($E95,DEMANDS!$H$4:$H$14,0),FALSE)</f>
        <v>0</v>
      </c>
      <c r="Z95" s="80">
        <f>HLOOKUP(REG_TRA_DEMANDS!Z$3,'BY-Demands'!$J$5:$AK$15,MATCH($E95,'BY-Demands'!$I$5:$I$15,0),FALSE)*HLOOKUP(REG_TRA_DEMANDS!$F95,DEMANDS!$I$4:$T$14,MATCH($E95,DEMANDS!$H$4:$H$14,0),FALSE)/HLOOKUP(2018,DEMANDS!$I$4:$T$14,MATCH($E95,DEMANDS!$H$4:$H$14,0),FALSE)</f>
        <v>0</v>
      </c>
      <c r="AA95" s="83">
        <f>HLOOKUP(REG_TRA_DEMANDS!AA$3,'BY-Demands'!$J$5:$AK$15,MATCH($E95,'BY-Demands'!$I$5:$I$15,0),FALSE)*HLOOKUP(REG_TRA_DEMANDS!$F95,DEMANDS!$I$4:$T$14,MATCH($E95,DEMANDS!$H$4:$H$14,0),FALSE)/HLOOKUP(2018,DEMANDS!$I$4:$T$14,MATCH($E95,DEMANDS!$H$4:$H$14,0),FALSE)</f>
        <v>1.0244022490759978E-4</v>
      </c>
      <c r="AB95" s="80">
        <f>HLOOKUP(REG_TRA_DEMANDS!AB$3,'BY-Demands'!$J$5:$AK$15,MATCH($E95,'BY-Demands'!$I$5:$I$15,0),FALSE)*HLOOKUP(REG_TRA_DEMANDS!$F95,DEMANDS!$I$4:$T$14,MATCH($E95,DEMANDS!$H$4:$H$14,0),FALSE)/HLOOKUP(2018,DEMANDS!$I$4:$T$14,MATCH($E95,DEMANDS!$H$4:$H$14,0),FALSE)</f>
        <v>0</v>
      </c>
      <c r="AC95" s="80">
        <f>HLOOKUP(REG_TRA_DEMANDS!AC$3,'BY-Demands'!$J$5:$AK$15,MATCH($E95,'BY-Demands'!$I$5:$I$15,0),FALSE)*HLOOKUP(REG_TRA_DEMANDS!$F95,DEMANDS!$I$4:$T$14,MATCH($E95,DEMANDS!$H$4:$H$14,0),FALSE)/HLOOKUP(2018,DEMANDS!$I$4:$T$14,MATCH($E95,DEMANDS!$H$4:$H$14,0),FALSE)</f>
        <v>0</v>
      </c>
      <c r="AD95" s="80">
        <f>HLOOKUP(REG_TRA_DEMANDS!AD$3,'BY-Demands'!$J$5:$AK$15,MATCH($E95,'BY-Demands'!$I$5:$I$15,0),FALSE)*HLOOKUP(REG_TRA_DEMANDS!$F95,DEMANDS!$I$4:$T$14,MATCH($E95,DEMANDS!$H$4:$H$14,0),FALSE)/HLOOKUP(2018,DEMANDS!$I$4:$T$14,MATCH($E95,DEMANDS!$H$4:$H$14,0),FALSE)</f>
        <v>0</v>
      </c>
      <c r="AE95" s="80">
        <f>HLOOKUP(REG_TRA_DEMANDS!AE$3,'BY-Demands'!$J$5:$AK$15,MATCH($E95,'BY-Demands'!$I$5:$I$15,0),FALSE)*HLOOKUP(REG_TRA_DEMANDS!$F95,DEMANDS!$I$4:$T$14,MATCH($E95,DEMANDS!$H$4:$H$14,0),FALSE)/HLOOKUP(2018,DEMANDS!$I$4:$T$14,MATCH($E95,DEMANDS!$H$4:$H$14,0),FALSE)</f>
        <v>0</v>
      </c>
      <c r="AF95" s="80">
        <f>HLOOKUP(REG_TRA_DEMANDS!AF$3,'BY-Demands'!$J$5:$AK$15,MATCH($E95,'BY-Demands'!$I$5:$I$15,0),FALSE)*HLOOKUP(REG_TRA_DEMANDS!$F95,DEMANDS!$I$4:$T$14,MATCH($E95,DEMANDS!$H$4:$H$14,0),FALSE)/HLOOKUP(2018,DEMANDS!$I$4:$T$14,MATCH($E95,DEMANDS!$H$4:$H$14,0),FALSE)</f>
        <v>0</v>
      </c>
    </row>
    <row r="96" spans="4:32" x14ac:dyDescent="0.2">
      <c r="D96" s="75" t="s">
        <v>4</v>
      </c>
      <c r="E96" s="75" t="str">
        <f>DEMANDS!$H$13</f>
        <v>TAVIDOM</v>
      </c>
      <c r="F96" s="75">
        <v>2040</v>
      </c>
      <c r="G96" s="80">
        <f>HLOOKUP(REG_TRA_DEMANDS!G$3,'BY-Demands'!$J$5:$AK$15,MATCH($E96,'BY-Demands'!$I$5:$I$15,0),FALSE)*HLOOKUP(REG_TRA_DEMANDS!$F96,DEMANDS!$I$4:$T$14,MATCH($E96,DEMANDS!$H$4:$H$14,0),FALSE)/HLOOKUP(2018,DEMANDS!$I$4:$T$14,MATCH($E96,DEMANDS!$H$4:$H$14,0),FALSE)</f>
        <v>0</v>
      </c>
      <c r="H96" s="77">
        <f>HLOOKUP(REG_TRA_DEMANDS!H$3,'BY-Demands'!$J$5:$AK$15,MATCH($E96,'BY-Demands'!$I$5:$I$15,0),FALSE)*HLOOKUP(REG_TRA_DEMANDS!$F96,DEMANDS!$I$4:$T$14,MATCH($E96,DEMANDS!$H$4:$H$14,0),FALSE)/HLOOKUP(2018,DEMANDS!$I$4:$T$14,MATCH($E96,DEMANDS!$H$4:$H$14,0),FALSE)</f>
        <v>0.15176248736422754</v>
      </c>
      <c r="I96" s="80">
        <f>HLOOKUP(REG_TRA_DEMANDS!I$3,'BY-Demands'!$J$5:$AK$15,MATCH($E96,'BY-Demands'!$I$5:$I$15,0),FALSE)*HLOOKUP(REG_TRA_DEMANDS!$F96,DEMANDS!$I$4:$T$14,MATCH($E96,DEMANDS!$H$4:$H$14,0),FALSE)/HLOOKUP(2018,DEMANDS!$I$4:$T$14,MATCH($E96,DEMANDS!$H$4:$H$14,0),FALSE)</f>
        <v>0</v>
      </c>
      <c r="J96" s="80">
        <f>HLOOKUP(REG_TRA_DEMANDS!J$3,'BY-Demands'!$J$5:$AK$15,MATCH($E96,'BY-Demands'!$I$5:$I$15,0),FALSE)*HLOOKUP(REG_TRA_DEMANDS!$F96,DEMANDS!$I$4:$T$14,MATCH($E96,DEMANDS!$H$4:$H$14,0),FALSE)/HLOOKUP(2018,DEMANDS!$I$4:$T$14,MATCH($E96,DEMANDS!$H$4:$H$14,0),FALSE)</f>
        <v>0</v>
      </c>
      <c r="K96" s="80">
        <f>HLOOKUP(REG_TRA_DEMANDS!K$3,'BY-Demands'!$J$5:$AK$15,MATCH($E96,'BY-Demands'!$I$5:$I$15,0),FALSE)*HLOOKUP(REG_TRA_DEMANDS!$F96,DEMANDS!$I$4:$T$14,MATCH($E96,DEMANDS!$H$4:$H$14,0),FALSE)/HLOOKUP(2018,DEMANDS!$I$4:$T$14,MATCH($E96,DEMANDS!$H$4:$H$14,0),FALSE)</f>
        <v>0</v>
      </c>
      <c r="L96" s="80">
        <f>HLOOKUP(REG_TRA_DEMANDS!L$3,'BY-Demands'!$J$5:$AK$15,MATCH($E96,'BY-Demands'!$I$5:$I$15,0),FALSE)*HLOOKUP(REG_TRA_DEMANDS!$F96,DEMANDS!$I$4:$T$14,MATCH($E96,DEMANDS!$H$4:$H$14,0),FALSE)/HLOOKUP(2018,DEMANDS!$I$4:$T$14,MATCH($E96,DEMANDS!$H$4:$H$14,0),FALSE)</f>
        <v>0</v>
      </c>
      <c r="M96" s="80">
        <f>HLOOKUP(REG_TRA_DEMANDS!M$3,'BY-Demands'!$J$5:$AK$15,MATCH($E96,'BY-Demands'!$I$5:$I$15,0),FALSE)*HLOOKUP(REG_TRA_DEMANDS!$F96,DEMANDS!$I$4:$T$14,MATCH($E96,DEMANDS!$H$4:$H$14,0),FALSE)/HLOOKUP(2018,DEMANDS!$I$4:$T$14,MATCH($E96,DEMANDS!$H$4:$H$14,0),FALSE)</f>
        <v>0</v>
      </c>
      <c r="N96" s="80">
        <f>HLOOKUP(REG_TRA_DEMANDS!N$3,'BY-Demands'!$J$5:$AK$15,MATCH($E96,'BY-Demands'!$I$5:$I$15,0),FALSE)*HLOOKUP(REG_TRA_DEMANDS!$F96,DEMANDS!$I$4:$T$14,MATCH($E96,DEMANDS!$H$4:$H$14,0),FALSE)/HLOOKUP(2018,DEMANDS!$I$4:$T$14,MATCH($E96,DEMANDS!$H$4:$H$14,0),FALSE)</f>
        <v>0</v>
      </c>
      <c r="O96" s="80">
        <f>HLOOKUP(REG_TRA_DEMANDS!O$3,'BY-Demands'!$J$5:$AK$15,MATCH($E96,'BY-Demands'!$I$5:$I$15,0),FALSE)*HLOOKUP(REG_TRA_DEMANDS!$F96,DEMANDS!$I$4:$T$14,MATCH($E96,DEMANDS!$H$4:$H$14,0),FALSE)/HLOOKUP(2018,DEMANDS!$I$4:$T$14,MATCH($E96,DEMANDS!$H$4:$H$14,0),FALSE)</f>
        <v>0</v>
      </c>
      <c r="P96" s="80">
        <f>HLOOKUP(REG_TRA_DEMANDS!P$3,'BY-Demands'!$J$5:$AK$15,MATCH($E96,'BY-Demands'!$I$5:$I$15,0),FALSE)*HLOOKUP(REG_TRA_DEMANDS!$F96,DEMANDS!$I$4:$T$14,MATCH($E96,DEMANDS!$H$4:$H$14,0),FALSE)/HLOOKUP(2018,DEMANDS!$I$4:$T$14,MATCH($E96,DEMANDS!$H$4:$H$14,0),FALSE)</f>
        <v>0</v>
      </c>
      <c r="Q96" s="80">
        <f>HLOOKUP(REG_TRA_DEMANDS!Q$3,'BY-Demands'!$J$5:$AK$15,MATCH($E96,'BY-Demands'!$I$5:$I$15,0),FALSE)*HLOOKUP(REG_TRA_DEMANDS!$F96,DEMANDS!$I$4:$T$14,MATCH($E96,DEMANDS!$H$4:$H$14,0),FALSE)/HLOOKUP(2018,DEMANDS!$I$4:$T$14,MATCH($E96,DEMANDS!$H$4:$H$14,0),FALSE)</f>
        <v>0</v>
      </c>
      <c r="R96" s="80">
        <f>HLOOKUP(REG_TRA_DEMANDS!R$3,'BY-Demands'!$J$5:$AK$15,MATCH($E96,'BY-Demands'!$I$5:$I$15,0),FALSE)*HLOOKUP(REG_TRA_DEMANDS!$F96,DEMANDS!$I$4:$T$14,MATCH($E96,DEMANDS!$H$4:$H$14,0),FALSE)/HLOOKUP(2018,DEMANDS!$I$4:$T$14,MATCH($E96,DEMANDS!$H$4:$H$14,0),FALSE)</f>
        <v>0</v>
      </c>
      <c r="S96" s="77">
        <f>HLOOKUP(REG_TRA_DEMANDS!S$3,'BY-Demands'!$J$5:$AK$15,MATCH($E96,'BY-Demands'!$I$5:$I$15,0),FALSE)*HLOOKUP(REG_TRA_DEMANDS!$F96,DEMANDS!$I$4:$T$14,MATCH($E96,DEMANDS!$H$4:$H$14,0),FALSE)/HLOOKUP(2018,DEMANDS!$I$4:$T$14,MATCH($E96,DEMANDS!$H$4:$H$14,0),FALSE)</f>
        <v>5.2997005227347016E-2</v>
      </c>
      <c r="T96" s="77">
        <f>HLOOKUP(REG_TRA_DEMANDS!T$3,'BY-Demands'!$J$5:$AK$15,MATCH($E96,'BY-Demands'!$I$5:$I$15,0),FALSE)*HLOOKUP(REG_TRA_DEMANDS!$F96,DEMANDS!$I$4:$T$14,MATCH($E96,DEMANDS!$H$4:$H$14,0),FALSE)/HLOOKUP(2018,DEMANDS!$I$4:$T$14,MATCH($E96,DEMANDS!$H$4:$H$14,0),FALSE)</f>
        <v>5.2513484478621713E-4</v>
      </c>
      <c r="U96" s="77">
        <f>HLOOKUP(REG_TRA_DEMANDS!U$3,'BY-Demands'!$J$5:$AK$15,MATCH($E96,'BY-Demands'!$I$5:$I$15,0),FALSE)*HLOOKUP(REG_TRA_DEMANDS!$F96,DEMANDS!$I$4:$T$14,MATCH($E96,DEMANDS!$H$4:$H$14,0),FALSE)/HLOOKUP(2018,DEMANDS!$I$4:$T$14,MATCH($E96,DEMANDS!$H$4:$H$14,0),FALSE)</f>
        <v>5.271381369718834E-2</v>
      </c>
      <c r="V96" s="80">
        <f>HLOOKUP(REG_TRA_DEMANDS!V$3,'BY-Demands'!$J$5:$AK$15,MATCH($E96,'BY-Demands'!$I$5:$I$15,0),FALSE)*HLOOKUP(REG_TRA_DEMANDS!$F96,DEMANDS!$I$4:$T$14,MATCH($E96,DEMANDS!$H$4:$H$14,0),FALSE)/HLOOKUP(2018,DEMANDS!$I$4:$T$14,MATCH($E96,DEMANDS!$H$4:$H$14,0),FALSE)</f>
        <v>0</v>
      </c>
      <c r="W96" s="80">
        <f>HLOOKUP(REG_TRA_DEMANDS!W$3,'BY-Demands'!$J$5:$AK$15,MATCH($E96,'BY-Demands'!$I$5:$I$15,0),FALSE)*HLOOKUP(REG_TRA_DEMANDS!$F96,DEMANDS!$I$4:$T$14,MATCH($E96,DEMANDS!$H$4:$H$14,0),FALSE)/HLOOKUP(2018,DEMANDS!$I$4:$T$14,MATCH($E96,DEMANDS!$H$4:$H$14,0),FALSE)</f>
        <v>0</v>
      </c>
      <c r="X96" s="80">
        <f>HLOOKUP(REG_TRA_DEMANDS!X$3,'BY-Demands'!$J$5:$AK$15,MATCH($E96,'BY-Demands'!$I$5:$I$15,0),FALSE)*HLOOKUP(REG_TRA_DEMANDS!$F96,DEMANDS!$I$4:$T$14,MATCH($E96,DEMANDS!$H$4:$H$14,0),FALSE)/HLOOKUP(2018,DEMANDS!$I$4:$T$14,MATCH($E96,DEMANDS!$H$4:$H$14,0),FALSE)</f>
        <v>0</v>
      </c>
      <c r="Y96" s="80">
        <f>HLOOKUP(REG_TRA_DEMANDS!Y$3,'BY-Demands'!$J$5:$AK$15,MATCH($E96,'BY-Demands'!$I$5:$I$15,0),FALSE)*HLOOKUP(REG_TRA_DEMANDS!$F96,DEMANDS!$I$4:$T$14,MATCH($E96,DEMANDS!$H$4:$H$14,0),FALSE)/HLOOKUP(2018,DEMANDS!$I$4:$T$14,MATCH($E96,DEMANDS!$H$4:$H$14,0),FALSE)</f>
        <v>0</v>
      </c>
      <c r="Z96" s="80">
        <f>HLOOKUP(REG_TRA_DEMANDS!Z$3,'BY-Demands'!$J$5:$AK$15,MATCH($E96,'BY-Demands'!$I$5:$I$15,0),FALSE)*HLOOKUP(REG_TRA_DEMANDS!$F96,DEMANDS!$I$4:$T$14,MATCH($E96,DEMANDS!$H$4:$H$14,0),FALSE)/HLOOKUP(2018,DEMANDS!$I$4:$T$14,MATCH($E96,DEMANDS!$H$4:$H$14,0),FALSE)</f>
        <v>0</v>
      </c>
      <c r="AA96" s="83">
        <f>HLOOKUP(REG_TRA_DEMANDS!AA$3,'BY-Demands'!$J$5:$AK$15,MATCH($E96,'BY-Demands'!$I$5:$I$15,0),FALSE)*HLOOKUP(REG_TRA_DEMANDS!$F96,DEMANDS!$I$4:$T$14,MATCH($E96,DEMANDS!$H$4:$H$14,0),FALSE)/HLOOKUP(2018,DEMANDS!$I$4:$T$14,MATCH($E96,DEMANDS!$H$4:$H$14,0),FALSE)</f>
        <v>1.0502696895724355E-4</v>
      </c>
      <c r="AB96" s="80">
        <f>HLOOKUP(REG_TRA_DEMANDS!AB$3,'BY-Demands'!$J$5:$AK$15,MATCH($E96,'BY-Demands'!$I$5:$I$15,0),FALSE)*HLOOKUP(REG_TRA_DEMANDS!$F96,DEMANDS!$I$4:$T$14,MATCH($E96,DEMANDS!$H$4:$H$14,0),FALSE)/HLOOKUP(2018,DEMANDS!$I$4:$T$14,MATCH($E96,DEMANDS!$H$4:$H$14,0),FALSE)</f>
        <v>0</v>
      </c>
      <c r="AC96" s="80">
        <f>HLOOKUP(REG_TRA_DEMANDS!AC$3,'BY-Demands'!$J$5:$AK$15,MATCH($E96,'BY-Demands'!$I$5:$I$15,0),FALSE)*HLOOKUP(REG_TRA_DEMANDS!$F96,DEMANDS!$I$4:$T$14,MATCH($E96,DEMANDS!$H$4:$H$14,0),FALSE)/HLOOKUP(2018,DEMANDS!$I$4:$T$14,MATCH($E96,DEMANDS!$H$4:$H$14,0),FALSE)</f>
        <v>0</v>
      </c>
      <c r="AD96" s="80">
        <f>HLOOKUP(REG_TRA_DEMANDS!AD$3,'BY-Demands'!$J$5:$AK$15,MATCH($E96,'BY-Demands'!$I$5:$I$15,0),FALSE)*HLOOKUP(REG_TRA_DEMANDS!$F96,DEMANDS!$I$4:$T$14,MATCH($E96,DEMANDS!$H$4:$H$14,0),FALSE)/HLOOKUP(2018,DEMANDS!$I$4:$T$14,MATCH($E96,DEMANDS!$H$4:$H$14,0),FALSE)</f>
        <v>0</v>
      </c>
      <c r="AE96" s="80">
        <f>HLOOKUP(REG_TRA_DEMANDS!AE$3,'BY-Demands'!$J$5:$AK$15,MATCH($E96,'BY-Demands'!$I$5:$I$15,0),FALSE)*HLOOKUP(REG_TRA_DEMANDS!$F96,DEMANDS!$I$4:$T$14,MATCH($E96,DEMANDS!$H$4:$H$14,0),FALSE)/HLOOKUP(2018,DEMANDS!$I$4:$T$14,MATCH($E96,DEMANDS!$H$4:$H$14,0),FALSE)</f>
        <v>0</v>
      </c>
      <c r="AF96" s="80">
        <f>HLOOKUP(REG_TRA_DEMANDS!AF$3,'BY-Demands'!$J$5:$AK$15,MATCH($E96,'BY-Demands'!$I$5:$I$15,0),FALSE)*HLOOKUP(REG_TRA_DEMANDS!$F96,DEMANDS!$I$4:$T$14,MATCH($E96,DEMANDS!$H$4:$H$14,0),FALSE)/HLOOKUP(2018,DEMANDS!$I$4:$T$14,MATCH($E96,DEMANDS!$H$4:$H$14,0),FALSE)</f>
        <v>0</v>
      </c>
    </row>
    <row r="97" spans="4:32" x14ac:dyDescent="0.2">
      <c r="D97" s="75" t="s">
        <v>4</v>
      </c>
      <c r="E97" s="75" t="str">
        <f>DEMANDS!$H$13</f>
        <v>TAVIDOM</v>
      </c>
      <c r="F97" s="75">
        <v>2045</v>
      </c>
      <c r="G97" s="80">
        <f>HLOOKUP(REG_TRA_DEMANDS!G$3,'BY-Demands'!$J$5:$AK$15,MATCH($E97,'BY-Demands'!$I$5:$I$15,0),FALSE)*HLOOKUP(REG_TRA_DEMANDS!$F97,DEMANDS!$I$4:$T$14,MATCH($E97,DEMANDS!$H$4:$H$14,0),FALSE)/HLOOKUP(2018,DEMANDS!$I$4:$T$14,MATCH($E97,DEMANDS!$H$4:$H$14,0),FALSE)</f>
        <v>0</v>
      </c>
      <c r="H97" s="77">
        <f>HLOOKUP(REG_TRA_DEMANDS!H$3,'BY-Demands'!$J$5:$AK$15,MATCH($E97,'BY-Demands'!$I$5:$I$15,0),FALSE)*HLOOKUP(REG_TRA_DEMANDS!$F97,DEMANDS!$I$4:$T$14,MATCH($E97,DEMANDS!$H$4:$H$14,0),FALSE)/HLOOKUP(2018,DEMANDS!$I$4:$T$14,MATCH($E97,DEMANDS!$H$4:$H$14,0),FALSE)</f>
        <v>0.15559468034801538</v>
      </c>
      <c r="I97" s="80">
        <f>HLOOKUP(REG_TRA_DEMANDS!I$3,'BY-Demands'!$J$5:$AK$15,MATCH($E97,'BY-Demands'!$I$5:$I$15,0),FALSE)*HLOOKUP(REG_TRA_DEMANDS!$F97,DEMANDS!$I$4:$T$14,MATCH($E97,DEMANDS!$H$4:$H$14,0),FALSE)/HLOOKUP(2018,DEMANDS!$I$4:$T$14,MATCH($E97,DEMANDS!$H$4:$H$14,0),FALSE)</f>
        <v>0</v>
      </c>
      <c r="J97" s="80">
        <f>HLOOKUP(REG_TRA_DEMANDS!J$3,'BY-Demands'!$J$5:$AK$15,MATCH($E97,'BY-Demands'!$I$5:$I$15,0),FALSE)*HLOOKUP(REG_TRA_DEMANDS!$F97,DEMANDS!$I$4:$T$14,MATCH($E97,DEMANDS!$H$4:$H$14,0),FALSE)/HLOOKUP(2018,DEMANDS!$I$4:$T$14,MATCH($E97,DEMANDS!$H$4:$H$14,0),FALSE)</f>
        <v>0</v>
      </c>
      <c r="K97" s="80">
        <f>HLOOKUP(REG_TRA_DEMANDS!K$3,'BY-Demands'!$J$5:$AK$15,MATCH($E97,'BY-Demands'!$I$5:$I$15,0),FALSE)*HLOOKUP(REG_TRA_DEMANDS!$F97,DEMANDS!$I$4:$T$14,MATCH($E97,DEMANDS!$H$4:$H$14,0),FALSE)/HLOOKUP(2018,DEMANDS!$I$4:$T$14,MATCH($E97,DEMANDS!$H$4:$H$14,0),FALSE)</f>
        <v>0</v>
      </c>
      <c r="L97" s="80">
        <f>HLOOKUP(REG_TRA_DEMANDS!L$3,'BY-Demands'!$J$5:$AK$15,MATCH($E97,'BY-Demands'!$I$5:$I$15,0),FALSE)*HLOOKUP(REG_TRA_DEMANDS!$F97,DEMANDS!$I$4:$T$14,MATCH($E97,DEMANDS!$H$4:$H$14,0),FALSE)/HLOOKUP(2018,DEMANDS!$I$4:$T$14,MATCH($E97,DEMANDS!$H$4:$H$14,0),FALSE)</f>
        <v>0</v>
      </c>
      <c r="M97" s="80">
        <f>HLOOKUP(REG_TRA_DEMANDS!M$3,'BY-Demands'!$J$5:$AK$15,MATCH($E97,'BY-Demands'!$I$5:$I$15,0),FALSE)*HLOOKUP(REG_TRA_DEMANDS!$F97,DEMANDS!$I$4:$T$14,MATCH($E97,DEMANDS!$H$4:$H$14,0),FALSE)/HLOOKUP(2018,DEMANDS!$I$4:$T$14,MATCH($E97,DEMANDS!$H$4:$H$14,0),FALSE)</f>
        <v>0</v>
      </c>
      <c r="N97" s="80">
        <f>HLOOKUP(REG_TRA_DEMANDS!N$3,'BY-Demands'!$J$5:$AK$15,MATCH($E97,'BY-Demands'!$I$5:$I$15,0),FALSE)*HLOOKUP(REG_TRA_DEMANDS!$F97,DEMANDS!$I$4:$T$14,MATCH($E97,DEMANDS!$H$4:$H$14,0),FALSE)/HLOOKUP(2018,DEMANDS!$I$4:$T$14,MATCH($E97,DEMANDS!$H$4:$H$14,0),FALSE)</f>
        <v>0</v>
      </c>
      <c r="O97" s="80">
        <f>HLOOKUP(REG_TRA_DEMANDS!O$3,'BY-Demands'!$J$5:$AK$15,MATCH($E97,'BY-Demands'!$I$5:$I$15,0),FALSE)*HLOOKUP(REG_TRA_DEMANDS!$F97,DEMANDS!$I$4:$T$14,MATCH($E97,DEMANDS!$H$4:$H$14,0),FALSE)/HLOOKUP(2018,DEMANDS!$I$4:$T$14,MATCH($E97,DEMANDS!$H$4:$H$14,0),FALSE)</f>
        <v>0</v>
      </c>
      <c r="P97" s="80">
        <f>HLOOKUP(REG_TRA_DEMANDS!P$3,'BY-Demands'!$J$5:$AK$15,MATCH($E97,'BY-Demands'!$I$5:$I$15,0),FALSE)*HLOOKUP(REG_TRA_DEMANDS!$F97,DEMANDS!$I$4:$T$14,MATCH($E97,DEMANDS!$H$4:$H$14,0),FALSE)/HLOOKUP(2018,DEMANDS!$I$4:$T$14,MATCH($E97,DEMANDS!$H$4:$H$14,0),FALSE)</f>
        <v>0</v>
      </c>
      <c r="Q97" s="80">
        <f>HLOOKUP(REG_TRA_DEMANDS!Q$3,'BY-Demands'!$J$5:$AK$15,MATCH($E97,'BY-Demands'!$I$5:$I$15,0),FALSE)*HLOOKUP(REG_TRA_DEMANDS!$F97,DEMANDS!$I$4:$T$14,MATCH($E97,DEMANDS!$H$4:$H$14,0),FALSE)/HLOOKUP(2018,DEMANDS!$I$4:$T$14,MATCH($E97,DEMANDS!$H$4:$H$14,0),FALSE)</f>
        <v>0</v>
      </c>
      <c r="R97" s="80">
        <f>HLOOKUP(REG_TRA_DEMANDS!R$3,'BY-Demands'!$J$5:$AK$15,MATCH($E97,'BY-Demands'!$I$5:$I$15,0),FALSE)*HLOOKUP(REG_TRA_DEMANDS!$F97,DEMANDS!$I$4:$T$14,MATCH($E97,DEMANDS!$H$4:$H$14,0),FALSE)/HLOOKUP(2018,DEMANDS!$I$4:$T$14,MATCH($E97,DEMANDS!$H$4:$H$14,0),FALSE)</f>
        <v>0</v>
      </c>
      <c r="S97" s="77">
        <f>HLOOKUP(REG_TRA_DEMANDS!S$3,'BY-Demands'!$J$5:$AK$15,MATCH($E97,'BY-Demands'!$I$5:$I$15,0),FALSE)*HLOOKUP(REG_TRA_DEMANDS!$F97,DEMANDS!$I$4:$T$14,MATCH($E97,DEMANDS!$H$4:$H$14,0),FALSE)/HLOOKUP(2018,DEMANDS!$I$4:$T$14,MATCH($E97,DEMANDS!$H$4:$H$14,0),FALSE)</f>
        <v>5.4335246021375273E-2</v>
      </c>
      <c r="T97" s="77">
        <f>HLOOKUP(REG_TRA_DEMANDS!T$3,'BY-Demands'!$J$5:$AK$15,MATCH($E97,'BY-Demands'!$I$5:$I$15,0),FALSE)*HLOOKUP(REG_TRA_DEMANDS!$F97,DEMANDS!$I$4:$T$14,MATCH($E97,DEMANDS!$H$4:$H$14,0),FALSE)/HLOOKUP(2018,DEMANDS!$I$4:$T$14,MATCH($E97,DEMANDS!$H$4:$H$14,0),FALSE)</f>
        <v>5.3839515767831192E-4</v>
      </c>
      <c r="U97" s="77">
        <f>HLOOKUP(REG_TRA_DEMANDS!U$3,'BY-Demands'!$J$5:$AK$15,MATCH($E97,'BY-Demands'!$I$5:$I$15,0),FALSE)*HLOOKUP(REG_TRA_DEMANDS!$F97,DEMANDS!$I$4:$T$14,MATCH($E97,DEMANDS!$H$4:$H$14,0),FALSE)/HLOOKUP(2018,DEMANDS!$I$4:$T$14,MATCH($E97,DEMANDS!$H$4:$H$14,0),FALSE)</f>
        <v>5.4044903550204818E-2</v>
      </c>
      <c r="V97" s="80">
        <f>HLOOKUP(REG_TRA_DEMANDS!V$3,'BY-Demands'!$J$5:$AK$15,MATCH($E97,'BY-Demands'!$I$5:$I$15,0),FALSE)*HLOOKUP(REG_TRA_DEMANDS!$F97,DEMANDS!$I$4:$T$14,MATCH($E97,DEMANDS!$H$4:$H$14,0),FALSE)/HLOOKUP(2018,DEMANDS!$I$4:$T$14,MATCH($E97,DEMANDS!$H$4:$H$14,0),FALSE)</f>
        <v>0</v>
      </c>
      <c r="W97" s="80">
        <f>HLOOKUP(REG_TRA_DEMANDS!W$3,'BY-Demands'!$J$5:$AK$15,MATCH($E97,'BY-Demands'!$I$5:$I$15,0),FALSE)*HLOOKUP(REG_TRA_DEMANDS!$F97,DEMANDS!$I$4:$T$14,MATCH($E97,DEMANDS!$H$4:$H$14,0),FALSE)/HLOOKUP(2018,DEMANDS!$I$4:$T$14,MATCH($E97,DEMANDS!$H$4:$H$14,0),FALSE)</f>
        <v>0</v>
      </c>
      <c r="X97" s="80">
        <f>HLOOKUP(REG_TRA_DEMANDS!X$3,'BY-Demands'!$J$5:$AK$15,MATCH($E97,'BY-Demands'!$I$5:$I$15,0),FALSE)*HLOOKUP(REG_TRA_DEMANDS!$F97,DEMANDS!$I$4:$T$14,MATCH($E97,DEMANDS!$H$4:$H$14,0),FALSE)/HLOOKUP(2018,DEMANDS!$I$4:$T$14,MATCH($E97,DEMANDS!$H$4:$H$14,0),FALSE)</f>
        <v>0</v>
      </c>
      <c r="Y97" s="80">
        <f>HLOOKUP(REG_TRA_DEMANDS!Y$3,'BY-Demands'!$J$5:$AK$15,MATCH($E97,'BY-Demands'!$I$5:$I$15,0),FALSE)*HLOOKUP(REG_TRA_DEMANDS!$F97,DEMANDS!$I$4:$T$14,MATCH($E97,DEMANDS!$H$4:$H$14,0),FALSE)/HLOOKUP(2018,DEMANDS!$I$4:$T$14,MATCH($E97,DEMANDS!$H$4:$H$14,0),FALSE)</f>
        <v>0</v>
      </c>
      <c r="Z97" s="80">
        <f>HLOOKUP(REG_TRA_DEMANDS!Z$3,'BY-Demands'!$J$5:$AK$15,MATCH($E97,'BY-Demands'!$I$5:$I$15,0),FALSE)*HLOOKUP(REG_TRA_DEMANDS!$F97,DEMANDS!$I$4:$T$14,MATCH($E97,DEMANDS!$H$4:$H$14,0),FALSE)/HLOOKUP(2018,DEMANDS!$I$4:$T$14,MATCH($E97,DEMANDS!$H$4:$H$14,0),FALSE)</f>
        <v>0</v>
      </c>
      <c r="AA97" s="83">
        <f>HLOOKUP(REG_TRA_DEMANDS!AA$3,'BY-Demands'!$J$5:$AK$15,MATCH($E97,'BY-Demands'!$I$5:$I$15,0),FALSE)*HLOOKUP(REG_TRA_DEMANDS!$F97,DEMANDS!$I$4:$T$14,MATCH($E97,DEMANDS!$H$4:$H$14,0),FALSE)/HLOOKUP(2018,DEMANDS!$I$4:$T$14,MATCH($E97,DEMANDS!$H$4:$H$14,0),FALSE)</f>
        <v>1.0767903153566252E-4</v>
      </c>
      <c r="AB97" s="80">
        <f>HLOOKUP(REG_TRA_DEMANDS!AB$3,'BY-Demands'!$J$5:$AK$15,MATCH($E97,'BY-Demands'!$I$5:$I$15,0),FALSE)*HLOOKUP(REG_TRA_DEMANDS!$F97,DEMANDS!$I$4:$T$14,MATCH($E97,DEMANDS!$H$4:$H$14,0),FALSE)/HLOOKUP(2018,DEMANDS!$I$4:$T$14,MATCH($E97,DEMANDS!$H$4:$H$14,0),FALSE)</f>
        <v>0</v>
      </c>
      <c r="AC97" s="80">
        <f>HLOOKUP(REG_TRA_DEMANDS!AC$3,'BY-Demands'!$J$5:$AK$15,MATCH($E97,'BY-Demands'!$I$5:$I$15,0),FALSE)*HLOOKUP(REG_TRA_DEMANDS!$F97,DEMANDS!$I$4:$T$14,MATCH($E97,DEMANDS!$H$4:$H$14,0),FALSE)/HLOOKUP(2018,DEMANDS!$I$4:$T$14,MATCH($E97,DEMANDS!$H$4:$H$14,0),FALSE)</f>
        <v>0</v>
      </c>
      <c r="AD97" s="80">
        <f>HLOOKUP(REG_TRA_DEMANDS!AD$3,'BY-Demands'!$J$5:$AK$15,MATCH($E97,'BY-Demands'!$I$5:$I$15,0),FALSE)*HLOOKUP(REG_TRA_DEMANDS!$F97,DEMANDS!$I$4:$T$14,MATCH($E97,DEMANDS!$H$4:$H$14,0),FALSE)/HLOOKUP(2018,DEMANDS!$I$4:$T$14,MATCH($E97,DEMANDS!$H$4:$H$14,0),FALSE)</f>
        <v>0</v>
      </c>
      <c r="AE97" s="80">
        <f>HLOOKUP(REG_TRA_DEMANDS!AE$3,'BY-Demands'!$J$5:$AK$15,MATCH($E97,'BY-Demands'!$I$5:$I$15,0),FALSE)*HLOOKUP(REG_TRA_DEMANDS!$F97,DEMANDS!$I$4:$T$14,MATCH($E97,DEMANDS!$H$4:$H$14,0),FALSE)/HLOOKUP(2018,DEMANDS!$I$4:$T$14,MATCH($E97,DEMANDS!$H$4:$H$14,0),FALSE)</f>
        <v>0</v>
      </c>
      <c r="AF97" s="80">
        <f>HLOOKUP(REG_TRA_DEMANDS!AF$3,'BY-Demands'!$J$5:$AK$15,MATCH($E97,'BY-Demands'!$I$5:$I$15,0),FALSE)*HLOOKUP(REG_TRA_DEMANDS!$F97,DEMANDS!$I$4:$T$14,MATCH($E97,DEMANDS!$H$4:$H$14,0),FALSE)/HLOOKUP(2018,DEMANDS!$I$4:$T$14,MATCH($E97,DEMANDS!$H$4:$H$14,0),FALSE)</f>
        <v>0</v>
      </c>
    </row>
    <row r="98" spans="4:32" x14ac:dyDescent="0.2">
      <c r="D98" s="75" t="s">
        <v>4</v>
      </c>
      <c r="E98" s="75" t="str">
        <f>DEMANDS!$H$13</f>
        <v>TAVIDOM</v>
      </c>
      <c r="F98" s="75">
        <v>2050</v>
      </c>
      <c r="G98" s="80">
        <f>HLOOKUP(REG_TRA_DEMANDS!G$3,'BY-Demands'!$J$5:$AK$15,MATCH($E98,'BY-Demands'!$I$5:$I$15,0),FALSE)*HLOOKUP(REG_TRA_DEMANDS!$F98,DEMANDS!$I$4:$T$14,MATCH($E98,DEMANDS!$H$4:$H$14,0),FALSE)/HLOOKUP(2018,DEMANDS!$I$4:$T$14,MATCH($E98,DEMANDS!$H$4:$H$14,0),FALSE)</f>
        <v>0</v>
      </c>
      <c r="H98" s="77">
        <f>HLOOKUP(REG_TRA_DEMANDS!H$3,'BY-Demands'!$J$5:$AK$15,MATCH($E98,'BY-Demands'!$I$5:$I$15,0),FALSE)*HLOOKUP(REG_TRA_DEMANDS!$F98,DEMANDS!$I$4:$T$14,MATCH($E98,DEMANDS!$H$4:$H$14,0),FALSE)/HLOOKUP(2018,DEMANDS!$I$4:$T$14,MATCH($E98,DEMANDS!$H$4:$H$14,0),FALSE)</f>
        <v>0.15952364100687269</v>
      </c>
      <c r="I98" s="80">
        <f>HLOOKUP(REG_TRA_DEMANDS!I$3,'BY-Demands'!$J$5:$AK$15,MATCH($E98,'BY-Demands'!$I$5:$I$15,0),FALSE)*HLOOKUP(REG_TRA_DEMANDS!$F98,DEMANDS!$I$4:$T$14,MATCH($E98,DEMANDS!$H$4:$H$14,0),FALSE)/HLOOKUP(2018,DEMANDS!$I$4:$T$14,MATCH($E98,DEMANDS!$H$4:$H$14,0),FALSE)</f>
        <v>0</v>
      </c>
      <c r="J98" s="80">
        <f>HLOOKUP(REG_TRA_DEMANDS!J$3,'BY-Demands'!$J$5:$AK$15,MATCH($E98,'BY-Demands'!$I$5:$I$15,0),FALSE)*HLOOKUP(REG_TRA_DEMANDS!$F98,DEMANDS!$I$4:$T$14,MATCH($E98,DEMANDS!$H$4:$H$14,0),FALSE)/HLOOKUP(2018,DEMANDS!$I$4:$T$14,MATCH($E98,DEMANDS!$H$4:$H$14,0),FALSE)</f>
        <v>0</v>
      </c>
      <c r="K98" s="80">
        <f>HLOOKUP(REG_TRA_DEMANDS!K$3,'BY-Demands'!$J$5:$AK$15,MATCH($E98,'BY-Demands'!$I$5:$I$15,0),FALSE)*HLOOKUP(REG_TRA_DEMANDS!$F98,DEMANDS!$I$4:$T$14,MATCH($E98,DEMANDS!$H$4:$H$14,0),FALSE)/HLOOKUP(2018,DEMANDS!$I$4:$T$14,MATCH($E98,DEMANDS!$H$4:$H$14,0),FALSE)</f>
        <v>0</v>
      </c>
      <c r="L98" s="80">
        <f>HLOOKUP(REG_TRA_DEMANDS!L$3,'BY-Demands'!$J$5:$AK$15,MATCH($E98,'BY-Demands'!$I$5:$I$15,0),FALSE)*HLOOKUP(REG_TRA_DEMANDS!$F98,DEMANDS!$I$4:$T$14,MATCH($E98,DEMANDS!$H$4:$H$14,0),FALSE)/HLOOKUP(2018,DEMANDS!$I$4:$T$14,MATCH($E98,DEMANDS!$H$4:$H$14,0),FALSE)</f>
        <v>0</v>
      </c>
      <c r="M98" s="80">
        <f>HLOOKUP(REG_TRA_DEMANDS!M$3,'BY-Demands'!$J$5:$AK$15,MATCH($E98,'BY-Demands'!$I$5:$I$15,0),FALSE)*HLOOKUP(REG_TRA_DEMANDS!$F98,DEMANDS!$I$4:$T$14,MATCH($E98,DEMANDS!$H$4:$H$14,0),FALSE)/HLOOKUP(2018,DEMANDS!$I$4:$T$14,MATCH($E98,DEMANDS!$H$4:$H$14,0),FALSE)</f>
        <v>0</v>
      </c>
      <c r="N98" s="80">
        <f>HLOOKUP(REG_TRA_DEMANDS!N$3,'BY-Demands'!$J$5:$AK$15,MATCH($E98,'BY-Demands'!$I$5:$I$15,0),FALSE)*HLOOKUP(REG_TRA_DEMANDS!$F98,DEMANDS!$I$4:$T$14,MATCH($E98,DEMANDS!$H$4:$H$14,0),FALSE)/HLOOKUP(2018,DEMANDS!$I$4:$T$14,MATCH($E98,DEMANDS!$H$4:$H$14,0),FALSE)</f>
        <v>0</v>
      </c>
      <c r="O98" s="80">
        <f>HLOOKUP(REG_TRA_DEMANDS!O$3,'BY-Demands'!$J$5:$AK$15,MATCH($E98,'BY-Demands'!$I$5:$I$15,0),FALSE)*HLOOKUP(REG_TRA_DEMANDS!$F98,DEMANDS!$I$4:$T$14,MATCH($E98,DEMANDS!$H$4:$H$14,0),FALSE)/HLOOKUP(2018,DEMANDS!$I$4:$T$14,MATCH($E98,DEMANDS!$H$4:$H$14,0),FALSE)</f>
        <v>0</v>
      </c>
      <c r="P98" s="80">
        <f>HLOOKUP(REG_TRA_DEMANDS!P$3,'BY-Demands'!$J$5:$AK$15,MATCH($E98,'BY-Demands'!$I$5:$I$15,0),FALSE)*HLOOKUP(REG_TRA_DEMANDS!$F98,DEMANDS!$I$4:$T$14,MATCH($E98,DEMANDS!$H$4:$H$14,0),FALSE)/HLOOKUP(2018,DEMANDS!$I$4:$T$14,MATCH($E98,DEMANDS!$H$4:$H$14,0),FALSE)</f>
        <v>0</v>
      </c>
      <c r="Q98" s="80">
        <f>HLOOKUP(REG_TRA_DEMANDS!Q$3,'BY-Demands'!$J$5:$AK$15,MATCH($E98,'BY-Demands'!$I$5:$I$15,0),FALSE)*HLOOKUP(REG_TRA_DEMANDS!$F98,DEMANDS!$I$4:$T$14,MATCH($E98,DEMANDS!$H$4:$H$14,0),FALSE)/HLOOKUP(2018,DEMANDS!$I$4:$T$14,MATCH($E98,DEMANDS!$H$4:$H$14,0),FALSE)</f>
        <v>0</v>
      </c>
      <c r="R98" s="80">
        <f>HLOOKUP(REG_TRA_DEMANDS!R$3,'BY-Demands'!$J$5:$AK$15,MATCH($E98,'BY-Demands'!$I$5:$I$15,0),FALSE)*HLOOKUP(REG_TRA_DEMANDS!$F98,DEMANDS!$I$4:$T$14,MATCH($E98,DEMANDS!$H$4:$H$14,0),FALSE)/HLOOKUP(2018,DEMANDS!$I$4:$T$14,MATCH($E98,DEMANDS!$H$4:$H$14,0),FALSE)</f>
        <v>0</v>
      </c>
      <c r="S98" s="77">
        <f>HLOOKUP(REG_TRA_DEMANDS!S$3,'BY-Demands'!$J$5:$AK$15,MATCH($E98,'BY-Demands'!$I$5:$I$15,0),FALSE)*HLOOKUP(REG_TRA_DEMANDS!$F98,DEMANDS!$I$4:$T$14,MATCH($E98,DEMANDS!$H$4:$H$14,0),FALSE)/HLOOKUP(2018,DEMANDS!$I$4:$T$14,MATCH($E98,DEMANDS!$H$4:$H$14,0),FALSE)</f>
        <v>5.5707279072439921E-2</v>
      </c>
      <c r="T98" s="77">
        <f>HLOOKUP(REG_TRA_DEMANDS!T$3,'BY-Demands'!$J$5:$AK$15,MATCH($E98,'BY-Demands'!$I$5:$I$15,0),FALSE)*HLOOKUP(REG_TRA_DEMANDS!$F98,DEMANDS!$I$4:$T$14,MATCH($E98,DEMANDS!$H$4:$H$14,0),FALSE)/HLOOKUP(2018,DEMANDS!$I$4:$T$14,MATCH($E98,DEMANDS!$H$4:$H$14,0),FALSE)</f>
        <v>5.5199031008780334E-4</v>
      </c>
      <c r="U98" s="77">
        <f>HLOOKUP(REG_TRA_DEMANDS!U$3,'BY-Demands'!$J$5:$AK$15,MATCH($E98,'BY-Demands'!$I$5:$I$15,0),FALSE)*HLOOKUP(REG_TRA_DEMANDS!$F98,DEMANDS!$I$4:$T$14,MATCH($E98,DEMANDS!$H$4:$H$14,0),FALSE)/HLOOKUP(2018,DEMANDS!$I$4:$T$14,MATCH($E98,DEMANDS!$H$4:$H$14,0),FALSE)</f>
        <v>5.5409605090036097E-2</v>
      </c>
      <c r="V98" s="80">
        <f>HLOOKUP(REG_TRA_DEMANDS!V$3,'BY-Demands'!$J$5:$AK$15,MATCH($E98,'BY-Demands'!$I$5:$I$15,0),FALSE)*HLOOKUP(REG_TRA_DEMANDS!$F98,DEMANDS!$I$4:$T$14,MATCH($E98,DEMANDS!$H$4:$H$14,0),FALSE)/HLOOKUP(2018,DEMANDS!$I$4:$T$14,MATCH($E98,DEMANDS!$H$4:$H$14,0),FALSE)</f>
        <v>0</v>
      </c>
      <c r="W98" s="80">
        <f>HLOOKUP(REG_TRA_DEMANDS!W$3,'BY-Demands'!$J$5:$AK$15,MATCH($E98,'BY-Demands'!$I$5:$I$15,0),FALSE)*HLOOKUP(REG_TRA_DEMANDS!$F98,DEMANDS!$I$4:$T$14,MATCH($E98,DEMANDS!$H$4:$H$14,0),FALSE)/HLOOKUP(2018,DEMANDS!$I$4:$T$14,MATCH($E98,DEMANDS!$H$4:$H$14,0),FALSE)</f>
        <v>0</v>
      </c>
      <c r="X98" s="80">
        <f>HLOOKUP(REG_TRA_DEMANDS!X$3,'BY-Demands'!$J$5:$AK$15,MATCH($E98,'BY-Demands'!$I$5:$I$15,0),FALSE)*HLOOKUP(REG_TRA_DEMANDS!$F98,DEMANDS!$I$4:$T$14,MATCH($E98,DEMANDS!$H$4:$H$14,0),FALSE)/HLOOKUP(2018,DEMANDS!$I$4:$T$14,MATCH($E98,DEMANDS!$H$4:$H$14,0),FALSE)</f>
        <v>0</v>
      </c>
      <c r="Y98" s="80">
        <f>HLOOKUP(REG_TRA_DEMANDS!Y$3,'BY-Demands'!$J$5:$AK$15,MATCH($E98,'BY-Demands'!$I$5:$I$15,0),FALSE)*HLOOKUP(REG_TRA_DEMANDS!$F98,DEMANDS!$I$4:$T$14,MATCH($E98,DEMANDS!$H$4:$H$14,0),FALSE)/HLOOKUP(2018,DEMANDS!$I$4:$T$14,MATCH($E98,DEMANDS!$H$4:$H$14,0),FALSE)</f>
        <v>0</v>
      </c>
      <c r="Z98" s="80">
        <f>HLOOKUP(REG_TRA_DEMANDS!Z$3,'BY-Demands'!$J$5:$AK$15,MATCH($E98,'BY-Demands'!$I$5:$I$15,0),FALSE)*HLOOKUP(REG_TRA_DEMANDS!$F98,DEMANDS!$I$4:$T$14,MATCH($E98,DEMANDS!$H$4:$H$14,0),FALSE)/HLOOKUP(2018,DEMANDS!$I$4:$T$14,MATCH($E98,DEMANDS!$H$4:$H$14,0),FALSE)</f>
        <v>0</v>
      </c>
      <c r="AA98" s="83">
        <f>HLOOKUP(REG_TRA_DEMANDS!AA$3,'BY-Demands'!$J$5:$AK$15,MATCH($E98,'BY-Demands'!$I$5:$I$15,0),FALSE)*HLOOKUP(REG_TRA_DEMANDS!$F98,DEMANDS!$I$4:$T$14,MATCH($E98,DEMANDS!$H$4:$H$14,0),FALSE)/HLOOKUP(2018,DEMANDS!$I$4:$T$14,MATCH($E98,DEMANDS!$H$4:$H$14,0),FALSE)</f>
        <v>1.103980620175608E-4</v>
      </c>
      <c r="AB98" s="80">
        <f>HLOOKUP(REG_TRA_DEMANDS!AB$3,'BY-Demands'!$J$5:$AK$15,MATCH($E98,'BY-Demands'!$I$5:$I$15,0),FALSE)*HLOOKUP(REG_TRA_DEMANDS!$F98,DEMANDS!$I$4:$T$14,MATCH($E98,DEMANDS!$H$4:$H$14,0),FALSE)/HLOOKUP(2018,DEMANDS!$I$4:$T$14,MATCH($E98,DEMANDS!$H$4:$H$14,0),FALSE)</f>
        <v>0</v>
      </c>
      <c r="AC98" s="80">
        <f>HLOOKUP(REG_TRA_DEMANDS!AC$3,'BY-Demands'!$J$5:$AK$15,MATCH($E98,'BY-Demands'!$I$5:$I$15,0),FALSE)*HLOOKUP(REG_TRA_DEMANDS!$F98,DEMANDS!$I$4:$T$14,MATCH($E98,DEMANDS!$H$4:$H$14,0),FALSE)/HLOOKUP(2018,DEMANDS!$I$4:$T$14,MATCH($E98,DEMANDS!$H$4:$H$14,0),FALSE)</f>
        <v>0</v>
      </c>
      <c r="AD98" s="80">
        <f>HLOOKUP(REG_TRA_DEMANDS!AD$3,'BY-Demands'!$J$5:$AK$15,MATCH($E98,'BY-Demands'!$I$5:$I$15,0),FALSE)*HLOOKUP(REG_TRA_DEMANDS!$F98,DEMANDS!$I$4:$T$14,MATCH($E98,DEMANDS!$H$4:$H$14,0),FALSE)/HLOOKUP(2018,DEMANDS!$I$4:$T$14,MATCH($E98,DEMANDS!$H$4:$H$14,0),FALSE)</f>
        <v>0</v>
      </c>
      <c r="AE98" s="80">
        <f>HLOOKUP(REG_TRA_DEMANDS!AE$3,'BY-Demands'!$J$5:$AK$15,MATCH($E98,'BY-Demands'!$I$5:$I$15,0),FALSE)*HLOOKUP(REG_TRA_DEMANDS!$F98,DEMANDS!$I$4:$T$14,MATCH($E98,DEMANDS!$H$4:$H$14,0),FALSE)/HLOOKUP(2018,DEMANDS!$I$4:$T$14,MATCH($E98,DEMANDS!$H$4:$H$14,0),FALSE)</f>
        <v>0</v>
      </c>
      <c r="AF98" s="80">
        <f>HLOOKUP(REG_TRA_DEMANDS!AF$3,'BY-Demands'!$J$5:$AK$15,MATCH($E98,'BY-Demands'!$I$5:$I$15,0),FALSE)*HLOOKUP(REG_TRA_DEMANDS!$F98,DEMANDS!$I$4:$T$14,MATCH($E98,DEMANDS!$H$4:$H$14,0),FALSE)/HLOOKUP(2018,DEMANDS!$I$4:$T$14,MATCH($E98,DEMANDS!$H$4:$H$14,0),FALSE)</f>
        <v>0</v>
      </c>
    </row>
    <row r="99" spans="4:32" x14ac:dyDescent="0.2">
      <c r="D99" s="75" t="s">
        <v>4</v>
      </c>
      <c r="E99" s="75" t="str">
        <f>DEMANDS!$H$13</f>
        <v>TAVIDOM</v>
      </c>
      <c r="F99" s="75">
        <v>2055</v>
      </c>
      <c r="G99" s="80">
        <f>HLOOKUP(REG_TRA_DEMANDS!G$3,'BY-Demands'!$J$5:$AK$15,MATCH($E99,'BY-Demands'!$I$5:$I$15,0),FALSE)*HLOOKUP(REG_TRA_DEMANDS!$F99,DEMANDS!$I$4:$T$14,MATCH($E99,DEMANDS!$H$4:$H$14,0),FALSE)/HLOOKUP(2018,DEMANDS!$I$4:$T$14,MATCH($E99,DEMANDS!$H$4:$H$14,0),FALSE)</f>
        <v>0</v>
      </c>
      <c r="H99" s="77">
        <f>HLOOKUP(REG_TRA_DEMANDS!H$3,'BY-Demands'!$J$5:$AK$15,MATCH($E99,'BY-Demands'!$I$5:$I$15,0),FALSE)*HLOOKUP(REG_TRA_DEMANDS!$F99,DEMANDS!$I$4:$T$14,MATCH($E99,DEMANDS!$H$4:$H$14,0),FALSE)/HLOOKUP(2018,DEMANDS!$I$4:$T$14,MATCH($E99,DEMANDS!$H$4:$H$14,0),FALSE)</f>
        <v>0.16355181284585724</v>
      </c>
      <c r="I99" s="80">
        <f>HLOOKUP(REG_TRA_DEMANDS!I$3,'BY-Demands'!$J$5:$AK$15,MATCH($E99,'BY-Demands'!$I$5:$I$15,0),FALSE)*HLOOKUP(REG_TRA_DEMANDS!$F99,DEMANDS!$I$4:$T$14,MATCH($E99,DEMANDS!$H$4:$H$14,0),FALSE)/HLOOKUP(2018,DEMANDS!$I$4:$T$14,MATCH($E99,DEMANDS!$H$4:$H$14,0),FALSE)</f>
        <v>0</v>
      </c>
      <c r="J99" s="80">
        <f>HLOOKUP(REG_TRA_DEMANDS!J$3,'BY-Demands'!$J$5:$AK$15,MATCH($E99,'BY-Demands'!$I$5:$I$15,0),FALSE)*HLOOKUP(REG_TRA_DEMANDS!$F99,DEMANDS!$I$4:$T$14,MATCH($E99,DEMANDS!$H$4:$H$14,0),FALSE)/HLOOKUP(2018,DEMANDS!$I$4:$T$14,MATCH($E99,DEMANDS!$H$4:$H$14,0),FALSE)</f>
        <v>0</v>
      </c>
      <c r="K99" s="80">
        <f>HLOOKUP(REG_TRA_DEMANDS!K$3,'BY-Demands'!$J$5:$AK$15,MATCH($E99,'BY-Demands'!$I$5:$I$15,0),FALSE)*HLOOKUP(REG_TRA_DEMANDS!$F99,DEMANDS!$I$4:$T$14,MATCH($E99,DEMANDS!$H$4:$H$14,0),FALSE)/HLOOKUP(2018,DEMANDS!$I$4:$T$14,MATCH($E99,DEMANDS!$H$4:$H$14,0),FALSE)</f>
        <v>0</v>
      </c>
      <c r="L99" s="80">
        <f>HLOOKUP(REG_TRA_DEMANDS!L$3,'BY-Demands'!$J$5:$AK$15,MATCH($E99,'BY-Demands'!$I$5:$I$15,0),FALSE)*HLOOKUP(REG_TRA_DEMANDS!$F99,DEMANDS!$I$4:$T$14,MATCH($E99,DEMANDS!$H$4:$H$14,0),FALSE)/HLOOKUP(2018,DEMANDS!$I$4:$T$14,MATCH($E99,DEMANDS!$H$4:$H$14,0),FALSE)</f>
        <v>0</v>
      </c>
      <c r="M99" s="80">
        <f>HLOOKUP(REG_TRA_DEMANDS!M$3,'BY-Demands'!$J$5:$AK$15,MATCH($E99,'BY-Demands'!$I$5:$I$15,0),FALSE)*HLOOKUP(REG_TRA_DEMANDS!$F99,DEMANDS!$I$4:$T$14,MATCH($E99,DEMANDS!$H$4:$H$14,0),FALSE)/HLOOKUP(2018,DEMANDS!$I$4:$T$14,MATCH($E99,DEMANDS!$H$4:$H$14,0),FALSE)</f>
        <v>0</v>
      </c>
      <c r="N99" s="80">
        <f>HLOOKUP(REG_TRA_DEMANDS!N$3,'BY-Demands'!$J$5:$AK$15,MATCH($E99,'BY-Demands'!$I$5:$I$15,0),FALSE)*HLOOKUP(REG_TRA_DEMANDS!$F99,DEMANDS!$I$4:$T$14,MATCH($E99,DEMANDS!$H$4:$H$14,0),FALSE)/HLOOKUP(2018,DEMANDS!$I$4:$T$14,MATCH($E99,DEMANDS!$H$4:$H$14,0),FALSE)</f>
        <v>0</v>
      </c>
      <c r="O99" s="80">
        <f>HLOOKUP(REG_TRA_DEMANDS!O$3,'BY-Demands'!$J$5:$AK$15,MATCH($E99,'BY-Demands'!$I$5:$I$15,0),FALSE)*HLOOKUP(REG_TRA_DEMANDS!$F99,DEMANDS!$I$4:$T$14,MATCH($E99,DEMANDS!$H$4:$H$14,0),FALSE)/HLOOKUP(2018,DEMANDS!$I$4:$T$14,MATCH($E99,DEMANDS!$H$4:$H$14,0),FALSE)</f>
        <v>0</v>
      </c>
      <c r="P99" s="80">
        <f>HLOOKUP(REG_TRA_DEMANDS!P$3,'BY-Demands'!$J$5:$AK$15,MATCH($E99,'BY-Demands'!$I$5:$I$15,0),FALSE)*HLOOKUP(REG_TRA_DEMANDS!$F99,DEMANDS!$I$4:$T$14,MATCH($E99,DEMANDS!$H$4:$H$14,0),FALSE)/HLOOKUP(2018,DEMANDS!$I$4:$T$14,MATCH($E99,DEMANDS!$H$4:$H$14,0),FALSE)</f>
        <v>0</v>
      </c>
      <c r="Q99" s="80">
        <f>HLOOKUP(REG_TRA_DEMANDS!Q$3,'BY-Demands'!$J$5:$AK$15,MATCH($E99,'BY-Demands'!$I$5:$I$15,0),FALSE)*HLOOKUP(REG_TRA_DEMANDS!$F99,DEMANDS!$I$4:$T$14,MATCH($E99,DEMANDS!$H$4:$H$14,0),FALSE)/HLOOKUP(2018,DEMANDS!$I$4:$T$14,MATCH($E99,DEMANDS!$H$4:$H$14,0),FALSE)</f>
        <v>0</v>
      </c>
      <c r="R99" s="80">
        <f>HLOOKUP(REG_TRA_DEMANDS!R$3,'BY-Demands'!$J$5:$AK$15,MATCH($E99,'BY-Demands'!$I$5:$I$15,0),FALSE)*HLOOKUP(REG_TRA_DEMANDS!$F99,DEMANDS!$I$4:$T$14,MATCH($E99,DEMANDS!$H$4:$H$14,0),FALSE)/HLOOKUP(2018,DEMANDS!$I$4:$T$14,MATCH($E99,DEMANDS!$H$4:$H$14,0),FALSE)</f>
        <v>0</v>
      </c>
      <c r="S99" s="77">
        <f>HLOOKUP(REG_TRA_DEMANDS!S$3,'BY-Demands'!$J$5:$AK$15,MATCH($E99,'BY-Demands'!$I$5:$I$15,0),FALSE)*HLOOKUP(REG_TRA_DEMANDS!$F99,DEMANDS!$I$4:$T$14,MATCH($E99,DEMANDS!$H$4:$H$14,0),FALSE)/HLOOKUP(2018,DEMANDS!$I$4:$T$14,MATCH($E99,DEMANDS!$H$4:$H$14,0),FALSE)</f>
        <v>5.7113957677377154E-2</v>
      </c>
      <c r="T99" s="77">
        <f>HLOOKUP(REG_TRA_DEMANDS!T$3,'BY-Demands'!$J$5:$AK$15,MATCH($E99,'BY-Demands'!$I$5:$I$15,0),FALSE)*HLOOKUP(REG_TRA_DEMANDS!$F99,DEMANDS!$I$4:$T$14,MATCH($E99,DEMANDS!$H$4:$H$14,0),FALSE)/HLOOKUP(2018,DEMANDS!$I$4:$T$14,MATCH($E99,DEMANDS!$H$4:$H$14,0),FALSE)</f>
        <v>5.6592875713210218E-4</v>
      </c>
      <c r="U99" s="77">
        <f>HLOOKUP(REG_TRA_DEMANDS!U$3,'BY-Demands'!$J$5:$AK$15,MATCH($E99,'BY-Demands'!$I$5:$I$15,0),FALSE)*HLOOKUP(REG_TRA_DEMANDS!$F99,DEMANDS!$I$4:$T$14,MATCH($E99,DEMANDS!$H$4:$H$14,0),FALSE)/HLOOKUP(2018,DEMANDS!$I$4:$T$14,MATCH($E99,DEMANDS!$H$4:$H$14,0),FALSE)</f>
        <v>5.680876705389399E-2</v>
      </c>
      <c r="V99" s="80">
        <f>HLOOKUP(REG_TRA_DEMANDS!V$3,'BY-Demands'!$J$5:$AK$15,MATCH($E99,'BY-Demands'!$I$5:$I$15,0),FALSE)*HLOOKUP(REG_TRA_DEMANDS!$F99,DEMANDS!$I$4:$T$14,MATCH($E99,DEMANDS!$H$4:$H$14,0),FALSE)/HLOOKUP(2018,DEMANDS!$I$4:$T$14,MATCH($E99,DEMANDS!$H$4:$H$14,0),FALSE)</f>
        <v>0</v>
      </c>
      <c r="W99" s="80">
        <f>HLOOKUP(REG_TRA_DEMANDS!W$3,'BY-Demands'!$J$5:$AK$15,MATCH($E99,'BY-Demands'!$I$5:$I$15,0),FALSE)*HLOOKUP(REG_TRA_DEMANDS!$F99,DEMANDS!$I$4:$T$14,MATCH($E99,DEMANDS!$H$4:$H$14,0),FALSE)/HLOOKUP(2018,DEMANDS!$I$4:$T$14,MATCH($E99,DEMANDS!$H$4:$H$14,0),FALSE)</f>
        <v>0</v>
      </c>
      <c r="X99" s="80">
        <f>HLOOKUP(REG_TRA_DEMANDS!X$3,'BY-Demands'!$J$5:$AK$15,MATCH($E99,'BY-Demands'!$I$5:$I$15,0),FALSE)*HLOOKUP(REG_TRA_DEMANDS!$F99,DEMANDS!$I$4:$T$14,MATCH($E99,DEMANDS!$H$4:$H$14,0),FALSE)/HLOOKUP(2018,DEMANDS!$I$4:$T$14,MATCH($E99,DEMANDS!$H$4:$H$14,0),FALSE)</f>
        <v>0</v>
      </c>
      <c r="Y99" s="80">
        <f>HLOOKUP(REG_TRA_DEMANDS!Y$3,'BY-Demands'!$J$5:$AK$15,MATCH($E99,'BY-Demands'!$I$5:$I$15,0),FALSE)*HLOOKUP(REG_TRA_DEMANDS!$F99,DEMANDS!$I$4:$T$14,MATCH($E99,DEMANDS!$H$4:$H$14,0),FALSE)/HLOOKUP(2018,DEMANDS!$I$4:$T$14,MATCH($E99,DEMANDS!$H$4:$H$14,0),FALSE)</f>
        <v>0</v>
      </c>
      <c r="Z99" s="80">
        <f>HLOOKUP(REG_TRA_DEMANDS!Z$3,'BY-Demands'!$J$5:$AK$15,MATCH($E99,'BY-Demands'!$I$5:$I$15,0),FALSE)*HLOOKUP(REG_TRA_DEMANDS!$F99,DEMANDS!$I$4:$T$14,MATCH($E99,DEMANDS!$H$4:$H$14,0),FALSE)/HLOOKUP(2018,DEMANDS!$I$4:$T$14,MATCH($E99,DEMANDS!$H$4:$H$14,0),FALSE)</f>
        <v>0</v>
      </c>
      <c r="AA99" s="83">
        <f>HLOOKUP(REG_TRA_DEMANDS!AA$3,'BY-Demands'!$J$5:$AK$15,MATCH($E99,'BY-Demands'!$I$5:$I$15,0),FALSE)*HLOOKUP(REG_TRA_DEMANDS!$F99,DEMANDS!$I$4:$T$14,MATCH($E99,DEMANDS!$H$4:$H$14,0),FALSE)/HLOOKUP(2018,DEMANDS!$I$4:$T$14,MATCH($E99,DEMANDS!$H$4:$H$14,0),FALSE)</f>
        <v>1.1318575142642058E-4</v>
      </c>
      <c r="AB99" s="80">
        <f>HLOOKUP(REG_TRA_DEMANDS!AB$3,'BY-Demands'!$J$5:$AK$15,MATCH($E99,'BY-Demands'!$I$5:$I$15,0),FALSE)*HLOOKUP(REG_TRA_DEMANDS!$F99,DEMANDS!$I$4:$T$14,MATCH($E99,DEMANDS!$H$4:$H$14,0),FALSE)/HLOOKUP(2018,DEMANDS!$I$4:$T$14,MATCH($E99,DEMANDS!$H$4:$H$14,0),FALSE)</f>
        <v>0</v>
      </c>
      <c r="AC99" s="80">
        <f>HLOOKUP(REG_TRA_DEMANDS!AC$3,'BY-Demands'!$J$5:$AK$15,MATCH($E99,'BY-Demands'!$I$5:$I$15,0),FALSE)*HLOOKUP(REG_TRA_DEMANDS!$F99,DEMANDS!$I$4:$T$14,MATCH($E99,DEMANDS!$H$4:$H$14,0),FALSE)/HLOOKUP(2018,DEMANDS!$I$4:$T$14,MATCH($E99,DEMANDS!$H$4:$H$14,0),FALSE)</f>
        <v>0</v>
      </c>
      <c r="AD99" s="80">
        <f>HLOOKUP(REG_TRA_DEMANDS!AD$3,'BY-Demands'!$J$5:$AK$15,MATCH($E99,'BY-Demands'!$I$5:$I$15,0),FALSE)*HLOOKUP(REG_TRA_DEMANDS!$F99,DEMANDS!$I$4:$T$14,MATCH($E99,DEMANDS!$H$4:$H$14,0),FALSE)/HLOOKUP(2018,DEMANDS!$I$4:$T$14,MATCH($E99,DEMANDS!$H$4:$H$14,0),FALSE)</f>
        <v>0</v>
      </c>
      <c r="AE99" s="80">
        <f>HLOOKUP(REG_TRA_DEMANDS!AE$3,'BY-Demands'!$J$5:$AK$15,MATCH($E99,'BY-Demands'!$I$5:$I$15,0),FALSE)*HLOOKUP(REG_TRA_DEMANDS!$F99,DEMANDS!$I$4:$T$14,MATCH($E99,DEMANDS!$H$4:$H$14,0),FALSE)/HLOOKUP(2018,DEMANDS!$I$4:$T$14,MATCH($E99,DEMANDS!$H$4:$H$14,0),FALSE)</f>
        <v>0</v>
      </c>
      <c r="AF99" s="80">
        <f>HLOOKUP(REG_TRA_DEMANDS!AF$3,'BY-Demands'!$J$5:$AK$15,MATCH($E99,'BY-Demands'!$I$5:$I$15,0),FALSE)*HLOOKUP(REG_TRA_DEMANDS!$F99,DEMANDS!$I$4:$T$14,MATCH($E99,DEMANDS!$H$4:$H$14,0),FALSE)/HLOOKUP(2018,DEMANDS!$I$4:$T$14,MATCH($E99,DEMANDS!$H$4:$H$14,0),FALSE)</f>
        <v>0</v>
      </c>
    </row>
    <row r="100" spans="4:32" x14ac:dyDescent="0.2">
      <c r="D100" s="75" t="s">
        <v>4</v>
      </c>
      <c r="E100" s="75" t="str">
        <f>DEMANDS!$H$13</f>
        <v>TAVIDOM</v>
      </c>
      <c r="F100" s="75">
        <v>2060</v>
      </c>
      <c r="G100" s="80">
        <f>HLOOKUP(REG_TRA_DEMANDS!G$3,'BY-Demands'!$J$5:$AK$15,MATCH($E100,'BY-Demands'!$I$5:$I$15,0),FALSE)*HLOOKUP(REG_TRA_DEMANDS!$F100,DEMANDS!$I$4:$T$14,MATCH($E100,DEMANDS!$H$4:$H$14,0),FALSE)/HLOOKUP(2018,DEMANDS!$I$4:$T$14,MATCH($E100,DEMANDS!$H$4:$H$14,0),FALSE)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H100" s="77">
        <f>HLOOKUP(REG_TRA_DEMANDS!H$3,'BY-Demands'!$J$5:$AK$15,MATCH($E100,'BY-Demands'!$I$5:$I$15,0),FALSE)*HLOOKUP(REG_TRA_DEMANDS!$F100,DEMANDS!$I$4:$T$14,MATCH($E100,DEMANDS!$H$4:$H$14,0),FALSE)/HLOOKUP(2018,DEMANDS!$I$4:$T$14,MATCH($E100,DEMANDS!$H$4:$H$14,0),FALSE)</f>
        <v>0.16768170107159158</v>
      </c>
      <c r="I100" s="80">
        <f>HLOOKUP(REG_TRA_DEMANDS!I$3,'BY-Demands'!$J$5:$AK$15,MATCH($E100,'BY-Demands'!$I$5:$I$15,0),FALSE)*HLOOKUP(REG_TRA_DEMANDS!$F100,DEMANDS!$I$4:$T$14,MATCH($E100,DEMANDS!$H$4:$H$14,0),FALSE)/HLOOKUP(2018,DEMANDS!$I$4:$T$14,MATCH($E100,DEMANDS!$H$4:$H$14,0),FALSE)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J100" s="80">
        <f>HLOOKUP(REG_TRA_DEMANDS!J$3,'BY-Demands'!$J$5:$AK$15,MATCH($E100,'BY-Demands'!$I$5:$I$15,0),FALSE)*HLOOKUP(REG_TRA_DEMANDS!$F100,DEMANDS!$I$4:$T$14,MATCH($E100,DEMANDS!$H$4:$H$14,0),FALSE)/HLOOKUP(2018,DEMANDS!$I$4:$T$14,MATCH($E100,DEMANDS!$H$4:$H$14,0),FALSE)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K100" s="80">
        <f>HLOOKUP(REG_TRA_DEMANDS!K$3,'BY-Demands'!$J$5:$AK$15,MATCH($E100,'BY-Demands'!$I$5:$I$15,0),FALSE)*HLOOKUP(REG_TRA_DEMANDS!$F100,DEMANDS!$I$4:$T$14,MATCH($E100,DEMANDS!$H$4:$H$14,0),FALSE)/HLOOKUP(2018,DEMANDS!$I$4:$T$14,MATCH($E100,DEMANDS!$H$4:$H$14,0),FALSE)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L100" s="80">
        <f>HLOOKUP(REG_TRA_DEMANDS!L$3,'BY-Demands'!$J$5:$AK$15,MATCH($E100,'BY-Demands'!$I$5:$I$15,0),FALSE)*HLOOKUP(REG_TRA_DEMANDS!$F100,DEMANDS!$I$4:$T$14,MATCH($E100,DEMANDS!$H$4:$H$14,0),FALSE)/HLOOKUP(2018,DEMANDS!$I$4:$T$14,MATCH($E100,DEMANDS!$H$4:$H$14,0),FALSE)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M100" s="80">
        <f>HLOOKUP(REG_TRA_DEMANDS!M$3,'BY-Demands'!$J$5:$AK$15,MATCH($E100,'BY-Demands'!$I$5:$I$15,0),FALSE)*HLOOKUP(REG_TRA_DEMANDS!$F100,DEMANDS!$I$4:$T$14,MATCH($E100,DEMANDS!$H$4:$H$14,0),FALSE)/HLOOKUP(2018,DEMANDS!$I$4:$T$14,MATCH($E100,DEMANDS!$H$4:$H$14,0),FALSE)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N100" s="80">
        <f>HLOOKUP(REG_TRA_DEMANDS!N$3,'BY-Demands'!$J$5:$AK$15,MATCH($E100,'BY-Demands'!$I$5:$I$15,0),FALSE)*HLOOKUP(REG_TRA_DEMANDS!$F100,DEMANDS!$I$4:$T$14,MATCH($E100,DEMANDS!$H$4:$H$14,0),FALSE)/HLOOKUP(2018,DEMANDS!$I$4:$T$14,MATCH($E100,DEMANDS!$H$4:$H$14,0),FALSE)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O100" s="80">
        <f>HLOOKUP(REG_TRA_DEMANDS!O$3,'BY-Demands'!$J$5:$AK$15,MATCH($E100,'BY-Demands'!$I$5:$I$15,0),FALSE)*HLOOKUP(REG_TRA_DEMANDS!$F100,DEMANDS!$I$4:$T$14,MATCH($E100,DEMANDS!$H$4:$H$14,0),FALSE)/HLOOKUP(2018,DEMANDS!$I$4:$T$14,MATCH($E100,DEMANDS!$H$4:$H$14,0),FALSE)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P100" s="80">
        <f>HLOOKUP(REG_TRA_DEMANDS!P$3,'BY-Demands'!$J$5:$AK$15,MATCH($E100,'BY-Demands'!$I$5:$I$15,0),FALSE)*HLOOKUP(REG_TRA_DEMANDS!$F100,DEMANDS!$I$4:$T$14,MATCH($E100,DEMANDS!$H$4:$H$14,0),FALSE)/HLOOKUP(2018,DEMANDS!$I$4:$T$14,MATCH($E100,DEMANDS!$H$4:$H$14,0),FALSE)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Q100" s="80">
        <f>HLOOKUP(REG_TRA_DEMANDS!Q$3,'BY-Demands'!$J$5:$AK$15,MATCH($E100,'BY-Demands'!$I$5:$I$15,0),FALSE)*HLOOKUP(REG_TRA_DEMANDS!$F100,DEMANDS!$I$4:$T$14,MATCH($E100,DEMANDS!$H$4:$H$14,0),FALSE)/HLOOKUP(2018,DEMANDS!$I$4:$T$14,MATCH($E100,DEMANDS!$H$4:$H$14,0),FALSE)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R100" s="80">
        <f>HLOOKUP(REG_TRA_DEMANDS!R$3,'BY-Demands'!$J$5:$AK$15,MATCH($E100,'BY-Demands'!$I$5:$I$15,0),FALSE)*HLOOKUP(REG_TRA_DEMANDS!$F100,DEMANDS!$I$4:$T$14,MATCH($E100,DEMANDS!$H$4:$H$14,0),FALSE)/HLOOKUP(2018,DEMANDS!$I$4:$T$14,MATCH($E100,DEMANDS!$H$4:$H$14,0),FALSE)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S100" s="77">
        <f>HLOOKUP(REG_TRA_DEMANDS!S$3,'BY-Demands'!$J$5:$AK$15,MATCH($E100,'BY-Demands'!$I$5:$I$15,0),FALSE)*HLOOKUP(REG_TRA_DEMANDS!$F100,DEMANDS!$I$4:$T$14,MATCH($E100,DEMANDS!$H$4:$H$14,0),FALSE)/HLOOKUP(2018,DEMANDS!$I$4:$T$14,MATCH($E100,DEMANDS!$H$4:$H$14,0),FALSE)</f>
        <v>5.855615667983758E-2</v>
      </c>
      <c r="T100" s="77">
        <f>HLOOKUP(REG_TRA_DEMANDS!T$3,'BY-Demands'!$J$5:$AK$15,MATCH($E100,'BY-Demands'!$I$5:$I$15,0),FALSE)*HLOOKUP(REG_TRA_DEMANDS!$F100,DEMANDS!$I$4:$T$14,MATCH($E100,DEMANDS!$H$4:$H$14,0),FALSE)/HLOOKUP(2018,DEMANDS!$I$4:$T$14,MATCH($E100,DEMANDS!$H$4:$H$14,0),FALSE)</f>
        <v>5.8021916743092967E-4</v>
      </c>
      <c r="U100" s="77">
        <f>HLOOKUP(REG_TRA_DEMANDS!U$3,'BY-Demands'!$J$5:$AK$15,MATCH($E100,'BY-Demands'!$I$5:$I$15,0),FALSE)*HLOOKUP(REG_TRA_DEMANDS!$F100,DEMANDS!$I$4:$T$14,MATCH($E100,DEMANDS!$H$4:$H$14,0),FALSE)/HLOOKUP(2018,DEMANDS!$I$4:$T$14,MATCH($E100,DEMANDS!$H$4:$H$14,0),FALSE)</f>
        <v>5.8243259610668514E-2</v>
      </c>
      <c r="V100" s="80">
        <f>HLOOKUP(REG_TRA_DEMANDS!V$3,'BY-Demands'!$J$5:$AK$15,MATCH($E100,'BY-Demands'!$I$5:$I$15,0),FALSE)*HLOOKUP(REG_TRA_DEMANDS!$F100,DEMANDS!$I$4:$T$14,MATCH($E100,DEMANDS!$H$4:$H$14,0),FALSE)/HLOOKUP(2018,DEMANDS!$I$4:$T$14,MATCH($E100,DEMANDS!$H$4:$H$14,0),FALSE)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W100" s="80">
        <f>HLOOKUP(REG_TRA_DEMANDS!W$3,'BY-Demands'!$J$5:$AK$15,MATCH($E100,'BY-Demands'!$I$5:$I$15,0),FALSE)*HLOOKUP(REG_TRA_DEMANDS!$F100,DEMANDS!$I$4:$T$14,MATCH($E100,DEMANDS!$H$4:$H$14,0),FALSE)/HLOOKUP(2018,DEMANDS!$I$4:$T$14,MATCH($E100,DEMANDS!$H$4:$H$14,0),FALSE)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X100" s="80">
        <f>HLOOKUP(REG_TRA_DEMANDS!X$3,'BY-Demands'!$J$5:$AK$15,MATCH($E100,'BY-Demands'!$I$5:$I$15,0),FALSE)*HLOOKUP(REG_TRA_DEMANDS!$F100,DEMANDS!$I$4:$T$14,MATCH($E100,DEMANDS!$H$4:$H$14,0),FALSE)/HLOOKUP(2018,DEMANDS!$I$4:$T$14,MATCH($E100,DEMANDS!$H$4:$H$14,0),FALSE)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Y100" s="80">
        <f>HLOOKUP(REG_TRA_DEMANDS!Y$3,'BY-Demands'!$J$5:$AK$15,MATCH($E100,'BY-Demands'!$I$5:$I$15,0),FALSE)*HLOOKUP(REG_TRA_DEMANDS!$F100,DEMANDS!$I$4:$T$14,MATCH($E100,DEMANDS!$H$4:$H$14,0),FALSE)/HLOOKUP(2018,DEMANDS!$I$4:$T$14,MATCH($E100,DEMANDS!$H$4:$H$14,0),FALSE)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Z100" s="80">
        <f>HLOOKUP(REG_TRA_DEMANDS!Z$3,'BY-Demands'!$J$5:$AK$15,MATCH($E100,'BY-Demands'!$I$5:$I$15,0),FALSE)*HLOOKUP(REG_TRA_DEMANDS!$F100,DEMANDS!$I$4:$T$14,MATCH($E100,DEMANDS!$H$4:$H$14,0),FALSE)/HLOOKUP(2018,DEMANDS!$I$4:$T$14,MATCH($E100,DEMANDS!$H$4:$H$14,0),FALSE)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A100" s="83">
        <f>HLOOKUP(REG_TRA_DEMANDS!AA$3,'BY-Demands'!$J$5:$AK$15,MATCH($E100,'BY-Demands'!$I$5:$I$15,0),FALSE)*HLOOKUP(REG_TRA_DEMANDS!$F100,DEMANDS!$I$4:$T$14,MATCH($E100,DEMANDS!$H$4:$H$14,0),FALSE)/HLOOKUP(2018,DEMANDS!$I$4:$T$14,MATCH($E100,DEMANDS!$H$4:$H$14,0),FALSE)</f>
        <v>1.1604383348618608E-4</v>
      </c>
      <c r="AB100" s="80">
        <f>HLOOKUP(REG_TRA_DEMANDS!AB$3,'BY-Demands'!$J$5:$AK$15,MATCH($E100,'BY-Demands'!$I$5:$I$15,0),FALSE)*HLOOKUP(REG_TRA_DEMANDS!$F100,DEMANDS!$I$4:$T$14,MATCH($E100,DEMANDS!$H$4:$H$14,0),FALSE)/HLOOKUP(2018,DEMANDS!$I$4:$T$14,MATCH($E100,DEMANDS!$H$4:$H$14,0),FALSE)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C100" s="80">
        <f>HLOOKUP(REG_TRA_DEMANDS!AC$3,'BY-Demands'!$J$5:$AK$15,MATCH($E100,'BY-Demands'!$I$5:$I$15,0),FALSE)*HLOOKUP(REG_TRA_DEMANDS!$F100,DEMANDS!$I$4:$T$14,MATCH($E100,DEMANDS!$H$4:$H$14,0),FALSE)/HLOOKUP(2018,DEMANDS!$I$4:$T$14,MATCH($E100,DEMANDS!$H$4:$H$14,0),FALSE)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D100" s="80">
        <f>HLOOKUP(REG_TRA_DEMANDS!AD$3,'BY-Demands'!$J$5:$AK$15,MATCH($E100,'BY-Demands'!$I$5:$I$15,0),FALSE)*HLOOKUP(REG_TRA_DEMANDS!$F100,DEMANDS!$I$4:$T$14,MATCH($E100,DEMANDS!$H$4:$H$14,0),FALSE)/HLOOKUP(2018,DEMANDS!$I$4:$T$14,MATCH($E100,DEMANDS!$H$4:$H$14,0),FALSE)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E100" s="80">
        <f>HLOOKUP(REG_TRA_DEMANDS!AE$3,'BY-Demands'!$J$5:$AK$15,MATCH($E100,'BY-Demands'!$I$5:$I$15,0),FALSE)*HLOOKUP(REG_TRA_DEMANDS!$F100,DEMANDS!$I$4:$T$14,MATCH($E100,DEMANDS!$H$4:$H$14,0),FALSE)/HLOOKUP(2018,DEMANDS!$I$4:$T$14,MATCH($E100,DEMANDS!$H$4:$H$14,0),FALSE)</f>
        <v>0</v>
      </c>
      <c r="AF100" s="80">
        <f>HLOOKUP(REG_TRA_DEMANDS!AF$3,'BY-Demands'!$J$5:$AK$15,MATCH($E100,'BY-Demands'!$I$5:$I$15,0),FALSE)*HLOOKUP(REG_TRA_DEMANDS!$F100,DEMANDS!$I$4:$T$14,MATCH($E100,DEMANDS!$H$4:$H$14,0),FALSE)/HLOOKUP(2018,DEMANDS!$I$4:$T$14,MATCH($E100,DEMANDS!$H$4:$H$14,0),FALSE)</f>
        <v>0</v>
      </c>
    </row>
    <row r="101" spans="4:32" x14ac:dyDescent="0.2">
      <c r="D101" s="75" t="s">
        <v>4</v>
      </c>
      <c r="E101" s="75" t="str">
        <f>DEMANDS!$H$13</f>
        <v>TAVIDOM</v>
      </c>
      <c r="F101" s="75">
        <v>2065</v>
      </c>
      <c r="G101" s="80">
        <f>HLOOKUP(REG_TRA_DEMANDS!G$3,'BY-Demands'!$J$5:$AK$15,MATCH($E101,'BY-Demands'!$I$5:$I$15,0),FALSE)*HLOOKUP(REG_TRA_DEMANDS!$F101,DEMANDS!$I$4:$T$14,MATCH($E101,DEMANDS!$H$4:$H$14,0),FALSE)/HLOOKUP(2018,DEMANDS!$I$4:$T$14,MATCH($E101,DEMANDS!$H$4:$H$14,0),FALSE)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H101" s="77">
        <f>HLOOKUP(REG_TRA_DEMANDS!H$3,'BY-Demands'!$J$5:$AK$15,MATCH($E101,'BY-Demands'!$I$5:$I$15,0),FALSE)*HLOOKUP(REG_TRA_DEMANDS!$F101,DEMANDS!$I$4:$T$14,MATCH($E101,DEMANDS!$H$4:$H$14,0),FALSE)/HLOOKUP(2018,DEMANDS!$I$4:$T$14,MATCH($E101,DEMANDS!$H$4:$H$14,0),FALSE)</f>
        <v>0.17191587415030476</v>
      </c>
      <c r="I101" s="80">
        <f>HLOOKUP(REG_TRA_DEMANDS!I$3,'BY-Demands'!$J$5:$AK$15,MATCH($E101,'BY-Demands'!$I$5:$I$15,0),FALSE)*HLOOKUP(REG_TRA_DEMANDS!$F101,DEMANDS!$I$4:$T$14,MATCH($E101,DEMANDS!$H$4:$H$14,0),FALSE)/HLOOKUP(2018,DEMANDS!$I$4:$T$14,MATCH($E101,DEMANDS!$H$4:$H$14,0),FALSE)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J101" s="80">
        <f>HLOOKUP(REG_TRA_DEMANDS!J$3,'BY-Demands'!$J$5:$AK$15,MATCH($E101,'BY-Demands'!$I$5:$I$15,0),FALSE)*HLOOKUP(REG_TRA_DEMANDS!$F101,DEMANDS!$I$4:$T$14,MATCH($E101,DEMANDS!$H$4:$H$14,0),FALSE)/HLOOKUP(2018,DEMANDS!$I$4:$T$14,MATCH($E101,DEMANDS!$H$4:$H$14,0),FALSE)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K101" s="80">
        <f>HLOOKUP(REG_TRA_DEMANDS!K$3,'BY-Demands'!$J$5:$AK$15,MATCH($E101,'BY-Demands'!$I$5:$I$15,0),FALSE)*HLOOKUP(REG_TRA_DEMANDS!$F101,DEMANDS!$I$4:$T$14,MATCH($E101,DEMANDS!$H$4:$H$14,0),FALSE)/HLOOKUP(2018,DEMANDS!$I$4:$T$14,MATCH($E101,DEMANDS!$H$4:$H$14,0),FALSE)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L101" s="80">
        <f>HLOOKUP(REG_TRA_DEMANDS!L$3,'BY-Demands'!$J$5:$AK$15,MATCH($E101,'BY-Demands'!$I$5:$I$15,0),FALSE)*HLOOKUP(REG_TRA_DEMANDS!$F101,DEMANDS!$I$4:$T$14,MATCH($E101,DEMANDS!$H$4:$H$14,0),FALSE)/HLOOKUP(2018,DEMANDS!$I$4:$T$14,MATCH($E101,DEMANDS!$H$4:$H$14,0),FALSE)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M101" s="80">
        <f>HLOOKUP(REG_TRA_DEMANDS!M$3,'BY-Demands'!$J$5:$AK$15,MATCH($E101,'BY-Demands'!$I$5:$I$15,0),FALSE)*HLOOKUP(REG_TRA_DEMANDS!$F101,DEMANDS!$I$4:$T$14,MATCH($E101,DEMANDS!$H$4:$H$14,0),FALSE)/HLOOKUP(2018,DEMANDS!$I$4:$T$14,MATCH($E101,DEMANDS!$H$4:$H$14,0),FALSE)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N101" s="80">
        <f>HLOOKUP(REG_TRA_DEMANDS!N$3,'BY-Demands'!$J$5:$AK$15,MATCH($E101,'BY-Demands'!$I$5:$I$15,0),FALSE)*HLOOKUP(REG_TRA_DEMANDS!$F101,DEMANDS!$I$4:$T$14,MATCH($E101,DEMANDS!$H$4:$H$14,0),FALSE)/HLOOKUP(2018,DEMANDS!$I$4:$T$14,MATCH($E101,DEMANDS!$H$4:$H$14,0),FALSE)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O101" s="80">
        <f>HLOOKUP(REG_TRA_DEMANDS!O$3,'BY-Demands'!$J$5:$AK$15,MATCH($E101,'BY-Demands'!$I$5:$I$15,0),FALSE)*HLOOKUP(REG_TRA_DEMANDS!$F101,DEMANDS!$I$4:$T$14,MATCH($E101,DEMANDS!$H$4:$H$14,0),FALSE)/HLOOKUP(2018,DEMANDS!$I$4:$T$14,MATCH($E101,DEMANDS!$H$4:$H$14,0),FALSE)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P101" s="80">
        <f>HLOOKUP(REG_TRA_DEMANDS!P$3,'BY-Demands'!$J$5:$AK$15,MATCH($E101,'BY-Demands'!$I$5:$I$15,0),FALSE)*HLOOKUP(REG_TRA_DEMANDS!$F101,DEMANDS!$I$4:$T$14,MATCH($E101,DEMANDS!$H$4:$H$14,0),FALSE)/HLOOKUP(2018,DEMANDS!$I$4:$T$14,MATCH($E101,DEMANDS!$H$4:$H$14,0),FALSE)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Q101" s="80">
        <f>HLOOKUP(REG_TRA_DEMANDS!Q$3,'BY-Demands'!$J$5:$AK$15,MATCH($E101,'BY-Demands'!$I$5:$I$15,0),FALSE)*HLOOKUP(REG_TRA_DEMANDS!$F101,DEMANDS!$I$4:$T$14,MATCH($E101,DEMANDS!$H$4:$H$14,0),FALSE)/HLOOKUP(2018,DEMANDS!$I$4:$T$14,MATCH($E101,DEMANDS!$H$4:$H$14,0),FALSE)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R101" s="80">
        <f>HLOOKUP(REG_TRA_DEMANDS!R$3,'BY-Demands'!$J$5:$AK$15,MATCH($E101,'BY-Demands'!$I$5:$I$15,0),FALSE)*HLOOKUP(REG_TRA_DEMANDS!$F101,DEMANDS!$I$4:$T$14,MATCH($E101,DEMANDS!$H$4:$H$14,0),FALSE)/HLOOKUP(2018,DEMANDS!$I$4:$T$14,MATCH($E101,DEMANDS!$H$4:$H$14,0),FALSE)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S101" s="77">
        <f>HLOOKUP(REG_TRA_DEMANDS!S$3,'BY-Demands'!$J$5:$AK$15,MATCH($E101,'BY-Demands'!$I$5:$I$15,0),FALSE)*HLOOKUP(REG_TRA_DEMANDS!$F101,DEMANDS!$I$4:$T$14,MATCH($E101,DEMANDS!$H$4:$H$14,0),FALSE)/HLOOKUP(2018,DEMANDS!$I$4:$T$14,MATCH($E101,DEMANDS!$H$4:$H$14,0),FALSE)</f>
        <v>6.0034773014370255E-2</v>
      </c>
      <c r="T101" s="77">
        <f>HLOOKUP(REG_TRA_DEMANDS!T$3,'BY-Demands'!$J$5:$AK$15,MATCH($E101,'BY-Demands'!$I$5:$I$15,0),FALSE)*HLOOKUP(REG_TRA_DEMANDS!$F101,DEMANDS!$I$4:$T$14,MATCH($E101,DEMANDS!$H$4:$H$14,0),FALSE)/HLOOKUP(2018,DEMANDS!$I$4:$T$14,MATCH($E101,DEMANDS!$H$4:$H$14,0),FALSE)</f>
        <v>5.9487042849751758E-4</v>
      </c>
      <c r="U101" s="77">
        <f>HLOOKUP(REG_TRA_DEMANDS!U$3,'BY-Demands'!$J$5:$AK$15,MATCH($E101,'BY-Demands'!$I$5:$I$15,0),FALSE)*HLOOKUP(REG_TRA_DEMANDS!$F101,DEMANDS!$I$4:$T$14,MATCH($E101,DEMANDS!$H$4:$H$14,0),FALSE)/HLOOKUP(2018,DEMANDS!$I$4:$T$14,MATCH($E101,DEMANDS!$H$4:$H$14,0),FALSE)</f>
        <v>5.9713974902104554E-2</v>
      </c>
      <c r="V101" s="80">
        <f>HLOOKUP(REG_TRA_DEMANDS!V$3,'BY-Demands'!$J$5:$AK$15,MATCH($E101,'BY-Demands'!$I$5:$I$15,0),FALSE)*HLOOKUP(REG_TRA_DEMANDS!$F101,DEMANDS!$I$4:$T$14,MATCH($E101,DEMANDS!$H$4:$H$14,0),FALSE)/HLOOKUP(2018,DEMANDS!$I$4:$T$14,MATCH($E101,DEMANDS!$H$4:$H$14,0),FALSE)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W101" s="80">
        <f>HLOOKUP(REG_TRA_DEMANDS!W$3,'BY-Demands'!$J$5:$AK$15,MATCH($E101,'BY-Demands'!$I$5:$I$15,0),FALSE)*HLOOKUP(REG_TRA_DEMANDS!$F101,DEMANDS!$I$4:$T$14,MATCH($E101,DEMANDS!$H$4:$H$14,0),FALSE)/HLOOKUP(2018,DEMANDS!$I$4:$T$14,MATCH($E101,DEMANDS!$H$4:$H$14,0),FALSE)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X101" s="80">
        <f>HLOOKUP(REG_TRA_DEMANDS!X$3,'BY-Demands'!$J$5:$AK$15,MATCH($E101,'BY-Demands'!$I$5:$I$15,0),FALSE)*HLOOKUP(REG_TRA_DEMANDS!$F101,DEMANDS!$I$4:$T$14,MATCH($E101,DEMANDS!$H$4:$H$14,0),FALSE)/HLOOKUP(2018,DEMANDS!$I$4:$T$14,MATCH($E101,DEMANDS!$H$4:$H$14,0),FALSE)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Y101" s="80">
        <f>HLOOKUP(REG_TRA_DEMANDS!Y$3,'BY-Demands'!$J$5:$AK$15,MATCH($E101,'BY-Demands'!$I$5:$I$15,0),FALSE)*HLOOKUP(REG_TRA_DEMANDS!$F101,DEMANDS!$I$4:$T$14,MATCH($E101,DEMANDS!$H$4:$H$14,0),FALSE)/HLOOKUP(2018,DEMANDS!$I$4:$T$14,MATCH($E101,DEMANDS!$H$4:$H$14,0),FALSE)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Z101" s="80">
        <f>HLOOKUP(REG_TRA_DEMANDS!Z$3,'BY-Demands'!$J$5:$AK$15,MATCH($E101,'BY-Demands'!$I$5:$I$15,0),FALSE)*HLOOKUP(REG_TRA_DEMANDS!$F101,DEMANDS!$I$4:$T$14,MATCH($E101,DEMANDS!$H$4:$H$14,0),FALSE)/HLOOKUP(2018,DEMANDS!$I$4:$T$14,MATCH($E101,DEMANDS!$H$4:$H$14,0),FALSE)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A101" s="83">
        <f>HLOOKUP(REG_TRA_DEMANDS!AA$3,'BY-Demands'!$J$5:$AK$15,MATCH($E101,'BY-Demands'!$I$5:$I$15,0),FALSE)*HLOOKUP(REG_TRA_DEMANDS!$F101,DEMANDS!$I$4:$T$14,MATCH($E101,DEMANDS!$H$4:$H$14,0),FALSE)/HLOOKUP(2018,DEMANDS!$I$4:$T$14,MATCH($E101,DEMANDS!$H$4:$H$14,0),FALSE)</f>
        <v>1.1897408569950365E-4</v>
      </c>
      <c r="AB101" s="80">
        <f>HLOOKUP(REG_TRA_DEMANDS!AB$3,'BY-Demands'!$J$5:$AK$15,MATCH($E101,'BY-Demands'!$I$5:$I$15,0),FALSE)*HLOOKUP(REG_TRA_DEMANDS!$F101,DEMANDS!$I$4:$T$14,MATCH($E101,DEMANDS!$H$4:$H$14,0),FALSE)/HLOOKUP(2018,DEMANDS!$I$4:$T$14,MATCH($E101,DEMANDS!$H$4:$H$14,0),FALSE)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C101" s="80">
        <f>HLOOKUP(REG_TRA_DEMANDS!AC$3,'BY-Demands'!$J$5:$AK$15,MATCH($E101,'BY-Demands'!$I$5:$I$15,0),FALSE)*HLOOKUP(REG_TRA_DEMANDS!$F101,DEMANDS!$I$4:$T$14,MATCH($E101,DEMANDS!$H$4:$H$14,0),FALSE)/HLOOKUP(2018,DEMANDS!$I$4:$T$14,MATCH($E101,DEMANDS!$H$4:$H$14,0),FALSE)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D101" s="80">
        <f>HLOOKUP(REG_TRA_DEMANDS!AD$3,'BY-Demands'!$J$5:$AK$15,MATCH($E101,'BY-Demands'!$I$5:$I$15,0),FALSE)*HLOOKUP(REG_TRA_DEMANDS!$F101,DEMANDS!$I$4:$T$14,MATCH($E101,DEMANDS!$H$4:$H$14,0),FALSE)/HLOOKUP(2018,DEMANDS!$I$4:$T$14,MATCH($E101,DEMANDS!$H$4:$H$14,0),FALSE)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E101" s="80">
        <f>HLOOKUP(REG_TRA_DEMANDS!AE$3,'BY-Demands'!$J$5:$AK$15,MATCH($E101,'BY-Demands'!$I$5:$I$15,0),FALSE)*HLOOKUP(REG_TRA_DEMANDS!$F101,DEMANDS!$I$4:$T$14,MATCH($E101,DEMANDS!$H$4:$H$14,0),FALSE)/HLOOKUP(2018,DEMANDS!$I$4:$T$14,MATCH($E101,DEMANDS!$H$4:$H$14,0),FALSE)</f>
        <v>0</v>
      </c>
      <c r="AF101" s="80">
        <f>HLOOKUP(REG_TRA_DEMANDS!AF$3,'BY-Demands'!$J$5:$AK$15,MATCH($E101,'BY-Demands'!$I$5:$I$15,0),FALSE)*HLOOKUP(REG_TRA_DEMANDS!$F101,DEMANDS!$I$4:$T$14,MATCH($E101,DEMANDS!$H$4:$H$14,0),FALSE)/HLOOKUP(2018,DEMANDS!$I$4:$T$14,MATCH($E101,DEMANDS!$H$4:$H$14,0),FALSE)</f>
        <v>0</v>
      </c>
    </row>
    <row r="102" spans="4:32" x14ac:dyDescent="0.2">
      <c r="D102" s="75" t="s">
        <v>4</v>
      </c>
      <c r="E102" s="75" t="str">
        <f>DEMANDS!$H$13</f>
        <v>TAVIDOM</v>
      </c>
      <c r="F102" s="75">
        <v>2070</v>
      </c>
      <c r="G102" s="81">
        <f>HLOOKUP(REG_TRA_DEMANDS!G$3,'BY-Demands'!$J$5:$AK$15,MATCH($E102,'BY-Demands'!$I$5:$I$15,0),FALSE)*HLOOKUP(REG_TRA_DEMANDS!$F102,DEMANDS!$I$4:$T$14,MATCH($E102,DEMANDS!$H$4:$H$14,0),FALSE)/HLOOKUP(2018,DEMANDS!$I$4:$T$14,MATCH($E102,DEMANDS!$H$4:$H$14,0),FALSE)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H102" s="78">
        <f>HLOOKUP(REG_TRA_DEMANDS!H$3,'BY-Demands'!$J$5:$AK$15,MATCH($E102,'BY-Demands'!$I$5:$I$15,0),FALSE)*HLOOKUP(REG_TRA_DEMANDS!$F102,DEMANDS!$I$4:$T$14,MATCH($E102,DEMANDS!$H$4:$H$14,0),FALSE)/HLOOKUP(2018,DEMANDS!$I$4:$T$14,MATCH($E102,DEMANDS!$H$4:$H$14,0),FALSE)</f>
        <v>0.17625696540521685</v>
      </c>
      <c r="I102" s="81">
        <f>HLOOKUP(REG_TRA_DEMANDS!I$3,'BY-Demands'!$J$5:$AK$15,MATCH($E102,'BY-Demands'!$I$5:$I$15,0),FALSE)*HLOOKUP(REG_TRA_DEMANDS!$F102,DEMANDS!$I$4:$T$14,MATCH($E102,DEMANDS!$H$4:$H$14,0),FALSE)/HLOOKUP(2018,DEMANDS!$I$4:$T$14,MATCH($E102,DEMANDS!$H$4:$H$14,0),FALSE)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J102" s="81">
        <f>HLOOKUP(REG_TRA_DEMANDS!J$3,'BY-Demands'!$J$5:$AK$15,MATCH($E102,'BY-Demands'!$I$5:$I$15,0),FALSE)*HLOOKUP(REG_TRA_DEMANDS!$F102,DEMANDS!$I$4:$T$14,MATCH($E102,DEMANDS!$H$4:$H$14,0),FALSE)/HLOOKUP(2018,DEMANDS!$I$4:$T$14,MATCH($E102,DEMANDS!$H$4:$H$14,0),FALSE)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K102" s="81">
        <f>HLOOKUP(REG_TRA_DEMANDS!K$3,'BY-Demands'!$J$5:$AK$15,MATCH($E102,'BY-Demands'!$I$5:$I$15,0),FALSE)*HLOOKUP(REG_TRA_DEMANDS!$F102,DEMANDS!$I$4:$T$14,MATCH($E102,DEMANDS!$H$4:$H$14,0),FALSE)/HLOOKUP(2018,DEMANDS!$I$4:$T$14,MATCH($E102,DEMANDS!$H$4:$H$14,0),FALSE)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L102" s="81">
        <f>HLOOKUP(REG_TRA_DEMANDS!L$3,'BY-Demands'!$J$5:$AK$15,MATCH($E102,'BY-Demands'!$I$5:$I$15,0),FALSE)*HLOOKUP(REG_TRA_DEMANDS!$F102,DEMANDS!$I$4:$T$14,MATCH($E102,DEMANDS!$H$4:$H$14,0),FALSE)/HLOOKUP(2018,DEMANDS!$I$4:$T$14,MATCH($E102,DEMANDS!$H$4:$H$14,0),FALSE)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M102" s="81">
        <f>HLOOKUP(REG_TRA_DEMANDS!M$3,'BY-Demands'!$J$5:$AK$15,MATCH($E102,'BY-Demands'!$I$5:$I$15,0),FALSE)*HLOOKUP(REG_TRA_DEMANDS!$F102,DEMANDS!$I$4:$T$14,MATCH($E102,DEMANDS!$H$4:$H$14,0),FALSE)/HLOOKUP(2018,DEMANDS!$I$4:$T$14,MATCH($E102,DEMANDS!$H$4:$H$14,0),FALSE)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N102" s="81">
        <f>HLOOKUP(REG_TRA_DEMANDS!N$3,'BY-Demands'!$J$5:$AK$15,MATCH($E102,'BY-Demands'!$I$5:$I$15,0),FALSE)*HLOOKUP(REG_TRA_DEMANDS!$F102,DEMANDS!$I$4:$T$14,MATCH($E102,DEMANDS!$H$4:$H$14,0),FALSE)/HLOOKUP(2018,DEMANDS!$I$4:$T$14,MATCH($E102,DEMANDS!$H$4:$H$14,0),FALSE)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O102" s="81">
        <f>HLOOKUP(REG_TRA_DEMANDS!O$3,'BY-Demands'!$J$5:$AK$15,MATCH($E102,'BY-Demands'!$I$5:$I$15,0),FALSE)*HLOOKUP(REG_TRA_DEMANDS!$F102,DEMANDS!$I$4:$T$14,MATCH($E102,DEMANDS!$H$4:$H$14,0),FALSE)/HLOOKUP(2018,DEMANDS!$I$4:$T$14,MATCH($E102,DEMANDS!$H$4:$H$14,0),FALSE)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P102" s="81">
        <f>HLOOKUP(REG_TRA_DEMANDS!P$3,'BY-Demands'!$J$5:$AK$15,MATCH($E102,'BY-Demands'!$I$5:$I$15,0),FALSE)*HLOOKUP(REG_TRA_DEMANDS!$F102,DEMANDS!$I$4:$T$14,MATCH($E102,DEMANDS!$H$4:$H$14,0),FALSE)/HLOOKUP(2018,DEMANDS!$I$4:$T$14,MATCH($E102,DEMANDS!$H$4:$H$14,0),FALSE)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Q102" s="81">
        <f>HLOOKUP(REG_TRA_DEMANDS!Q$3,'BY-Demands'!$J$5:$AK$15,MATCH($E102,'BY-Demands'!$I$5:$I$15,0),FALSE)*HLOOKUP(REG_TRA_DEMANDS!$F102,DEMANDS!$I$4:$T$14,MATCH($E102,DEMANDS!$H$4:$H$14,0),FALSE)/HLOOKUP(2018,DEMANDS!$I$4:$T$14,MATCH($E102,DEMANDS!$H$4:$H$14,0),FALSE)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R102" s="81">
        <f>HLOOKUP(REG_TRA_DEMANDS!R$3,'BY-Demands'!$J$5:$AK$15,MATCH($E102,'BY-Demands'!$I$5:$I$15,0),FALSE)*HLOOKUP(REG_TRA_DEMANDS!$F102,DEMANDS!$I$4:$T$14,MATCH($E102,DEMANDS!$H$4:$H$14,0),FALSE)/HLOOKUP(2018,DEMANDS!$I$4:$T$14,MATCH($E102,DEMANDS!$H$4:$H$14,0),FALSE)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S102" s="78">
        <f>HLOOKUP(REG_TRA_DEMANDS!S$3,'BY-Demands'!$J$5:$AK$15,MATCH($E102,'BY-Demands'!$I$5:$I$15,0),FALSE)*HLOOKUP(REG_TRA_DEMANDS!$F102,DEMANDS!$I$4:$T$14,MATCH($E102,DEMANDS!$H$4:$H$14,0),FALSE)/HLOOKUP(2018,DEMANDS!$I$4:$T$14,MATCH($E102,DEMANDS!$H$4:$H$14,0),FALSE)</f>
        <v>6.1550726264245598E-2</v>
      </c>
      <c r="T102" s="78">
        <f>HLOOKUP(REG_TRA_DEMANDS!T$3,'BY-Demands'!$J$5:$AK$15,MATCH($E102,'BY-Demands'!$I$5:$I$15,0),FALSE)*HLOOKUP(REG_TRA_DEMANDS!$F102,DEMANDS!$I$4:$T$14,MATCH($E102,DEMANDS!$H$4:$H$14,0),FALSE)/HLOOKUP(2018,DEMANDS!$I$4:$T$14,MATCH($E102,DEMANDS!$H$4:$H$14,0),FALSE)</f>
        <v>6.0989165226594405E-4</v>
      </c>
      <c r="U102" s="78">
        <f>HLOOKUP(REG_TRA_DEMANDS!U$3,'BY-Demands'!$J$5:$AK$15,MATCH($E102,'BY-Demands'!$I$5:$I$15,0),FALSE)*HLOOKUP(REG_TRA_DEMANDS!$F102,DEMANDS!$I$4:$T$14,MATCH($E102,DEMANDS!$H$4:$H$14,0),FALSE)/HLOOKUP(2018,DEMANDS!$I$4:$T$14,MATCH($E102,DEMANDS!$H$4:$H$14,0),FALSE)</f>
        <v>6.1221827597644045E-2</v>
      </c>
      <c r="V102" s="81">
        <f>HLOOKUP(REG_TRA_DEMANDS!V$3,'BY-Demands'!$J$5:$AK$15,MATCH($E102,'BY-Demands'!$I$5:$I$15,0),FALSE)*HLOOKUP(REG_TRA_DEMANDS!$F102,DEMANDS!$I$4:$T$14,MATCH($E102,DEMANDS!$H$4:$H$14,0),FALSE)/HLOOKUP(2018,DEMANDS!$I$4:$T$14,MATCH($E102,DEMANDS!$H$4:$H$14,0),FALSE)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W102" s="81">
        <f>HLOOKUP(REG_TRA_DEMANDS!W$3,'BY-Demands'!$J$5:$AK$15,MATCH($E102,'BY-Demands'!$I$5:$I$15,0),FALSE)*HLOOKUP(REG_TRA_DEMANDS!$F102,DEMANDS!$I$4:$T$14,MATCH($E102,DEMANDS!$H$4:$H$14,0),FALSE)/HLOOKUP(2018,DEMANDS!$I$4:$T$14,MATCH($E102,DEMANDS!$H$4:$H$14,0),FALSE)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X102" s="81">
        <f>HLOOKUP(REG_TRA_DEMANDS!X$3,'BY-Demands'!$J$5:$AK$15,MATCH($E102,'BY-Demands'!$I$5:$I$15,0),FALSE)*HLOOKUP(REG_TRA_DEMANDS!$F102,DEMANDS!$I$4:$T$14,MATCH($E102,DEMANDS!$H$4:$H$14,0),FALSE)/HLOOKUP(2018,DEMANDS!$I$4:$T$14,MATCH($E102,DEMANDS!$H$4:$H$14,0),FALSE)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Y102" s="81">
        <f>HLOOKUP(REG_TRA_DEMANDS!Y$3,'BY-Demands'!$J$5:$AK$15,MATCH($E102,'BY-Demands'!$I$5:$I$15,0),FALSE)*HLOOKUP(REG_TRA_DEMANDS!$F102,DEMANDS!$I$4:$T$14,MATCH($E102,DEMANDS!$H$4:$H$14,0),FALSE)/HLOOKUP(2018,DEMANDS!$I$4:$T$14,MATCH($E102,DEMANDS!$H$4:$H$14,0),FALSE)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Z102" s="81">
        <f>HLOOKUP(REG_TRA_DEMANDS!Z$3,'BY-Demands'!$J$5:$AK$15,MATCH($E102,'BY-Demands'!$I$5:$I$15,0),FALSE)*HLOOKUP(REG_TRA_DEMANDS!$F102,DEMANDS!$I$4:$T$14,MATCH($E102,DEMANDS!$H$4:$H$14,0),FALSE)/HLOOKUP(2018,DEMANDS!$I$4:$T$14,MATCH($E102,DEMANDS!$H$4:$H$14,0),FALSE)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A102" s="84">
        <f>HLOOKUP(REG_TRA_DEMANDS!AA$3,'BY-Demands'!$J$5:$AK$15,MATCH($E102,'BY-Demands'!$I$5:$I$15,0),FALSE)*HLOOKUP(REG_TRA_DEMANDS!$F102,DEMANDS!$I$4:$T$14,MATCH($E102,DEMANDS!$H$4:$H$14,0),FALSE)/HLOOKUP(2018,DEMANDS!$I$4:$T$14,MATCH($E102,DEMANDS!$H$4:$H$14,0),FALSE)</f>
        <v>1.2197833045318895E-4</v>
      </c>
      <c r="AB102" s="81">
        <f>HLOOKUP(REG_TRA_DEMANDS!AB$3,'BY-Demands'!$J$5:$AK$15,MATCH($E102,'BY-Demands'!$I$5:$I$15,0),FALSE)*HLOOKUP(REG_TRA_DEMANDS!$F102,DEMANDS!$I$4:$T$14,MATCH($E102,DEMANDS!$H$4:$H$14,0),FALSE)/HLOOKUP(2018,DEMANDS!$I$4:$T$14,MATCH($E102,DEMANDS!$H$4:$H$14,0),FALSE)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C102" s="81">
        <f>HLOOKUP(REG_TRA_DEMANDS!AC$3,'BY-Demands'!$J$5:$AK$15,MATCH($E102,'BY-Demands'!$I$5:$I$15,0),FALSE)*HLOOKUP(REG_TRA_DEMANDS!$F102,DEMANDS!$I$4:$T$14,MATCH($E102,DEMANDS!$H$4:$H$14,0),FALSE)/HLOOKUP(2018,DEMANDS!$I$4:$T$14,MATCH($E102,DEMANDS!$H$4:$H$14,0),FALSE)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D102" s="81">
        <f>HLOOKUP(REG_TRA_DEMANDS!AD$3,'BY-Demands'!$J$5:$AK$15,MATCH($E102,'BY-Demands'!$I$5:$I$15,0),FALSE)*HLOOKUP(REG_TRA_DEMANDS!$F102,DEMANDS!$I$4:$T$14,MATCH($E102,DEMANDS!$H$4:$H$14,0),FALSE)/HLOOKUP(2018,DEMANDS!$I$4:$T$14,MATCH($E102,DEMANDS!$H$4:$H$14,0),FALSE)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E102" s="81">
        <f>HLOOKUP(REG_TRA_DEMANDS!AE$3,'BY-Demands'!$J$5:$AK$15,MATCH($E102,'BY-Demands'!$I$5:$I$15,0),FALSE)*HLOOKUP(REG_TRA_DEMANDS!$F102,DEMANDS!$I$4:$T$14,MATCH($E102,DEMANDS!$H$4:$H$14,0),FALSE)/HLOOKUP(2018,DEMANDS!$I$4:$T$14,MATCH($E102,DEMANDS!$H$4:$H$14,0),FALSE)</f>
        <v>0</v>
      </c>
      <c r="AF102" s="81">
        <f>HLOOKUP(REG_TRA_DEMANDS!AF$3,'BY-Demands'!$J$5:$AK$15,MATCH($E102,'BY-Demands'!$I$5:$I$15,0),FALSE)*HLOOKUP(REG_TRA_DEMANDS!$F102,DEMANDS!$I$4:$T$14,MATCH($E102,DEMANDS!$H$4:$H$14,0),FALSE)/HLOOKUP(2018,DEMANDS!$I$4:$T$14,MATCH($E102,DEMANDS!$H$4:$H$14,0),FALSE)</f>
        <v>0</v>
      </c>
    </row>
    <row r="103" spans="4:32" x14ac:dyDescent="0.2">
      <c r="D103" s="74" t="s">
        <v>4</v>
      </c>
      <c r="E103" s="74" t="str">
        <f>DEMANDS!$H$14</f>
        <v>TAVIINT</v>
      </c>
      <c r="F103" s="74">
        <v>2020</v>
      </c>
      <c r="G103" s="79">
        <f>HLOOKUP(REG_TRA_DEMANDS!G$3,'BY-Demands'!$J$5:$AK$15,MATCH($E103,'BY-Demands'!$I$5:$I$15,0),FALSE)*HLOOKUP(REG_TRA_DEMANDS!$F103,DEMANDS!$I$4:$T$14,MATCH($E103,DEMANDS!$H$4:$H$14,0),FALSE)/HLOOKUP(2018,DEMANDS!$I$4:$T$14,MATCH($E103,DEMANDS!$H$4:$H$14,0),FALSE)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H103" s="76">
        <f>HLOOKUP(REG_TRA_DEMANDS!H$3,'BY-Demands'!$J$5:$AK$15,MATCH($E103,'BY-Demands'!$I$5:$I$15,0),FALSE)*HLOOKUP(REG_TRA_DEMANDS!$F103,DEMANDS!$I$4:$T$14,MATCH($E103,DEMANDS!$H$4:$H$14,0),FALSE)/HLOOKUP(2018,DEMANDS!$I$4:$T$14,MATCH($E103,DEMANDS!$H$4:$H$14,0),FALSE)</f>
        <v>40.528754885889377</v>
      </c>
      <c r="I103" s="79">
        <f>HLOOKUP(REG_TRA_DEMANDS!I$3,'BY-Demands'!$J$5:$AK$15,MATCH($E103,'BY-Demands'!$I$5:$I$15,0),FALSE)*HLOOKUP(REG_TRA_DEMANDS!$F103,DEMANDS!$I$4:$T$14,MATCH($E103,DEMANDS!$H$4:$H$14,0),FALSE)/HLOOKUP(2018,DEMANDS!$I$4:$T$14,MATCH($E103,DEMANDS!$H$4:$H$14,0),FALSE)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J103" s="79">
        <f>HLOOKUP(REG_TRA_DEMANDS!J$3,'BY-Demands'!$J$5:$AK$15,MATCH($E103,'BY-Demands'!$I$5:$I$15,0),FALSE)*HLOOKUP(REG_TRA_DEMANDS!$F103,DEMANDS!$I$4:$T$14,MATCH($E103,DEMANDS!$H$4:$H$14,0),FALSE)/HLOOKUP(2018,DEMANDS!$I$4:$T$14,MATCH($E103,DEMANDS!$H$4:$H$14,0),FALSE)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K103" s="79">
        <f>HLOOKUP(REG_TRA_DEMANDS!K$3,'BY-Demands'!$J$5:$AK$15,MATCH($E103,'BY-Demands'!$I$5:$I$15,0),FALSE)*HLOOKUP(REG_TRA_DEMANDS!$F103,DEMANDS!$I$4:$T$14,MATCH($E103,DEMANDS!$H$4:$H$14,0),FALSE)/HLOOKUP(2018,DEMANDS!$I$4:$T$14,MATCH($E103,DEMANDS!$H$4:$H$14,0),FALSE)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L103" s="79">
        <f>HLOOKUP(REG_TRA_DEMANDS!L$3,'BY-Demands'!$J$5:$AK$15,MATCH($E103,'BY-Demands'!$I$5:$I$15,0),FALSE)*HLOOKUP(REG_TRA_DEMANDS!$F103,DEMANDS!$I$4:$T$14,MATCH($E103,DEMANDS!$H$4:$H$14,0),FALSE)/HLOOKUP(2018,DEMANDS!$I$4:$T$14,MATCH($E103,DEMANDS!$H$4:$H$14,0),FALSE)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M103" s="79">
        <f>HLOOKUP(REG_TRA_DEMANDS!M$3,'BY-Demands'!$J$5:$AK$15,MATCH($E103,'BY-Demands'!$I$5:$I$15,0),FALSE)*HLOOKUP(REG_TRA_DEMANDS!$F103,DEMANDS!$I$4:$T$14,MATCH($E103,DEMANDS!$H$4:$H$14,0),FALSE)/HLOOKUP(2018,DEMANDS!$I$4:$T$14,MATCH($E103,DEMANDS!$H$4:$H$14,0),FALSE)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N103" s="79">
        <f>HLOOKUP(REG_TRA_DEMANDS!N$3,'BY-Demands'!$J$5:$AK$15,MATCH($E103,'BY-Demands'!$I$5:$I$15,0),FALSE)*HLOOKUP(REG_TRA_DEMANDS!$F103,DEMANDS!$I$4:$T$14,MATCH($E103,DEMANDS!$H$4:$H$14,0),FALSE)/HLOOKUP(2018,DEMANDS!$I$4:$T$14,MATCH($E103,DEMANDS!$H$4:$H$14,0),FALSE)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O103" s="79">
        <f>HLOOKUP(REG_TRA_DEMANDS!O$3,'BY-Demands'!$J$5:$AK$15,MATCH($E103,'BY-Demands'!$I$5:$I$15,0),FALSE)*HLOOKUP(REG_TRA_DEMANDS!$F103,DEMANDS!$I$4:$T$14,MATCH($E103,DEMANDS!$H$4:$H$14,0),FALSE)/HLOOKUP(2018,DEMANDS!$I$4:$T$14,MATCH($E103,DEMANDS!$H$4:$H$14,0),FALSE)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P103" s="79">
        <f>HLOOKUP(REG_TRA_DEMANDS!P$3,'BY-Demands'!$J$5:$AK$15,MATCH($E103,'BY-Demands'!$I$5:$I$15,0),FALSE)*HLOOKUP(REG_TRA_DEMANDS!$F103,DEMANDS!$I$4:$T$14,MATCH($E103,DEMANDS!$H$4:$H$14,0),FALSE)/HLOOKUP(2018,DEMANDS!$I$4:$T$14,MATCH($E103,DEMANDS!$H$4:$H$14,0),FALSE)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Q103" s="79">
        <f>HLOOKUP(REG_TRA_DEMANDS!Q$3,'BY-Demands'!$J$5:$AK$15,MATCH($E103,'BY-Demands'!$I$5:$I$15,0),FALSE)*HLOOKUP(REG_TRA_DEMANDS!$F103,DEMANDS!$I$4:$T$14,MATCH($E103,DEMANDS!$H$4:$H$14,0),FALSE)/HLOOKUP(2018,DEMANDS!$I$4:$T$14,MATCH($E103,DEMANDS!$H$4:$H$14,0),FALSE)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R103" s="79">
        <f>HLOOKUP(REG_TRA_DEMANDS!R$3,'BY-Demands'!$J$5:$AK$15,MATCH($E103,'BY-Demands'!$I$5:$I$15,0),FALSE)*HLOOKUP(REG_TRA_DEMANDS!$F103,DEMANDS!$I$4:$T$14,MATCH($E103,DEMANDS!$H$4:$H$14,0),FALSE)/HLOOKUP(2018,DEMANDS!$I$4:$T$14,MATCH($E103,DEMANDS!$H$4:$H$14,0),FALSE)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S103" s="76">
        <f>HLOOKUP(REG_TRA_DEMANDS!S$3,'BY-Demands'!$J$5:$AK$15,MATCH($E103,'BY-Demands'!$I$5:$I$15,0),FALSE)*HLOOKUP(REG_TRA_DEMANDS!$F103,DEMANDS!$I$4:$T$14,MATCH($E103,DEMANDS!$H$4:$H$14,0),FALSE)/HLOOKUP(2018,DEMANDS!$I$4:$T$14,MATCH($E103,DEMANDS!$H$4:$H$14,0),FALSE)</f>
        <v>2.3997532607802219</v>
      </c>
      <c r="T103" s="76">
        <f>HLOOKUP(REG_TRA_DEMANDS!T$3,'BY-Demands'!$J$5:$AK$15,MATCH($E103,'BY-Demands'!$I$5:$I$15,0),FALSE)*HLOOKUP(REG_TRA_DEMANDS!$F103,DEMANDS!$I$4:$T$14,MATCH($E103,DEMANDS!$H$4:$H$14,0),FALSE)/HLOOKUP(2018,DEMANDS!$I$4:$T$14,MATCH($E103,DEMANDS!$H$4:$H$14,0),FALSE)</f>
        <v>2.2188572256090642</v>
      </c>
      <c r="U103" s="76">
        <f>HLOOKUP(REG_TRA_DEMANDS!U$3,'BY-Demands'!$J$5:$AK$15,MATCH($E103,'BY-Demands'!$I$5:$I$15,0),FALSE)*HLOOKUP(REG_TRA_DEMANDS!$F103,DEMANDS!$I$4:$T$14,MATCH($E103,DEMANDS!$H$4:$H$14,0),FALSE)/HLOOKUP(2018,DEMANDS!$I$4:$T$14,MATCH($E103,DEMANDS!$H$4:$H$14,0),FALSE)</f>
        <v>0.24180180704042936</v>
      </c>
      <c r="V103" s="79">
        <f>HLOOKUP(REG_TRA_DEMANDS!V$3,'BY-Demands'!$J$5:$AK$15,MATCH($E103,'BY-Demands'!$I$5:$I$15,0),FALSE)*HLOOKUP(REG_TRA_DEMANDS!$F103,DEMANDS!$I$4:$T$14,MATCH($E103,DEMANDS!$H$4:$H$14,0),FALSE)/HLOOKUP(2018,DEMANDS!$I$4:$T$14,MATCH($E103,DEMANDS!$H$4:$H$14,0),FALSE)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W103" s="79">
        <f>HLOOKUP(REG_TRA_DEMANDS!W$3,'BY-Demands'!$J$5:$AK$15,MATCH($E103,'BY-Demands'!$I$5:$I$15,0),FALSE)*HLOOKUP(REG_TRA_DEMANDS!$F103,DEMANDS!$I$4:$T$14,MATCH($E103,DEMANDS!$H$4:$H$14,0),FALSE)/HLOOKUP(2018,DEMANDS!$I$4:$T$14,MATCH($E103,DEMANDS!$H$4:$H$14,0),FALSE)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X103" s="79">
        <f>HLOOKUP(REG_TRA_DEMANDS!X$3,'BY-Demands'!$J$5:$AK$15,MATCH($E103,'BY-Demands'!$I$5:$I$15,0),FALSE)*HLOOKUP(REG_TRA_DEMANDS!$F103,DEMANDS!$I$4:$T$14,MATCH($E103,DEMANDS!$H$4:$H$14,0),FALSE)/HLOOKUP(2018,DEMANDS!$I$4:$T$14,MATCH($E103,DEMANDS!$H$4:$H$14,0),FALSE)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Y103" s="79">
        <f>HLOOKUP(REG_TRA_DEMANDS!Y$3,'BY-Demands'!$J$5:$AK$15,MATCH($E103,'BY-Demands'!$I$5:$I$15,0),FALSE)*HLOOKUP(REG_TRA_DEMANDS!$F103,DEMANDS!$I$4:$T$14,MATCH($E103,DEMANDS!$H$4:$H$14,0),FALSE)/HLOOKUP(2018,DEMANDS!$I$4:$T$14,MATCH($E103,DEMANDS!$H$4:$H$14,0),FALSE)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Z103" s="79">
        <f>HLOOKUP(REG_TRA_DEMANDS!Z$3,'BY-Demands'!$J$5:$AK$15,MATCH($E103,'BY-Demands'!$I$5:$I$15,0),FALSE)*HLOOKUP(REG_TRA_DEMANDS!$F103,DEMANDS!$I$4:$T$14,MATCH($E103,DEMANDS!$H$4:$H$14,0),FALSE)/HLOOKUP(2018,DEMANDS!$I$4:$T$14,MATCH($E103,DEMANDS!$H$4:$H$14,0),FALSE)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A103" s="76">
        <f>HLOOKUP(REG_TRA_DEMANDS!AA$3,'BY-Demands'!$J$5:$AK$15,MATCH($E103,'BY-Demands'!$I$5:$I$15,0),FALSE)*HLOOKUP(REG_TRA_DEMANDS!$F103,DEMANDS!$I$4:$T$14,MATCH($E103,DEMANDS!$H$4:$H$14,0),FALSE)/HLOOKUP(2018,DEMANDS!$I$4:$T$14,MATCH($E103,DEMANDS!$H$4:$H$14,0),FALSE)</f>
        <v>0.69032447393568874</v>
      </c>
      <c r="AB103" s="79">
        <f>HLOOKUP(REG_TRA_DEMANDS!AB$3,'BY-Demands'!$J$5:$AK$15,MATCH($E103,'BY-Demands'!$I$5:$I$15,0),FALSE)*HLOOKUP(REG_TRA_DEMANDS!$F103,DEMANDS!$I$4:$T$14,MATCH($E103,DEMANDS!$H$4:$H$14,0),FALSE)/HLOOKUP(2018,DEMANDS!$I$4:$T$14,MATCH($E103,DEMANDS!$H$4:$H$14,0),FALSE)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C103" s="79">
        <f>HLOOKUP(REG_TRA_DEMANDS!AC$3,'BY-Demands'!$J$5:$AK$15,MATCH($E103,'BY-Demands'!$I$5:$I$15,0),FALSE)*HLOOKUP(REG_TRA_DEMANDS!$F103,DEMANDS!$I$4:$T$14,MATCH($E103,DEMANDS!$H$4:$H$14,0),FALSE)/HLOOKUP(2018,DEMANDS!$I$4:$T$14,MATCH($E103,DEMANDS!$H$4:$H$14,0),FALSE)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D103" s="79">
        <f>HLOOKUP(REG_TRA_DEMANDS!AD$3,'BY-Demands'!$J$5:$AK$15,MATCH($E103,'BY-Demands'!$I$5:$I$15,0),FALSE)*HLOOKUP(REG_TRA_DEMANDS!$F103,DEMANDS!$I$4:$T$14,MATCH($E103,DEMANDS!$H$4:$H$14,0),FALSE)/HLOOKUP(2018,DEMANDS!$I$4:$T$14,MATCH($E103,DEMANDS!$H$4:$H$14,0),FALSE)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E103" s="79">
        <f>HLOOKUP(REG_TRA_DEMANDS!AE$3,'BY-Demands'!$J$5:$AK$15,MATCH($E103,'BY-Demands'!$I$5:$I$15,0),FALSE)*HLOOKUP(REG_TRA_DEMANDS!$F103,DEMANDS!$I$4:$T$14,MATCH($E103,DEMANDS!$H$4:$H$14,0),FALSE)/HLOOKUP(2018,DEMANDS!$I$4:$T$14,MATCH($E103,DEMANDS!$H$4:$H$14,0),FALSE)</f>
        <v>0</v>
      </c>
      <c r="AF103" s="79">
        <f>HLOOKUP(REG_TRA_DEMANDS!AF$3,'BY-Demands'!$J$5:$AK$15,MATCH($E103,'BY-Demands'!$I$5:$I$15,0),FALSE)*HLOOKUP(REG_TRA_DEMANDS!$F103,DEMANDS!$I$4:$T$14,MATCH($E103,DEMANDS!$H$4:$H$14,0),FALSE)/HLOOKUP(2018,DEMANDS!$I$4:$T$14,MATCH($E103,DEMANDS!$H$4:$H$14,0),FALSE)</f>
        <v>0</v>
      </c>
    </row>
    <row r="104" spans="4:32" x14ac:dyDescent="0.2">
      <c r="D104" s="75" t="s">
        <v>4</v>
      </c>
      <c r="E104" s="75" t="str">
        <f>DEMANDS!$H$14</f>
        <v>TAVIINT</v>
      </c>
      <c r="F104" s="75">
        <v>2025</v>
      </c>
      <c r="G104" s="80">
        <f>HLOOKUP(REG_TRA_DEMANDS!G$3,'BY-Demands'!$J$5:$AK$15,MATCH($E104,'BY-Demands'!$I$5:$I$15,0),FALSE)*HLOOKUP(REG_TRA_DEMANDS!$F104,DEMANDS!$I$4:$T$14,MATCH($E104,DEMANDS!$H$4:$H$14,0),FALSE)/HLOOKUP(2018,DEMANDS!$I$4:$T$14,MATCH($E104,DEMANDS!$H$4:$H$14,0),FALSE)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H104" s="77">
        <f>HLOOKUP(REG_TRA_DEMANDS!H$3,'BY-Demands'!$J$5:$AK$15,MATCH($E104,'BY-Demands'!$I$5:$I$15,0),FALSE)*HLOOKUP(REG_TRA_DEMANDS!$F104,DEMANDS!$I$4:$T$14,MATCH($E104,DEMANDS!$H$4:$H$14,0),FALSE)/HLOOKUP(2018,DEMANDS!$I$4:$T$14,MATCH($E104,DEMANDS!$H$4:$H$14,0),FALSE)</f>
        <v>41.153024268382993</v>
      </c>
      <c r="I104" s="80">
        <f>HLOOKUP(REG_TRA_DEMANDS!I$3,'BY-Demands'!$J$5:$AK$15,MATCH($E104,'BY-Demands'!$I$5:$I$15,0),FALSE)*HLOOKUP(REG_TRA_DEMANDS!$F104,DEMANDS!$I$4:$T$14,MATCH($E104,DEMANDS!$H$4:$H$14,0),FALSE)/HLOOKUP(2018,DEMANDS!$I$4:$T$14,MATCH($E104,DEMANDS!$H$4:$H$14,0),FALSE)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J104" s="80">
        <f>HLOOKUP(REG_TRA_DEMANDS!J$3,'BY-Demands'!$J$5:$AK$15,MATCH($E104,'BY-Demands'!$I$5:$I$15,0),FALSE)*HLOOKUP(REG_TRA_DEMANDS!$F104,DEMANDS!$I$4:$T$14,MATCH($E104,DEMANDS!$H$4:$H$14,0),FALSE)/HLOOKUP(2018,DEMANDS!$I$4:$T$14,MATCH($E104,DEMANDS!$H$4:$H$14,0),FALSE)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K104" s="80">
        <f>HLOOKUP(REG_TRA_DEMANDS!K$3,'BY-Demands'!$J$5:$AK$15,MATCH($E104,'BY-Demands'!$I$5:$I$15,0),FALSE)*HLOOKUP(REG_TRA_DEMANDS!$F104,DEMANDS!$I$4:$T$14,MATCH($E104,DEMANDS!$H$4:$H$14,0),FALSE)/HLOOKUP(2018,DEMANDS!$I$4:$T$14,MATCH($E104,DEMANDS!$H$4:$H$14,0),FALSE)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L104" s="80">
        <f>HLOOKUP(REG_TRA_DEMANDS!L$3,'BY-Demands'!$J$5:$AK$15,MATCH($E104,'BY-Demands'!$I$5:$I$15,0),FALSE)*HLOOKUP(REG_TRA_DEMANDS!$F104,DEMANDS!$I$4:$T$14,MATCH($E104,DEMANDS!$H$4:$H$14,0),FALSE)/HLOOKUP(2018,DEMANDS!$I$4:$T$14,MATCH($E104,DEMANDS!$H$4:$H$14,0),FALSE)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M104" s="80">
        <f>HLOOKUP(REG_TRA_DEMANDS!M$3,'BY-Demands'!$J$5:$AK$15,MATCH($E104,'BY-Demands'!$I$5:$I$15,0),FALSE)*HLOOKUP(REG_TRA_DEMANDS!$F104,DEMANDS!$I$4:$T$14,MATCH($E104,DEMANDS!$H$4:$H$14,0),FALSE)/HLOOKUP(2018,DEMANDS!$I$4:$T$14,MATCH($E104,DEMANDS!$H$4:$H$14,0),FALSE)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N104" s="80">
        <f>HLOOKUP(REG_TRA_DEMANDS!N$3,'BY-Demands'!$J$5:$AK$15,MATCH($E104,'BY-Demands'!$I$5:$I$15,0),FALSE)*HLOOKUP(REG_TRA_DEMANDS!$F104,DEMANDS!$I$4:$T$14,MATCH($E104,DEMANDS!$H$4:$H$14,0),FALSE)/HLOOKUP(2018,DEMANDS!$I$4:$T$14,MATCH($E104,DEMANDS!$H$4:$H$14,0),FALSE)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O104" s="80">
        <f>HLOOKUP(REG_TRA_DEMANDS!O$3,'BY-Demands'!$J$5:$AK$15,MATCH($E104,'BY-Demands'!$I$5:$I$15,0),FALSE)*HLOOKUP(REG_TRA_DEMANDS!$F104,DEMANDS!$I$4:$T$14,MATCH($E104,DEMANDS!$H$4:$H$14,0),FALSE)/HLOOKUP(2018,DEMANDS!$I$4:$T$14,MATCH($E104,DEMANDS!$H$4:$H$14,0),FALSE)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P104" s="80">
        <f>HLOOKUP(REG_TRA_DEMANDS!P$3,'BY-Demands'!$J$5:$AK$15,MATCH($E104,'BY-Demands'!$I$5:$I$15,0),FALSE)*HLOOKUP(REG_TRA_DEMANDS!$F104,DEMANDS!$I$4:$T$14,MATCH($E104,DEMANDS!$H$4:$H$14,0),FALSE)/HLOOKUP(2018,DEMANDS!$I$4:$T$14,MATCH($E104,DEMANDS!$H$4:$H$14,0),FALSE)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Q104" s="80">
        <f>HLOOKUP(REG_TRA_DEMANDS!Q$3,'BY-Demands'!$J$5:$AK$15,MATCH($E104,'BY-Demands'!$I$5:$I$15,0),FALSE)*HLOOKUP(REG_TRA_DEMANDS!$F104,DEMANDS!$I$4:$T$14,MATCH($E104,DEMANDS!$H$4:$H$14,0),FALSE)/HLOOKUP(2018,DEMANDS!$I$4:$T$14,MATCH($E104,DEMANDS!$H$4:$H$14,0),FALSE)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R104" s="80">
        <f>HLOOKUP(REG_TRA_DEMANDS!R$3,'BY-Demands'!$J$5:$AK$15,MATCH($E104,'BY-Demands'!$I$5:$I$15,0),FALSE)*HLOOKUP(REG_TRA_DEMANDS!$F104,DEMANDS!$I$4:$T$14,MATCH($E104,DEMANDS!$H$4:$H$14,0),FALSE)/HLOOKUP(2018,DEMANDS!$I$4:$T$14,MATCH($E104,DEMANDS!$H$4:$H$14,0),FALSE)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S104" s="77">
        <f>HLOOKUP(REG_TRA_DEMANDS!S$3,'BY-Demands'!$J$5:$AK$15,MATCH($E104,'BY-Demands'!$I$5:$I$15,0),FALSE)*HLOOKUP(REG_TRA_DEMANDS!$F104,DEMANDS!$I$4:$T$14,MATCH($E104,DEMANDS!$H$4:$H$14,0),FALSE)/HLOOKUP(2018,DEMANDS!$I$4:$T$14,MATCH($E104,DEMANDS!$H$4:$H$14,0),FALSE)</f>
        <v>2.4367169545937188</v>
      </c>
      <c r="T104" s="77">
        <f>HLOOKUP(REG_TRA_DEMANDS!T$3,'BY-Demands'!$J$5:$AK$15,MATCH($E104,'BY-Demands'!$I$5:$I$15,0),FALSE)*HLOOKUP(REG_TRA_DEMANDS!$F104,DEMANDS!$I$4:$T$14,MATCH($E104,DEMANDS!$H$4:$H$14,0),FALSE)/HLOOKUP(2018,DEMANDS!$I$4:$T$14,MATCH($E104,DEMANDS!$H$4:$H$14,0),FALSE)</f>
        <v>2.2530345556053213</v>
      </c>
      <c r="U104" s="77">
        <f>HLOOKUP(REG_TRA_DEMANDS!U$3,'BY-Demands'!$J$5:$AK$15,MATCH($E104,'BY-Demands'!$I$5:$I$15,0),FALSE)*HLOOKUP(REG_TRA_DEMANDS!$F104,DEMANDS!$I$4:$T$14,MATCH($E104,DEMANDS!$H$4:$H$14,0),FALSE)/HLOOKUP(2018,DEMANDS!$I$4:$T$14,MATCH($E104,DEMANDS!$H$4:$H$14,0),FALSE)</f>
        <v>0.24552630993206698</v>
      </c>
      <c r="V104" s="80">
        <f>HLOOKUP(REG_TRA_DEMANDS!V$3,'BY-Demands'!$J$5:$AK$15,MATCH($E104,'BY-Demands'!$I$5:$I$15,0),FALSE)*HLOOKUP(REG_TRA_DEMANDS!$F104,DEMANDS!$I$4:$T$14,MATCH($E104,DEMANDS!$H$4:$H$14,0),FALSE)/HLOOKUP(2018,DEMANDS!$I$4:$T$14,MATCH($E104,DEMANDS!$H$4:$H$14,0),FALSE)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W104" s="80">
        <f>HLOOKUP(REG_TRA_DEMANDS!W$3,'BY-Demands'!$J$5:$AK$15,MATCH($E104,'BY-Demands'!$I$5:$I$15,0),FALSE)*HLOOKUP(REG_TRA_DEMANDS!$F104,DEMANDS!$I$4:$T$14,MATCH($E104,DEMANDS!$H$4:$H$14,0),FALSE)/HLOOKUP(2018,DEMANDS!$I$4:$T$14,MATCH($E104,DEMANDS!$H$4:$H$14,0),FALSE)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X104" s="80">
        <f>HLOOKUP(REG_TRA_DEMANDS!X$3,'BY-Demands'!$J$5:$AK$15,MATCH($E104,'BY-Demands'!$I$5:$I$15,0),FALSE)*HLOOKUP(REG_TRA_DEMANDS!$F104,DEMANDS!$I$4:$T$14,MATCH($E104,DEMANDS!$H$4:$H$14,0),FALSE)/HLOOKUP(2018,DEMANDS!$I$4:$T$14,MATCH($E104,DEMANDS!$H$4:$H$14,0),FALSE)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Y104" s="80">
        <f>HLOOKUP(REG_TRA_DEMANDS!Y$3,'BY-Demands'!$J$5:$AK$15,MATCH($E104,'BY-Demands'!$I$5:$I$15,0),FALSE)*HLOOKUP(REG_TRA_DEMANDS!$F104,DEMANDS!$I$4:$T$14,MATCH($E104,DEMANDS!$H$4:$H$14,0),FALSE)/HLOOKUP(2018,DEMANDS!$I$4:$T$14,MATCH($E104,DEMANDS!$H$4:$H$14,0),FALSE)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Z104" s="80">
        <f>HLOOKUP(REG_TRA_DEMANDS!Z$3,'BY-Demands'!$J$5:$AK$15,MATCH($E104,'BY-Demands'!$I$5:$I$15,0),FALSE)*HLOOKUP(REG_TRA_DEMANDS!$F104,DEMANDS!$I$4:$T$14,MATCH($E104,DEMANDS!$H$4:$H$14,0),FALSE)/HLOOKUP(2018,DEMANDS!$I$4:$T$14,MATCH($E104,DEMANDS!$H$4:$H$14,0),FALSE)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A104" s="77">
        <f>HLOOKUP(REG_TRA_DEMANDS!AA$3,'BY-Demands'!$J$5:$AK$15,MATCH($E104,'BY-Demands'!$I$5:$I$15,0),FALSE)*HLOOKUP(REG_TRA_DEMANDS!$F104,DEMANDS!$I$4:$T$14,MATCH($E104,DEMANDS!$H$4:$H$14,0),FALSE)/HLOOKUP(2018,DEMANDS!$I$4:$T$14,MATCH($E104,DEMANDS!$H$4:$H$14,0),FALSE)</f>
        <v>0.70095762647830728</v>
      </c>
      <c r="AB104" s="80">
        <f>HLOOKUP(REG_TRA_DEMANDS!AB$3,'BY-Demands'!$J$5:$AK$15,MATCH($E104,'BY-Demands'!$I$5:$I$15,0),FALSE)*HLOOKUP(REG_TRA_DEMANDS!$F104,DEMANDS!$I$4:$T$14,MATCH($E104,DEMANDS!$H$4:$H$14,0),FALSE)/HLOOKUP(2018,DEMANDS!$I$4:$T$14,MATCH($E104,DEMANDS!$H$4:$H$14,0),FALSE)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C104" s="80">
        <f>HLOOKUP(REG_TRA_DEMANDS!AC$3,'BY-Demands'!$J$5:$AK$15,MATCH($E104,'BY-Demands'!$I$5:$I$15,0),FALSE)*HLOOKUP(REG_TRA_DEMANDS!$F104,DEMANDS!$I$4:$T$14,MATCH($E104,DEMANDS!$H$4:$H$14,0),FALSE)/HLOOKUP(2018,DEMANDS!$I$4:$T$14,MATCH($E104,DEMANDS!$H$4:$H$14,0),FALSE)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D104" s="80">
        <f>HLOOKUP(REG_TRA_DEMANDS!AD$3,'BY-Demands'!$J$5:$AK$15,MATCH($E104,'BY-Demands'!$I$5:$I$15,0),FALSE)*HLOOKUP(REG_TRA_DEMANDS!$F104,DEMANDS!$I$4:$T$14,MATCH($E104,DEMANDS!$H$4:$H$14,0),FALSE)/HLOOKUP(2018,DEMANDS!$I$4:$T$14,MATCH($E104,DEMANDS!$H$4:$H$14,0),FALSE)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E104" s="80">
        <f>HLOOKUP(REG_TRA_DEMANDS!AE$3,'BY-Demands'!$J$5:$AK$15,MATCH($E104,'BY-Demands'!$I$5:$I$15,0),FALSE)*HLOOKUP(REG_TRA_DEMANDS!$F104,DEMANDS!$I$4:$T$14,MATCH($E104,DEMANDS!$H$4:$H$14,0),FALSE)/HLOOKUP(2018,DEMANDS!$I$4:$T$14,MATCH($E104,DEMANDS!$H$4:$H$14,0),FALSE)</f>
        <v>0</v>
      </c>
      <c r="AF104" s="80">
        <f>HLOOKUP(REG_TRA_DEMANDS!AF$3,'BY-Demands'!$J$5:$AK$15,MATCH($E104,'BY-Demands'!$I$5:$I$15,0),FALSE)*HLOOKUP(REG_TRA_DEMANDS!$F104,DEMANDS!$I$4:$T$14,MATCH($E104,DEMANDS!$H$4:$H$14,0),FALSE)/HLOOKUP(2018,DEMANDS!$I$4:$T$14,MATCH($E104,DEMANDS!$H$4:$H$14,0),FALSE)</f>
        <v>0</v>
      </c>
    </row>
    <row r="105" spans="4:32" x14ac:dyDescent="0.2">
      <c r="D105" s="75" t="s">
        <v>4</v>
      </c>
      <c r="E105" s="75" t="str">
        <f>DEMANDS!$H$14</f>
        <v>TAVIINT</v>
      </c>
      <c r="F105" s="75">
        <v>2030</v>
      </c>
      <c r="G105" s="80">
        <f>HLOOKUP(REG_TRA_DEMANDS!G$3,'BY-Demands'!$J$5:$AK$15,MATCH($E105,'BY-Demands'!$I$5:$I$15,0),FALSE)*HLOOKUP(REG_TRA_DEMANDS!$F105,DEMANDS!$I$4:$T$14,MATCH($E105,DEMANDS!$H$4:$H$14,0),FALSE)/HLOOKUP(2018,DEMANDS!$I$4:$T$14,MATCH($E105,DEMANDS!$H$4:$H$14,0),FALSE)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H105" s="77">
        <f>HLOOKUP(REG_TRA_DEMANDS!H$3,'BY-Demands'!$J$5:$AK$15,MATCH($E105,'BY-Demands'!$I$5:$I$15,0),FALSE)*HLOOKUP(REG_TRA_DEMANDS!$F105,DEMANDS!$I$4:$T$14,MATCH($E105,DEMANDS!$H$4:$H$14,0),FALSE)/HLOOKUP(2018,DEMANDS!$I$4:$T$14,MATCH($E105,DEMANDS!$H$4:$H$14,0),FALSE)</f>
        <v>44.091988788317813</v>
      </c>
      <c r="I105" s="80">
        <f>HLOOKUP(REG_TRA_DEMANDS!I$3,'BY-Demands'!$J$5:$AK$15,MATCH($E105,'BY-Demands'!$I$5:$I$15,0),FALSE)*HLOOKUP(REG_TRA_DEMANDS!$F105,DEMANDS!$I$4:$T$14,MATCH($E105,DEMANDS!$H$4:$H$14,0),FALSE)/HLOOKUP(2018,DEMANDS!$I$4:$T$14,MATCH($E105,DEMANDS!$H$4:$H$14,0),FALSE)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J105" s="80">
        <f>HLOOKUP(REG_TRA_DEMANDS!J$3,'BY-Demands'!$J$5:$AK$15,MATCH($E105,'BY-Demands'!$I$5:$I$15,0),FALSE)*HLOOKUP(REG_TRA_DEMANDS!$F105,DEMANDS!$I$4:$T$14,MATCH($E105,DEMANDS!$H$4:$H$14,0),FALSE)/HLOOKUP(2018,DEMANDS!$I$4:$T$14,MATCH($E105,DEMANDS!$H$4:$H$14,0),FALSE)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K105" s="80">
        <f>HLOOKUP(REG_TRA_DEMANDS!K$3,'BY-Demands'!$J$5:$AK$15,MATCH($E105,'BY-Demands'!$I$5:$I$15,0),FALSE)*HLOOKUP(REG_TRA_DEMANDS!$F105,DEMANDS!$I$4:$T$14,MATCH($E105,DEMANDS!$H$4:$H$14,0),FALSE)/HLOOKUP(2018,DEMANDS!$I$4:$T$14,MATCH($E105,DEMANDS!$H$4:$H$14,0),FALSE)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L105" s="80">
        <f>HLOOKUP(REG_TRA_DEMANDS!L$3,'BY-Demands'!$J$5:$AK$15,MATCH($E105,'BY-Demands'!$I$5:$I$15,0),FALSE)*HLOOKUP(REG_TRA_DEMANDS!$F105,DEMANDS!$I$4:$T$14,MATCH($E105,DEMANDS!$H$4:$H$14,0),FALSE)/HLOOKUP(2018,DEMANDS!$I$4:$T$14,MATCH($E105,DEMANDS!$H$4:$H$14,0),FALSE)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M105" s="80">
        <f>HLOOKUP(REG_TRA_DEMANDS!M$3,'BY-Demands'!$J$5:$AK$15,MATCH($E105,'BY-Demands'!$I$5:$I$15,0),FALSE)*HLOOKUP(REG_TRA_DEMANDS!$F105,DEMANDS!$I$4:$T$14,MATCH($E105,DEMANDS!$H$4:$H$14,0),FALSE)/HLOOKUP(2018,DEMANDS!$I$4:$T$14,MATCH($E105,DEMANDS!$H$4:$H$14,0),FALSE)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N105" s="80">
        <f>HLOOKUP(REG_TRA_DEMANDS!N$3,'BY-Demands'!$J$5:$AK$15,MATCH($E105,'BY-Demands'!$I$5:$I$15,0),FALSE)*HLOOKUP(REG_TRA_DEMANDS!$F105,DEMANDS!$I$4:$T$14,MATCH($E105,DEMANDS!$H$4:$H$14,0),FALSE)/HLOOKUP(2018,DEMANDS!$I$4:$T$14,MATCH($E105,DEMANDS!$H$4:$H$14,0),FALSE)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O105" s="80">
        <f>HLOOKUP(REG_TRA_DEMANDS!O$3,'BY-Demands'!$J$5:$AK$15,MATCH($E105,'BY-Demands'!$I$5:$I$15,0),FALSE)*HLOOKUP(REG_TRA_DEMANDS!$F105,DEMANDS!$I$4:$T$14,MATCH($E105,DEMANDS!$H$4:$H$14,0),FALSE)/HLOOKUP(2018,DEMANDS!$I$4:$T$14,MATCH($E105,DEMANDS!$H$4:$H$14,0),FALSE)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P105" s="80">
        <f>HLOOKUP(REG_TRA_DEMANDS!P$3,'BY-Demands'!$J$5:$AK$15,MATCH($E105,'BY-Demands'!$I$5:$I$15,0),FALSE)*HLOOKUP(REG_TRA_DEMANDS!$F105,DEMANDS!$I$4:$T$14,MATCH($E105,DEMANDS!$H$4:$H$14,0),FALSE)/HLOOKUP(2018,DEMANDS!$I$4:$T$14,MATCH($E105,DEMANDS!$H$4:$H$14,0),FALSE)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Q105" s="80">
        <f>HLOOKUP(REG_TRA_DEMANDS!Q$3,'BY-Demands'!$J$5:$AK$15,MATCH($E105,'BY-Demands'!$I$5:$I$15,0),FALSE)*HLOOKUP(REG_TRA_DEMANDS!$F105,DEMANDS!$I$4:$T$14,MATCH($E105,DEMANDS!$H$4:$H$14,0),FALSE)/HLOOKUP(2018,DEMANDS!$I$4:$T$14,MATCH($E105,DEMANDS!$H$4:$H$14,0),FALSE)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R105" s="80">
        <f>HLOOKUP(REG_TRA_DEMANDS!R$3,'BY-Demands'!$J$5:$AK$15,MATCH($E105,'BY-Demands'!$I$5:$I$15,0),FALSE)*HLOOKUP(REG_TRA_DEMANDS!$F105,DEMANDS!$I$4:$T$14,MATCH($E105,DEMANDS!$H$4:$H$14,0),FALSE)/HLOOKUP(2018,DEMANDS!$I$4:$T$14,MATCH($E105,DEMANDS!$H$4:$H$14,0),FALSE)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S105" s="77">
        <f>HLOOKUP(REG_TRA_DEMANDS!S$3,'BY-Demands'!$J$5:$AK$15,MATCH($E105,'BY-Demands'!$I$5:$I$15,0),FALSE)*HLOOKUP(REG_TRA_DEMANDS!$F105,DEMANDS!$I$4:$T$14,MATCH($E105,DEMANDS!$H$4:$H$14,0),FALSE)/HLOOKUP(2018,DEMANDS!$I$4:$T$14,MATCH($E105,DEMANDS!$H$4:$H$14,0),FALSE)</f>
        <v>2.6107363566179957</v>
      </c>
      <c r="T105" s="77">
        <f>HLOOKUP(REG_TRA_DEMANDS!T$3,'BY-Demands'!$J$5:$AK$15,MATCH($E105,'BY-Demands'!$I$5:$I$15,0),FALSE)*HLOOKUP(REG_TRA_DEMANDS!$F105,DEMANDS!$I$4:$T$14,MATCH($E105,DEMANDS!$H$4:$H$14,0),FALSE)/HLOOKUP(2018,DEMANDS!$I$4:$T$14,MATCH($E105,DEMANDS!$H$4:$H$14,0),FALSE)</f>
        <v>2.4139361840719893</v>
      </c>
      <c r="U105" s="77">
        <f>HLOOKUP(REG_TRA_DEMANDS!U$3,'BY-Demands'!$J$5:$AK$15,MATCH($E105,'BY-Demands'!$I$5:$I$15,0),FALSE)*HLOOKUP(REG_TRA_DEMANDS!$F105,DEMANDS!$I$4:$T$14,MATCH($E105,DEMANDS!$H$4:$H$14,0),FALSE)/HLOOKUP(2018,DEMANDS!$I$4:$T$14,MATCH($E105,DEMANDS!$H$4:$H$14,0),FALSE)</f>
        <v>0.26306069838660517</v>
      </c>
      <c r="V105" s="80">
        <f>HLOOKUP(REG_TRA_DEMANDS!V$3,'BY-Demands'!$J$5:$AK$15,MATCH($E105,'BY-Demands'!$I$5:$I$15,0),FALSE)*HLOOKUP(REG_TRA_DEMANDS!$F105,DEMANDS!$I$4:$T$14,MATCH($E105,DEMANDS!$H$4:$H$14,0),FALSE)/HLOOKUP(2018,DEMANDS!$I$4:$T$14,MATCH($E105,DEMANDS!$H$4:$H$14,0),FALSE)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W105" s="80">
        <f>HLOOKUP(REG_TRA_DEMANDS!W$3,'BY-Demands'!$J$5:$AK$15,MATCH($E105,'BY-Demands'!$I$5:$I$15,0),FALSE)*HLOOKUP(REG_TRA_DEMANDS!$F105,DEMANDS!$I$4:$T$14,MATCH($E105,DEMANDS!$H$4:$H$14,0),FALSE)/HLOOKUP(2018,DEMANDS!$I$4:$T$14,MATCH($E105,DEMANDS!$H$4:$H$14,0),FALSE)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X105" s="80">
        <f>HLOOKUP(REG_TRA_DEMANDS!X$3,'BY-Demands'!$J$5:$AK$15,MATCH($E105,'BY-Demands'!$I$5:$I$15,0),FALSE)*HLOOKUP(REG_TRA_DEMANDS!$F105,DEMANDS!$I$4:$T$14,MATCH($E105,DEMANDS!$H$4:$H$14,0),FALSE)/HLOOKUP(2018,DEMANDS!$I$4:$T$14,MATCH($E105,DEMANDS!$H$4:$H$14,0),FALSE)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Y105" s="80">
        <f>HLOOKUP(REG_TRA_DEMANDS!Y$3,'BY-Demands'!$J$5:$AK$15,MATCH($E105,'BY-Demands'!$I$5:$I$15,0),FALSE)*HLOOKUP(REG_TRA_DEMANDS!$F105,DEMANDS!$I$4:$T$14,MATCH($E105,DEMANDS!$H$4:$H$14,0),FALSE)/HLOOKUP(2018,DEMANDS!$I$4:$T$14,MATCH($E105,DEMANDS!$H$4:$H$14,0),FALSE)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Z105" s="80">
        <f>HLOOKUP(REG_TRA_DEMANDS!Z$3,'BY-Demands'!$J$5:$AK$15,MATCH($E105,'BY-Demands'!$I$5:$I$15,0),FALSE)*HLOOKUP(REG_TRA_DEMANDS!$F105,DEMANDS!$I$4:$T$14,MATCH($E105,DEMANDS!$H$4:$H$14,0),FALSE)/HLOOKUP(2018,DEMANDS!$I$4:$T$14,MATCH($E105,DEMANDS!$H$4:$H$14,0),FALSE)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A105" s="77">
        <f>HLOOKUP(REG_TRA_DEMANDS!AA$3,'BY-Demands'!$J$5:$AK$15,MATCH($E105,'BY-Demands'!$I$5:$I$15,0),FALSE)*HLOOKUP(REG_TRA_DEMANDS!$F105,DEMANDS!$I$4:$T$14,MATCH($E105,DEMANDS!$H$4:$H$14,0),FALSE)/HLOOKUP(2018,DEMANDS!$I$4:$T$14,MATCH($E105,DEMANDS!$H$4:$H$14,0),FALSE)</f>
        <v>0.75101687803567563</v>
      </c>
      <c r="AB105" s="80">
        <f>HLOOKUP(REG_TRA_DEMANDS!AB$3,'BY-Demands'!$J$5:$AK$15,MATCH($E105,'BY-Demands'!$I$5:$I$15,0),FALSE)*HLOOKUP(REG_TRA_DEMANDS!$F105,DEMANDS!$I$4:$T$14,MATCH($E105,DEMANDS!$H$4:$H$14,0),FALSE)/HLOOKUP(2018,DEMANDS!$I$4:$T$14,MATCH($E105,DEMANDS!$H$4:$H$14,0),FALSE)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C105" s="80">
        <f>HLOOKUP(REG_TRA_DEMANDS!AC$3,'BY-Demands'!$J$5:$AK$15,MATCH($E105,'BY-Demands'!$I$5:$I$15,0),FALSE)*HLOOKUP(REG_TRA_DEMANDS!$F105,DEMANDS!$I$4:$T$14,MATCH($E105,DEMANDS!$H$4:$H$14,0),FALSE)/HLOOKUP(2018,DEMANDS!$I$4:$T$14,MATCH($E105,DEMANDS!$H$4:$H$14,0),FALSE)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D105" s="80">
        <f>HLOOKUP(REG_TRA_DEMANDS!AD$3,'BY-Demands'!$J$5:$AK$15,MATCH($E105,'BY-Demands'!$I$5:$I$15,0),FALSE)*HLOOKUP(REG_TRA_DEMANDS!$F105,DEMANDS!$I$4:$T$14,MATCH($E105,DEMANDS!$H$4:$H$14,0),FALSE)/HLOOKUP(2018,DEMANDS!$I$4:$T$14,MATCH($E105,DEMANDS!$H$4:$H$14,0),FALSE)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E105" s="80">
        <f>HLOOKUP(REG_TRA_DEMANDS!AE$3,'BY-Demands'!$J$5:$AK$15,MATCH($E105,'BY-Demands'!$I$5:$I$15,0),FALSE)*HLOOKUP(REG_TRA_DEMANDS!$F105,DEMANDS!$I$4:$T$14,MATCH($E105,DEMANDS!$H$4:$H$14,0),FALSE)/HLOOKUP(2018,DEMANDS!$I$4:$T$14,MATCH($E105,DEMANDS!$H$4:$H$14,0),FALSE)</f>
        <v>0</v>
      </c>
      <c r="AF105" s="80">
        <f>HLOOKUP(REG_TRA_DEMANDS!AF$3,'BY-Demands'!$J$5:$AK$15,MATCH($E105,'BY-Demands'!$I$5:$I$15,0),FALSE)*HLOOKUP(REG_TRA_DEMANDS!$F105,DEMANDS!$I$4:$T$14,MATCH($E105,DEMANDS!$H$4:$H$14,0),FALSE)/HLOOKUP(2018,DEMANDS!$I$4:$T$14,MATCH($E105,DEMANDS!$H$4:$H$14,0),FALSE)</f>
        <v>0</v>
      </c>
    </row>
    <row r="106" spans="4:32" x14ac:dyDescent="0.2">
      <c r="D106" s="75" t="s">
        <v>4</v>
      </c>
      <c r="E106" s="75" t="str">
        <f>DEMANDS!$H$14</f>
        <v>TAVIINT</v>
      </c>
      <c r="F106" s="75">
        <v>2035</v>
      </c>
      <c r="G106" s="80">
        <f>HLOOKUP(REG_TRA_DEMANDS!G$3,'BY-Demands'!$J$5:$AK$15,MATCH($E106,'BY-Demands'!$I$5:$I$15,0),FALSE)*HLOOKUP(REG_TRA_DEMANDS!$F106,DEMANDS!$I$4:$T$14,MATCH($E106,DEMANDS!$H$4:$H$14,0),FALSE)/HLOOKUP(2018,DEMANDS!$I$4:$T$14,MATCH($E106,DEMANDS!$H$4:$H$14,0),FALSE)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H106" s="77">
        <f>HLOOKUP(REG_TRA_DEMANDS!H$3,'BY-Demands'!$J$5:$AK$15,MATCH($E106,'BY-Demands'!$I$5:$I$15,0),FALSE)*HLOOKUP(REG_TRA_DEMANDS!$F106,DEMANDS!$I$4:$T$14,MATCH($E106,DEMANDS!$H$4:$H$14,0),FALSE)/HLOOKUP(2018,DEMANDS!$I$4:$T$14,MATCH($E106,DEMANDS!$H$4:$H$14,0),FALSE)</f>
        <v>46.748547232111989</v>
      </c>
      <c r="I106" s="80">
        <f>HLOOKUP(REG_TRA_DEMANDS!I$3,'BY-Demands'!$J$5:$AK$15,MATCH($E106,'BY-Demands'!$I$5:$I$15,0),FALSE)*HLOOKUP(REG_TRA_DEMANDS!$F106,DEMANDS!$I$4:$T$14,MATCH($E106,DEMANDS!$H$4:$H$14,0),FALSE)/HLOOKUP(2018,DEMANDS!$I$4:$T$14,MATCH($E106,DEMANDS!$H$4:$H$14,0),FALSE)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J106" s="80">
        <f>HLOOKUP(REG_TRA_DEMANDS!J$3,'BY-Demands'!$J$5:$AK$15,MATCH($E106,'BY-Demands'!$I$5:$I$15,0),FALSE)*HLOOKUP(REG_TRA_DEMANDS!$F106,DEMANDS!$I$4:$T$14,MATCH($E106,DEMANDS!$H$4:$H$14,0),FALSE)/HLOOKUP(2018,DEMANDS!$I$4:$T$14,MATCH($E106,DEMANDS!$H$4:$H$14,0),FALSE)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K106" s="80">
        <f>HLOOKUP(REG_TRA_DEMANDS!K$3,'BY-Demands'!$J$5:$AK$15,MATCH($E106,'BY-Demands'!$I$5:$I$15,0),FALSE)*HLOOKUP(REG_TRA_DEMANDS!$F106,DEMANDS!$I$4:$T$14,MATCH($E106,DEMANDS!$H$4:$H$14,0),FALSE)/HLOOKUP(2018,DEMANDS!$I$4:$T$14,MATCH($E106,DEMANDS!$H$4:$H$14,0),FALSE)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L106" s="80">
        <f>HLOOKUP(REG_TRA_DEMANDS!L$3,'BY-Demands'!$J$5:$AK$15,MATCH($E106,'BY-Demands'!$I$5:$I$15,0),FALSE)*HLOOKUP(REG_TRA_DEMANDS!$F106,DEMANDS!$I$4:$T$14,MATCH($E106,DEMANDS!$H$4:$H$14,0),FALSE)/HLOOKUP(2018,DEMANDS!$I$4:$T$14,MATCH($E106,DEMANDS!$H$4:$H$14,0),FALSE)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M106" s="80">
        <f>HLOOKUP(REG_TRA_DEMANDS!M$3,'BY-Demands'!$J$5:$AK$15,MATCH($E106,'BY-Demands'!$I$5:$I$15,0),FALSE)*HLOOKUP(REG_TRA_DEMANDS!$F106,DEMANDS!$I$4:$T$14,MATCH($E106,DEMANDS!$H$4:$H$14,0),FALSE)/HLOOKUP(2018,DEMANDS!$I$4:$T$14,MATCH($E106,DEMANDS!$H$4:$H$14,0),FALSE)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N106" s="80">
        <f>HLOOKUP(REG_TRA_DEMANDS!N$3,'BY-Demands'!$J$5:$AK$15,MATCH($E106,'BY-Demands'!$I$5:$I$15,0),FALSE)*HLOOKUP(REG_TRA_DEMANDS!$F106,DEMANDS!$I$4:$T$14,MATCH($E106,DEMANDS!$H$4:$H$14,0),FALSE)/HLOOKUP(2018,DEMANDS!$I$4:$T$14,MATCH($E106,DEMANDS!$H$4:$H$14,0),FALSE)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O106" s="80">
        <f>HLOOKUP(REG_TRA_DEMANDS!O$3,'BY-Demands'!$J$5:$AK$15,MATCH($E106,'BY-Demands'!$I$5:$I$15,0),FALSE)*HLOOKUP(REG_TRA_DEMANDS!$F106,DEMANDS!$I$4:$T$14,MATCH($E106,DEMANDS!$H$4:$H$14,0),FALSE)/HLOOKUP(2018,DEMANDS!$I$4:$T$14,MATCH($E106,DEMANDS!$H$4:$H$14,0),FALSE)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P106" s="80">
        <f>HLOOKUP(REG_TRA_DEMANDS!P$3,'BY-Demands'!$J$5:$AK$15,MATCH($E106,'BY-Demands'!$I$5:$I$15,0),FALSE)*HLOOKUP(REG_TRA_DEMANDS!$F106,DEMANDS!$I$4:$T$14,MATCH($E106,DEMANDS!$H$4:$H$14,0),FALSE)/HLOOKUP(2018,DEMANDS!$I$4:$T$14,MATCH($E106,DEMANDS!$H$4:$H$14,0),FALSE)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Q106" s="80">
        <f>HLOOKUP(REG_TRA_DEMANDS!Q$3,'BY-Demands'!$J$5:$AK$15,MATCH($E106,'BY-Demands'!$I$5:$I$15,0),FALSE)*HLOOKUP(REG_TRA_DEMANDS!$F106,DEMANDS!$I$4:$T$14,MATCH($E106,DEMANDS!$H$4:$H$14,0),FALSE)/HLOOKUP(2018,DEMANDS!$I$4:$T$14,MATCH($E106,DEMANDS!$H$4:$H$14,0),FALSE)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R106" s="80">
        <f>HLOOKUP(REG_TRA_DEMANDS!R$3,'BY-Demands'!$J$5:$AK$15,MATCH($E106,'BY-Demands'!$I$5:$I$15,0),FALSE)*HLOOKUP(REG_TRA_DEMANDS!$F106,DEMANDS!$I$4:$T$14,MATCH($E106,DEMANDS!$H$4:$H$14,0),FALSE)/HLOOKUP(2018,DEMANDS!$I$4:$T$14,MATCH($E106,DEMANDS!$H$4:$H$14,0),FALSE)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S106" s="77">
        <f>HLOOKUP(REG_TRA_DEMANDS!S$3,'BY-Demands'!$J$5:$AK$15,MATCH($E106,'BY-Demands'!$I$5:$I$15,0),FALSE)*HLOOKUP(REG_TRA_DEMANDS!$F106,DEMANDS!$I$4:$T$14,MATCH($E106,DEMANDS!$H$4:$H$14,0),FALSE)/HLOOKUP(2018,DEMANDS!$I$4:$T$14,MATCH($E106,DEMANDS!$H$4:$H$14,0),FALSE)</f>
        <v>2.7680341765460361</v>
      </c>
      <c r="T106" s="77">
        <f>HLOOKUP(REG_TRA_DEMANDS!T$3,'BY-Demands'!$J$5:$AK$15,MATCH($E106,'BY-Demands'!$I$5:$I$15,0),FALSE)*HLOOKUP(REG_TRA_DEMANDS!$F106,DEMANDS!$I$4:$T$14,MATCH($E106,DEMANDS!$H$4:$H$14,0),FALSE)/HLOOKUP(2018,DEMANDS!$I$4:$T$14,MATCH($E106,DEMANDS!$H$4:$H$14,0),FALSE)</f>
        <v>2.5593767216572618</v>
      </c>
      <c r="U106" s="77">
        <f>HLOOKUP(REG_TRA_DEMANDS!U$3,'BY-Demands'!$J$5:$AK$15,MATCH($E106,'BY-Demands'!$I$5:$I$15,0),FALSE)*HLOOKUP(REG_TRA_DEMANDS!$F106,DEMANDS!$I$4:$T$14,MATCH($E106,DEMANDS!$H$4:$H$14,0),FALSE)/HLOOKUP(2018,DEMANDS!$I$4:$T$14,MATCH($E106,DEMANDS!$H$4:$H$14,0),FALSE)</f>
        <v>0.27891020163501584</v>
      </c>
      <c r="V106" s="80">
        <f>HLOOKUP(REG_TRA_DEMANDS!V$3,'BY-Demands'!$J$5:$AK$15,MATCH($E106,'BY-Demands'!$I$5:$I$15,0),FALSE)*HLOOKUP(REG_TRA_DEMANDS!$F106,DEMANDS!$I$4:$T$14,MATCH($E106,DEMANDS!$H$4:$H$14,0),FALSE)/HLOOKUP(2018,DEMANDS!$I$4:$T$14,MATCH($E106,DEMANDS!$H$4:$H$14,0),FALSE)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W106" s="80">
        <f>HLOOKUP(REG_TRA_DEMANDS!W$3,'BY-Demands'!$J$5:$AK$15,MATCH($E106,'BY-Demands'!$I$5:$I$15,0),FALSE)*HLOOKUP(REG_TRA_DEMANDS!$F106,DEMANDS!$I$4:$T$14,MATCH($E106,DEMANDS!$H$4:$H$14,0),FALSE)/HLOOKUP(2018,DEMANDS!$I$4:$T$14,MATCH($E106,DEMANDS!$H$4:$H$14,0),FALSE)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X106" s="80">
        <f>HLOOKUP(REG_TRA_DEMANDS!X$3,'BY-Demands'!$J$5:$AK$15,MATCH($E106,'BY-Demands'!$I$5:$I$15,0),FALSE)*HLOOKUP(REG_TRA_DEMANDS!$F106,DEMANDS!$I$4:$T$14,MATCH($E106,DEMANDS!$H$4:$H$14,0),FALSE)/HLOOKUP(2018,DEMANDS!$I$4:$T$14,MATCH($E106,DEMANDS!$H$4:$H$14,0),FALSE)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Y106" s="80">
        <f>HLOOKUP(REG_TRA_DEMANDS!Y$3,'BY-Demands'!$J$5:$AK$15,MATCH($E106,'BY-Demands'!$I$5:$I$15,0),FALSE)*HLOOKUP(REG_TRA_DEMANDS!$F106,DEMANDS!$I$4:$T$14,MATCH($E106,DEMANDS!$H$4:$H$14,0),FALSE)/HLOOKUP(2018,DEMANDS!$I$4:$T$14,MATCH($E106,DEMANDS!$H$4:$H$14,0),FALSE)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Z106" s="80">
        <f>HLOOKUP(REG_TRA_DEMANDS!Z$3,'BY-Demands'!$J$5:$AK$15,MATCH($E106,'BY-Demands'!$I$5:$I$15,0),FALSE)*HLOOKUP(REG_TRA_DEMANDS!$F106,DEMANDS!$I$4:$T$14,MATCH($E106,DEMANDS!$H$4:$H$14,0),FALSE)/HLOOKUP(2018,DEMANDS!$I$4:$T$14,MATCH($E106,DEMANDS!$H$4:$H$14,0),FALSE)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A106" s="77">
        <f>HLOOKUP(REG_TRA_DEMANDS!AA$3,'BY-Demands'!$J$5:$AK$15,MATCH($E106,'BY-Demands'!$I$5:$I$15,0),FALSE)*HLOOKUP(REG_TRA_DEMANDS!$F106,DEMANDS!$I$4:$T$14,MATCH($E106,DEMANDS!$H$4:$H$14,0),FALSE)/HLOOKUP(2018,DEMANDS!$I$4:$T$14,MATCH($E106,DEMANDS!$H$4:$H$14,0),FALSE)</f>
        <v>0.79626591949660941</v>
      </c>
      <c r="AB106" s="80">
        <f>HLOOKUP(REG_TRA_DEMANDS!AB$3,'BY-Demands'!$J$5:$AK$15,MATCH($E106,'BY-Demands'!$I$5:$I$15,0),FALSE)*HLOOKUP(REG_TRA_DEMANDS!$F106,DEMANDS!$I$4:$T$14,MATCH($E106,DEMANDS!$H$4:$H$14,0),FALSE)/HLOOKUP(2018,DEMANDS!$I$4:$T$14,MATCH($E106,DEMANDS!$H$4:$H$14,0),FALSE)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C106" s="80">
        <f>HLOOKUP(REG_TRA_DEMANDS!AC$3,'BY-Demands'!$J$5:$AK$15,MATCH($E106,'BY-Demands'!$I$5:$I$15,0),FALSE)*HLOOKUP(REG_TRA_DEMANDS!$F106,DEMANDS!$I$4:$T$14,MATCH($E106,DEMANDS!$H$4:$H$14,0),FALSE)/HLOOKUP(2018,DEMANDS!$I$4:$T$14,MATCH($E106,DEMANDS!$H$4:$H$14,0),FALSE)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D106" s="80">
        <f>HLOOKUP(REG_TRA_DEMANDS!AD$3,'BY-Demands'!$J$5:$AK$15,MATCH($E106,'BY-Demands'!$I$5:$I$15,0),FALSE)*HLOOKUP(REG_TRA_DEMANDS!$F106,DEMANDS!$I$4:$T$14,MATCH($E106,DEMANDS!$H$4:$H$14,0),FALSE)/HLOOKUP(2018,DEMANDS!$I$4:$T$14,MATCH($E106,DEMANDS!$H$4:$H$14,0),FALSE)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E106" s="80">
        <f>HLOOKUP(REG_TRA_DEMANDS!AE$3,'BY-Demands'!$J$5:$AK$15,MATCH($E106,'BY-Demands'!$I$5:$I$15,0),FALSE)*HLOOKUP(REG_TRA_DEMANDS!$F106,DEMANDS!$I$4:$T$14,MATCH($E106,DEMANDS!$H$4:$H$14,0),FALSE)/HLOOKUP(2018,DEMANDS!$I$4:$T$14,MATCH($E106,DEMANDS!$H$4:$H$14,0),FALSE)</f>
        <v>0</v>
      </c>
      <c r="AF106" s="80">
        <f>HLOOKUP(REG_TRA_DEMANDS!AF$3,'BY-Demands'!$J$5:$AK$15,MATCH($E106,'BY-Demands'!$I$5:$I$15,0),FALSE)*HLOOKUP(REG_TRA_DEMANDS!$F106,DEMANDS!$I$4:$T$14,MATCH($E106,DEMANDS!$H$4:$H$14,0),FALSE)/HLOOKUP(2018,DEMANDS!$I$4:$T$14,MATCH($E106,DEMANDS!$H$4:$H$14,0),FALSE)</f>
        <v>0</v>
      </c>
    </row>
    <row r="107" spans="4:32" x14ac:dyDescent="0.2">
      <c r="D107" s="75" t="s">
        <v>4</v>
      </c>
      <c r="E107" s="75" t="str">
        <f>DEMANDS!$H$14</f>
        <v>TAVIINT</v>
      </c>
      <c r="F107" s="75">
        <v>2040</v>
      </c>
      <c r="G107" s="80">
        <f>HLOOKUP(REG_TRA_DEMANDS!G$3,'BY-Demands'!$J$5:$AK$15,MATCH($E107,'BY-Demands'!$I$5:$I$15,0),FALSE)*HLOOKUP(REG_TRA_DEMANDS!$F107,DEMANDS!$I$4:$T$14,MATCH($E107,DEMANDS!$H$4:$H$14,0),FALSE)/HLOOKUP(2018,DEMANDS!$I$4:$T$14,MATCH($E107,DEMANDS!$H$4:$H$14,0),FALSE)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H107" s="77">
        <f>HLOOKUP(REG_TRA_DEMANDS!H$3,'BY-Demands'!$J$5:$AK$15,MATCH($E107,'BY-Demands'!$I$5:$I$15,0),FALSE)*HLOOKUP(REG_TRA_DEMANDS!$F107,DEMANDS!$I$4:$T$14,MATCH($E107,DEMANDS!$H$4:$H$14,0),FALSE)/HLOOKUP(2018,DEMANDS!$I$4:$T$14,MATCH($E107,DEMANDS!$H$4:$H$14,0),FALSE)</f>
        <v>49.149836093350494</v>
      </c>
      <c r="I107" s="80">
        <f>HLOOKUP(REG_TRA_DEMANDS!I$3,'BY-Demands'!$J$5:$AK$15,MATCH($E107,'BY-Demands'!$I$5:$I$15,0),FALSE)*HLOOKUP(REG_TRA_DEMANDS!$F107,DEMANDS!$I$4:$T$14,MATCH($E107,DEMANDS!$H$4:$H$14,0),FALSE)/HLOOKUP(2018,DEMANDS!$I$4:$T$14,MATCH($E107,DEMANDS!$H$4:$H$14,0),FALSE)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J107" s="80">
        <f>HLOOKUP(REG_TRA_DEMANDS!J$3,'BY-Demands'!$J$5:$AK$15,MATCH($E107,'BY-Demands'!$I$5:$I$15,0),FALSE)*HLOOKUP(REG_TRA_DEMANDS!$F107,DEMANDS!$I$4:$T$14,MATCH($E107,DEMANDS!$H$4:$H$14,0),FALSE)/HLOOKUP(2018,DEMANDS!$I$4:$T$14,MATCH($E107,DEMANDS!$H$4:$H$14,0),FALSE)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K107" s="80">
        <f>HLOOKUP(REG_TRA_DEMANDS!K$3,'BY-Demands'!$J$5:$AK$15,MATCH($E107,'BY-Demands'!$I$5:$I$15,0),FALSE)*HLOOKUP(REG_TRA_DEMANDS!$F107,DEMANDS!$I$4:$T$14,MATCH($E107,DEMANDS!$H$4:$H$14,0),FALSE)/HLOOKUP(2018,DEMANDS!$I$4:$T$14,MATCH($E107,DEMANDS!$H$4:$H$14,0),FALSE)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L107" s="80">
        <f>HLOOKUP(REG_TRA_DEMANDS!L$3,'BY-Demands'!$J$5:$AK$15,MATCH($E107,'BY-Demands'!$I$5:$I$15,0),FALSE)*HLOOKUP(REG_TRA_DEMANDS!$F107,DEMANDS!$I$4:$T$14,MATCH($E107,DEMANDS!$H$4:$H$14,0),FALSE)/HLOOKUP(2018,DEMANDS!$I$4:$T$14,MATCH($E107,DEMANDS!$H$4:$H$14,0),FALSE)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M107" s="80">
        <f>HLOOKUP(REG_TRA_DEMANDS!M$3,'BY-Demands'!$J$5:$AK$15,MATCH($E107,'BY-Demands'!$I$5:$I$15,0),FALSE)*HLOOKUP(REG_TRA_DEMANDS!$F107,DEMANDS!$I$4:$T$14,MATCH($E107,DEMANDS!$H$4:$H$14,0),FALSE)/HLOOKUP(2018,DEMANDS!$I$4:$T$14,MATCH($E107,DEMANDS!$H$4:$H$14,0),FALSE)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N107" s="80">
        <f>HLOOKUP(REG_TRA_DEMANDS!N$3,'BY-Demands'!$J$5:$AK$15,MATCH($E107,'BY-Demands'!$I$5:$I$15,0),FALSE)*HLOOKUP(REG_TRA_DEMANDS!$F107,DEMANDS!$I$4:$T$14,MATCH($E107,DEMANDS!$H$4:$H$14,0),FALSE)/HLOOKUP(2018,DEMANDS!$I$4:$T$14,MATCH($E107,DEMANDS!$H$4:$H$14,0),FALSE)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O107" s="80">
        <f>HLOOKUP(REG_TRA_DEMANDS!O$3,'BY-Demands'!$J$5:$AK$15,MATCH($E107,'BY-Demands'!$I$5:$I$15,0),FALSE)*HLOOKUP(REG_TRA_DEMANDS!$F107,DEMANDS!$I$4:$T$14,MATCH($E107,DEMANDS!$H$4:$H$14,0),FALSE)/HLOOKUP(2018,DEMANDS!$I$4:$T$14,MATCH($E107,DEMANDS!$H$4:$H$14,0),FALSE)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P107" s="80">
        <f>HLOOKUP(REG_TRA_DEMANDS!P$3,'BY-Demands'!$J$5:$AK$15,MATCH($E107,'BY-Demands'!$I$5:$I$15,0),FALSE)*HLOOKUP(REG_TRA_DEMANDS!$F107,DEMANDS!$I$4:$T$14,MATCH($E107,DEMANDS!$H$4:$H$14,0),FALSE)/HLOOKUP(2018,DEMANDS!$I$4:$T$14,MATCH($E107,DEMANDS!$H$4:$H$14,0),FALSE)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Q107" s="80">
        <f>HLOOKUP(REG_TRA_DEMANDS!Q$3,'BY-Demands'!$J$5:$AK$15,MATCH($E107,'BY-Demands'!$I$5:$I$15,0),FALSE)*HLOOKUP(REG_TRA_DEMANDS!$F107,DEMANDS!$I$4:$T$14,MATCH($E107,DEMANDS!$H$4:$H$14,0),FALSE)/HLOOKUP(2018,DEMANDS!$I$4:$T$14,MATCH($E107,DEMANDS!$H$4:$H$14,0),FALSE)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R107" s="80">
        <f>HLOOKUP(REG_TRA_DEMANDS!R$3,'BY-Demands'!$J$5:$AK$15,MATCH($E107,'BY-Demands'!$I$5:$I$15,0),FALSE)*HLOOKUP(REG_TRA_DEMANDS!$F107,DEMANDS!$I$4:$T$14,MATCH($E107,DEMANDS!$H$4:$H$14,0),FALSE)/HLOOKUP(2018,DEMANDS!$I$4:$T$14,MATCH($E107,DEMANDS!$H$4:$H$14,0),FALSE)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S107" s="77">
        <f>HLOOKUP(REG_TRA_DEMANDS!S$3,'BY-Demands'!$J$5:$AK$15,MATCH($E107,'BY-Demands'!$I$5:$I$15,0),FALSE)*HLOOKUP(REG_TRA_DEMANDS!$F107,DEMANDS!$I$4:$T$14,MATCH($E107,DEMANDS!$H$4:$H$14,0),FALSE)/HLOOKUP(2018,DEMANDS!$I$4:$T$14,MATCH($E107,DEMANDS!$H$4:$H$14,0),FALSE)</f>
        <v>2.9102171967512436</v>
      </c>
      <c r="T107" s="77">
        <f>HLOOKUP(REG_TRA_DEMANDS!T$3,'BY-Demands'!$J$5:$AK$15,MATCH($E107,'BY-Demands'!$I$5:$I$15,0),FALSE)*HLOOKUP(REG_TRA_DEMANDS!$F107,DEMANDS!$I$4:$T$14,MATCH($E107,DEMANDS!$H$4:$H$14,0),FALSE)/HLOOKUP(2018,DEMANDS!$I$4:$T$14,MATCH($E107,DEMANDS!$H$4:$H$14,0),FALSE)</f>
        <v>2.6908418297153593</v>
      </c>
      <c r="U107" s="77">
        <f>HLOOKUP(REG_TRA_DEMANDS!U$3,'BY-Demands'!$J$5:$AK$15,MATCH($E107,'BY-Demands'!$I$5:$I$15,0),FALSE)*HLOOKUP(REG_TRA_DEMANDS!$F107,DEMANDS!$I$4:$T$14,MATCH($E107,DEMANDS!$H$4:$H$14,0),FALSE)/HLOOKUP(2018,DEMANDS!$I$4:$T$14,MATCH($E107,DEMANDS!$H$4:$H$14,0),FALSE)</f>
        <v>0.29323672085595742</v>
      </c>
      <c r="V107" s="80">
        <f>HLOOKUP(REG_TRA_DEMANDS!V$3,'BY-Demands'!$J$5:$AK$15,MATCH($E107,'BY-Demands'!$I$5:$I$15,0),FALSE)*HLOOKUP(REG_TRA_DEMANDS!$F107,DEMANDS!$I$4:$T$14,MATCH($E107,DEMANDS!$H$4:$H$14,0),FALSE)/HLOOKUP(2018,DEMANDS!$I$4:$T$14,MATCH($E107,DEMANDS!$H$4:$H$14,0),FALSE)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W107" s="80">
        <f>HLOOKUP(REG_TRA_DEMANDS!W$3,'BY-Demands'!$J$5:$AK$15,MATCH($E107,'BY-Demands'!$I$5:$I$15,0),FALSE)*HLOOKUP(REG_TRA_DEMANDS!$F107,DEMANDS!$I$4:$T$14,MATCH($E107,DEMANDS!$H$4:$H$14,0),FALSE)/HLOOKUP(2018,DEMANDS!$I$4:$T$14,MATCH($E107,DEMANDS!$H$4:$H$14,0),FALSE)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X107" s="80">
        <f>HLOOKUP(REG_TRA_DEMANDS!X$3,'BY-Demands'!$J$5:$AK$15,MATCH($E107,'BY-Demands'!$I$5:$I$15,0),FALSE)*HLOOKUP(REG_TRA_DEMANDS!$F107,DEMANDS!$I$4:$T$14,MATCH($E107,DEMANDS!$H$4:$H$14,0),FALSE)/HLOOKUP(2018,DEMANDS!$I$4:$T$14,MATCH($E107,DEMANDS!$H$4:$H$14,0),FALSE)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Y107" s="80">
        <f>HLOOKUP(REG_TRA_DEMANDS!Y$3,'BY-Demands'!$J$5:$AK$15,MATCH($E107,'BY-Demands'!$I$5:$I$15,0),FALSE)*HLOOKUP(REG_TRA_DEMANDS!$F107,DEMANDS!$I$4:$T$14,MATCH($E107,DEMANDS!$H$4:$H$14,0),FALSE)/HLOOKUP(2018,DEMANDS!$I$4:$T$14,MATCH($E107,DEMANDS!$H$4:$H$14,0),FALSE)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Z107" s="80">
        <f>HLOOKUP(REG_TRA_DEMANDS!Z$3,'BY-Demands'!$J$5:$AK$15,MATCH($E107,'BY-Demands'!$I$5:$I$15,0),FALSE)*HLOOKUP(REG_TRA_DEMANDS!$F107,DEMANDS!$I$4:$T$14,MATCH($E107,DEMANDS!$H$4:$H$14,0),FALSE)/HLOOKUP(2018,DEMANDS!$I$4:$T$14,MATCH($E107,DEMANDS!$H$4:$H$14,0),FALSE)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A107" s="77">
        <f>HLOOKUP(REG_TRA_DEMANDS!AA$3,'BY-Demands'!$J$5:$AK$15,MATCH($E107,'BY-Demands'!$I$5:$I$15,0),FALSE)*HLOOKUP(REG_TRA_DEMANDS!$F107,DEMANDS!$I$4:$T$14,MATCH($E107,DEMANDS!$H$4:$H$14,0),FALSE)/HLOOKUP(2018,DEMANDS!$I$4:$T$14,MATCH($E107,DEMANDS!$H$4:$H$14,0),FALSE)</f>
        <v>0.8371669655457501</v>
      </c>
      <c r="AB107" s="80">
        <f>HLOOKUP(REG_TRA_DEMANDS!AB$3,'BY-Demands'!$J$5:$AK$15,MATCH($E107,'BY-Demands'!$I$5:$I$15,0),FALSE)*HLOOKUP(REG_TRA_DEMANDS!$F107,DEMANDS!$I$4:$T$14,MATCH($E107,DEMANDS!$H$4:$H$14,0),FALSE)/HLOOKUP(2018,DEMANDS!$I$4:$T$14,MATCH($E107,DEMANDS!$H$4:$H$14,0),FALSE)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C107" s="80">
        <f>HLOOKUP(REG_TRA_DEMANDS!AC$3,'BY-Demands'!$J$5:$AK$15,MATCH($E107,'BY-Demands'!$I$5:$I$15,0),FALSE)*HLOOKUP(REG_TRA_DEMANDS!$F107,DEMANDS!$I$4:$T$14,MATCH($E107,DEMANDS!$H$4:$H$14,0),FALSE)/HLOOKUP(2018,DEMANDS!$I$4:$T$14,MATCH($E107,DEMANDS!$H$4:$H$14,0),FALSE)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D107" s="80">
        <f>HLOOKUP(REG_TRA_DEMANDS!AD$3,'BY-Demands'!$J$5:$AK$15,MATCH($E107,'BY-Demands'!$I$5:$I$15,0),FALSE)*HLOOKUP(REG_TRA_DEMANDS!$F107,DEMANDS!$I$4:$T$14,MATCH($E107,DEMANDS!$H$4:$H$14,0),FALSE)/HLOOKUP(2018,DEMANDS!$I$4:$T$14,MATCH($E107,DEMANDS!$H$4:$H$14,0),FALSE)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E107" s="80">
        <f>HLOOKUP(REG_TRA_DEMANDS!AE$3,'BY-Demands'!$J$5:$AK$15,MATCH($E107,'BY-Demands'!$I$5:$I$15,0),FALSE)*HLOOKUP(REG_TRA_DEMANDS!$F107,DEMANDS!$I$4:$T$14,MATCH($E107,DEMANDS!$H$4:$H$14,0),FALSE)/HLOOKUP(2018,DEMANDS!$I$4:$T$14,MATCH($E107,DEMANDS!$H$4:$H$14,0),FALSE)</f>
        <v>0</v>
      </c>
      <c r="AF107" s="80">
        <f>HLOOKUP(REG_TRA_DEMANDS!AF$3,'BY-Demands'!$J$5:$AK$15,MATCH($E107,'BY-Demands'!$I$5:$I$15,0),FALSE)*HLOOKUP(REG_TRA_DEMANDS!$F107,DEMANDS!$I$4:$T$14,MATCH($E107,DEMANDS!$H$4:$H$14,0),FALSE)/HLOOKUP(2018,DEMANDS!$I$4:$T$14,MATCH($E107,DEMANDS!$H$4:$H$14,0),FALSE)</f>
        <v>0</v>
      </c>
    </row>
    <row r="108" spans="4:32" x14ac:dyDescent="0.2">
      <c r="D108" s="75" t="s">
        <v>4</v>
      </c>
      <c r="E108" s="75" t="str">
        <f>DEMANDS!$H$14</f>
        <v>TAVIINT</v>
      </c>
      <c r="F108" s="75">
        <v>2045</v>
      </c>
      <c r="G108" s="80">
        <f>HLOOKUP(REG_TRA_DEMANDS!G$3,'BY-Demands'!$J$5:$AK$15,MATCH($E108,'BY-Demands'!$I$5:$I$15,0),FALSE)*HLOOKUP(REG_TRA_DEMANDS!$F108,DEMANDS!$I$4:$T$14,MATCH($E108,DEMANDS!$H$4:$H$14,0),FALSE)/HLOOKUP(2018,DEMANDS!$I$4:$T$14,MATCH($E108,DEMANDS!$H$4:$H$14,0),FALSE)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H108" s="77">
        <f>HLOOKUP(REG_TRA_DEMANDS!H$3,'BY-Demands'!$J$5:$AK$15,MATCH($E108,'BY-Demands'!$I$5:$I$15,0),FALSE)*HLOOKUP(REG_TRA_DEMANDS!$F108,DEMANDS!$I$4:$T$14,MATCH($E108,DEMANDS!$H$4:$H$14,0),FALSE)/HLOOKUP(2018,DEMANDS!$I$4:$T$14,MATCH($E108,DEMANDS!$H$4:$H$14,0),FALSE)</f>
        <v>51.320384310942792</v>
      </c>
      <c r="I108" s="80">
        <f>HLOOKUP(REG_TRA_DEMANDS!I$3,'BY-Demands'!$J$5:$AK$15,MATCH($E108,'BY-Demands'!$I$5:$I$15,0),FALSE)*HLOOKUP(REG_TRA_DEMANDS!$F108,DEMANDS!$I$4:$T$14,MATCH($E108,DEMANDS!$H$4:$H$14,0),FALSE)/HLOOKUP(2018,DEMANDS!$I$4:$T$14,MATCH($E108,DEMANDS!$H$4:$H$14,0),FALSE)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J108" s="80">
        <f>HLOOKUP(REG_TRA_DEMANDS!J$3,'BY-Demands'!$J$5:$AK$15,MATCH($E108,'BY-Demands'!$I$5:$I$15,0),FALSE)*HLOOKUP(REG_TRA_DEMANDS!$F108,DEMANDS!$I$4:$T$14,MATCH($E108,DEMANDS!$H$4:$H$14,0),FALSE)/HLOOKUP(2018,DEMANDS!$I$4:$T$14,MATCH($E108,DEMANDS!$H$4:$H$14,0),FALSE)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K108" s="80">
        <f>HLOOKUP(REG_TRA_DEMANDS!K$3,'BY-Demands'!$J$5:$AK$15,MATCH($E108,'BY-Demands'!$I$5:$I$15,0),FALSE)*HLOOKUP(REG_TRA_DEMANDS!$F108,DEMANDS!$I$4:$T$14,MATCH($E108,DEMANDS!$H$4:$H$14,0),FALSE)/HLOOKUP(2018,DEMANDS!$I$4:$T$14,MATCH($E108,DEMANDS!$H$4:$H$14,0),FALSE)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L108" s="80">
        <f>HLOOKUP(REG_TRA_DEMANDS!L$3,'BY-Demands'!$J$5:$AK$15,MATCH($E108,'BY-Demands'!$I$5:$I$15,0),FALSE)*HLOOKUP(REG_TRA_DEMANDS!$F108,DEMANDS!$I$4:$T$14,MATCH($E108,DEMANDS!$H$4:$H$14,0),FALSE)/HLOOKUP(2018,DEMANDS!$I$4:$T$14,MATCH($E108,DEMANDS!$H$4:$H$14,0),FALSE)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M108" s="80">
        <f>HLOOKUP(REG_TRA_DEMANDS!M$3,'BY-Demands'!$J$5:$AK$15,MATCH($E108,'BY-Demands'!$I$5:$I$15,0),FALSE)*HLOOKUP(REG_TRA_DEMANDS!$F108,DEMANDS!$I$4:$T$14,MATCH($E108,DEMANDS!$H$4:$H$14,0),FALSE)/HLOOKUP(2018,DEMANDS!$I$4:$T$14,MATCH($E108,DEMANDS!$H$4:$H$14,0),FALSE)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N108" s="80">
        <f>HLOOKUP(REG_TRA_DEMANDS!N$3,'BY-Demands'!$J$5:$AK$15,MATCH($E108,'BY-Demands'!$I$5:$I$15,0),FALSE)*HLOOKUP(REG_TRA_DEMANDS!$F108,DEMANDS!$I$4:$T$14,MATCH($E108,DEMANDS!$H$4:$H$14,0),FALSE)/HLOOKUP(2018,DEMANDS!$I$4:$T$14,MATCH($E108,DEMANDS!$H$4:$H$14,0),FALSE)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O108" s="80">
        <f>HLOOKUP(REG_TRA_DEMANDS!O$3,'BY-Demands'!$J$5:$AK$15,MATCH($E108,'BY-Demands'!$I$5:$I$15,0),FALSE)*HLOOKUP(REG_TRA_DEMANDS!$F108,DEMANDS!$I$4:$T$14,MATCH($E108,DEMANDS!$H$4:$H$14,0),FALSE)/HLOOKUP(2018,DEMANDS!$I$4:$T$14,MATCH($E108,DEMANDS!$H$4:$H$14,0),FALSE)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P108" s="80">
        <f>HLOOKUP(REG_TRA_DEMANDS!P$3,'BY-Demands'!$J$5:$AK$15,MATCH($E108,'BY-Demands'!$I$5:$I$15,0),FALSE)*HLOOKUP(REG_TRA_DEMANDS!$F108,DEMANDS!$I$4:$T$14,MATCH($E108,DEMANDS!$H$4:$H$14,0),FALSE)/HLOOKUP(2018,DEMANDS!$I$4:$T$14,MATCH($E108,DEMANDS!$H$4:$H$14,0),FALSE)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Q108" s="80">
        <f>HLOOKUP(REG_TRA_DEMANDS!Q$3,'BY-Demands'!$J$5:$AK$15,MATCH($E108,'BY-Demands'!$I$5:$I$15,0),FALSE)*HLOOKUP(REG_TRA_DEMANDS!$F108,DEMANDS!$I$4:$T$14,MATCH($E108,DEMANDS!$H$4:$H$14,0),FALSE)/HLOOKUP(2018,DEMANDS!$I$4:$T$14,MATCH($E108,DEMANDS!$H$4:$H$14,0),FALSE)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R108" s="80">
        <f>HLOOKUP(REG_TRA_DEMANDS!R$3,'BY-Demands'!$J$5:$AK$15,MATCH($E108,'BY-Demands'!$I$5:$I$15,0),FALSE)*HLOOKUP(REG_TRA_DEMANDS!$F108,DEMANDS!$I$4:$T$14,MATCH($E108,DEMANDS!$H$4:$H$14,0),FALSE)/HLOOKUP(2018,DEMANDS!$I$4:$T$14,MATCH($E108,DEMANDS!$H$4:$H$14,0),FALSE)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S108" s="77">
        <f>HLOOKUP(REG_TRA_DEMANDS!S$3,'BY-Demands'!$J$5:$AK$15,MATCH($E108,'BY-Demands'!$I$5:$I$15,0),FALSE)*HLOOKUP(REG_TRA_DEMANDS!$F108,DEMANDS!$I$4:$T$14,MATCH($E108,DEMANDS!$H$4:$H$14,0),FALSE)/HLOOKUP(2018,DEMANDS!$I$4:$T$14,MATCH($E108,DEMANDS!$H$4:$H$14,0),FALSE)</f>
        <v>3.0387378033554535</v>
      </c>
      <c r="T108" s="77">
        <f>HLOOKUP(REG_TRA_DEMANDS!T$3,'BY-Demands'!$J$5:$AK$15,MATCH($E108,'BY-Demands'!$I$5:$I$15,0),FALSE)*HLOOKUP(REG_TRA_DEMANDS!$F108,DEMANDS!$I$4:$T$14,MATCH($E108,DEMANDS!$H$4:$H$14,0),FALSE)/HLOOKUP(2018,DEMANDS!$I$4:$T$14,MATCH($E108,DEMANDS!$H$4:$H$14,0),FALSE)</f>
        <v>2.8096744119078698</v>
      </c>
      <c r="U108" s="77">
        <f>HLOOKUP(REG_TRA_DEMANDS!U$3,'BY-Demands'!$J$5:$AK$15,MATCH($E108,'BY-Demands'!$I$5:$I$15,0),FALSE)*HLOOKUP(REG_TRA_DEMANDS!$F108,DEMANDS!$I$4:$T$14,MATCH($E108,DEMANDS!$H$4:$H$14,0),FALSE)/HLOOKUP(2018,DEMANDS!$I$4:$T$14,MATCH($E108,DEMANDS!$H$4:$H$14,0),FALSE)</f>
        <v>0.3061866000900943</v>
      </c>
      <c r="V108" s="80">
        <f>HLOOKUP(REG_TRA_DEMANDS!V$3,'BY-Demands'!$J$5:$AK$15,MATCH($E108,'BY-Demands'!$I$5:$I$15,0),FALSE)*HLOOKUP(REG_TRA_DEMANDS!$F108,DEMANDS!$I$4:$T$14,MATCH($E108,DEMANDS!$H$4:$H$14,0),FALSE)/HLOOKUP(2018,DEMANDS!$I$4:$T$14,MATCH($E108,DEMANDS!$H$4:$H$14,0),FALSE)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W108" s="80">
        <f>HLOOKUP(REG_TRA_DEMANDS!W$3,'BY-Demands'!$J$5:$AK$15,MATCH($E108,'BY-Demands'!$I$5:$I$15,0),FALSE)*HLOOKUP(REG_TRA_DEMANDS!$F108,DEMANDS!$I$4:$T$14,MATCH($E108,DEMANDS!$H$4:$H$14,0),FALSE)/HLOOKUP(2018,DEMANDS!$I$4:$T$14,MATCH($E108,DEMANDS!$H$4:$H$14,0),FALSE)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X108" s="80">
        <f>HLOOKUP(REG_TRA_DEMANDS!X$3,'BY-Demands'!$J$5:$AK$15,MATCH($E108,'BY-Demands'!$I$5:$I$15,0),FALSE)*HLOOKUP(REG_TRA_DEMANDS!$F108,DEMANDS!$I$4:$T$14,MATCH($E108,DEMANDS!$H$4:$H$14,0),FALSE)/HLOOKUP(2018,DEMANDS!$I$4:$T$14,MATCH($E108,DEMANDS!$H$4:$H$14,0),FALSE)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Y108" s="80">
        <f>HLOOKUP(REG_TRA_DEMANDS!Y$3,'BY-Demands'!$J$5:$AK$15,MATCH($E108,'BY-Demands'!$I$5:$I$15,0),FALSE)*HLOOKUP(REG_TRA_DEMANDS!$F108,DEMANDS!$I$4:$T$14,MATCH($E108,DEMANDS!$H$4:$H$14,0),FALSE)/HLOOKUP(2018,DEMANDS!$I$4:$T$14,MATCH($E108,DEMANDS!$H$4:$H$14,0),FALSE)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Z108" s="80">
        <f>HLOOKUP(REG_TRA_DEMANDS!Z$3,'BY-Demands'!$J$5:$AK$15,MATCH($E108,'BY-Demands'!$I$5:$I$15,0),FALSE)*HLOOKUP(REG_TRA_DEMANDS!$F108,DEMANDS!$I$4:$T$14,MATCH($E108,DEMANDS!$H$4:$H$14,0),FALSE)/HLOOKUP(2018,DEMANDS!$I$4:$T$14,MATCH($E108,DEMANDS!$H$4:$H$14,0),FALSE)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A108" s="77">
        <f>HLOOKUP(REG_TRA_DEMANDS!AA$3,'BY-Demands'!$J$5:$AK$15,MATCH($E108,'BY-Demands'!$I$5:$I$15,0),FALSE)*HLOOKUP(REG_TRA_DEMANDS!$F108,DEMANDS!$I$4:$T$14,MATCH($E108,DEMANDS!$H$4:$H$14,0),FALSE)/HLOOKUP(2018,DEMANDS!$I$4:$T$14,MATCH($E108,DEMANDS!$H$4:$H$14,0),FALSE)</f>
        <v>0.87413781650527789</v>
      </c>
      <c r="AB108" s="80">
        <f>HLOOKUP(REG_TRA_DEMANDS!AB$3,'BY-Demands'!$J$5:$AK$15,MATCH($E108,'BY-Demands'!$I$5:$I$15,0),FALSE)*HLOOKUP(REG_TRA_DEMANDS!$F108,DEMANDS!$I$4:$T$14,MATCH($E108,DEMANDS!$H$4:$H$14,0),FALSE)/HLOOKUP(2018,DEMANDS!$I$4:$T$14,MATCH($E108,DEMANDS!$H$4:$H$14,0),FALSE)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C108" s="80">
        <f>HLOOKUP(REG_TRA_DEMANDS!AC$3,'BY-Demands'!$J$5:$AK$15,MATCH($E108,'BY-Demands'!$I$5:$I$15,0),FALSE)*HLOOKUP(REG_TRA_DEMANDS!$F108,DEMANDS!$I$4:$T$14,MATCH($E108,DEMANDS!$H$4:$H$14,0),FALSE)/HLOOKUP(2018,DEMANDS!$I$4:$T$14,MATCH($E108,DEMANDS!$H$4:$H$14,0),FALSE)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D108" s="80">
        <f>HLOOKUP(REG_TRA_DEMANDS!AD$3,'BY-Demands'!$J$5:$AK$15,MATCH($E108,'BY-Demands'!$I$5:$I$15,0),FALSE)*HLOOKUP(REG_TRA_DEMANDS!$F108,DEMANDS!$I$4:$T$14,MATCH($E108,DEMANDS!$H$4:$H$14,0),FALSE)/HLOOKUP(2018,DEMANDS!$I$4:$T$14,MATCH($E108,DEMANDS!$H$4:$H$14,0),FALSE)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E108" s="80">
        <f>HLOOKUP(REG_TRA_DEMANDS!AE$3,'BY-Demands'!$J$5:$AK$15,MATCH($E108,'BY-Demands'!$I$5:$I$15,0),FALSE)*HLOOKUP(REG_TRA_DEMANDS!$F108,DEMANDS!$I$4:$T$14,MATCH($E108,DEMANDS!$H$4:$H$14,0),FALSE)/HLOOKUP(2018,DEMANDS!$I$4:$T$14,MATCH($E108,DEMANDS!$H$4:$H$14,0),FALSE)</f>
        <v>0</v>
      </c>
      <c r="AF108" s="80">
        <f>HLOOKUP(REG_TRA_DEMANDS!AF$3,'BY-Demands'!$J$5:$AK$15,MATCH($E108,'BY-Demands'!$I$5:$I$15,0),FALSE)*HLOOKUP(REG_TRA_DEMANDS!$F108,DEMANDS!$I$4:$T$14,MATCH($E108,DEMANDS!$H$4:$H$14,0),FALSE)/HLOOKUP(2018,DEMANDS!$I$4:$T$14,MATCH($E108,DEMANDS!$H$4:$H$14,0),FALSE)</f>
        <v>0</v>
      </c>
    </row>
    <row r="109" spans="4:32" x14ac:dyDescent="0.2">
      <c r="D109" s="75" t="s">
        <v>4</v>
      </c>
      <c r="E109" s="75" t="str">
        <f>DEMANDS!$H$14</f>
        <v>TAVIINT</v>
      </c>
      <c r="F109" s="75">
        <v>2050</v>
      </c>
      <c r="G109" s="80">
        <f>HLOOKUP(REG_TRA_DEMANDS!G$3,'BY-Demands'!$J$5:$AK$15,MATCH($E109,'BY-Demands'!$I$5:$I$15,0),FALSE)*HLOOKUP(REG_TRA_DEMANDS!$F109,DEMANDS!$I$4:$T$14,MATCH($E109,DEMANDS!$H$4:$H$14,0),FALSE)/HLOOKUP(2018,DEMANDS!$I$4:$T$14,MATCH($E109,DEMANDS!$H$4:$H$14,0),FALSE)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H109" s="77">
        <f>HLOOKUP(REG_TRA_DEMANDS!H$3,'BY-Demands'!$J$5:$AK$15,MATCH($E109,'BY-Demands'!$I$5:$I$15,0),FALSE)*HLOOKUP(REG_TRA_DEMANDS!$F109,DEMANDS!$I$4:$T$14,MATCH($E109,DEMANDS!$H$4:$H$14,0),FALSE)/HLOOKUP(2018,DEMANDS!$I$4:$T$14,MATCH($E109,DEMANDS!$H$4:$H$14,0),FALSE)</f>
        <v>53.28236382991772</v>
      </c>
      <c r="I109" s="80">
        <f>HLOOKUP(REG_TRA_DEMANDS!I$3,'BY-Demands'!$J$5:$AK$15,MATCH($E109,'BY-Demands'!$I$5:$I$15,0),FALSE)*HLOOKUP(REG_TRA_DEMANDS!$F109,DEMANDS!$I$4:$T$14,MATCH($E109,DEMANDS!$H$4:$H$14,0),FALSE)/HLOOKUP(2018,DEMANDS!$I$4:$T$14,MATCH($E109,DEMANDS!$H$4:$H$14,0),FALSE)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J109" s="80">
        <f>HLOOKUP(REG_TRA_DEMANDS!J$3,'BY-Demands'!$J$5:$AK$15,MATCH($E109,'BY-Demands'!$I$5:$I$15,0),FALSE)*HLOOKUP(REG_TRA_DEMANDS!$F109,DEMANDS!$I$4:$T$14,MATCH($E109,DEMANDS!$H$4:$H$14,0),FALSE)/HLOOKUP(2018,DEMANDS!$I$4:$T$14,MATCH($E109,DEMANDS!$H$4:$H$14,0),FALSE)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K109" s="80">
        <f>HLOOKUP(REG_TRA_DEMANDS!K$3,'BY-Demands'!$J$5:$AK$15,MATCH($E109,'BY-Demands'!$I$5:$I$15,0),FALSE)*HLOOKUP(REG_TRA_DEMANDS!$F109,DEMANDS!$I$4:$T$14,MATCH($E109,DEMANDS!$H$4:$H$14,0),FALSE)/HLOOKUP(2018,DEMANDS!$I$4:$T$14,MATCH($E109,DEMANDS!$H$4:$H$14,0),FALSE)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L109" s="80">
        <f>HLOOKUP(REG_TRA_DEMANDS!L$3,'BY-Demands'!$J$5:$AK$15,MATCH($E109,'BY-Demands'!$I$5:$I$15,0),FALSE)*HLOOKUP(REG_TRA_DEMANDS!$F109,DEMANDS!$I$4:$T$14,MATCH($E109,DEMANDS!$H$4:$H$14,0),FALSE)/HLOOKUP(2018,DEMANDS!$I$4:$T$14,MATCH($E109,DEMANDS!$H$4:$H$14,0),FALSE)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M109" s="80">
        <f>HLOOKUP(REG_TRA_DEMANDS!M$3,'BY-Demands'!$J$5:$AK$15,MATCH($E109,'BY-Demands'!$I$5:$I$15,0),FALSE)*HLOOKUP(REG_TRA_DEMANDS!$F109,DEMANDS!$I$4:$T$14,MATCH($E109,DEMANDS!$H$4:$H$14,0),FALSE)/HLOOKUP(2018,DEMANDS!$I$4:$T$14,MATCH($E109,DEMANDS!$H$4:$H$14,0),FALSE)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N109" s="80">
        <f>HLOOKUP(REG_TRA_DEMANDS!N$3,'BY-Demands'!$J$5:$AK$15,MATCH($E109,'BY-Demands'!$I$5:$I$15,0),FALSE)*HLOOKUP(REG_TRA_DEMANDS!$F109,DEMANDS!$I$4:$T$14,MATCH($E109,DEMANDS!$H$4:$H$14,0),FALSE)/HLOOKUP(2018,DEMANDS!$I$4:$T$14,MATCH($E109,DEMANDS!$H$4:$H$14,0),FALSE)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O109" s="80">
        <f>HLOOKUP(REG_TRA_DEMANDS!O$3,'BY-Demands'!$J$5:$AK$15,MATCH($E109,'BY-Demands'!$I$5:$I$15,0),FALSE)*HLOOKUP(REG_TRA_DEMANDS!$F109,DEMANDS!$I$4:$T$14,MATCH($E109,DEMANDS!$H$4:$H$14,0),FALSE)/HLOOKUP(2018,DEMANDS!$I$4:$T$14,MATCH($E109,DEMANDS!$H$4:$H$14,0),FALSE)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P109" s="80">
        <f>HLOOKUP(REG_TRA_DEMANDS!P$3,'BY-Demands'!$J$5:$AK$15,MATCH($E109,'BY-Demands'!$I$5:$I$15,0),FALSE)*HLOOKUP(REG_TRA_DEMANDS!$F109,DEMANDS!$I$4:$T$14,MATCH($E109,DEMANDS!$H$4:$H$14,0),FALSE)/HLOOKUP(2018,DEMANDS!$I$4:$T$14,MATCH($E109,DEMANDS!$H$4:$H$14,0),FALSE)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Q109" s="80">
        <f>HLOOKUP(REG_TRA_DEMANDS!Q$3,'BY-Demands'!$J$5:$AK$15,MATCH($E109,'BY-Demands'!$I$5:$I$15,0),FALSE)*HLOOKUP(REG_TRA_DEMANDS!$F109,DEMANDS!$I$4:$T$14,MATCH($E109,DEMANDS!$H$4:$H$14,0),FALSE)/HLOOKUP(2018,DEMANDS!$I$4:$T$14,MATCH($E109,DEMANDS!$H$4:$H$14,0),FALSE)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R109" s="80">
        <f>HLOOKUP(REG_TRA_DEMANDS!R$3,'BY-Demands'!$J$5:$AK$15,MATCH($E109,'BY-Demands'!$I$5:$I$15,0),FALSE)*HLOOKUP(REG_TRA_DEMANDS!$F109,DEMANDS!$I$4:$T$14,MATCH($E109,DEMANDS!$H$4:$H$14,0),FALSE)/HLOOKUP(2018,DEMANDS!$I$4:$T$14,MATCH($E109,DEMANDS!$H$4:$H$14,0),FALSE)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S109" s="77">
        <f>HLOOKUP(REG_TRA_DEMANDS!S$3,'BY-Demands'!$J$5:$AK$15,MATCH($E109,'BY-Demands'!$I$5:$I$15,0),FALSE)*HLOOKUP(REG_TRA_DEMANDS!$F109,DEMANDS!$I$4:$T$14,MATCH($E109,DEMANDS!$H$4:$H$14,0),FALSE)/HLOOKUP(2018,DEMANDS!$I$4:$T$14,MATCH($E109,DEMANDS!$H$4:$H$14,0),FALSE)</f>
        <v>3.154908822216024</v>
      </c>
      <c r="T109" s="77">
        <f>HLOOKUP(REG_TRA_DEMANDS!T$3,'BY-Demands'!$J$5:$AK$15,MATCH($E109,'BY-Demands'!$I$5:$I$15,0),FALSE)*HLOOKUP(REG_TRA_DEMANDS!$F109,DEMANDS!$I$4:$T$14,MATCH($E109,DEMANDS!$H$4:$H$14,0),FALSE)/HLOOKUP(2018,DEMANDS!$I$4:$T$14,MATCH($E109,DEMANDS!$H$4:$H$14,0),FALSE)</f>
        <v>2.9170883318378449</v>
      </c>
      <c r="U109" s="77">
        <f>HLOOKUP(REG_TRA_DEMANDS!U$3,'BY-Demands'!$J$5:$AK$15,MATCH($E109,'BY-Demands'!$I$5:$I$15,0),FALSE)*HLOOKUP(REG_TRA_DEMANDS!$F109,DEMANDS!$I$4:$T$14,MATCH($E109,DEMANDS!$H$4:$H$14,0),FALSE)/HLOOKUP(2018,DEMANDS!$I$4:$T$14,MATCH($E109,DEMANDS!$H$4:$H$14,0),FALSE)</f>
        <v>0.31789212113065363</v>
      </c>
      <c r="V109" s="80">
        <f>HLOOKUP(REG_TRA_DEMANDS!V$3,'BY-Demands'!$J$5:$AK$15,MATCH($E109,'BY-Demands'!$I$5:$I$15,0),FALSE)*HLOOKUP(REG_TRA_DEMANDS!$F109,DEMANDS!$I$4:$T$14,MATCH($E109,DEMANDS!$H$4:$H$14,0),FALSE)/HLOOKUP(2018,DEMANDS!$I$4:$T$14,MATCH($E109,DEMANDS!$H$4:$H$14,0),FALSE)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W109" s="80">
        <f>HLOOKUP(REG_TRA_DEMANDS!W$3,'BY-Demands'!$J$5:$AK$15,MATCH($E109,'BY-Demands'!$I$5:$I$15,0),FALSE)*HLOOKUP(REG_TRA_DEMANDS!$F109,DEMANDS!$I$4:$T$14,MATCH($E109,DEMANDS!$H$4:$H$14,0),FALSE)/HLOOKUP(2018,DEMANDS!$I$4:$T$14,MATCH($E109,DEMANDS!$H$4:$H$14,0),FALSE)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X109" s="80">
        <f>HLOOKUP(REG_TRA_DEMANDS!X$3,'BY-Demands'!$J$5:$AK$15,MATCH($E109,'BY-Demands'!$I$5:$I$15,0),FALSE)*HLOOKUP(REG_TRA_DEMANDS!$F109,DEMANDS!$I$4:$T$14,MATCH($E109,DEMANDS!$H$4:$H$14,0),FALSE)/HLOOKUP(2018,DEMANDS!$I$4:$T$14,MATCH($E109,DEMANDS!$H$4:$H$14,0),FALSE)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Y109" s="80">
        <f>HLOOKUP(REG_TRA_DEMANDS!Y$3,'BY-Demands'!$J$5:$AK$15,MATCH($E109,'BY-Demands'!$I$5:$I$15,0),FALSE)*HLOOKUP(REG_TRA_DEMANDS!$F109,DEMANDS!$I$4:$T$14,MATCH($E109,DEMANDS!$H$4:$H$14,0),FALSE)/HLOOKUP(2018,DEMANDS!$I$4:$T$14,MATCH($E109,DEMANDS!$H$4:$H$14,0),FALSE)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Z109" s="80">
        <f>HLOOKUP(REG_TRA_DEMANDS!Z$3,'BY-Demands'!$J$5:$AK$15,MATCH($E109,'BY-Demands'!$I$5:$I$15,0),FALSE)*HLOOKUP(REG_TRA_DEMANDS!$F109,DEMANDS!$I$4:$T$14,MATCH($E109,DEMANDS!$H$4:$H$14,0),FALSE)/HLOOKUP(2018,DEMANDS!$I$4:$T$14,MATCH($E109,DEMANDS!$H$4:$H$14,0),FALSE)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A109" s="77">
        <f>HLOOKUP(REG_TRA_DEMANDS!AA$3,'BY-Demands'!$J$5:$AK$15,MATCH($E109,'BY-Demands'!$I$5:$I$15,0),FALSE)*HLOOKUP(REG_TRA_DEMANDS!$F109,DEMANDS!$I$4:$T$14,MATCH($E109,DEMANDS!$H$4:$H$14,0),FALSE)/HLOOKUP(2018,DEMANDS!$I$4:$T$14,MATCH($E109,DEMANDS!$H$4:$H$14,0),FALSE)</f>
        <v>0.90755612612575232</v>
      </c>
      <c r="AB109" s="80">
        <f>HLOOKUP(REG_TRA_DEMANDS!AB$3,'BY-Demands'!$J$5:$AK$15,MATCH($E109,'BY-Demands'!$I$5:$I$15,0),FALSE)*HLOOKUP(REG_TRA_DEMANDS!$F109,DEMANDS!$I$4:$T$14,MATCH($E109,DEMANDS!$H$4:$H$14,0),FALSE)/HLOOKUP(2018,DEMANDS!$I$4:$T$14,MATCH($E109,DEMANDS!$H$4:$H$14,0),FALSE)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C109" s="80">
        <f>HLOOKUP(REG_TRA_DEMANDS!AC$3,'BY-Demands'!$J$5:$AK$15,MATCH($E109,'BY-Demands'!$I$5:$I$15,0),FALSE)*HLOOKUP(REG_TRA_DEMANDS!$F109,DEMANDS!$I$4:$T$14,MATCH($E109,DEMANDS!$H$4:$H$14,0),FALSE)/HLOOKUP(2018,DEMANDS!$I$4:$T$14,MATCH($E109,DEMANDS!$H$4:$H$14,0),FALSE)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D109" s="80">
        <f>HLOOKUP(REG_TRA_DEMANDS!AD$3,'BY-Demands'!$J$5:$AK$15,MATCH($E109,'BY-Demands'!$I$5:$I$15,0),FALSE)*HLOOKUP(REG_TRA_DEMANDS!$F109,DEMANDS!$I$4:$T$14,MATCH($E109,DEMANDS!$H$4:$H$14,0),FALSE)/HLOOKUP(2018,DEMANDS!$I$4:$T$14,MATCH($E109,DEMANDS!$H$4:$H$14,0),FALSE)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E109" s="80">
        <f>HLOOKUP(REG_TRA_DEMANDS!AE$3,'BY-Demands'!$J$5:$AK$15,MATCH($E109,'BY-Demands'!$I$5:$I$15,0),FALSE)*HLOOKUP(REG_TRA_DEMANDS!$F109,DEMANDS!$I$4:$T$14,MATCH($E109,DEMANDS!$H$4:$H$14,0),FALSE)/HLOOKUP(2018,DEMANDS!$I$4:$T$14,MATCH($E109,DEMANDS!$H$4:$H$14,0),FALSE)</f>
        <v>0</v>
      </c>
      <c r="AF109" s="80">
        <f>HLOOKUP(REG_TRA_DEMANDS!AF$3,'BY-Demands'!$J$5:$AK$15,MATCH($E109,'BY-Demands'!$I$5:$I$15,0),FALSE)*HLOOKUP(REG_TRA_DEMANDS!$F109,DEMANDS!$I$4:$T$14,MATCH($E109,DEMANDS!$H$4:$H$14,0),FALSE)/HLOOKUP(2018,DEMANDS!$I$4:$T$14,MATCH($E109,DEMANDS!$H$4:$H$14,0),FALSE)</f>
        <v>0</v>
      </c>
    </row>
    <row r="110" spans="4:32" x14ac:dyDescent="0.2">
      <c r="D110" s="75" t="s">
        <v>4</v>
      </c>
      <c r="E110" s="75" t="str">
        <f>DEMANDS!$H$14</f>
        <v>TAVIINT</v>
      </c>
      <c r="F110" s="75">
        <v>2055</v>
      </c>
      <c r="G110" s="80">
        <f>HLOOKUP(REG_TRA_DEMANDS!G$3,'BY-Demands'!$J$5:$AK$15,MATCH($E110,'BY-Demands'!$I$5:$I$15,0),FALSE)*HLOOKUP(REG_TRA_DEMANDS!$F110,DEMANDS!$I$4:$T$14,MATCH($E110,DEMANDS!$H$4:$H$14,0),FALSE)/HLOOKUP(2018,DEMANDS!$I$4:$T$14,MATCH($E110,DEMANDS!$H$4:$H$14,0),FALSE)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H110" s="77">
        <f>HLOOKUP(REG_TRA_DEMANDS!H$3,'BY-Demands'!$J$5:$AK$15,MATCH($E110,'BY-Demands'!$I$5:$I$15,0),FALSE)*HLOOKUP(REG_TRA_DEMANDS!$F110,DEMANDS!$I$4:$T$14,MATCH($E110,DEMANDS!$H$4:$H$14,0),FALSE)/HLOOKUP(2018,DEMANDS!$I$4:$T$14,MATCH($E110,DEMANDS!$H$4:$H$14,0),FALSE)</f>
        <v>55.055816085748354</v>
      </c>
      <c r="I110" s="80">
        <f>HLOOKUP(REG_TRA_DEMANDS!I$3,'BY-Demands'!$J$5:$AK$15,MATCH($E110,'BY-Demands'!$I$5:$I$15,0),FALSE)*HLOOKUP(REG_TRA_DEMANDS!$F110,DEMANDS!$I$4:$T$14,MATCH($E110,DEMANDS!$H$4:$H$14,0),FALSE)/HLOOKUP(2018,DEMANDS!$I$4:$T$14,MATCH($E110,DEMANDS!$H$4:$H$14,0),FALSE)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J110" s="80">
        <f>HLOOKUP(REG_TRA_DEMANDS!J$3,'BY-Demands'!$J$5:$AK$15,MATCH($E110,'BY-Demands'!$I$5:$I$15,0),FALSE)*HLOOKUP(REG_TRA_DEMANDS!$F110,DEMANDS!$I$4:$T$14,MATCH($E110,DEMANDS!$H$4:$H$14,0),FALSE)/HLOOKUP(2018,DEMANDS!$I$4:$T$14,MATCH($E110,DEMANDS!$H$4:$H$14,0),FALSE)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K110" s="80">
        <f>HLOOKUP(REG_TRA_DEMANDS!K$3,'BY-Demands'!$J$5:$AK$15,MATCH($E110,'BY-Demands'!$I$5:$I$15,0),FALSE)*HLOOKUP(REG_TRA_DEMANDS!$F110,DEMANDS!$I$4:$T$14,MATCH($E110,DEMANDS!$H$4:$H$14,0),FALSE)/HLOOKUP(2018,DEMANDS!$I$4:$T$14,MATCH($E110,DEMANDS!$H$4:$H$14,0),FALSE)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L110" s="80">
        <f>HLOOKUP(REG_TRA_DEMANDS!L$3,'BY-Demands'!$J$5:$AK$15,MATCH($E110,'BY-Demands'!$I$5:$I$15,0),FALSE)*HLOOKUP(REG_TRA_DEMANDS!$F110,DEMANDS!$I$4:$T$14,MATCH($E110,DEMANDS!$H$4:$H$14,0),FALSE)/HLOOKUP(2018,DEMANDS!$I$4:$T$14,MATCH($E110,DEMANDS!$H$4:$H$14,0),FALSE)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M110" s="80">
        <f>HLOOKUP(REG_TRA_DEMANDS!M$3,'BY-Demands'!$J$5:$AK$15,MATCH($E110,'BY-Demands'!$I$5:$I$15,0),FALSE)*HLOOKUP(REG_TRA_DEMANDS!$F110,DEMANDS!$I$4:$T$14,MATCH($E110,DEMANDS!$H$4:$H$14,0),FALSE)/HLOOKUP(2018,DEMANDS!$I$4:$T$14,MATCH($E110,DEMANDS!$H$4:$H$14,0),FALSE)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N110" s="80">
        <f>HLOOKUP(REG_TRA_DEMANDS!N$3,'BY-Demands'!$J$5:$AK$15,MATCH($E110,'BY-Demands'!$I$5:$I$15,0),FALSE)*HLOOKUP(REG_TRA_DEMANDS!$F110,DEMANDS!$I$4:$T$14,MATCH($E110,DEMANDS!$H$4:$H$14,0),FALSE)/HLOOKUP(2018,DEMANDS!$I$4:$T$14,MATCH($E110,DEMANDS!$H$4:$H$14,0),FALSE)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O110" s="80">
        <f>HLOOKUP(REG_TRA_DEMANDS!O$3,'BY-Demands'!$J$5:$AK$15,MATCH($E110,'BY-Demands'!$I$5:$I$15,0),FALSE)*HLOOKUP(REG_TRA_DEMANDS!$F110,DEMANDS!$I$4:$T$14,MATCH($E110,DEMANDS!$H$4:$H$14,0),FALSE)/HLOOKUP(2018,DEMANDS!$I$4:$T$14,MATCH($E110,DEMANDS!$H$4:$H$14,0),FALSE)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P110" s="80">
        <f>HLOOKUP(REG_TRA_DEMANDS!P$3,'BY-Demands'!$J$5:$AK$15,MATCH($E110,'BY-Demands'!$I$5:$I$15,0),FALSE)*HLOOKUP(REG_TRA_DEMANDS!$F110,DEMANDS!$I$4:$T$14,MATCH($E110,DEMANDS!$H$4:$H$14,0),FALSE)/HLOOKUP(2018,DEMANDS!$I$4:$T$14,MATCH($E110,DEMANDS!$H$4:$H$14,0),FALSE)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Q110" s="80">
        <f>HLOOKUP(REG_TRA_DEMANDS!Q$3,'BY-Demands'!$J$5:$AK$15,MATCH($E110,'BY-Demands'!$I$5:$I$15,0),FALSE)*HLOOKUP(REG_TRA_DEMANDS!$F110,DEMANDS!$I$4:$T$14,MATCH($E110,DEMANDS!$H$4:$H$14,0),FALSE)/HLOOKUP(2018,DEMANDS!$I$4:$T$14,MATCH($E110,DEMANDS!$H$4:$H$14,0),FALSE)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R110" s="80">
        <f>HLOOKUP(REG_TRA_DEMANDS!R$3,'BY-Demands'!$J$5:$AK$15,MATCH($E110,'BY-Demands'!$I$5:$I$15,0),FALSE)*HLOOKUP(REG_TRA_DEMANDS!$F110,DEMANDS!$I$4:$T$14,MATCH($E110,DEMANDS!$H$4:$H$14,0),FALSE)/HLOOKUP(2018,DEMANDS!$I$4:$T$14,MATCH($E110,DEMANDS!$H$4:$H$14,0),FALSE)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S110" s="77">
        <f>HLOOKUP(REG_TRA_DEMANDS!S$3,'BY-Demands'!$J$5:$AK$15,MATCH($E110,'BY-Demands'!$I$5:$I$15,0),FALSE)*HLOOKUP(REG_TRA_DEMANDS!$F110,DEMANDS!$I$4:$T$14,MATCH($E110,DEMANDS!$H$4:$H$14,0),FALSE)/HLOOKUP(2018,DEMANDS!$I$4:$T$14,MATCH($E110,DEMANDS!$H$4:$H$14,0),FALSE)</f>
        <v>3.2599169293180097</v>
      </c>
      <c r="T110" s="77">
        <f>HLOOKUP(REG_TRA_DEMANDS!T$3,'BY-Demands'!$J$5:$AK$15,MATCH($E110,'BY-Demands'!$I$5:$I$15,0),FALSE)*HLOOKUP(REG_TRA_DEMANDS!$F110,DEMANDS!$I$4:$T$14,MATCH($E110,DEMANDS!$H$4:$H$14,0),FALSE)/HLOOKUP(2018,DEMANDS!$I$4:$T$14,MATCH($E110,DEMANDS!$H$4:$H$14,0),FALSE)</f>
        <v>3.0141808125518903</v>
      </c>
      <c r="U110" s="77">
        <f>HLOOKUP(REG_TRA_DEMANDS!U$3,'BY-Demands'!$J$5:$AK$15,MATCH($E110,'BY-Demands'!$I$5:$I$15,0),FALSE)*HLOOKUP(REG_TRA_DEMANDS!$F110,DEMANDS!$I$4:$T$14,MATCH($E110,DEMANDS!$H$4:$H$14,0),FALSE)/HLOOKUP(2018,DEMANDS!$I$4:$T$14,MATCH($E110,DEMANDS!$H$4:$H$14,0),FALSE)</f>
        <v>0.3284728547694527</v>
      </c>
      <c r="V110" s="80">
        <f>HLOOKUP(REG_TRA_DEMANDS!V$3,'BY-Demands'!$J$5:$AK$15,MATCH($E110,'BY-Demands'!$I$5:$I$15,0),FALSE)*HLOOKUP(REG_TRA_DEMANDS!$F110,DEMANDS!$I$4:$T$14,MATCH($E110,DEMANDS!$H$4:$H$14,0),FALSE)/HLOOKUP(2018,DEMANDS!$I$4:$T$14,MATCH($E110,DEMANDS!$H$4:$H$14,0),FALSE)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W110" s="80">
        <f>HLOOKUP(REG_TRA_DEMANDS!W$3,'BY-Demands'!$J$5:$AK$15,MATCH($E110,'BY-Demands'!$I$5:$I$15,0),FALSE)*HLOOKUP(REG_TRA_DEMANDS!$F110,DEMANDS!$I$4:$T$14,MATCH($E110,DEMANDS!$H$4:$H$14,0),FALSE)/HLOOKUP(2018,DEMANDS!$I$4:$T$14,MATCH($E110,DEMANDS!$H$4:$H$14,0),FALSE)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X110" s="80">
        <f>HLOOKUP(REG_TRA_DEMANDS!X$3,'BY-Demands'!$J$5:$AK$15,MATCH($E110,'BY-Demands'!$I$5:$I$15,0),FALSE)*HLOOKUP(REG_TRA_DEMANDS!$F110,DEMANDS!$I$4:$T$14,MATCH($E110,DEMANDS!$H$4:$H$14,0),FALSE)/HLOOKUP(2018,DEMANDS!$I$4:$T$14,MATCH($E110,DEMANDS!$H$4:$H$14,0),FALSE)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Y110" s="80">
        <f>HLOOKUP(REG_TRA_DEMANDS!Y$3,'BY-Demands'!$J$5:$AK$15,MATCH($E110,'BY-Demands'!$I$5:$I$15,0),FALSE)*HLOOKUP(REG_TRA_DEMANDS!$F110,DEMANDS!$I$4:$T$14,MATCH($E110,DEMANDS!$H$4:$H$14,0),FALSE)/HLOOKUP(2018,DEMANDS!$I$4:$T$14,MATCH($E110,DEMANDS!$H$4:$H$14,0),FALSE)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Z110" s="80">
        <f>HLOOKUP(REG_TRA_DEMANDS!Z$3,'BY-Demands'!$J$5:$AK$15,MATCH($E110,'BY-Demands'!$I$5:$I$15,0),FALSE)*HLOOKUP(REG_TRA_DEMANDS!$F110,DEMANDS!$I$4:$T$14,MATCH($E110,DEMANDS!$H$4:$H$14,0),FALSE)/HLOOKUP(2018,DEMANDS!$I$4:$T$14,MATCH($E110,DEMANDS!$H$4:$H$14,0),FALSE)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A110" s="77">
        <f>HLOOKUP(REG_TRA_DEMANDS!AA$3,'BY-Demands'!$J$5:$AK$15,MATCH($E110,'BY-Demands'!$I$5:$I$15,0),FALSE)*HLOOKUP(REG_TRA_DEMANDS!$F110,DEMANDS!$I$4:$T$14,MATCH($E110,DEMANDS!$H$4:$H$14,0),FALSE)/HLOOKUP(2018,DEMANDS!$I$4:$T$14,MATCH($E110,DEMANDS!$H$4:$H$14,0),FALSE)</f>
        <v>0.93776325928351378</v>
      </c>
      <c r="AB110" s="80">
        <f>HLOOKUP(REG_TRA_DEMANDS!AB$3,'BY-Demands'!$J$5:$AK$15,MATCH($E110,'BY-Demands'!$I$5:$I$15,0),FALSE)*HLOOKUP(REG_TRA_DEMANDS!$F110,DEMANDS!$I$4:$T$14,MATCH($E110,DEMANDS!$H$4:$H$14,0),FALSE)/HLOOKUP(2018,DEMANDS!$I$4:$T$14,MATCH($E110,DEMANDS!$H$4:$H$14,0),FALSE)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C110" s="80">
        <f>HLOOKUP(REG_TRA_DEMANDS!AC$3,'BY-Demands'!$J$5:$AK$15,MATCH($E110,'BY-Demands'!$I$5:$I$15,0),FALSE)*HLOOKUP(REG_TRA_DEMANDS!$F110,DEMANDS!$I$4:$T$14,MATCH($E110,DEMANDS!$H$4:$H$14,0),FALSE)/HLOOKUP(2018,DEMANDS!$I$4:$T$14,MATCH($E110,DEMANDS!$H$4:$H$14,0),FALSE)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D110" s="80">
        <f>HLOOKUP(REG_TRA_DEMANDS!AD$3,'BY-Demands'!$J$5:$AK$15,MATCH($E110,'BY-Demands'!$I$5:$I$15,0),FALSE)*HLOOKUP(REG_TRA_DEMANDS!$F110,DEMANDS!$I$4:$T$14,MATCH($E110,DEMANDS!$H$4:$H$14,0),FALSE)/HLOOKUP(2018,DEMANDS!$I$4:$T$14,MATCH($E110,DEMANDS!$H$4:$H$14,0),FALSE)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E110" s="80">
        <f>HLOOKUP(REG_TRA_DEMANDS!AE$3,'BY-Demands'!$J$5:$AK$15,MATCH($E110,'BY-Demands'!$I$5:$I$15,0),FALSE)*HLOOKUP(REG_TRA_DEMANDS!$F110,DEMANDS!$I$4:$T$14,MATCH($E110,DEMANDS!$H$4:$H$14,0),FALSE)/HLOOKUP(2018,DEMANDS!$I$4:$T$14,MATCH($E110,DEMANDS!$H$4:$H$14,0),FALSE)</f>
        <v>0</v>
      </c>
      <c r="AF110" s="80">
        <f>HLOOKUP(REG_TRA_DEMANDS!AF$3,'BY-Demands'!$J$5:$AK$15,MATCH($E110,'BY-Demands'!$I$5:$I$15,0),FALSE)*HLOOKUP(REG_TRA_DEMANDS!$F110,DEMANDS!$I$4:$T$14,MATCH($E110,DEMANDS!$H$4:$H$14,0),FALSE)/HLOOKUP(2018,DEMANDS!$I$4:$T$14,MATCH($E110,DEMANDS!$H$4:$H$14,0),FALSE)</f>
        <v>0</v>
      </c>
    </row>
    <row r="111" spans="4:32" x14ac:dyDescent="0.2">
      <c r="D111" s="75" t="s">
        <v>4</v>
      </c>
      <c r="E111" s="75" t="str">
        <f>DEMANDS!$H$14</f>
        <v>TAVIINT</v>
      </c>
      <c r="F111" s="75">
        <v>2060</v>
      </c>
      <c r="G111" s="80">
        <f>HLOOKUP(REG_TRA_DEMANDS!G$3,'BY-Demands'!$J$5:$AK$15,MATCH($E111,'BY-Demands'!$I$5:$I$15,0),FALSE)*HLOOKUP(REG_TRA_DEMANDS!$F111,DEMANDS!$I$4:$T$14,MATCH($E111,DEMANDS!$H$4:$H$14,0),FALSE)/HLOOKUP(2018,DEMANDS!$I$4:$T$14,MATCH($E111,DEMANDS!$H$4:$H$14,0),FALSE)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H111" s="77">
        <f>HLOOKUP(REG_TRA_DEMANDS!H$3,'BY-Demands'!$J$5:$AK$15,MATCH($E111,'BY-Demands'!$I$5:$I$15,0),FALSE)*HLOOKUP(REG_TRA_DEMANDS!$F111,DEMANDS!$I$4:$T$14,MATCH($E111,DEMANDS!$H$4:$H$14,0),FALSE)/HLOOKUP(2018,DEMANDS!$I$4:$T$14,MATCH($E111,DEMANDS!$H$4:$H$14,0),FALSE)</f>
        <v>56.658856725720682</v>
      </c>
      <c r="I111" s="80">
        <f>HLOOKUP(REG_TRA_DEMANDS!I$3,'BY-Demands'!$J$5:$AK$15,MATCH($E111,'BY-Demands'!$I$5:$I$15,0),FALSE)*HLOOKUP(REG_TRA_DEMANDS!$F111,DEMANDS!$I$4:$T$14,MATCH($E111,DEMANDS!$H$4:$H$14,0),FALSE)/HLOOKUP(2018,DEMANDS!$I$4:$T$14,MATCH($E111,DEMANDS!$H$4:$H$14,0),FALSE)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J111" s="80">
        <f>HLOOKUP(REG_TRA_DEMANDS!J$3,'BY-Demands'!$J$5:$AK$15,MATCH($E111,'BY-Demands'!$I$5:$I$15,0),FALSE)*HLOOKUP(REG_TRA_DEMANDS!$F111,DEMANDS!$I$4:$T$14,MATCH($E111,DEMANDS!$H$4:$H$14,0),FALSE)/HLOOKUP(2018,DEMANDS!$I$4:$T$14,MATCH($E111,DEMANDS!$H$4:$H$14,0),FALSE)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K111" s="80">
        <f>HLOOKUP(REG_TRA_DEMANDS!K$3,'BY-Demands'!$J$5:$AK$15,MATCH($E111,'BY-Demands'!$I$5:$I$15,0),FALSE)*HLOOKUP(REG_TRA_DEMANDS!$F111,DEMANDS!$I$4:$T$14,MATCH($E111,DEMANDS!$H$4:$H$14,0),FALSE)/HLOOKUP(2018,DEMANDS!$I$4:$T$14,MATCH($E111,DEMANDS!$H$4:$H$14,0),FALSE)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L111" s="80">
        <f>HLOOKUP(REG_TRA_DEMANDS!L$3,'BY-Demands'!$J$5:$AK$15,MATCH($E111,'BY-Demands'!$I$5:$I$15,0),FALSE)*HLOOKUP(REG_TRA_DEMANDS!$F111,DEMANDS!$I$4:$T$14,MATCH($E111,DEMANDS!$H$4:$H$14,0),FALSE)/HLOOKUP(2018,DEMANDS!$I$4:$T$14,MATCH($E111,DEMANDS!$H$4:$H$14,0),FALSE)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M111" s="80">
        <f>HLOOKUP(REG_TRA_DEMANDS!M$3,'BY-Demands'!$J$5:$AK$15,MATCH($E111,'BY-Demands'!$I$5:$I$15,0),FALSE)*HLOOKUP(REG_TRA_DEMANDS!$F111,DEMANDS!$I$4:$T$14,MATCH($E111,DEMANDS!$H$4:$H$14,0),FALSE)/HLOOKUP(2018,DEMANDS!$I$4:$T$14,MATCH($E111,DEMANDS!$H$4:$H$14,0),FALSE)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N111" s="80">
        <f>HLOOKUP(REG_TRA_DEMANDS!N$3,'BY-Demands'!$J$5:$AK$15,MATCH($E111,'BY-Demands'!$I$5:$I$15,0),FALSE)*HLOOKUP(REG_TRA_DEMANDS!$F111,DEMANDS!$I$4:$T$14,MATCH($E111,DEMANDS!$H$4:$H$14,0),FALSE)/HLOOKUP(2018,DEMANDS!$I$4:$T$14,MATCH($E111,DEMANDS!$H$4:$H$14,0),FALSE)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O111" s="80">
        <f>HLOOKUP(REG_TRA_DEMANDS!O$3,'BY-Demands'!$J$5:$AK$15,MATCH($E111,'BY-Demands'!$I$5:$I$15,0),FALSE)*HLOOKUP(REG_TRA_DEMANDS!$F111,DEMANDS!$I$4:$T$14,MATCH($E111,DEMANDS!$H$4:$H$14,0),FALSE)/HLOOKUP(2018,DEMANDS!$I$4:$T$14,MATCH($E111,DEMANDS!$H$4:$H$14,0),FALSE)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P111" s="80">
        <f>HLOOKUP(REG_TRA_DEMANDS!P$3,'BY-Demands'!$J$5:$AK$15,MATCH($E111,'BY-Demands'!$I$5:$I$15,0),FALSE)*HLOOKUP(REG_TRA_DEMANDS!$F111,DEMANDS!$I$4:$T$14,MATCH($E111,DEMANDS!$H$4:$H$14,0),FALSE)/HLOOKUP(2018,DEMANDS!$I$4:$T$14,MATCH($E111,DEMANDS!$H$4:$H$14,0),FALSE)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Q111" s="80">
        <f>HLOOKUP(REG_TRA_DEMANDS!Q$3,'BY-Demands'!$J$5:$AK$15,MATCH($E111,'BY-Demands'!$I$5:$I$15,0),FALSE)*HLOOKUP(REG_TRA_DEMANDS!$F111,DEMANDS!$I$4:$T$14,MATCH($E111,DEMANDS!$H$4:$H$14,0),FALSE)/HLOOKUP(2018,DEMANDS!$I$4:$T$14,MATCH($E111,DEMANDS!$H$4:$H$14,0),FALSE)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R111" s="80">
        <f>HLOOKUP(REG_TRA_DEMANDS!R$3,'BY-Demands'!$J$5:$AK$15,MATCH($E111,'BY-Demands'!$I$5:$I$15,0),FALSE)*HLOOKUP(REG_TRA_DEMANDS!$F111,DEMANDS!$I$4:$T$14,MATCH($E111,DEMANDS!$H$4:$H$14,0),FALSE)/HLOOKUP(2018,DEMANDS!$I$4:$T$14,MATCH($E111,DEMANDS!$H$4:$H$14,0),FALSE)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S111" s="77">
        <f>HLOOKUP(REG_TRA_DEMANDS!S$3,'BY-Demands'!$J$5:$AK$15,MATCH($E111,'BY-Demands'!$I$5:$I$15,0),FALSE)*HLOOKUP(REG_TRA_DEMANDS!$F111,DEMANDS!$I$4:$T$14,MATCH($E111,DEMANDS!$H$4:$H$14,0),FALSE)/HLOOKUP(2018,DEMANDS!$I$4:$T$14,MATCH($E111,DEMANDS!$H$4:$H$14,0),FALSE)</f>
        <v>3.3548347725571599</v>
      </c>
      <c r="T111" s="77">
        <f>HLOOKUP(REG_TRA_DEMANDS!T$3,'BY-Demands'!$J$5:$AK$15,MATCH($E111,'BY-Demands'!$I$5:$I$15,0),FALSE)*HLOOKUP(REG_TRA_DEMANDS!$F111,DEMANDS!$I$4:$T$14,MATCH($E111,DEMANDS!$H$4:$H$14,0),FALSE)/HLOOKUP(2018,DEMANDS!$I$4:$T$14,MATCH($E111,DEMANDS!$H$4:$H$14,0),FALSE)</f>
        <v>3.1019436445698556</v>
      </c>
      <c r="U111" s="77">
        <f>HLOOKUP(REG_TRA_DEMANDS!U$3,'BY-Demands'!$J$5:$AK$15,MATCH($E111,'BY-Demands'!$I$5:$I$15,0),FALSE)*HLOOKUP(REG_TRA_DEMANDS!$F111,DEMANDS!$I$4:$T$14,MATCH($E111,DEMANDS!$H$4:$H$14,0),FALSE)/HLOOKUP(2018,DEMANDS!$I$4:$T$14,MATCH($E111,DEMANDS!$H$4:$H$14,0),FALSE)</f>
        <v>0.33803688220123324</v>
      </c>
      <c r="V111" s="80">
        <f>HLOOKUP(REG_TRA_DEMANDS!V$3,'BY-Demands'!$J$5:$AK$15,MATCH($E111,'BY-Demands'!$I$5:$I$15,0),FALSE)*HLOOKUP(REG_TRA_DEMANDS!$F111,DEMANDS!$I$4:$T$14,MATCH($E111,DEMANDS!$H$4:$H$14,0),FALSE)/HLOOKUP(2018,DEMANDS!$I$4:$T$14,MATCH($E111,DEMANDS!$H$4:$H$14,0),FALSE)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W111" s="80">
        <f>HLOOKUP(REG_TRA_DEMANDS!W$3,'BY-Demands'!$J$5:$AK$15,MATCH($E111,'BY-Demands'!$I$5:$I$15,0),FALSE)*HLOOKUP(REG_TRA_DEMANDS!$F111,DEMANDS!$I$4:$T$14,MATCH($E111,DEMANDS!$H$4:$H$14,0),FALSE)/HLOOKUP(2018,DEMANDS!$I$4:$T$14,MATCH($E111,DEMANDS!$H$4:$H$14,0),FALSE)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X111" s="80">
        <f>HLOOKUP(REG_TRA_DEMANDS!X$3,'BY-Demands'!$J$5:$AK$15,MATCH($E111,'BY-Demands'!$I$5:$I$15,0),FALSE)*HLOOKUP(REG_TRA_DEMANDS!$F111,DEMANDS!$I$4:$T$14,MATCH($E111,DEMANDS!$H$4:$H$14,0),FALSE)/HLOOKUP(2018,DEMANDS!$I$4:$T$14,MATCH($E111,DEMANDS!$H$4:$H$14,0),FALSE)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Y111" s="80">
        <f>HLOOKUP(REG_TRA_DEMANDS!Y$3,'BY-Demands'!$J$5:$AK$15,MATCH($E111,'BY-Demands'!$I$5:$I$15,0),FALSE)*HLOOKUP(REG_TRA_DEMANDS!$F111,DEMANDS!$I$4:$T$14,MATCH($E111,DEMANDS!$H$4:$H$14,0),FALSE)/HLOOKUP(2018,DEMANDS!$I$4:$T$14,MATCH($E111,DEMANDS!$H$4:$H$14,0),FALSE)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Z111" s="80">
        <f>HLOOKUP(REG_TRA_DEMANDS!Z$3,'BY-Demands'!$J$5:$AK$15,MATCH($E111,'BY-Demands'!$I$5:$I$15,0),FALSE)*HLOOKUP(REG_TRA_DEMANDS!$F111,DEMANDS!$I$4:$T$14,MATCH($E111,DEMANDS!$H$4:$H$14,0),FALSE)/HLOOKUP(2018,DEMANDS!$I$4:$T$14,MATCH($E111,DEMANDS!$H$4:$H$14,0),FALSE)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A111" s="77">
        <f>HLOOKUP(REG_TRA_DEMANDS!AA$3,'BY-Demands'!$J$5:$AK$15,MATCH($E111,'BY-Demands'!$I$5:$I$15,0),FALSE)*HLOOKUP(REG_TRA_DEMANDS!$F111,DEMANDS!$I$4:$T$14,MATCH($E111,DEMANDS!$H$4:$H$14,0),FALSE)/HLOOKUP(2018,DEMANDS!$I$4:$T$14,MATCH($E111,DEMANDS!$H$4:$H$14,0),FALSE)</f>
        <v>0.96506777899062468</v>
      </c>
      <c r="AB111" s="80">
        <f>HLOOKUP(REG_TRA_DEMANDS!AB$3,'BY-Demands'!$J$5:$AK$15,MATCH($E111,'BY-Demands'!$I$5:$I$15,0),FALSE)*HLOOKUP(REG_TRA_DEMANDS!$F111,DEMANDS!$I$4:$T$14,MATCH($E111,DEMANDS!$H$4:$H$14,0),FALSE)/HLOOKUP(2018,DEMANDS!$I$4:$T$14,MATCH($E111,DEMANDS!$H$4:$H$14,0),FALSE)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C111" s="80">
        <f>HLOOKUP(REG_TRA_DEMANDS!AC$3,'BY-Demands'!$J$5:$AK$15,MATCH($E111,'BY-Demands'!$I$5:$I$15,0),FALSE)*HLOOKUP(REG_TRA_DEMANDS!$F111,DEMANDS!$I$4:$T$14,MATCH($E111,DEMANDS!$H$4:$H$14,0),FALSE)/HLOOKUP(2018,DEMANDS!$I$4:$T$14,MATCH($E111,DEMANDS!$H$4:$H$14,0),FALSE)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D111" s="80">
        <f>HLOOKUP(REG_TRA_DEMANDS!AD$3,'BY-Demands'!$J$5:$AK$15,MATCH($E111,'BY-Demands'!$I$5:$I$15,0),FALSE)*HLOOKUP(REG_TRA_DEMANDS!$F111,DEMANDS!$I$4:$T$14,MATCH($E111,DEMANDS!$H$4:$H$14,0),FALSE)/HLOOKUP(2018,DEMANDS!$I$4:$T$14,MATCH($E111,DEMANDS!$H$4:$H$14,0),FALSE)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E111" s="80">
        <f>HLOOKUP(REG_TRA_DEMANDS!AE$3,'BY-Demands'!$J$5:$AK$15,MATCH($E111,'BY-Demands'!$I$5:$I$15,0),FALSE)*HLOOKUP(REG_TRA_DEMANDS!$F111,DEMANDS!$I$4:$T$14,MATCH($E111,DEMANDS!$H$4:$H$14,0),FALSE)/HLOOKUP(2018,DEMANDS!$I$4:$T$14,MATCH($E111,DEMANDS!$H$4:$H$14,0),FALSE)</f>
        <v>0</v>
      </c>
      <c r="AF111" s="80">
        <f>HLOOKUP(REG_TRA_DEMANDS!AF$3,'BY-Demands'!$J$5:$AK$15,MATCH($E111,'BY-Demands'!$I$5:$I$15,0),FALSE)*HLOOKUP(REG_TRA_DEMANDS!$F111,DEMANDS!$I$4:$T$14,MATCH($E111,DEMANDS!$H$4:$H$14,0),FALSE)/HLOOKUP(2018,DEMANDS!$I$4:$T$14,MATCH($E111,DEMANDS!$H$4:$H$14,0),FALSE)</f>
        <v>0</v>
      </c>
    </row>
    <row r="112" spans="4:32" x14ac:dyDescent="0.2">
      <c r="D112" s="75" t="s">
        <v>4</v>
      </c>
      <c r="E112" s="75" t="str">
        <f>DEMANDS!$H$14</f>
        <v>TAVIINT</v>
      </c>
      <c r="F112" s="75">
        <v>2065</v>
      </c>
      <c r="G112" s="80">
        <f>HLOOKUP(REG_TRA_DEMANDS!G$3,'BY-Demands'!$J$5:$AK$15,MATCH($E112,'BY-Demands'!$I$5:$I$15,0),FALSE)*HLOOKUP(REG_TRA_DEMANDS!$F112,DEMANDS!$I$4:$T$14,MATCH($E112,DEMANDS!$H$4:$H$14,0),FALSE)/HLOOKUP(2018,DEMANDS!$I$4:$T$14,MATCH($E112,DEMANDS!$H$4:$H$14,0),FALSE)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H112" s="77">
        <f>HLOOKUP(REG_TRA_DEMANDS!H$3,'BY-Demands'!$J$5:$AK$15,MATCH($E112,'BY-Demands'!$I$5:$I$15,0),FALSE)*HLOOKUP(REG_TRA_DEMANDS!$F112,DEMANDS!$I$4:$T$14,MATCH($E112,DEMANDS!$H$4:$H$14,0),FALSE)/HLOOKUP(2018,DEMANDS!$I$4:$T$14,MATCH($E112,DEMANDS!$H$4:$H$14,0),FALSE)</f>
        <v>58.107860658560917</v>
      </c>
      <c r="I112" s="80">
        <f>HLOOKUP(REG_TRA_DEMANDS!I$3,'BY-Demands'!$J$5:$AK$15,MATCH($E112,'BY-Demands'!$I$5:$I$15,0),FALSE)*HLOOKUP(REG_TRA_DEMANDS!$F112,DEMANDS!$I$4:$T$14,MATCH($E112,DEMANDS!$H$4:$H$14,0),FALSE)/HLOOKUP(2018,DEMANDS!$I$4:$T$14,MATCH($E112,DEMANDS!$H$4:$H$14,0),FALSE)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J112" s="80">
        <f>HLOOKUP(REG_TRA_DEMANDS!J$3,'BY-Demands'!$J$5:$AK$15,MATCH($E112,'BY-Demands'!$I$5:$I$15,0),FALSE)*HLOOKUP(REG_TRA_DEMANDS!$F112,DEMANDS!$I$4:$T$14,MATCH($E112,DEMANDS!$H$4:$H$14,0),FALSE)/HLOOKUP(2018,DEMANDS!$I$4:$T$14,MATCH($E112,DEMANDS!$H$4:$H$14,0),FALSE)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K112" s="80">
        <f>HLOOKUP(REG_TRA_DEMANDS!K$3,'BY-Demands'!$J$5:$AK$15,MATCH($E112,'BY-Demands'!$I$5:$I$15,0),FALSE)*HLOOKUP(REG_TRA_DEMANDS!$F112,DEMANDS!$I$4:$T$14,MATCH($E112,DEMANDS!$H$4:$H$14,0),FALSE)/HLOOKUP(2018,DEMANDS!$I$4:$T$14,MATCH($E112,DEMANDS!$H$4:$H$14,0),FALSE)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L112" s="80">
        <f>HLOOKUP(REG_TRA_DEMANDS!L$3,'BY-Demands'!$J$5:$AK$15,MATCH($E112,'BY-Demands'!$I$5:$I$15,0),FALSE)*HLOOKUP(REG_TRA_DEMANDS!$F112,DEMANDS!$I$4:$T$14,MATCH($E112,DEMANDS!$H$4:$H$14,0),FALSE)/HLOOKUP(2018,DEMANDS!$I$4:$T$14,MATCH($E112,DEMANDS!$H$4:$H$14,0),FALSE)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M112" s="80">
        <f>HLOOKUP(REG_TRA_DEMANDS!M$3,'BY-Demands'!$J$5:$AK$15,MATCH($E112,'BY-Demands'!$I$5:$I$15,0),FALSE)*HLOOKUP(REG_TRA_DEMANDS!$F112,DEMANDS!$I$4:$T$14,MATCH($E112,DEMANDS!$H$4:$H$14,0),FALSE)/HLOOKUP(2018,DEMANDS!$I$4:$T$14,MATCH($E112,DEMANDS!$H$4:$H$14,0),FALSE)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N112" s="80">
        <f>HLOOKUP(REG_TRA_DEMANDS!N$3,'BY-Demands'!$J$5:$AK$15,MATCH($E112,'BY-Demands'!$I$5:$I$15,0),FALSE)*HLOOKUP(REG_TRA_DEMANDS!$F112,DEMANDS!$I$4:$T$14,MATCH($E112,DEMANDS!$H$4:$H$14,0),FALSE)/HLOOKUP(2018,DEMANDS!$I$4:$T$14,MATCH($E112,DEMANDS!$H$4:$H$14,0),FALSE)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O112" s="80">
        <f>HLOOKUP(REG_TRA_DEMANDS!O$3,'BY-Demands'!$J$5:$AK$15,MATCH($E112,'BY-Demands'!$I$5:$I$15,0),FALSE)*HLOOKUP(REG_TRA_DEMANDS!$F112,DEMANDS!$I$4:$T$14,MATCH($E112,DEMANDS!$H$4:$H$14,0),FALSE)/HLOOKUP(2018,DEMANDS!$I$4:$T$14,MATCH($E112,DEMANDS!$H$4:$H$14,0),FALSE)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P112" s="80">
        <f>HLOOKUP(REG_TRA_DEMANDS!P$3,'BY-Demands'!$J$5:$AK$15,MATCH($E112,'BY-Demands'!$I$5:$I$15,0),FALSE)*HLOOKUP(REG_TRA_DEMANDS!$F112,DEMANDS!$I$4:$T$14,MATCH($E112,DEMANDS!$H$4:$H$14,0),FALSE)/HLOOKUP(2018,DEMANDS!$I$4:$T$14,MATCH($E112,DEMANDS!$H$4:$H$14,0),FALSE)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Q112" s="80">
        <f>HLOOKUP(REG_TRA_DEMANDS!Q$3,'BY-Demands'!$J$5:$AK$15,MATCH($E112,'BY-Demands'!$I$5:$I$15,0),FALSE)*HLOOKUP(REG_TRA_DEMANDS!$F112,DEMANDS!$I$4:$T$14,MATCH($E112,DEMANDS!$H$4:$H$14,0),FALSE)/HLOOKUP(2018,DEMANDS!$I$4:$T$14,MATCH($E112,DEMANDS!$H$4:$H$14,0),FALSE)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R112" s="80">
        <f>HLOOKUP(REG_TRA_DEMANDS!R$3,'BY-Demands'!$J$5:$AK$15,MATCH($E112,'BY-Demands'!$I$5:$I$15,0),FALSE)*HLOOKUP(REG_TRA_DEMANDS!$F112,DEMANDS!$I$4:$T$14,MATCH($E112,DEMANDS!$H$4:$H$14,0),FALSE)/HLOOKUP(2018,DEMANDS!$I$4:$T$14,MATCH($E112,DEMANDS!$H$4:$H$14,0),FALSE)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S112" s="77">
        <f>HLOOKUP(REG_TRA_DEMANDS!S$3,'BY-Demands'!$J$5:$AK$15,MATCH($E112,'BY-Demands'!$I$5:$I$15,0),FALSE)*HLOOKUP(REG_TRA_DEMANDS!$F112,DEMANDS!$I$4:$T$14,MATCH($E112,DEMANDS!$H$4:$H$14,0),FALSE)/HLOOKUP(2018,DEMANDS!$I$4:$T$14,MATCH($E112,DEMANDS!$H$4:$H$14,0),FALSE)</f>
        <v>3.4406319287369418</v>
      </c>
      <c r="T112" s="77">
        <f>HLOOKUP(REG_TRA_DEMANDS!T$3,'BY-Demands'!$J$5:$AK$15,MATCH($E112,'BY-Demands'!$I$5:$I$15,0),FALSE)*HLOOKUP(REG_TRA_DEMANDS!$F112,DEMANDS!$I$4:$T$14,MATCH($E112,DEMANDS!$H$4:$H$14,0),FALSE)/HLOOKUP(2018,DEMANDS!$I$4:$T$14,MATCH($E112,DEMANDS!$H$4:$H$14,0),FALSE)</f>
        <v>3.1812733169313896</v>
      </c>
      <c r="U112" s="77">
        <f>HLOOKUP(REG_TRA_DEMANDS!U$3,'BY-Demands'!$J$5:$AK$15,MATCH($E112,'BY-Demands'!$I$5:$I$15,0),FALSE)*HLOOKUP(REG_TRA_DEMANDS!$F112,DEMANDS!$I$4:$T$14,MATCH($E112,DEMANDS!$H$4:$H$14,0),FALSE)/HLOOKUP(2018,DEMANDS!$I$4:$T$14,MATCH($E112,DEMANDS!$H$4:$H$14,0),FALSE)</f>
        <v>0.34668189906286512</v>
      </c>
      <c r="V112" s="80">
        <f>HLOOKUP(REG_TRA_DEMANDS!V$3,'BY-Demands'!$J$5:$AK$15,MATCH($E112,'BY-Demands'!$I$5:$I$15,0),FALSE)*HLOOKUP(REG_TRA_DEMANDS!$F112,DEMANDS!$I$4:$T$14,MATCH($E112,DEMANDS!$H$4:$H$14,0),FALSE)/HLOOKUP(2018,DEMANDS!$I$4:$T$14,MATCH($E112,DEMANDS!$H$4:$H$14,0),FALSE)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W112" s="80">
        <f>HLOOKUP(REG_TRA_DEMANDS!W$3,'BY-Demands'!$J$5:$AK$15,MATCH($E112,'BY-Demands'!$I$5:$I$15,0),FALSE)*HLOOKUP(REG_TRA_DEMANDS!$F112,DEMANDS!$I$4:$T$14,MATCH($E112,DEMANDS!$H$4:$H$14,0),FALSE)/HLOOKUP(2018,DEMANDS!$I$4:$T$14,MATCH($E112,DEMANDS!$H$4:$H$14,0),FALSE)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X112" s="80">
        <f>HLOOKUP(REG_TRA_DEMANDS!X$3,'BY-Demands'!$J$5:$AK$15,MATCH($E112,'BY-Demands'!$I$5:$I$15,0),FALSE)*HLOOKUP(REG_TRA_DEMANDS!$F112,DEMANDS!$I$4:$T$14,MATCH($E112,DEMANDS!$H$4:$H$14,0),FALSE)/HLOOKUP(2018,DEMANDS!$I$4:$T$14,MATCH($E112,DEMANDS!$H$4:$H$14,0),FALSE)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Y112" s="80">
        <f>HLOOKUP(REG_TRA_DEMANDS!Y$3,'BY-Demands'!$J$5:$AK$15,MATCH($E112,'BY-Demands'!$I$5:$I$15,0),FALSE)*HLOOKUP(REG_TRA_DEMANDS!$F112,DEMANDS!$I$4:$T$14,MATCH($E112,DEMANDS!$H$4:$H$14,0),FALSE)/HLOOKUP(2018,DEMANDS!$I$4:$T$14,MATCH($E112,DEMANDS!$H$4:$H$14,0),FALSE)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Z112" s="80">
        <f>HLOOKUP(REG_TRA_DEMANDS!Z$3,'BY-Demands'!$J$5:$AK$15,MATCH($E112,'BY-Demands'!$I$5:$I$15,0),FALSE)*HLOOKUP(REG_TRA_DEMANDS!$F112,DEMANDS!$I$4:$T$14,MATCH($E112,DEMANDS!$H$4:$H$14,0),FALSE)/HLOOKUP(2018,DEMANDS!$I$4:$T$14,MATCH($E112,DEMANDS!$H$4:$H$14,0),FALSE)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A112" s="77">
        <f>HLOOKUP(REG_TRA_DEMANDS!AA$3,'BY-Demands'!$J$5:$AK$15,MATCH($E112,'BY-Demands'!$I$5:$I$15,0),FALSE)*HLOOKUP(REG_TRA_DEMANDS!$F112,DEMANDS!$I$4:$T$14,MATCH($E112,DEMANDS!$H$4:$H$14,0),FALSE)/HLOOKUP(2018,DEMANDS!$I$4:$T$14,MATCH($E112,DEMANDS!$H$4:$H$14,0),FALSE)</f>
        <v>0.9897485983369142</v>
      </c>
      <c r="AB112" s="80">
        <f>HLOOKUP(REG_TRA_DEMANDS!AB$3,'BY-Demands'!$J$5:$AK$15,MATCH($E112,'BY-Demands'!$I$5:$I$15,0),FALSE)*HLOOKUP(REG_TRA_DEMANDS!$F112,DEMANDS!$I$4:$T$14,MATCH($E112,DEMANDS!$H$4:$H$14,0),FALSE)/HLOOKUP(2018,DEMANDS!$I$4:$T$14,MATCH($E112,DEMANDS!$H$4:$H$14,0),FALSE)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C112" s="80">
        <f>HLOOKUP(REG_TRA_DEMANDS!AC$3,'BY-Demands'!$J$5:$AK$15,MATCH($E112,'BY-Demands'!$I$5:$I$15,0),FALSE)*HLOOKUP(REG_TRA_DEMANDS!$F112,DEMANDS!$I$4:$T$14,MATCH($E112,DEMANDS!$H$4:$H$14,0),FALSE)/HLOOKUP(2018,DEMANDS!$I$4:$T$14,MATCH($E112,DEMANDS!$H$4:$H$14,0),FALSE)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D112" s="80">
        <f>HLOOKUP(REG_TRA_DEMANDS!AD$3,'BY-Demands'!$J$5:$AK$15,MATCH($E112,'BY-Demands'!$I$5:$I$15,0),FALSE)*HLOOKUP(REG_TRA_DEMANDS!$F112,DEMANDS!$I$4:$T$14,MATCH($E112,DEMANDS!$H$4:$H$14,0),FALSE)/HLOOKUP(2018,DEMANDS!$I$4:$T$14,MATCH($E112,DEMANDS!$H$4:$H$14,0),FALSE)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E112" s="80">
        <f>HLOOKUP(REG_TRA_DEMANDS!AE$3,'BY-Demands'!$J$5:$AK$15,MATCH($E112,'BY-Demands'!$I$5:$I$15,0),FALSE)*HLOOKUP(REG_TRA_DEMANDS!$F112,DEMANDS!$I$4:$T$14,MATCH($E112,DEMANDS!$H$4:$H$14,0),FALSE)/HLOOKUP(2018,DEMANDS!$I$4:$T$14,MATCH($E112,DEMANDS!$H$4:$H$14,0),FALSE)</f>
        <v>0</v>
      </c>
      <c r="AF112" s="80">
        <f>HLOOKUP(REG_TRA_DEMANDS!AF$3,'BY-Demands'!$J$5:$AK$15,MATCH($E112,'BY-Demands'!$I$5:$I$15,0),FALSE)*HLOOKUP(REG_TRA_DEMANDS!$F112,DEMANDS!$I$4:$T$14,MATCH($E112,DEMANDS!$H$4:$H$14,0),FALSE)/HLOOKUP(2018,DEMANDS!$I$4:$T$14,MATCH($E112,DEMANDS!$H$4:$H$14,0),FALSE)</f>
        <v>0</v>
      </c>
    </row>
    <row r="113" spans="4:32" x14ac:dyDescent="0.2">
      <c r="D113" s="75" t="s">
        <v>4</v>
      </c>
      <c r="E113" s="75" t="str">
        <f>DEMANDS!$H$14</f>
        <v>TAVIINT</v>
      </c>
      <c r="F113" s="75">
        <v>2070</v>
      </c>
      <c r="G113" s="81">
        <f>HLOOKUP(REG_TRA_DEMANDS!G$3,'BY-Demands'!$J$5:$AK$15,MATCH($E113,'BY-Demands'!$I$5:$I$15,0),FALSE)*HLOOKUP(REG_TRA_DEMANDS!$F113,DEMANDS!$I$4:$T$14,MATCH($E113,DEMANDS!$H$4:$H$14,0),FALSE)/HLOOKUP(2018,DEMANDS!$I$4:$T$14,MATCH($E113,DEMANDS!$H$4:$H$14,0),FALSE)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H113" s="78">
        <f>HLOOKUP(REG_TRA_DEMANDS!H$3,'BY-Demands'!$J$5:$AK$15,MATCH($E113,'BY-Demands'!$I$5:$I$15,0),FALSE)*HLOOKUP(REG_TRA_DEMANDS!$F113,DEMANDS!$I$4:$T$14,MATCH($E113,DEMANDS!$H$4:$H$14,0),FALSE)/HLOOKUP(2018,DEMANDS!$I$4:$T$14,MATCH($E113,DEMANDS!$H$4:$H$14,0),FALSE)</f>
        <v>59.417629322581327</v>
      </c>
      <c r="I113" s="81">
        <f>HLOOKUP(REG_TRA_DEMANDS!I$3,'BY-Demands'!$J$5:$AK$15,MATCH($E113,'BY-Demands'!$I$5:$I$15,0),FALSE)*HLOOKUP(REG_TRA_DEMANDS!$F113,DEMANDS!$I$4:$T$14,MATCH($E113,DEMANDS!$H$4:$H$14,0),FALSE)/HLOOKUP(2018,DEMANDS!$I$4:$T$14,MATCH($E113,DEMANDS!$H$4:$H$14,0),FALSE)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J113" s="81">
        <f>HLOOKUP(REG_TRA_DEMANDS!J$3,'BY-Demands'!$J$5:$AK$15,MATCH($E113,'BY-Demands'!$I$5:$I$15,0),FALSE)*HLOOKUP(REG_TRA_DEMANDS!$F113,DEMANDS!$I$4:$T$14,MATCH($E113,DEMANDS!$H$4:$H$14,0),FALSE)/HLOOKUP(2018,DEMANDS!$I$4:$T$14,MATCH($E113,DEMANDS!$H$4:$H$14,0),FALSE)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K113" s="81">
        <f>HLOOKUP(REG_TRA_DEMANDS!K$3,'BY-Demands'!$J$5:$AK$15,MATCH($E113,'BY-Demands'!$I$5:$I$15,0),FALSE)*HLOOKUP(REG_TRA_DEMANDS!$F113,DEMANDS!$I$4:$T$14,MATCH($E113,DEMANDS!$H$4:$H$14,0),FALSE)/HLOOKUP(2018,DEMANDS!$I$4:$T$14,MATCH($E113,DEMANDS!$H$4:$H$14,0),FALSE)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L113" s="81">
        <f>HLOOKUP(REG_TRA_DEMANDS!L$3,'BY-Demands'!$J$5:$AK$15,MATCH($E113,'BY-Demands'!$I$5:$I$15,0),FALSE)*HLOOKUP(REG_TRA_DEMANDS!$F113,DEMANDS!$I$4:$T$14,MATCH($E113,DEMANDS!$H$4:$H$14,0),FALSE)/HLOOKUP(2018,DEMANDS!$I$4:$T$14,MATCH($E113,DEMANDS!$H$4:$H$14,0),FALSE)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M113" s="81">
        <f>HLOOKUP(REG_TRA_DEMANDS!M$3,'BY-Demands'!$J$5:$AK$15,MATCH($E113,'BY-Demands'!$I$5:$I$15,0),FALSE)*HLOOKUP(REG_TRA_DEMANDS!$F113,DEMANDS!$I$4:$T$14,MATCH($E113,DEMANDS!$H$4:$H$14,0),FALSE)/HLOOKUP(2018,DEMANDS!$I$4:$T$14,MATCH($E113,DEMANDS!$H$4:$H$14,0),FALSE)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N113" s="81">
        <f>HLOOKUP(REG_TRA_DEMANDS!N$3,'BY-Demands'!$J$5:$AK$15,MATCH($E113,'BY-Demands'!$I$5:$I$15,0),FALSE)*HLOOKUP(REG_TRA_DEMANDS!$F113,DEMANDS!$I$4:$T$14,MATCH($E113,DEMANDS!$H$4:$H$14,0),FALSE)/HLOOKUP(2018,DEMANDS!$I$4:$T$14,MATCH($E113,DEMANDS!$H$4:$H$14,0),FALSE)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O113" s="81">
        <f>HLOOKUP(REG_TRA_DEMANDS!O$3,'BY-Demands'!$J$5:$AK$15,MATCH($E113,'BY-Demands'!$I$5:$I$15,0),FALSE)*HLOOKUP(REG_TRA_DEMANDS!$F113,DEMANDS!$I$4:$T$14,MATCH($E113,DEMANDS!$H$4:$H$14,0),FALSE)/HLOOKUP(2018,DEMANDS!$I$4:$T$14,MATCH($E113,DEMANDS!$H$4:$H$14,0),FALSE)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P113" s="81">
        <f>HLOOKUP(REG_TRA_DEMANDS!P$3,'BY-Demands'!$J$5:$AK$15,MATCH($E113,'BY-Demands'!$I$5:$I$15,0),FALSE)*HLOOKUP(REG_TRA_DEMANDS!$F113,DEMANDS!$I$4:$T$14,MATCH($E113,DEMANDS!$H$4:$H$14,0),FALSE)/HLOOKUP(2018,DEMANDS!$I$4:$T$14,MATCH($E113,DEMANDS!$H$4:$H$14,0),FALSE)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Q113" s="81">
        <f>HLOOKUP(REG_TRA_DEMANDS!Q$3,'BY-Demands'!$J$5:$AK$15,MATCH($E113,'BY-Demands'!$I$5:$I$15,0),FALSE)*HLOOKUP(REG_TRA_DEMANDS!$F113,DEMANDS!$I$4:$T$14,MATCH($E113,DEMANDS!$H$4:$H$14,0),FALSE)/HLOOKUP(2018,DEMANDS!$I$4:$T$14,MATCH($E113,DEMANDS!$H$4:$H$14,0),FALSE)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R113" s="81">
        <f>HLOOKUP(REG_TRA_DEMANDS!R$3,'BY-Demands'!$J$5:$AK$15,MATCH($E113,'BY-Demands'!$I$5:$I$15,0),FALSE)*HLOOKUP(REG_TRA_DEMANDS!$F113,DEMANDS!$I$4:$T$14,MATCH($E113,DEMANDS!$H$4:$H$14,0),FALSE)/HLOOKUP(2018,DEMANDS!$I$4:$T$14,MATCH($E113,DEMANDS!$H$4:$H$14,0),FALSE)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S113" s="78">
        <f>HLOOKUP(REG_TRA_DEMANDS!S$3,'BY-Demands'!$J$5:$AK$15,MATCH($E113,'BY-Demands'!$I$5:$I$15,0),FALSE)*HLOOKUP(REG_TRA_DEMANDS!$F113,DEMANDS!$I$4:$T$14,MATCH($E113,DEMANDS!$H$4:$H$14,0),FALSE)/HLOOKUP(2018,DEMANDS!$I$4:$T$14,MATCH($E113,DEMANDS!$H$4:$H$14,0),FALSE)</f>
        <v>3.5181848077039946</v>
      </c>
      <c r="T113" s="78">
        <f>HLOOKUP(REG_TRA_DEMANDS!T$3,'BY-Demands'!$J$5:$AK$15,MATCH($E113,'BY-Demands'!$I$5:$I$15,0),FALSE)*HLOOKUP(REG_TRA_DEMANDS!$F113,DEMANDS!$I$4:$T$14,MATCH($E113,DEMANDS!$H$4:$H$14,0),FALSE)/HLOOKUP(2018,DEMANDS!$I$4:$T$14,MATCH($E113,DEMANDS!$H$4:$H$14,0),FALSE)</f>
        <v>3.2529801747467979</v>
      </c>
      <c r="U113" s="78">
        <f>HLOOKUP(REG_TRA_DEMANDS!U$3,'BY-Demands'!$J$5:$AK$15,MATCH($E113,'BY-Demands'!$I$5:$I$15,0),FALSE)*HLOOKUP(REG_TRA_DEMANDS!$F113,DEMANDS!$I$4:$T$14,MATCH($E113,DEMANDS!$H$4:$H$14,0),FALSE)/HLOOKUP(2018,DEMANDS!$I$4:$T$14,MATCH($E113,DEMANDS!$H$4:$H$14,0),FALSE)</f>
        <v>0.3544962133850485</v>
      </c>
      <c r="V113" s="81">
        <f>HLOOKUP(REG_TRA_DEMANDS!V$3,'BY-Demands'!$J$5:$AK$15,MATCH($E113,'BY-Demands'!$I$5:$I$15,0),FALSE)*HLOOKUP(REG_TRA_DEMANDS!$F113,DEMANDS!$I$4:$T$14,MATCH($E113,DEMANDS!$H$4:$H$14,0),FALSE)/HLOOKUP(2018,DEMANDS!$I$4:$T$14,MATCH($E113,DEMANDS!$H$4:$H$14,0),FALSE)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W113" s="81">
        <f>HLOOKUP(REG_TRA_DEMANDS!W$3,'BY-Demands'!$J$5:$AK$15,MATCH($E113,'BY-Demands'!$I$5:$I$15,0),FALSE)*HLOOKUP(REG_TRA_DEMANDS!$F113,DEMANDS!$I$4:$T$14,MATCH($E113,DEMANDS!$H$4:$H$14,0),FALSE)/HLOOKUP(2018,DEMANDS!$I$4:$T$14,MATCH($E113,DEMANDS!$H$4:$H$14,0),FALSE)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X113" s="81">
        <f>HLOOKUP(REG_TRA_DEMANDS!X$3,'BY-Demands'!$J$5:$AK$15,MATCH($E113,'BY-Demands'!$I$5:$I$15,0),FALSE)*HLOOKUP(REG_TRA_DEMANDS!$F113,DEMANDS!$I$4:$T$14,MATCH($E113,DEMANDS!$H$4:$H$14,0),FALSE)/HLOOKUP(2018,DEMANDS!$I$4:$T$14,MATCH($E113,DEMANDS!$H$4:$H$14,0),FALSE)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Y113" s="81">
        <f>HLOOKUP(REG_TRA_DEMANDS!Y$3,'BY-Demands'!$J$5:$AK$15,MATCH($E113,'BY-Demands'!$I$5:$I$15,0),FALSE)*HLOOKUP(REG_TRA_DEMANDS!$F113,DEMANDS!$I$4:$T$14,MATCH($E113,DEMANDS!$H$4:$H$14,0),FALSE)/HLOOKUP(2018,DEMANDS!$I$4:$T$14,MATCH($E113,DEMANDS!$H$4:$H$14,0),FALSE)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Z113" s="81">
        <f>HLOOKUP(REG_TRA_DEMANDS!Z$3,'BY-Demands'!$J$5:$AK$15,MATCH($E113,'BY-Demands'!$I$5:$I$15,0),FALSE)*HLOOKUP(REG_TRA_DEMANDS!$F113,DEMANDS!$I$4:$T$14,MATCH($E113,DEMANDS!$H$4:$H$14,0),FALSE)/HLOOKUP(2018,DEMANDS!$I$4:$T$14,MATCH($E113,DEMANDS!$H$4:$H$14,0),FALSE)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A113" s="78">
        <f>HLOOKUP(REG_TRA_DEMANDS!AA$3,'BY-Demands'!$J$5:$AK$15,MATCH($E113,'BY-Demands'!$I$5:$I$15,0),FALSE)*HLOOKUP(REG_TRA_DEMANDS!$F113,DEMANDS!$I$4:$T$14,MATCH($E113,DEMANDS!$H$4:$H$14,0),FALSE)/HLOOKUP(2018,DEMANDS!$I$4:$T$14,MATCH($E113,DEMANDS!$H$4:$H$14,0),FALSE)</f>
        <v>1.0120578295608453</v>
      </c>
      <c r="AB113" s="81">
        <f>HLOOKUP(REG_TRA_DEMANDS!AB$3,'BY-Demands'!$J$5:$AK$15,MATCH($E113,'BY-Demands'!$I$5:$I$15,0),FALSE)*HLOOKUP(REG_TRA_DEMANDS!$F113,DEMANDS!$I$4:$T$14,MATCH($E113,DEMANDS!$H$4:$H$14,0),FALSE)/HLOOKUP(2018,DEMANDS!$I$4:$T$14,MATCH($E113,DEMANDS!$H$4:$H$14,0),FALSE)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C113" s="81">
        <f>HLOOKUP(REG_TRA_DEMANDS!AC$3,'BY-Demands'!$J$5:$AK$15,MATCH($E113,'BY-Demands'!$I$5:$I$15,0),FALSE)*HLOOKUP(REG_TRA_DEMANDS!$F113,DEMANDS!$I$4:$T$14,MATCH($E113,DEMANDS!$H$4:$H$14,0),FALSE)/HLOOKUP(2018,DEMANDS!$I$4:$T$14,MATCH($E113,DEMANDS!$H$4:$H$14,0),FALSE)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D113" s="81">
        <f>HLOOKUP(REG_TRA_DEMANDS!AD$3,'BY-Demands'!$J$5:$AK$15,MATCH($E113,'BY-Demands'!$I$5:$I$15,0),FALSE)*HLOOKUP(REG_TRA_DEMANDS!$F113,DEMANDS!$I$4:$T$14,MATCH($E113,DEMANDS!$H$4:$H$14,0),FALSE)/HLOOKUP(2018,DEMANDS!$I$4:$T$14,MATCH($E113,DEMANDS!$H$4:$H$14,0),FALSE)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E113" s="81">
        <f>HLOOKUP(REG_TRA_DEMANDS!AE$3,'BY-Demands'!$J$5:$AK$15,MATCH($E113,'BY-Demands'!$I$5:$I$15,0),FALSE)*HLOOKUP(REG_TRA_DEMANDS!$F113,DEMANDS!$I$4:$T$14,MATCH($E113,DEMANDS!$H$4:$H$14,0),FALSE)/HLOOKUP(2018,DEMANDS!$I$4:$T$14,MATCH($E113,DEMANDS!$H$4:$H$14,0),FALSE)</f>
        <v>0</v>
      </c>
      <c r="AF113" s="81">
        <f>HLOOKUP(REG_TRA_DEMANDS!AF$3,'BY-Demands'!$J$5:$AK$15,MATCH($E113,'BY-Demands'!$I$5:$I$15,0),FALSE)*HLOOKUP(REG_TRA_DEMANDS!$F113,DEMANDS!$I$4:$T$14,MATCH($E113,DEMANDS!$H$4:$H$14,0),FALSE)/HLOOKUP(2018,DEMANDS!$I$4:$T$14,MATCH($E113,DEMANDS!$H$4:$H$14,0),FALSE)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465E-96AD-44B8-AC1F-D38848D3C5B3}">
  <sheetPr codeName="Sheet5"/>
  <dimension ref="C4:AK54"/>
  <sheetViews>
    <sheetView topLeftCell="A22" workbookViewId="0">
      <selection activeCell="Y35" sqref="Y35"/>
    </sheetView>
  </sheetViews>
  <sheetFormatPr defaultRowHeight="12.75" x14ac:dyDescent="0.2"/>
  <cols>
    <col min="7" max="7" width="10.7109375" bestFit="1" customWidth="1"/>
  </cols>
  <sheetData>
    <row r="4" spans="3:37" x14ac:dyDescent="0.2">
      <c r="C4" s="21" t="s">
        <v>161</v>
      </c>
      <c r="E4" s="25"/>
      <c r="F4" s="25"/>
      <c r="G4" s="25"/>
      <c r="H4" s="25"/>
      <c r="I4" s="25"/>
    </row>
    <row r="5" spans="3:37" ht="15.75" thickBot="1" x14ac:dyDescent="0.3">
      <c r="C5" s="29" t="s">
        <v>166</v>
      </c>
      <c r="D5" s="26" t="s">
        <v>162</v>
      </c>
      <c r="E5" s="22" t="s">
        <v>0</v>
      </c>
      <c r="F5" s="22" t="s">
        <v>1</v>
      </c>
      <c r="G5" s="22" t="s">
        <v>2</v>
      </c>
      <c r="H5" s="22" t="s">
        <v>163</v>
      </c>
      <c r="I5" s="24" t="s">
        <v>3</v>
      </c>
      <c r="J5" s="23" t="str">
        <f>Regions!C$3</f>
        <v>IE</v>
      </c>
      <c r="K5" s="23" t="str">
        <f>Regions!D$3</f>
        <v>National</v>
      </c>
      <c r="L5" s="23" t="str">
        <f>Regions!E$3</f>
        <v>IE-CW</v>
      </c>
      <c r="M5" s="23" t="str">
        <f>Regions!F$3</f>
        <v>IE-D</v>
      </c>
      <c r="N5" s="23" t="str">
        <f>Regions!G$3</f>
        <v>IE-KE</v>
      </c>
      <c r="O5" s="23" t="str">
        <f>Regions!H$3</f>
        <v>IE-KK</v>
      </c>
      <c r="P5" s="23" t="str">
        <f>Regions!I$3</f>
        <v>IE-LS</v>
      </c>
      <c r="Q5" s="23" t="str">
        <f>Regions!J$3</f>
        <v>IE-LD</v>
      </c>
      <c r="R5" s="23" t="str">
        <f>Regions!K$3</f>
        <v>IE-LH</v>
      </c>
      <c r="S5" s="23" t="str">
        <f>Regions!L$3</f>
        <v>IE-MH</v>
      </c>
      <c r="T5" s="23" t="str">
        <f>Regions!M$3</f>
        <v>IE-OY</v>
      </c>
      <c r="U5" s="23" t="str">
        <f>Regions!N$3</f>
        <v>IE-WH</v>
      </c>
      <c r="V5" s="23" t="str">
        <f>Regions!O$3</f>
        <v>IE-WX</v>
      </c>
      <c r="W5" s="23" t="str">
        <f>Regions!P$3</f>
        <v>IE-WW</v>
      </c>
      <c r="X5" s="23" t="str">
        <f>Regions!Q$3</f>
        <v>IE-CE</v>
      </c>
      <c r="Y5" s="23" t="str">
        <f>Regions!R$3</f>
        <v>IE-CO</v>
      </c>
      <c r="Z5" s="23" t="str">
        <f>Regions!S$3</f>
        <v>IE-KY</v>
      </c>
      <c r="AA5" s="23" t="str">
        <f>Regions!T$3</f>
        <v>IE-LK</v>
      </c>
      <c r="AB5" s="23" t="str">
        <f>Regions!U$3</f>
        <v>IE-TA</v>
      </c>
      <c r="AC5" s="23" t="str">
        <f>Regions!V$3</f>
        <v>IE-WD</v>
      </c>
      <c r="AD5" s="23" t="str">
        <f>Regions!W$3</f>
        <v>IE-G</v>
      </c>
      <c r="AE5" s="23" t="str">
        <f>Regions!X$3</f>
        <v>IE-LM</v>
      </c>
      <c r="AF5" s="23" t="str">
        <f>Regions!Y$3</f>
        <v>IE-MO</v>
      </c>
      <c r="AG5" s="23" t="str">
        <f>Regions!Z$3</f>
        <v>IE-RN</v>
      </c>
      <c r="AH5" s="23" t="str">
        <f>Regions!AA$3</f>
        <v>IE-SO</v>
      </c>
      <c r="AI5" s="23" t="str">
        <f>Regions!AB$3</f>
        <v>IE-CN</v>
      </c>
      <c r="AJ5" s="23" t="str">
        <f>Regions!AC$3</f>
        <v>IE-DL</v>
      </c>
      <c r="AK5" s="23" t="str">
        <f>Regions!AD$3</f>
        <v>IE-MN</v>
      </c>
    </row>
    <row r="6" spans="3:37" ht="15" x14ac:dyDescent="0.25">
      <c r="C6" t="s">
        <v>167</v>
      </c>
      <c r="D6" s="32" t="s">
        <v>164</v>
      </c>
      <c r="E6" s="20"/>
      <c r="F6" s="20"/>
      <c r="G6" s="28" t="s">
        <v>4</v>
      </c>
      <c r="H6" s="20">
        <v>2018</v>
      </c>
      <c r="I6" s="13" t="s">
        <v>154</v>
      </c>
      <c r="J6" s="30">
        <v>14.5565610923972</v>
      </c>
      <c r="L6">
        <v>0.19075815329593299</v>
      </c>
      <c r="M6">
        <v>3.8137077787050999</v>
      </c>
      <c r="N6">
        <v>0.70334338163959498</v>
      </c>
      <c r="O6">
        <v>0.32630593319176299</v>
      </c>
      <c r="P6">
        <v>0.25725946218495199</v>
      </c>
      <c r="Q6">
        <v>0.129264106093787</v>
      </c>
      <c r="R6">
        <v>0.37066642356770202</v>
      </c>
      <c r="S6">
        <v>0.61012642539130302</v>
      </c>
      <c r="T6">
        <v>0.25256357827040099</v>
      </c>
      <c r="U6">
        <v>0.28627808516599801</v>
      </c>
      <c r="V6">
        <v>0.49824919039150301</v>
      </c>
      <c r="W6">
        <v>0.44072764898712002</v>
      </c>
      <c r="X6">
        <v>0.38789417997018399</v>
      </c>
      <c r="Y6">
        <v>1.6403528726431</v>
      </c>
      <c r="Z6">
        <v>0.50223766282260596</v>
      </c>
      <c r="AA6">
        <v>0.59887772521592197</v>
      </c>
      <c r="AB6">
        <v>0.54597893159747002</v>
      </c>
      <c r="AC6">
        <v>0.36254754715780002</v>
      </c>
      <c r="AD6">
        <v>0.81031808544859996</v>
      </c>
      <c r="AE6">
        <v>0.103998215898054</v>
      </c>
      <c r="AF6">
        <v>0.43396473286285803</v>
      </c>
      <c r="AG6">
        <v>0.22701130303233</v>
      </c>
      <c r="AH6">
        <v>0.20014421509334299</v>
      </c>
      <c r="AI6">
        <v>0.22324073939976699</v>
      </c>
      <c r="AJ6">
        <v>0.43304852577361902</v>
      </c>
      <c r="AK6">
        <v>0.20769618859639599</v>
      </c>
    </row>
    <row r="7" spans="3:37" ht="15" x14ac:dyDescent="0.25">
      <c r="C7" t="s">
        <v>167</v>
      </c>
      <c r="D7" s="32" t="s">
        <v>164</v>
      </c>
      <c r="G7" s="28" t="s">
        <v>4</v>
      </c>
      <c r="H7" s="20">
        <v>2018</v>
      </c>
      <c r="I7" s="13" t="s">
        <v>156</v>
      </c>
      <c r="J7" s="30">
        <v>31.276118540281001</v>
      </c>
      <c r="L7">
        <v>0.43519149385547101</v>
      </c>
      <c r="M7">
        <v>7.6211536449989303</v>
      </c>
      <c r="N7">
        <v>1.55190938276765</v>
      </c>
      <c r="O7">
        <v>0.73703191607760699</v>
      </c>
      <c r="P7">
        <v>0.55451713599955699</v>
      </c>
      <c r="Q7">
        <v>0.28568437258778701</v>
      </c>
      <c r="R7">
        <v>0.76950577172521395</v>
      </c>
      <c r="S7">
        <v>1.33594997982505</v>
      </c>
      <c r="T7">
        <v>0.56616320344762305</v>
      </c>
      <c r="U7">
        <v>0.63911185847442997</v>
      </c>
      <c r="V7">
        <v>1.1334816009734401</v>
      </c>
      <c r="W7">
        <v>0.96185938421931305</v>
      </c>
      <c r="X7">
        <v>0.87235861089184197</v>
      </c>
      <c r="Y7">
        <v>3.5254749048173299</v>
      </c>
      <c r="Z7">
        <v>1.15388698840036</v>
      </c>
      <c r="AA7">
        <v>1.29957366713114</v>
      </c>
      <c r="AB7">
        <v>1.2604324784412999</v>
      </c>
      <c r="AC7">
        <v>0.79517788054022298</v>
      </c>
      <c r="AD7">
        <v>1.7803554187858499</v>
      </c>
      <c r="AE7">
        <v>0.23333731031609201</v>
      </c>
      <c r="AF7">
        <v>0.98601597898071303</v>
      </c>
      <c r="AG7">
        <v>0.53090140271719199</v>
      </c>
      <c r="AH7">
        <v>0.43310682655274901</v>
      </c>
      <c r="AI7">
        <v>0.47060177269377002</v>
      </c>
      <c r="AJ7">
        <v>0.86668930093951202</v>
      </c>
      <c r="AK7">
        <v>0.47664625412085698</v>
      </c>
    </row>
    <row r="8" spans="3:37" ht="15" x14ac:dyDescent="0.25">
      <c r="C8" t="s">
        <v>167</v>
      </c>
      <c r="D8" s="32" t="s">
        <v>164</v>
      </c>
      <c r="G8" s="28" t="s">
        <v>4</v>
      </c>
      <c r="H8" s="20">
        <v>2018</v>
      </c>
      <c r="I8" s="13" t="s">
        <v>158</v>
      </c>
      <c r="J8" s="30">
        <v>27.131577542973599</v>
      </c>
      <c r="L8">
        <v>0.373897486374975</v>
      </c>
      <c r="M8">
        <v>6.66074493403499</v>
      </c>
      <c r="N8">
        <v>1.3457957919305099</v>
      </c>
      <c r="O8">
        <v>0.64805463087287196</v>
      </c>
      <c r="P8">
        <v>0.48149946813234101</v>
      </c>
      <c r="Q8">
        <v>0.247929982488685</v>
      </c>
      <c r="R8">
        <v>0.67368745787157902</v>
      </c>
      <c r="S8">
        <v>1.1456149031137799</v>
      </c>
      <c r="T8">
        <v>0.49378011021821799</v>
      </c>
      <c r="U8">
        <v>0.54722173482691405</v>
      </c>
      <c r="V8">
        <v>0.97262646758485305</v>
      </c>
      <c r="W8">
        <v>0.83286416374941896</v>
      </c>
      <c r="X8">
        <v>0.74674766413249005</v>
      </c>
      <c r="Y8">
        <v>3.0449422514531701</v>
      </c>
      <c r="Z8">
        <v>1.0126394376791299</v>
      </c>
      <c r="AA8">
        <v>1.1217784798314201</v>
      </c>
      <c r="AB8">
        <v>1.08524276473925</v>
      </c>
      <c r="AC8">
        <v>0.68342924139985906</v>
      </c>
      <c r="AD8">
        <v>1.55274051805081</v>
      </c>
      <c r="AE8">
        <v>0.20031586047476799</v>
      </c>
      <c r="AF8">
        <v>0.86102306186829503</v>
      </c>
      <c r="AG8">
        <v>0.451316097288886</v>
      </c>
      <c r="AH8">
        <v>0.37617525772313698</v>
      </c>
      <c r="AI8">
        <v>0.40231788404487301</v>
      </c>
      <c r="AJ8">
        <v>0.74109890371757103</v>
      </c>
      <c r="AK8">
        <v>0.42809298937083901</v>
      </c>
    </row>
    <row r="9" spans="3:37" ht="15" x14ac:dyDescent="0.25">
      <c r="C9" t="s">
        <v>167</v>
      </c>
      <c r="D9" s="9" t="s">
        <v>164</v>
      </c>
      <c r="G9" s="28" t="s">
        <v>4</v>
      </c>
      <c r="H9" s="20">
        <v>2018</v>
      </c>
      <c r="I9" s="13" t="s">
        <v>30</v>
      </c>
      <c r="J9" s="30">
        <v>11.537000000000001</v>
      </c>
      <c r="L9">
        <v>0.17794099599204999</v>
      </c>
      <c r="M9">
        <v>2.62922797160356</v>
      </c>
      <c r="N9">
        <v>0.48228404218784598</v>
      </c>
      <c r="O9">
        <v>0.31014966827589202</v>
      </c>
      <c r="P9">
        <v>0.22090468018989401</v>
      </c>
      <c r="Q9">
        <v>0.106603976450188</v>
      </c>
      <c r="R9">
        <v>0.27935990585939302</v>
      </c>
      <c r="S9">
        <v>0.42276367492038902</v>
      </c>
      <c r="T9">
        <v>0.20333600685129699</v>
      </c>
      <c r="U9">
        <v>0.23152778091853199</v>
      </c>
      <c r="V9">
        <v>0.46795618987426502</v>
      </c>
      <c r="W9">
        <v>0.30871042636808299</v>
      </c>
      <c r="X9">
        <v>0.30378726686741397</v>
      </c>
      <c r="Y9">
        <v>1.6254277052660899</v>
      </c>
      <c r="Z9">
        <v>0.44225677339931202</v>
      </c>
      <c r="AA9">
        <v>0.49831113834882401</v>
      </c>
      <c r="AB9">
        <v>0.40793968700183098</v>
      </c>
      <c r="AC9">
        <v>0.36310814920207202</v>
      </c>
      <c r="AD9">
        <v>0.60506096800451603</v>
      </c>
      <c r="AE9">
        <v>8.0693470189707697E-2</v>
      </c>
      <c r="AF9">
        <v>0.30599590693319101</v>
      </c>
      <c r="AG9">
        <v>0.15133440977952001</v>
      </c>
      <c r="AH9">
        <v>0.16503078794415499</v>
      </c>
      <c r="AI9">
        <v>0.19182704360164701</v>
      </c>
      <c r="AJ9">
        <v>0.40087863270627699</v>
      </c>
      <c r="AK9">
        <v>0.154582741264056</v>
      </c>
    </row>
    <row r="10" spans="3:37" ht="15" x14ac:dyDescent="0.25">
      <c r="C10" t="s">
        <v>167</v>
      </c>
      <c r="D10" s="9" t="s">
        <v>164</v>
      </c>
      <c r="G10" s="28" t="s">
        <v>4</v>
      </c>
      <c r="H10" s="20">
        <v>2018</v>
      </c>
      <c r="I10" s="13" t="s">
        <v>32</v>
      </c>
      <c r="J10" s="30">
        <v>8.8551000000000005E-2</v>
      </c>
      <c r="L10">
        <v>0</v>
      </c>
      <c r="M10">
        <v>2.84628214285714E-2</v>
      </c>
      <c r="N10">
        <v>0</v>
      </c>
      <c r="O10">
        <v>0</v>
      </c>
      <c r="P10">
        <v>0</v>
      </c>
      <c r="Q10">
        <v>0</v>
      </c>
      <c r="R10">
        <v>0</v>
      </c>
      <c r="S10">
        <v>9.4876071428571396E-3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1.5812678571428599E-2</v>
      </c>
      <c r="AD10">
        <v>0</v>
      </c>
      <c r="AE10">
        <v>0</v>
      </c>
      <c r="AF10">
        <v>3.4787892857142899E-2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3:37" ht="15" x14ac:dyDescent="0.25">
      <c r="C11" t="s">
        <v>167</v>
      </c>
      <c r="D11" s="9" t="s">
        <v>164</v>
      </c>
      <c r="G11" s="28" t="s">
        <v>4</v>
      </c>
      <c r="H11" s="20">
        <v>2018</v>
      </c>
      <c r="I11" s="13" t="s">
        <v>34</v>
      </c>
      <c r="J11" s="30">
        <v>7.7245727925227703</v>
      </c>
      <c r="L11">
        <v>9.2353600579585193E-2</v>
      </c>
      <c r="M11">
        <v>2.18565051154552</v>
      </c>
      <c r="N11">
        <v>0.36094016622216002</v>
      </c>
      <c r="O11">
        <v>0.160971553655473</v>
      </c>
      <c r="P11">
        <v>0.13739325701343899</v>
      </c>
      <c r="Q11">
        <v>6.6303111018221506E-2</v>
      </c>
      <c r="R11">
        <v>0.20907225210952099</v>
      </c>
      <c r="S11">
        <v>0.31639527280693802</v>
      </c>
      <c r="T11">
        <v>0.126466294083908</v>
      </c>
      <c r="U11">
        <v>0.14400037102947</v>
      </c>
      <c r="V11">
        <v>0.24287511041201201</v>
      </c>
      <c r="W11">
        <v>0.23103810796296301</v>
      </c>
      <c r="X11">
        <v>0.19274182814699201</v>
      </c>
      <c r="Y11">
        <v>0.880626263602864</v>
      </c>
      <c r="Z11">
        <v>0.239606430141375</v>
      </c>
      <c r="AA11">
        <v>0.31616005760135901</v>
      </c>
      <c r="AB11">
        <v>0.25882270135028701</v>
      </c>
      <c r="AC11">
        <v>0.18845766705778599</v>
      </c>
      <c r="AD11">
        <v>0.418614934630201</v>
      </c>
      <c r="AE11">
        <v>5.1980938259190403E-2</v>
      </c>
      <c r="AF11">
        <v>0.21170504023817699</v>
      </c>
      <c r="AG11">
        <v>0.104701587785582</v>
      </c>
      <c r="AH11">
        <v>0.106309162052679</v>
      </c>
      <c r="AI11">
        <v>0.12357071379453501</v>
      </c>
      <c r="AJ11">
        <v>0.25823709659708599</v>
      </c>
      <c r="AK11">
        <v>9.95787628254481E-2</v>
      </c>
    </row>
    <row r="12" spans="3:37" ht="15" x14ac:dyDescent="0.25">
      <c r="C12" t="s">
        <v>167</v>
      </c>
      <c r="D12" s="9" t="s">
        <v>164</v>
      </c>
      <c r="G12" s="28" t="s">
        <v>4</v>
      </c>
      <c r="H12" s="20">
        <v>2018</v>
      </c>
      <c r="I12" s="13" t="s">
        <v>36</v>
      </c>
      <c r="J12" s="30">
        <v>3.5132998087277101</v>
      </c>
      <c r="L12">
        <v>4.2004379525771102E-2</v>
      </c>
      <c r="M12">
        <v>0.99408028513777102</v>
      </c>
      <c r="N12">
        <v>0.16416325549782501</v>
      </c>
      <c r="O12">
        <v>7.3213282321037701E-2</v>
      </c>
      <c r="P12">
        <v>6.2489372105217399E-2</v>
      </c>
      <c r="Q12">
        <v>3.0156063450376601E-2</v>
      </c>
      <c r="R12">
        <v>9.5090501840783506E-2</v>
      </c>
      <c r="S12">
        <v>0.143903291650118</v>
      </c>
      <c r="T12">
        <v>5.75195572298293E-2</v>
      </c>
      <c r="U12">
        <v>6.5494427922832596E-2</v>
      </c>
      <c r="V12">
        <v>0.110464759912835</v>
      </c>
      <c r="W12">
        <v>0.105081039730871</v>
      </c>
      <c r="X12">
        <v>8.7663078095158206E-2</v>
      </c>
      <c r="Y12">
        <v>0.40052753292342302</v>
      </c>
      <c r="Z12">
        <v>0.108978094685117</v>
      </c>
      <c r="AA12">
        <v>0.14379631077765201</v>
      </c>
      <c r="AB12">
        <v>0.117718063066032</v>
      </c>
      <c r="AC12">
        <v>8.5714550618035304E-2</v>
      </c>
      <c r="AD12">
        <v>0.190394965426499</v>
      </c>
      <c r="AE12">
        <v>2.36420350158753E-2</v>
      </c>
      <c r="AF12">
        <v>9.6287949813282703E-2</v>
      </c>
      <c r="AG12">
        <v>4.7620506430678201E-2</v>
      </c>
      <c r="AH12">
        <v>4.8351665359049598E-2</v>
      </c>
      <c r="AI12">
        <v>5.6202585799816303E-2</v>
      </c>
      <c r="AJ12">
        <v>0.117451717583548</v>
      </c>
      <c r="AK12">
        <v>4.5290536808279797E-2</v>
      </c>
    </row>
    <row r="13" spans="3:37" ht="15" x14ac:dyDescent="0.25">
      <c r="C13" t="s">
        <v>167</v>
      </c>
      <c r="D13" s="9" t="s">
        <v>164</v>
      </c>
      <c r="G13" s="28" t="s">
        <v>4</v>
      </c>
      <c r="H13" s="20">
        <v>2018</v>
      </c>
      <c r="I13" s="13" t="s">
        <v>38</v>
      </c>
      <c r="J13" s="30">
        <v>22.296388375177401</v>
      </c>
      <c r="L13">
        <v>0.26657160229775501</v>
      </c>
      <c r="M13">
        <v>6.3087129821594496</v>
      </c>
      <c r="N13">
        <v>1.04182617504496</v>
      </c>
      <c r="O13">
        <v>0.46463207403939499</v>
      </c>
      <c r="P13">
        <v>0.39657512470689499</v>
      </c>
      <c r="Q13">
        <v>0.191378857245769</v>
      </c>
      <c r="R13">
        <v>0.60347106004608797</v>
      </c>
      <c r="S13">
        <v>0.91325074823584895</v>
      </c>
      <c r="T13">
        <v>0.36503528220921899</v>
      </c>
      <c r="U13">
        <v>0.415646053818094</v>
      </c>
      <c r="V13">
        <v>0.70104042435228797</v>
      </c>
      <c r="W13">
        <v>0.66687382240669102</v>
      </c>
      <c r="X13">
        <v>0.55633454068384003</v>
      </c>
      <c r="Y13">
        <v>2.5418603350695199</v>
      </c>
      <c r="Z13">
        <v>0.69160562883078902</v>
      </c>
      <c r="AA13">
        <v>0.91257181754075301</v>
      </c>
      <c r="AB13">
        <v>0.74707192547975998</v>
      </c>
      <c r="AC13">
        <v>0.54396863747179103</v>
      </c>
      <c r="AD13">
        <v>1.2082999814823701</v>
      </c>
      <c r="AE13">
        <v>0.15003900133543999</v>
      </c>
      <c r="AF13">
        <v>0.61107040155050096</v>
      </c>
      <c r="AG13">
        <v>0.30221312264993799</v>
      </c>
      <c r="AH13">
        <v>0.30685326277986702</v>
      </c>
      <c r="AI13">
        <v>0.356677411238562</v>
      </c>
      <c r="AJ13">
        <v>0.74538162216300496</v>
      </c>
      <c r="AK13">
        <v>0.28742648033882501</v>
      </c>
    </row>
    <row r="14" spans="3:37" ht="15" x14ac:dyDescent="0.25">
      <c r="C14" t="s">
        <v>167</v>
      </c>
      <c r="D14" s="9" t="s">
        <v>164</v>
      </c>
      <c r="G14" s="28" t="s">
        <v>4</v>
      </c>
      <c r="H14" s="20">
        <v>2018</v>
      </c>
      <c r="I14" s="13" t="s">
        <v>40</v>
      </c>
      <c r="J14" s="30">
        <v>0.23349320028657899</v>
      </c>
      <c r="L14">
        <v>0</v>
      </c>
      <c r="M14">
        <v>0.13599128494106499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4.7489540821759602E-2</v>
      </c>
      <c r="Y14">
        <v>4.7056267691773199E-4</v>
      </c>
      <c r="Z14">
        <v>4.7235778638893701E-2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9.4112535383546506E-5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3:37" ht="15" x14ac:dyDescent="0.25">
      <c r="C15" t="s">
        <v>167</v>
      </c>
      <c r="D15" s="9" t="s">
        <v>164</v>
      </c>
      <c r="G15" s="28" t="s">
        <v>4</v>
      </c>
      <c r="H15" s="20">
        <v>2018</v>
      </c>
      <c r="I15" s="18" t="s">
        <v>42</v>
      </c>
      <c r="J15" s="30">
        <v>45.935836654432002</v>
      </c>
      <c r="L15">
        <v>0</v>
      </c>
      <c r="M15">
        <v>40.411547456014503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2.3928132767411898</v>
      </c>
      <c r="Y15">
        <v>2.2124403851853902</v>
      </c>
      <c r="Z15">
        <v>0.24110252653151401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0.68832808501139198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3:37" ht="15" x14ac:dyDescent="0.25">
      <c r="C16" t="s">
        <v>167</v>
      </c>
      <c r="D16" s="9" t="s">
        <v>164</v>
      </c>
      <c r="G16" s="28" t="s">
        <v>4</v>
      </c>
      <c r="H16" s="20">
        <v>2018</v>
      </c>
      <c r="I16" t="s">
        <v>248</v>
      </c>
      <c r="J16" s="30">
        <v>1.411707806586</v>
      </c>
      <c r="K16">
        <v>1.411707806586</v>
      </c>
    </row>
    <row r="17" spans="3:11" ht="15" x14ac:dyDescent="0.25">
      <c r="C17" t="s">
        <v>167</v>
      </c>
      <c r="D17" s="9" t="s">
        <v>164</v>
      </c>
      <c r="G17" s="28" t="s">
        <v>4</v>
      </c>
      <c r="H17" s="20">
        <v>2018</v>
      </c>
      <c r="I17" t="s">
        <v>249</v>
      </c>
      <c r="J17" s="30">
        <v>2.0517341103298801</v>
      </c>
      <c r="K17">
        <v>2.0517341103298801</v>
      </c>
    </row>
    <row r="18" spans="3:11" ht="15" x14ac:dyDescent="0.25">
      <c r="C18" t="s">
        <v>167</v>
      </c>
      <c r="D18" s="9" t="s">
        <v>164</v>
      </c>
      <c r="G18" s="28" t="s">
        <v>4</v>
      </c>
      <c r="H18" s="20">
        <v>2018</v>
      </c>
      <c r="I18" t="s">
        <v>250</v>
      </c>
      <c r="J18" s="30">
        <v>1.10232379053225</v>
      </c>
      <c r="K18">
        <v>1.10232379053225</v>
      </c>
    </row>
    <row r="19" spans="3:11" ht="15" x14ac:dyDescent="0.25">
      <c r="C19" t="s">
        <v>167</v>
      </c>
      <c r="D19" s="9" t="s">
        <v>164</v>
      </c>
      <c r="G19" s="28" t="s">
        <v>4</v>
      </c>
      <c r="H19" s="20">
        <v>2018</v>
      </c>
      <c r="I19" t="s">
        <v>251</v>
      </c>
      <c r="J19" s="30">
        <v>1.7147299705762999</v>
      </c>
      <c r="K19">
        <v>1.7147299705762999</v>
      </c>
    </row>
    <row r="20" spans="3:11" ht="15" x14ac:dyDescent="0.25">
      <c r="C20" t="s">
        <v>167</v>
      </c>
      <c r="D20" s="9" t="s">
        <v>164</v>
      </c>
      <c r="G20" s="28" t="s">
        <v>4</v>
      </c>
      <c r="H20" s="20">
        <v>2018</v>
      </c>
      <c r="I20" t="s">
        <v>252</v>
      </c>
      <c r="J20" s="30">
        <v>1.1862012348846001</v>
      </c>
      <c r="K20">
        <v>1.1862012348846001</v>
      </c>
    </row>
    <row r="21" spans="3:11" ht="15" x14ac:dyDescent="0.25">
      <c r="C21" t="s">
        <v>167</v>
      </c>
      <c r="D21" s="9" t="s">
        <v>164</v>
      </c>
      <c r="G21" s="28" t="s">
        <v>4</v>
      </c>
      <c r="H21" s="20">
        <v>2018</v>
      </c>
      <c r="I21" t="s">
        <v>253</v>
      </c>
      <c r="J21" s="30">
        <v>10.352794328441099</v>
      </c>
      <c r="K21">
        <v>10.352794328441099</v>
      </c>
    </row>
    <row r="22" spans="3:11" ht="15" x14ac:dyDescent="0.25">
      <c r="C22" t="s">
        <v>167</v>
      </c>
      <c r="D22" s="9" t="s">
        <v>164</v>
      </c>
      <c r="G22" s="28" t="s">
        <v>4</v>
      </c>
      <c r="H22" s="20">
        <v>2018</v>
      </c>
      <c r="I22" t="s">
        <v>254</v>
      </c>
      <c r="J22" s="30">
        <v>0</v>
      </c>
      <c r="K22">
        <v>0</v>
      </c>
    </row>
    <row r="23" spans="3:11" ht="15" x14ac:dyDescent="0.25">
      <c r="C23" t="s">
        <v>167</v>
      </c>
      <c r="D23" s="33" t="s">
        <v>164</v>
      </c>
      <c r="G23" s="28" t="s">
        <v>4</v>
      </c>
      <c r="H23" s="20">
        <v>2018</v>
      </c>
      <c r="I23" t="s">
        <v>60</v>
      </c>
      <c r="J23" s="31">
        <v>206.79888500000001</v>
      </c>
      <c r="K23">
        <v>206.79888500000001</v>
      </c>
    </row>
    <row r="24" spans="3:11" ht="15" x14ac:dyDescent="0.25">
      <c r="C24" t="s">
        <v>167</v>
      </c>
      <c r="D24" s="33" t="s">
        <v>164</v>
      </c>
      <c r="G24" s="28" t="s">
        <v>4</v>
      </c>
      <c r="H24" s="20">
        <v>2018</v>
      </c>
      <c r="I24" t="s">
        <v>62</v>
      </c>
      <c r="J24" s="31">
        <v>766.351721</v>
      </c>
      <c r="K24">
        <v>766.351721</v>
      </c>
    </row>
    <row r="25" spans="3:11" ht="15" x14ac:dyDescent="0.25">
      <c r="C25" t="s">
        <v>167</v>
      </c>
      <c r="D25" s="33" t="s">
        <v>164</v>
      </c>
      <c r="G25" s="28" t="s">
        <v>4</v>
      </c>
      <c r="H25" s="20">
        <v>2018</v>
      </c>
      <c r="I25" t="s">
        <v>64</v>
      </c>
      <c r="J25" s="31">
        <v>724.42972899999995</v>
      </c>
      <c r="K25">
        <v>724.42972899999995</v>
      </c>
    </row>
    <row r="26" spans="3:11" ht="15" x14ac:dyDescent="0.25">
      <c r="C26" t="s">
        <v>167</v>
      </c>
      <c r="D26" s="9" t="s">
        <v>164</v>
      </c>
      <c r="G26" s="28" t="s">
        <v>4</v>
      </c>
      <c r="H26" s="20">
        <v>2018</v>
      </c>
      <c r="I26" t="s">
        <v>130</v>
      </c>
      <c r="J26" s="30">
        <v>14.9399735840377</v>
      </c>
      <c r="K26">
        <v>14.9399735840377</v>
      </c>
    </row>
    <row r="27" spans="3:11" ht="15" x14ac:dyDescent="0.25">
      <c r="C27" t="s">
        <v>167</v>
      </c>
      <c r="D27" s="9" t="s">
        <v>164</v>
      </c>
      <c r="G27" s="28" t="s">
        <v>4</v>
      </c>
      <c r="H27" s="20">
        <v>2018</v>
      </c>
      <c r="I27" t="s">
        <v>132</v>
      </c>
      <c r="J27" s="30">
        <v>12.334695394352201</v>
      </c>
      <c r="K27">
        <v>12.334695394352201</v>
      </c>
    </row>
    <row r="28" spans="3:11" ht="15" x14ac:dyDescent="0.25">
      <c r="C28" t="s">
        <v>167</v>
      </c>
      <c r="D28" s="9" t="s">
        <v>164</v>
      </c>
      <c r="G28" s="28" t="s">
        <v>4</v>
      </c>
      <c r="H28" s="20">
        <v>2018</v>
      </c>
      <c r="I28" t="s">
        <v>134</v>
      </c>
      <c r="J28" s="30">
        <v>5.9239600161508799</v>
      </c>
      <c r="K28">
        <v>5.9239600161508799</v>
      </c>
    </row>
    <row r="29" spans="3:11" ht="15" x14ac:dyDescent="0.25">
      <c r="D29" s="27" t="s">
        <v>164</v>
      </c>
      <c r="G29" s="28" t="s">
        <v>4</v>
      </c>
      <c r="H29" s="20">
        <v>2018</v>
      </c>
      <c r="I29" t="s">
        <v>136</v>
      </c>
      <c r="J29" s="30">
        <v>2.3392558619616</v>
      </c>
      <c r="K29">
        <v>2.3392558619616</v>
      </c>
    </row>
    <row r="30" spans="3:11" ht="15" x14ac:dyDescent="0.25">
      <c r="D30" s="27" t="s">
        <v>164</v>
      </c>
      <c r="G30" s="28" t="s">
        <v>4</v>
      </c>
      <c r="H30" s="20">
        <v>2018</v>
      </c>
      <c r="I30" t="s">
        <v>138</v>
      </c>
      <c r="J30" s="30">
        <v>1.52795684913554</v>
      </c>
      <c r="K30">
        <v>1.52795684913554</v>
      </c>
    </row>
    <row r="31" spans="3:11" ht="15" x14ac:dyDescent="0.25">
      <c r="D31" s="27" t="s">
        <v>164</v>
      </c>
      <c r="G31" s="28" t="s">
        <v>4</v>
      </c>
      <c r="H31" s="20">
        <v>2018</v>
      </c>
      <c r="I31" t="s">
        <v>140</v>
      </c>
      <c r="J31" s="30">
        <v>1.32924900232905</v>
      </c>
      <c r="K31">
        <v>1.32924900232905</v>
      </c>
    </row>
    <row r="32" spans="3:11" ht="15" x14ac:dyDescent="0.25">
      <c r="D32" s="27" t="s">
        <v>164</v>
      </c>
      <c r="G32" s="28" t="s">
        <v>4</v>
      </c>
      <c r="H32" s="20">
        <v>2018</v>
      </c>
      <c r="I32" t="s">
        <v>142</v>
      </c>
      <c r="J32" s="30">
        <v>22.658222246043199</v>
      </c>
      <c r="K32">
        <v>22.658222246043199</v>
      </c>
    </row>
    <row r="33" spans="4:11" ht="15" x14ac:dyDescent="0.25">
      <c r="D33" s="27" t="s">
        <v>164</v>
      </c>
      <c r="G33" s="28" t="s">
        <v>4</v>
      </c>
      <c r="H33" s="20">
        <v>2018</v>
      </c>
      <c r="I33" t="s">
        <v>144</v>
      </c>
      <c r="J33" s="30">
        <v>1.0121675156415799</v>
      </c>
      <c r="K33">
        <v>1.0121675156415799</v>
      </c>
    </row>
    <row r="34" spans="4:11" ht="15" x14ac:dyDescent="0.25">
      <c r="D34" s="27" t="s">
        <v>164</v>
      </c>
      <c r="G34" s="28" t="s">
        <v>4</v>
      </c>
      <c r="H34" s="20">
        <v>2018</v>
      </c>
      <c r="I34" t="s">
        <v>146</v>
      </c>
      <c r="J34" s="30">
        <v>1.63362258706646</v>
      </c>
      <c r="K34">
        <v>1.63362258706646</v>
      </c>
    </row>
    <row r="35" spans="4:11" ht="15" x14ac:dyDescent="0.25">
      <c r="D35" s="27" t="s">
        <v>164</v>
      </c>
      <c r="G35" s="28" t="s">
        <v>4</v>
      </c>
      <c r="H35" s="20">
        <v>2018</v>
      </c>
      <c r="I35" t="s">
        <v>148</v>
      </c>
      <c r="J35" s="30">
        <v>0.62101142059626402</v>
      </c>
      <c r="K35">
        <v>0.62101142059626402</v>
      </c>
    </row>
    <row r="36" spans="4:11" ht="15" x14ac:dyDescent="0.25">
      <c r="D36" s="27" t="s">
        <v>164</v>
      </c>
      <c r="G36" s="28" t="s">
        <v>4</v>
      </c>
      <c r="H36" s="20">
        <v>2018</v>
      </c>
      <c r="I36" t="s">
        <v>150</v>
      </c>
      <c r="J36" s="30">
        <v>10.1146748592937</v>
      </c>
      <c r="K36">
        <v>10.1146748592937</v>
      </c>
    </row>
    <row r="37" spans="4:11" ht="15" x14ac:dyDescent="0.25">
      <c r="D37" s="27" t="s">
        <v>164</v>
      </c>
      <c r="G37" s="28" t="s">
        <v>4</v>
      </c>
      <c r="H37" s="20">
        <v>2018</v>
      </c>
      <c r="I37" t="s">
        <v>152</v>
      </c>
      <c r="J37" s="31"/>
    </row>
    <row r="38" spans="4:11" ht="15" x14ac:dyDescent="0.25">
      <c r="D38" s="27" t="s">
        <v>164</v>
      </c>
      <c r="G38" s="28" t="s">
        <v>4</v>
      </c>
      <c r="H38" s="20">
        <v>2018</v>
      </c>
      <c r="I38" t="s">
        <v>95</v>
      </c>
      <c r="J38" s="31"/>
    </row>
    <row r="39" spans="4:11" ht="15" x14ac:dyDescent="0.25">
      <c r="D39" s="27" t="s">
        <v>164</v>
      </c>
      <c r="G39" s="28" t="s">
        <v>4</v>
      </c>
      <c r="H39" s="20">
        <v>2018</v>
      </c>
      <c r="I39" t="s">
        <v>98</v>
      </c>
      <c r="J39" s="31"/>
    </row>
    <row r="40" spans="4:11" ht="15" x14ac:dyDescent="0.25">
      <c r="D40" s="27" t="s">
        <v>164</v>
      </c>
      <c r="G40" s="28" t="s">
        <v>4</v>
      </c>
      <c r="H40" s="20">
        <v>2018</v>
      </c>
      <c r="I40" t="s">
        <v>100</v>
      </c>
      <c r="J40" s="31"/>
    </row>
    <row r="41" spans="4:11" ht="15" x14ac:dyDescent="0.25">
      <c r="D41" s="27" t="s">
        <v>164</v>
      </c>
      <c r="G41" s="28" t="s">
        <v>4</v>
      </c>
      <c r="H41" s="20">
        <v>2018</v>
      </c>
      <c r="I41" t="s">
        <v>102</v>
      </c>
      <c r="J41" s="30">
        <v>17.133327376888499</v>
      </c>
      <c r="K41">
        <v>17.133327376888499</v>
      </c>
    </row>
    <row r="42" spans="4:11" ht="15" x14ac:dyDescent="0.25">
      <c r="D42" s="27" t="s">
        <v>164</v>
      </c>
      <c r="G42" s="28" t="s">
        <v>4</v>
      </c>
      <c r="H42" s="20">
        <v>2018</v>
      </c>
      <c r="I42" t="s">
        <v>104</v>
      </c>
      <c r="J42" s="31"/>
    </row>
    <row r="43" spans="4:11" ht="15" x14ac:dyDescent="0.25">
      <c r="D43" s="27" t="s">
        <v>164</v>
      </c>
      <c r="G43" s="28" t="s">
        <v>4</v>
      </c>
      <c r="H43" s="20">
        <v>2018</v>
      </c>
      <c r="I43" t="s">
        <v>106</v>
      </c>
      <c r="J43" s="31"/>
    </row>
    <row r="44" spans="4:11" ht="15" x14ac:dyDescent="0.25">
      <c r="D44" s="27" t="s">
        <v>164</v>
      </c>
      <c r="G44" s="28" t="s">
        <v>4</v>
      </c>
      <c r="H44" s="20">
        <v>2018</v>
      </c>
      <c r="I44" t="s">
        <v>108</v>
      </c>
      <c r="J44" s="30">
        <v>9.6435880892013799</v>
      </c>
      <c r="K44">
        <v>9.6435880892013799</v>
      </c>
    </row>
    <row r="45" spans="4:11" ht="15" x14ac:dyDescent="0.25">
      <c r="D45" s="27" t="s">
        <v>164</v>
      </c>
      <c r="G45" s="28" t="s">
        <v>4</v>
      </c>
      <c r="H45" s="20">
        <v>2018</v>
      </c>
      <c r="I45" t="s">
        <v>110</v>
      </c>
      <c r="J45" s="30">
        <v>4</v>
      </c>
      <c r="K45">
        <v>4</v>
      </c>
    </row>
    <row r="46" spans="4:11" ht="15" x14ac:dyDescent="0.25">
      <c r="D46" s="27" t="s">
        <v>164</v>
      </c>
      <c r="G46" s="28" t="s">
        <v>4</v>
      </c>
      <c r="H46" s="20">
        <v>2018</v>
      </c>
      <c r="I46" t="s">
        <v>112</v>
      </c>
      <c r="J46" s="30">
        <v>0.3</v>
      </c>
      <c r="K46">
        <v>0.3</v>
      </c>
    </row>
    <row r="47" spans="4:11" ht="15" x14ac:dyDescent="0.25">
      <c r="D47" s="27" t="s">
        <v>164</v>
      </c>
      <c r="G47" s="28" t="s">
        <v>4</v>
      </c>
      <c r="H47" s="20">
        <v>2018</v>
      </c>
      <c r="I47" t="s">
        <v>114</v>
      </c>
      <c r="J47" s="30">
        <v>0</v>
      </c>
      <c r="K47">
        <v>0</v>
      </c>
    </row>
    <row r="48" spans="4:11" ht="15" x14ac:dyDescent="0.25">
      <c r="D48" s="27" t="s">
        <v>164</v>
      </c>
      <c r="G48" s="28" t="s">
        <v>4</v>
      </c>
      <c r="H48" s="20">
        <v>2018</v>
      </c>
      <c r="I48" t="s">
        <v>116</v>
      </c>
      <c r="J48" s="30">
        <v>0</v>
      </c>
      <c r="K48">
        <v>0</v>
      </c>
    </row>
    <row r="49" spans="4:11" ht="15" x14ac:dyDescent="0.25">
      <c r="D49" s="27" t="s">
        <v>164</v>
      </c>
      <c r="G49" s="28" t="s">
        <v>4</v>
      </c>
      <c r="H49" s="20">
        <v>2018</v>
      </c>
      <c r="I49" t="s">
        <v>118</v>
      </c>
      <c r="J49" s="30">
        <v>3.00326037480112</v>
      </c>
      <c r="K49">
        <v>3.00326037480112</v>
      </c>
    </row>
    <row r="50" spans="4:11" ht="15" x14ac:dyDescent="0.25">
      <c r="D50" s="27" t="s">
        <v>164</v>
      </c>
      <c r="G50" s="28" t="s">
        <v>4</v>
      </c>
      <c r="H50" s="20">
        <v>2018</v>
      </c>
      <c r="I50" t="s">
        <v>120</v>
      </c>
      <c r="J50" s="30">
        <v>0.2</v>
      </c>
      <c r="K50">
        <v>0.2</v>
      </c>
    </row>
    <row r="51" spans="4:11" ht="15" x14ac:dyDescent="0.25">
      <c r="D51" s="27" t="s">
        <v>164</v>
      </c>
      <c r="G51" s="28" t="s">
        <v>4</v>
      </c>
      <c r="H51" s="20">
        <v>2018</v>
      </c>
      <c r="I51" t="s">
        <v>122</v>
      </c>
      <c r="J51" s="31"/>
    </row>
    <row r="52" spans="4:11" ht="15" x14ac:dyDescent="0.25">
      <c r="D52" s="27" t="s">
        <v>164</v>
      </c>
      <c r="G52" s="28" t="s">
        <v>4</v>
      </c>
      <c r="H52" s="20">
        <v>2018</v>
      </c>
      <c r="I52" t="s">
        <v>124</v>
      </c>
      <c r="J52" s="30">
        <v>47.590844488534202</v>
      </c>
      <c r="K52">
        <v>47.590844488534202</v>
      </c>
    </row>
    <row r="53" spans="4:11" ht="15" x14ac:dyDescent="0.25">
      <c r="D53" s="27" t="s">
        <v>164</v>
      </c>
      <c r="G53" s="28" t="s">
        <v>4</v>
      </c>
      <c r="H53" s="20">
        <v>2018</v>
      </c>
      <c r="I53" t="s">
        <v>126</v>
      </c>
      <c r="J53" s="31"/>
    </row>
    <row r="54" spans="4:11" ht="15" x14ac:dyDescent="0.25">
      <c r="D54" s="27" t="s">
        <v>164</v>
      </c>
      <c r="G54" s="28" t="s">
        <v>4</v>
      </c>
      <c r="H54" s="20">
        <v>2018</v>
      </c>
      <c r="I54" t="s">
        <v>128</v>
      </c>
      <c r="J54" s="30">
        <v>9.7255883662200109</v>
      </c>
      <c r="K54">
        <v>9.7255883662200109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09DE-B178-4ECD-8C2D-2AC6428C19FB}">
  <sheetPr codeName="Sheet6">
    <tabColor theme="4"/>
  </sheetPr>
  <dimension ref="B2:T41"/>
  <sheetViews>
    <sheetView workbookViewId="0">
      <selection activeCell="H7" sqref="H7"/>
    </sheetView>
  </sheetViews>
  <sheetFormatPr defaultRowHeight="12.75" x14ac:dyDescent="0.2"/>
  <cols>
    <col min="4" max="4" width="58.140625" bestFit="1" customWidth="1"/>
    <col min="5" max="5" width="10.85546875" bestFit="1" customWidth="1"/>
  </cols>
  <sheetData>
    <row r="2" spans="2:20" x14ac:dyDescent="0.2">
      <c r="D2" s="7"/>
    </row>
    <row r="4" spans="2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" si="0">G4+1</f>
        <v>2020</v>
      </c>
      <c r="I4">
        <v>2025</v>
      </c>
      <c r="J4" s="39">
        <v>2030</v>
      </c>
      <c r="K4" s="39">
        <v>2035</v>
      </c>
      <c r="L4" s="39">
        <v>2040</v>
      </c>
      <c r="M4" s="39">
        <v>2045</v>
      </c>
      <c r="N4" s="39">
        <v>2050</v>
      </c>
      <c r="O4" s="39">
        <v>2055</v>
      </c>
      <c r="P4" s="39">
        <v>2060</v>
      </c>
      <c r="Q4" s="39">
        <v>2065</v>
      </c>
      <c r="R4">
        <v>2070</v>
      </c>
      <c r="T4" s="7">
        <v>0.01</v>
      </c>
    </row>
    <row r="5" spans="2:20" x14ac:dyDescent="0.2">
      <c r="C5" s="10" t="s">
        <v>25</v>
      </c>
      <c r="D5" s="10" t="s">
        <v>27</v>
      </c>
      <c r="E5" s="10" t="s">
        <v>29</v>
      </c>
      <c r="F5">
        <v>10000</v>
      </c>
    </row>
    <row r="6" spans="2:20" x14ac:dyDescent="0.2">
      <c r="C6" s="10" t="s">
        <v>7</v>
      </c>
      <c r="F6">
        <v>40</v>
      </c>
    </row>
    <row r="7" spans="2:20" x14ac:dyDescent="0.2">
      <c r="B7" s="41">
        <f>F7/(SUM($F$7:$F$9))</f>
        <v>0.19950262849047029</v>
      </c>
      <c r="C7" s="13" t="s">
        <v>154</v>
      </c>
      <c r="D7" s="14" t="s">
        <v>155</v>
      </c>
      <c r="E7" s="13" t="s">
        <v>44</v>
      </c>
      <c r="F7" s="15">
        <v>14.556561092397196</v>
      </c>
      <c r="G7">
        <f>G28*$F$29</f>
        <v>14.84395708971182</v>
      </c>
      <c r="H7" s="39">
        <f t="shared" ref="H7:R7" si="1">H28*$F$29</f>
        <v>15.058452569590337</v>
      </c>
      <c r="I7" s="39">
        <f t="shared" si="1"/>
        <v>15.956184911313356</v>
      </c>
      <c r="J7" s="39">
        <f t="shared" si="1"/>
        <v>16.878174772052727</v>
      </c>
      <c r="K7" s="39">
        <f t="shared" si="1"/>
        <v>17.617082455548548</v>
      </c>
      <c r="L7" s="39">
        <f t="shared" si="1"/>
        <v>18.369190701761266</v>
      </c>
      <c r="M7" s="39">
        <f t="shared" si="1"/>
        <v>19.232040650454138</v>
      </c>
      <c r="N7" s="39">
        <f t="shared" si="1"/>
        <v>20.100535709671099</v>
      </c>
      <c r="O7" s="39">
        <f t="shared" si="1"/>
        <v>20.979878734370732</v>
      </c>
      <c r="P7" s="39">
        <f t="shared" si="1"/>
        <v>21.855930998824689</v>
      </c>
      <c r="Q7" s="39">
        <f t="shared" si="1"/>
        <v>22.73803800234969</v>
      </c>
      <c r="R7" s="39">
        <f t="shared" si="1"/>
        <v>23.609077597062189</v>
      </c>
    </row>
    <row r="8" spans="2:20" x14ac:dyDescent="0.2">
      <c r="B8" s="41">
        <f t="shared" ref="B8:B9" si="2">F8/(SUM($F$7:$F$9))</f>
        <v>0.42864985886154994</v>
      </c>
      <c r="C8" s="13" t="s">
        <v>156</v>
      </c>
      <c r="D8" s="14" t="s">
        <v>157</v>
      </c>
      <c r="E8" s="13" t="s">
        <v>44</v>
      </c>
      <c r="F8" s="15">
        <v>31.276118540280986</v>
      </c>
      <c r="G8">
        <f>G28*$F$30</f>
        <v>31.91450774288041</v>
      </c>
      <c r="H8" s="39">
        <f t="shared" ref="H8:R8" si="3">H28*$F$30</f>
        <v>32.375673024619218</v>
      </c>
      <c r="I8" s="39">
        <f t="shared" si="3"/>
        <v>34.305797559323715</v>
      </c>
      <c r="J8" s="39">
        <f t="shared" si="3"/>
        <v>36.288075759913362</v>
      </c>
      <c r="K8" s="39">
        <f t="shared" si="3"/>
        <v>37.876727279429375</v>
      </c>
      <c r="L8" s="39">
        <f t="shared" si="3"/>
        <v>39.493760008786715</v>
      </c>
      <c r="M8" s="39">
        <f t="shared" si="3"/>
        <v>41.348887398476393</v>
      </c>
      <c r="N8" s="39">
        <f t="shared" si="3"/>
        <v>43.216151775792859</v>
      </c>
      <c r="O8" s="39">
        <f t="shared" si="3"/>
        <v>45.106739278897074</v>
      </c>
      <c r="P8" s="39">
        <f t="shared" si="3"/>
        <v>46.990251647473073</v>
      </c>
      <c r="Q8" s="39">
        <f t="shared" si="3"/>
        <v>48.886781705051831</v>
      </c>
      <c r="R8" s="39">
        <f t="shared" si="3"/>
        <v>50.759516833683705</v>
      </c>
    </row>
    <row r="9" spans="2:20" x14ac:dyDescent="0.2">
      <c r="B9" s="41">
        <f t="shared" si="2"/>
        <v>0.37184751264797972</v>
      </c>
      <c r="C9" s="13" t="s">
        <v>158</v>
      </c>
      <c r="D9" s="14" t="s">
        <v>159</v>
      </c>
      <c r="E9" s="13" t="s">
        <v>44</v>
      </c>
      <c r="F9" s="15">
        <v>27.131577542973638</v>
      </c>
      <c r="G9">
        <f>G28*$F$31</f>
        <v>27.461320615966866</v>
      </c>
      <c r="H9" s="39">
        <f t="shared" ref="H9:R9" si="4">H28*$F$31</f>
        <v>27.858137253742118</v>
      </c>
      <c r="I9" s="39">
        <f t="shared" si="4"/>
        <v>29.518942085929705</v>
      </c>
      <c r="J9" s="39">
        <f t="shared" si="4"/>
        <v>31.224623328297547</v>
      </c>
      <c r="K9" s="39">
        <f t="shared" si="4"/>
        <v>32.591602542764811</v>
      </c>
      <c r="L9" s="39">
        <f t="shared" si="4"/>
        <v>33.98300279825834</v>
      </c>
      <c r="M9" s="39">
        <f t="shared" si="4"/>
        <v>35.579275203340153</v>
      </c>
      <c r="N9" s="39">
        <f t="shared" si="4"/>
        <v>37.185991062891532</v>
      </c>
      <c r="O9" s="39">
        <f t="shared" si="4"/>
        <v>38.812775658585856</v>
      </c>
      <c r="P9" s="39">
        <f t="shared" si="4"/>
        <v>40.433472347825671</v>
      </c>
      <c r="Q9" s="39">
        <f t="shared" si="4"/>
        <v>42.065370304346921</v>
      </c>
      <c r="R9" s="39">
        <f t="shared" si="4"/>
        <v>43.676793554565045</v>
      </c>
    </row>
    <row r="10" spans="2:20" x14ac:dyDescent="0.2">
      <c r="C10" s="13" t="s">
        <v>30</v>
      </c>
      <c r="D10" s="13" t="s">
        <v>31</v>
      </c>
      <c r="E10" s="13" t="s">
        <v>160</v>
      </c>
      <c r="F10" s="39">
        <v>11.536999999999999</v>
      </c>
      <c r="G10" s="39">
        <v>12.379200999999998</v>
      </c>
      <c r="H10" s="39">
        <v>13.282882672999998</v>
      </c>
      <c r="I10" s="39">
        <v>15.39850151477758</v>
      </c>
      <c r="J10" s="39">
        <v>17.084692657203568</v>
      </c>
      <c r="K10" s="39">
        <v>19.235653871180361</v>
      </c>
      <c r="L10" s="39">
        <v>21.657420901618931</v>
      </c>
      <c r="M10" s="39">
        <v>24.384088175584253</v>
      </c>
      <c r="N10" s="39">
        <v>27.454042605332642</v>
      </c>
      <c r="O10" s="39">
        <v>30.910504011797453</v>
      </c>
      <c r="P10" s="39">
        <v>34.802133587341309</v>
      </c>
      <c r="Q10" s="39">
        <v>39.183718963912142</v>
      </c>
      <c r="R10" s="39">
        <v>44.116945531216246</v>
      </c>
    </row>
    <row r="11" spans="2:20" x14ac:dyDescent="0.2">
      <c r="C11" s="13" t="s">
        <v>32</v>
      </c>
      <c r="D11" s="13" t="s">
        <v>33</v>
      </c>
      <c r="E11" s="13" t="s">
        <v>160</v>
      </c>
      <c r="F11" s="15">
        <v>8.8551000000000005E-2</v>
      </c>
    </row>
    <row r="12" spans="2:20" x14ac:dyDescent="0.2">
      <c r="C12" s="13" t="s">
        <v>34</v>
      </c>
      <c r="D12" s="13" t="s">
        <v>35</v>
      </c>
      <c r="E12" s="13" t="s">
        <v>45</v>
      </c>
      <c r="F12" s="16">
        <v>7.7245727925227738</v>
      </c>
    </row>
    <row r="13" spans="2:20" x14ac:dyDescent="0.2">
      <c r="C13" s="13" t="s">
        <v>36</v>
      </c>
      <c r="D13" s="13" t="s">
        <v>37</v>
      </c>
      <c r="E13" s="13" t="s">
        <v>45</v>
      </c>
      <c r="F13" s="16">
        <v>3.513299808727715</v>
      </c>
    </row>
    <row r="14" spans="2:20" x14ac:dyDescent="0.2">
      <c r="C14" s="13" t="s">
        <v>38</v>
      </c>
      <c r="D14" s="13" t="s">
        <v>39</v>
      </c>
      <c r="E14" s="13" t="s">
        <v>45</v>
      </c>
      <c r="F14" s="16">
        <v>22.296388375177408</v>
      </c>
    </row>
    <row r="15" spans="2:20" x14ac:dyDescent="0.2">
      <c r="C15" s="13" t="s">
        <v>40</v>
      </c>
      <c r="D15" s="13" t="s">
        <v>41</v>
      </c>
      <c r="E15" s="13" t="s">
        <v>45</v>
      </c>
      <c r="F15" s="17">
        <v>0.2334932002865788</v>
      </c>
    </row>
    <row r="16" spans="2:20" x14ac:dyDescent="0.2">
      <c r="C16" s="18" t="s">
        <v>42</v>
      </c>
      <c r="D16" s="18" t="s">
        <v>43</v>
      </c>
      <c r="E16" s="18" t="s">
        <v>45</v>
      </c>
      <c r="F16" s="19">
        <v>45.935836654432045</v>
      </c>
      <c r="G16">
        <v>46.069066428898779</v>
      </c>
      <c r="H16" s="39">
        <v>46.778673909626953</v>
      </c>
      <c r="I16" s="39">
        <v>50.119397109297552</v>
      </c>
      <c r="J16" s="39">
        <v>53.139109107951029</v>
      </c>
      <c r="K16" s="39">
        <v>55.868655978434504</v>
      </c>
      <c r="L16" s="39">
        <v>58.335919784217054</v>
      </c>
      <c r="M16" s="39">
        <v>60.566103392035323</v>
      </c>
      <c r="N16" s="39">
        <v>62.581987916797445</v>
      </c>
      <c r="O16" s="39">
        <v>64.404165428518183</v>
      </c>
      <c r="P16" s="39">
        <v>66.051249298370649</v>
      </c>
      <c r="Q16" s="39">
        <v>67.540064332514575</v>
      </c>
      <c r="R16" s="39">
        <v>68.885818635900819</v>
      </c>
      <c r="S16" s="39"/>
    </row>
    <row r="17" spans="3:18" x14ac:dyDescent="0.2">
      <c r="C17" s="11"/>
    </row>
    <row r="18" spans="3:18" x14ac:dyDescent="0.2">
      <c r="C18" s="11"/>
    </row>
    <row r="19" spans="3:18" x14ac:dyDescent="0.2">
      <c r="F19" s="39">
        <v>2018</v>
      </c>
      <c r="G19" s="39">
        <f>F19+1</f>
        <v>2019</v>
      </c>
      <c r="H19" s="39">
        <f t="shared" ref="H19" si="5">G19+1</f>
        <v>2020</v>
      </c>
      <c r="I19" s="39">
        <v>2025</v>
      </c>
      <c r="J19" s="39">
        <v>2030</v>
      </c>
      <c r="K19" s="39">
        <v>2035</v>
      </c>
      <c r="L19" s="39">
        <v>2040</v>
      </c>
      <c r="M19" s="39">
        <v>2045</v>
      </c>
      <c r="N19" s="39">
        <v>2050</v>
      </c>
      <c r="O19" s="39">
        <v>2055</v>
      </c>
      <c r="P19" s="39">
        <v>2060</v>
      </c>
      <c r="Q19" s="39">
        <v>2065</v>
      </c>
      <c r="R19" s="39">
        <v>2070</v>
      </c>
    </row>
    <row r="20" spans="3:18" x14ac:dyDescent="0.2">
      <c r="C20" s="8" t="s">
        <v>234</v>
      </c>
      <c r="F20" s="39">
        <v>53.674999999999997</v>
      </c>
      <c r="G20" s="39">
        <v>55.301043058654614</v>
      </c>
      <c r="H20" s="39">
        <v>56.258359965870241</v>
      </c>
      <c r="I20" s="39">
        <v>60.153258083679788</v>
      </c>
      <c r="J20" s="39">
        <v>64.117611316635532</v>
      </c>
      <c r="K20" s="39">
        <v>67.121130676951537</v>
      </c>
      <c r="L20" s="39">
        <v>70.126876420078034</v>
      </c>
      <c r="M20" s="39">
        <v>73.60852932738598</v>
      </c>
      <c r="N20" s="39">
        <v>77.037716082340935</v>
      </c>
      <c r="O20" s="39">
        <v>80.42945453636257</v>
      </c>
      <c r="P20" s="39">
        <v>83.701556987672888</v>
      </c>
      <c r="Q20" s="39">
        <v>86.88569142372161</v>
      </c>
      <c r="R20" s="39">
        <v>89.880456844409622</v>
      </c>
    </row>
    <row r="21" spans="3:18" x14ac:dyDescent="0.2">
      <c r="C21" s="39" t="s">
        <v>235</v>
      </c>
      <c r="F21">
        <f>120/1000</f>
        <v>0.12</v>
      </c>
      <c r="G21">
        <f>F21*(1+0.5%)^(G19-F19)</f>
        <v>0.12059999999999998</v>
      </c>
      <c r="H21" s="39">
        <f t="shared" ref="H21:R21" si="6">G21*(1+0.5%)^(H19-G19)</f>
        <v>0.12120299999999998</v>
      </c>
      <c r="I21" s="39">
        <f t="shared" si="6"/>
        <v>0.124263527632888</v>
      </c>
      <c r="J21" s="39">
        <f t="shared" si="6"/>
        <v>0.12740133742373971</v>
      </c>
      <c r="K21" s="39">
        <f t="shared" si="6"/>
        <v>0.13061838084388813</v>
      </c>
      <c r="L21" s="39">
        <f t="shared" si="6"/>
        <v>0.13391665864176289</v>
      </c>
      <c r="M21" s="39">
        <f t="shared" si="6"/>
        <v>0.13729822208719863</v>
      </c>
      <c r="N21" s="39">
        <f t="shared" si="6"/>
        <v>0.14076517424716389</v>
      </c>
      <c r="O21" s="39">
        <f t="shared" si="6"/>
        <v>0.14431967129370354</v>
      </c>
      <c r="P21" s="39">
        <f t="shared" si="6"/>
        <v>0.14796392384490853</v>
      </c>
      <c r="Q21" s="39">
        <f t="shared" si="6"/>
        <v>0.15170019833974679</v>
      </c>
      <c r="R21" s="39">
        <f t="shared" si="6"/>
        <v>0.15553081844761038</v>
      </c>
    </row>
    <row r="22" spans="3:18" x14ac:dyDescent="0.2">
      <c r="C22" s="39" t="s">
        <v>236</v>
      </c>
      <c r="F22">
        <f>842*1.49/1000</f>
        <v>1.25458</v>
      </c>
      <c r="G22">
        <f>F22*(1+0.5%)^(G19-F19)</f>
        <v>1.2608528999999999</v>
      </c>
      <c r="H22" s="39">
        <f t="shared" ref="H22:R22" si="7">G22*(1+0.5%)^(H19-G19)</f>
        <v>1.2671571644999997</v>
      </c>
      <c r="I22" s="39">
        <f t="shared" si="7"/>
        <v>1.2991544708139053</v>
      </c>
      <c r="J22" s="39">
        <f t="shared" si="7"/>
        <v>1.3319597492089614</v>
      </c>
      <c r="K22" s="39">
        <f t="shared" si="7"/>
        <v>1.3655934019927096</v>
      </c>
      <c r="L22" s="39">
        <f t="shared" si="7"/>
        <v>1.4000763466565238</v>
      </c>
      <c r="M22" s="39">
        <f t="shared" si="7"/>
        <v>1.4354300288846469</v>
      </c>
      <c r="N22" s="39">
        <f t="shared" si="7"/>
        <v>1.4716764358917236</v>
      </c>
      <c r="O22" s="39">
        <f t="shared" si="7"/>
        <v>1.5088381100971211</v>
      </c>
      <c r="P22" s="39">
        <f t="shared" si="7"/>
        <v>1.546938163144544</v>
      </c>
      <c r="Q22" s="39">
        <f t="shared" si="7"/>
        <v>1.5860002902756623</v>
      </c>
      <c r="R22" s="39">
        <f t="shared" si="7"/>
        <v>1.6260487850666914</v>
      </c>
    </row>
    <row r="23" spans="3:18" x14ac:dyDescent="0.2">
      <c r="C23" s="39" t="s">
        <v>237</v>
      </c>
      <c r="F23" s="39">
        <v>10.5185</v>
      </c>
      <c r="G23" s="39">
        <v>9.4201797821311199</v>
      </c>
      <c r="H23" s="39">
        <v>9.5157939406978258</v>
      </c>
      <c r="I23" s="39">
        <v>10.020887028478672</v>
      </c>
      <c r="J23" s="39">
        <v>10.574996667836894</v>
      </c>
      <c r="K23" s="39">
        <v>11.184185323854415</v>
      </c>
      <c r="L23" s="39">
        <v>11.855425001520276</v>
      </c>
      <c r="M23" s="39">
        <v>12.596756703363962</v>
      </c>
      <c r="N23" s="39">
        <v>13.417481769114392</v>
      </c>
      <c r="O23" s="39">
        <v>14.328392246583432</v>
      </c>
      <c r="P23" s="39">
        <v>15.342049218862391</v>
      </c>
      <c r="Q23" s="39">
        <v>16.473120272843602</v>
      </c>
      <c r="R23" s="39">
        <v>17.738790181716126</v>
      </c>
    </row>
    <row r="24" spans="3:18" x14ac:dyDescent="0.2">
      <c r="C24" s="39" t="s">
        <v>238</v>
      </c>
      <c r="F24" s="39">
        <v>0.31718623699999998</v>
      </c>
      <c r="G24">
        <f>F24*(1+0.5%)^(G19-F19)</f>
        <v>0.31877216818499993</v>
      </c>
      <c r="H24" s="39">
        <f t="shared" ref="H24:R24" si="8">G24*(1+0.5%)^(H19-G19)</f>
        <v>0.32036602902592487</v>
      </c>
      <c r="I24" s="39">
        <f t="shared" si="8"/>
        <v>0.32845567271851045</v>
      </c>
      <c r="J24" s="39">
        <f t="shared" si="8"/>
        <v>0.33674959005169386</v>
      </c>
      <c r="K24" s="39">
        <f t="shared" si="8"/>
        <v>0.34525293919088124</v>
      </c>
      <c r="L24" s="39">
        <f t="shared" si="8"/>
        <v>0.35397100855161906</v>
      </c>
      <c r="M24" s="39">
        <f t="shared" si="8"/>
        <v>0.3629092200885734</v>
      </c>
      <c r="N24" s="39">
        <f t="shared" si="8"/>
        <v>0.37207313266756009</v>
      </c>
      <c r="O24" s="39">
        <f t="shared" si="8"/>
        <v>0.38146844552272274</v>
      </c>
      <c r="P24" s="39">
        <f t="shared" si="8"/>
        <v>0.39110100180100904</v>
      </c>
      <c r="Q24" s="39">
        <f t="shared" si="8"/>
        <v>0.40097679219614923</v>
      </c>
      <c r="R24" s="39">
        <f t="shared" si="8"/>
        <v>0.41110195867439742</v>
      </c>
    </row>
    <row r="25" spans="3:18" x14ac:dyDescent="0.2">
      <c r="C25" s="39" t="s">
        <v>239</v>
      </c>
      <c r="F25" s="39">
        <v>2.2810830000000002</v>
      </c>
      <c r="G25" s="39">
        <f t="shared" ref="G25:R27" si="9">F25*(1+0.5%)^(G20-F20)</f>
        <v>2.299657703842477</v>
      </c>
      <c r="H25" s="39">
        <f t="shared" si="9"/>
        <v>2.3106640372959677</v>
      </c>
      <c r="I25" s="39">
        <f t="shared" si="9"/>
        <v>2.355989740848131</v>
      </c>
      <c r="J25" s="39">
        <f t="shared" si="9"/>
        <v>2.4030368403404037</v>
      </c>
      <c r="K25" s="39">
        <f t="shared" si="9"/>
        <v>2.4393057377378349</v>
      </c>
      <c r="L25" s="39">
        <f t="shared" si="9"/>
        <v>2.4761495349756686</v>
      </c>
      <c r="M25" s="39">
        <f t="shared" si="9"/>
        <v>2.5195230939257196</v>
      </c>
      <c r="N25" s="39">
        <f t="shared" si="9"/>
        <v>2.5629856448794728</v>
      </c>
      <c r="O25" s="39">
        <f t="shared" si="9"/>
        <v>2.6067110244451066</v>
      </c>
      <c r="P25" s="39">
        <f t="shared" si="9"/>
        <v>2.6496009124968367</v>
      </c>
      <c r="Q25" s="39">
        <f t="shared" si="9"/>
        <v>2.6920151304102058</v>
      </c>
      <c r="R25" s="39">
        <f t="shared" si="9"/>
        <v>2.732526254146324</v>
      </c>
    </row>
    <row r="26" spans="3:18" x14ac:dyDescent="0.2">
      <c r="C26" s="39" t="s">
        <v>240</v>
      </c>
      <c r="F26" s="39">
        <v>4.7131209901287638</v>
      </c>
      <c r="G26" s="39">
        <f t="shared" si="9"/>
        <v>4.7131350942818182</v>
      </c>
      <c r="H26" s="39">
        <f t="shared" si="9"/>
        <v>4.713149268998162</v>
      </c>
      <c r="I26" s="39">
        <f t="shared" si="9"/>
        <v>4.7132212134548777</v>
      </c>
      <c r="J26" s="39">
        <f t="shared" si="9"/>
        <v>4.7132949757394336</v>
      </c>
      <c r="K26" s="39">
        <f t="shared" si="9"/>
        <v>4.7133706018125858</v>
      </c>
      <c r="L26" s="39">
        <f t="shared" si="9"/>
        <v>4.7134481387986433</v>
      </c>
      <c r="M26" s="39">
        <f t="shared" si="9"/>
        <v>4.7135276350149988</v>
      </c>
      <c r="N26" s="39">
        <f t="shared" si="9"/>
        <v>4.7136091400024185</v>
      </c>
      <c r="O26" s="39">
        <f t="shared" si="9"/>
        <v>4.7136927045560988</v>
      </c>
      <c r="P26" s="39">
        <f t="shared" si="9"/>
        <v>4.7137783807575255</v>
      </c>
      <c r="Q26" s="39">
        <f t="shared" si="9"/>
        <v>4.7138662220071348</v>
      </c>
      <c r="R26" s="39">
        <f t="shared" si="9"/>
        <v>4.7139562830578186</v>
      </c>
    </row>
    <row r="27" spans="3:18" x14ac:dyDescent="0.2">
      <c r="C27" s="39" t="s">
        <v>241</v>
      </c>
      <c r="F27" s="39">
        <v>0.78552016502146071</v>
      </c>
      <c r="G27" s="39">
        <f t="shared" si="9"/>
        <v>0.78554474146405517</v>
      </c>
      <c r="H27" s="39">
        <f t="shared" si="9"/>
        <v>0.78556944156355846</v>
      </c>
      <c r="I27" s="39">
        <f t="shared" si="9"/>
        <v>0.78569481894001103</v>
      </c>
      <c r="J27" s="39">
        <f t="shared" si="9"/>
        <v>0.78582338302697641</v>
      </c>
      <c r="K27" s="39">
        <f t="shared" si="9"/>
        <v>0.78595521535888047</v>
      </c>
      <c r="L27" s="39">
        <f t="shared" si="9"/>
        <v>0.78609039958378868</v>
      </c>
      <c r="M27" s="39">
        <f t="shared" si="9"/>
        <v>0.78622902151960206</v>
      </c>
      <c r="N27" s="39">
        <f t="shared" si="9"/>
        <v>0.78637116921181804</v>
      </c>
      <c r="O27" s="39">
        <f t="shared" si="9"/>
        <v>0.78651693299290393</v>
      </c>
      <c r="P27" s="39">
        <f t="shared" si="9"/>
        <v>0.78666640554333089</v>
      </c>
      <c r="Q27" s="39">
        <f t="shared" si="9"/>
        <v>0.78681968195431973</v>
      </c>
      <c r="R27" s="39">
        <f t="shared" si="9"/>
        <v>0.78697685979234933</v>
      </c>
    </row>
    <row r="28" spans="3:18" x14ac:dyDescent="0.2">
      <c r="C28" t="s">
        <v>242</v>
      </c>
      <c r="F28" s="9">
        <f>SUM(F20:F27)</f>
        <v>73.664990392150216</v>
      </c>
      <c r="G28" s="9">
        <f t="shared" ref="G28:R28" si="10">SUM(G20:G27)</f>
        <v>74.219785448559094</v>
      </c>
      <c r="H28" s="9">
        <f t="shared" si="10"/>
        <v>75.292262847951676</v>
      </c>
      <c r="I28" s="9">
        <f t="shared" si="10"/>
        <v>79.780924556566774</v>
      </c>
      <c r="J28" s="9">
        <f t="shared" si="10"/>
        <v>84.390873860263639</v>
      </c>
      <c r="K28" s="9">
        <f t="shared" si="10"/>
        <v>88.085412277742734</v>
      </c>
      <c r="L28" s="9">
        <f t="shared" si="10"/>
        <v>91.845953508806318</v>
      </c>
      <c r="M28" s="9">
        <f t="shared" si="10"/>
        <v>96.160203252270676</v>
      </c>
      <c r="N28" s="9">
        <f t="shared" si="10"/>
        <v>100.50267854835549</v>
      </c>
      <c r="O28" s="9">
        <f t="shared" si="10"/>
        <v>104.89939367185366</v>
      </c>
      <c r="P28" s="9">
        <f t="shared" si="10"/>
        <v>109.27965499412343</v>
      </c>
      <c r="Q28" s="9">
        <f t="shared" si="10"/>
        <v>113.69019001174844</v>
      </c>
      <c r="R28" s="9">
        <f t="shared" si="10"/>
        <v>118.04538798531094</v>
      </c>
    </row>
    <row r="29" spans="3:18" x14ac:dyDescent="0.2">
      <c r="C29" s="10" t="s">
        <v>243</v>
      </c>
      <c r="D29" s="39"/>
      <c r="F29" s="7">
        <v>0.2</v>
      </c>
    </row>
    <row r="30" spans="3:18" x14ac:dyDescent="0.2">
      <c r="C30" s="10" t="s">
        <v>244</v>
      </c>
      <c r="D30" s="39"/>
      <c r="E30" s="39"/>
      <c r="F30" s="7">
        <v>0.43</v>
      </c>
    </row>
    <row r="31" spans="3:18" x14ac:dyDescent="0.2">
      <c r="C31" s="10" t="s">
        <v>245</v>
      </c>
      <c r="D31" s="39"/>
      <c r="E31" s="39"/>
      <c r="F31" s="7">
        <v>0.37</v>
      </c>
    </row>
    <row r="32" spans="3:18" x14ac:dyDescent="0.2">
      <c r="D32" s="39"/>
      <c r="E32" s="39"/>
    </row>
    <row r="33" spans="4:5" x14ac:dyDescent="0.2">
      <c r="D33" s="39"/>
      <c r="E33" s="39"/>
    </row>
    <row r="34" spans="4:5" x14ac:dyDescent="0.2">
      <c r="D34" s="39"/>
      <c r="E34" s="39"/>
    </row>
    <row r="35" spans="4:5" x14ac:dyDescent="0.2">
      <c r="D35" s="39"/>
      <c r="E35" s="39"/>
    </row>
    <row r="36" spans="4:5" x14ac:dyDescent="0.2">
      <c r="D36" s="39"/>
      <c r="E36" s="39"/>
    </row>
    <row r="37" spans="4:5" x14ac:dyDescent="0.2">
      <c r="D37" s="39"/>
      <c r="E37" s="39"/>
    </row>
    <row r="38" spans="4:5" x14ac:dyDescent="0.2">
      <c r="D38" s="39"/>
      <c r="E38" s="39"/>
    </row>
    <row r="39" spans="4:5" x14ac:dyDescent="0.2">
      <c r="D39" s="39"/>
      <c r="E39" s="39"/>
    </row>
    <row r="40" spans="4:5" x14ac:dyDescent="0.2">
      <c r="D40" s="39"/>
      <c r="E40" s="39"/>
    </row>
    <row r="41" spans="4:5" x14ac:dyDescent="0.2">
      <c r="D41" s="39"/>
      <c r="E41" s="39"/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EDDE-4869-4265-9136-95C8E22529A9}">
  <sheetPr codeName="Sheet7">
    <tabColor theme="4"/>
  </sheetPr>
  <dimension ref="C4:T20"/>
  <sheetViews>
    <sheetView workbookViewId="0">
      <selection activeCell="E18" sqref="E18"/>
    </sheetView>
  </sheetViews>
  <sheetFormatPr defaultRowHeight="12.75" x14ac:dyDescent="0.2"/>
  <cols>
    <col min="4" max="4" width="30.710937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46</v>
      </c>
      <c r="D5" t="s">
        <v>47</v>
      </c>
      <c r="E5" t="s">
        <v>45</v>
      </c>
      <c r="F5">
        <v>1.4117078065859998</v>
      </c>
      <c r="G5">
        <f>(1+$T$4)*F5</f>
        <v>1.4258248846518597</v>
      </c>
      <c r="H5">
        <f t="shared" ref="H5:R5" si="1">(1+$T$4)*G5</f>
        <v>1.4400831334983784</v>
      </c>
      <c r="I5">
        <f t="shared" si="1"/>
        <v>1.4544839648333621</v>
      </c>
      <c r="J5">
        <f t="shared" si="1"/>
        <v>1.4690288044816957</v>
      </c>
      <c r="K5">
        <f t="shared" si="1"/>
        <v>1.4837190925265127</v>
      </c>
      <c r="L5">
        <f t="shared" si="1"/>
        <v>1.4985562834517778</v>
      </c>
      <c r="M5">
        <f t="shared" si="1"/>
        <v>1.5135418462862955</v>
      </c>
      <c r="N5">
        <f t="shared" si="1"/>
        <v>1.5286772647491584</v>
      </c>
      <c r="O5">
        <f t="shared" si="1"/>
        <v>1.5439640373966501</v>
      </c>
      <c r="P5">
        <f t="shared" si="1"/>
        <v>1.5594036777706166</v>
      </c>
      <c r="Q5">
        <f t="shared" si="1"/>
        <v>1.5749977145483227</v>
      </c>
      <c r="R5">
        <f t="shared" si="1"/>
        <v>1.5907476916938059</v>
      </c>
    </row>
    <row r="6" spans="3:20" x14ac:dyDescent="0.2">
      <c r="C6" t="s">
        <v>48</v>
      </c>
      <c r="D6" t="s">
        <v>49</v>
      </c>
      <c r="E6" t="s">
        <v>45</v>
      </c>
      <c r="F6">
        <v>2.7611554513679644</v>
      </c>
      <c r="G6">
        <f t="shared" ref="G6:R14" si="2">(1+$T$4)*F6</f>
        <v>2.7887670058816441</v>
      </c>
      <c r="H6">
        <f t="shared" si="2"/>
        <v>2.8166546759404607</v>
      </c>
      <c r="I6">
        <f t="shared" si="2"/>
        <v>2.8448212226998653</v>
      </c>
      <c r="J6">
        <f t="shared" si="2"/>
        <v>2.8732694349268639</v>
      </c>
      <c r="K6">
        <f t="shared" si="2"/>
        <v>2.9020021292761324</v>
      </c>
      <c r="L6">
        <f t="shared" si="2"/>
        <v>2.9310221505688938</v>
      </c>
      <c r="M6">
        <f t="shared" si="2"/>
        <v>2.9603323720745829</v>
      </c>
      <c r="N6">
        <f t="shared" si="2"/>
        <v>2.9899356957953289</v>
      </c>
      <c r="O6">
        <f t="shared" si="2"/>
        <v>3.0198350527532822</v>
      </c>
      <c r="P6">
        <f t="shared" si="2"/>
        <v>3.050033403280815</v>
      </c>
      <c r="Q6">
        <f t="shared" si="2"/>
        <v>3.080533737313623</v>
      </c>
      <c r="R6">
        <f t="shared" si="2"/>
        <v>3.1113390746867591</v>
      </c>
    </row>
    <row r="7" spans="3:20" x14ac:dyDescent="0.2">
      <c r="C7" t="s">
        <v>50</v>
      </c>
      <c r="D7" t="s">
        <v>51</v>
      </c>
      <c r="E7" t="s">
        <v>45</v>
      </c>
      <c r="F7">
        <v>1.1023237905322498</v>
      </c>
      <c r="G7">
        <f t="shared" si="2"/>
        <v>1.1133470284375724</v>
      </c>
      <c r="H7">
        <f t="shared" si="2"/>
        <v>1.1244804987219481</v>
      </c>
      <c r="I7">
        <f t="shared" si="2"/>
        <v>1.1357253037091677</v>
      </c>
      <c r="J7">
        <f t="shared" si="2"/>
        <v>1.1470825567462595</v>
      </c>
      <c r="K7">
        <f t="shared" si="2"/>
        <v>1.1585533823137222</v>
      </c>
      <c r="L7">
        <f t="shared" si="2"/>
        <v>1.1701389161368594</v>
      </c>
      <c r="M7">
        <f t="shared" si="2"/>
        <v>1.181840305298228</v>
      </c>
      <c r="N7">
        <f t="shared" si="2"/>
        <v>1.1936587083512102</v>
      </c>
      <c r="O7">
        <f t="shared" si="2"/>
        <v>1.2055952954347224</v>
      </c>
      <c r="P7">
        <f t="shared" si="2"/>
        <v>1.2176512483890696</v>
      </c>
      <c r="Q7">
        <f t="shared" si="2"/>
        <v>1.2298277608729602</v>
      </c>
      <c r="R7">
        <f t="shared" si="2"/>
        <v>1.2421260384816899</v>
      </c>
    </row>
    <row r="8" spans="3:20" x14ac:dyDescent="0.2">
      <c r="C8" t="s">
        <v>52</v>
      </c>
      <c r="D8" t="s">
        <v>53</v>
      </c>
      <c r="E8" t="s">
        <v>45</v>
      </c>
      <c r="F8">
        <v>1.7147299705763039</v>
      </c>
      <c r="G8">
        <f t="shared" si="2"/>
        <v>1.7318772702820671</v>
      </c>
      <c r="H8">
        <f t="shared" si="2"/>
        <v>1.7491960429848878</v>
      </c>
      <c r="I8">
        <f t="shared" si="2"/>
        <v>1.7666880034147368</v>
      </c>
      <c r="J8">
        <f t="shared" si="2"/>
        <v>1.784354883448884</v>
      </c>
      <c r="K8">
        <f t="shared" si="2"/>
        <v>1.8021984322833728</v>
      </c>
      <c r="L8">
        <f t="shared" si="2"/>
        <v>1.8202204166062066</v>
      </c>
      <c r="M8">
        <f t="shared" si="2"/>
        <v>1.8384226207722687</v>
      </c>
      <c r="N8">
        <f t="shared" si="2"/>
        <v>1.8568068469799914</v>
      </c>
      <c r="O8">
        <f t="shared" si="2"/>
        <v>1.8753749154497914</v>
      </c>
      <c r="P8">
        <f t="shared" si="2"/>
        <v>1.8941286646042894</v>
      </c>
      <c r="Q8">
        <f t="shared" si="2"/>
        <v>1.9130699512503324</v>
      </c>
      <c r="R8">
        <f t="shared" si="2"/>
        <v>1.9322006507628358</v>
      </c>
    </row>
    <row r="9" spans="3:20" x14ac:dyDescent="0.2">
      <c r="C9" t="s">
        <v>54</v>
      </c>
      <c r="D9" t="s">
        <v>55</v>
      </c>
      <c r="E9" t="s">
        <v>45</v>
      </c>
      <c r="F9">
        <v>1.1862012348845998</v>
      </c>
      <c r="G9">
        <f t="shared" si="2"/>
        <v>1.1980632472334458</v>
      </c>
      <c r="H9">
        <f t="shared" si="2"/>
        <v>1.2100438797057802</v>
      </c>
      <c r="I9">
        <f t="shared" si="2"/>
        <v>1.222144318502838</v>
      </c>
      <c r="J9">
        <f t="shared" si="2"/>
        <v>1.2343657616878665</v>
      </c>
      <c r="K9">
        <f t="shared" si="2"/>
        <v>1.2467094193047452</v>
      </c>
      <c r="L9">
        <f t="shared" si="2"/>
        <v>1.2591765134977926</v>
      </c>
      <c r="M9">
        <f t="shared" si="2"/>
        <v>1.2717682786327704</v>
      </c>
      <c r="N9">
        <f t="shared" si="2"/>
        <v>1.2844859614190982</v>
      </c>
      <c r="O9">
        <f t="shared" si="2"/>
        <v>1.2973308210332892</v>
      </c>
      <c r="P9">
        <f t="shared" si="2"/>
        <v>1.3103041292436222</v>
      </c>
      <c r="Q9">
        <f t="shared" si="2"/>
        <v>1.3234071705360584</v>
      </c>
      <c r="R9">
        <f t="shared" si="2"/>
        <v>1.3366412422414189</v>
      </c>
    </row>
    <row r="10" spans="3:20" x14ac:dyDescent="0.2">
      <c r="C10" t="s">
        <v>56</v>
      </c>
      <c r="D10" t="s">
        <v>57</v>
      </c>
      <c r="E10" t="s">
        <v>45</v>
      </c>
      <c r="F10">
        <v>9.896994365743037</v>
      </c>
      <c r="G10">
        <f t="shared" si="2"/>
        <v>9.9959643094004669</v>
      </c>
      <c r="H10">
        <f t="shared" si="2"/>
        <v>10.095923952494472</v>
      </c>
      <c r="I10">
        <f t="shared" si="2"/>
        <v>10.196883192019417</v>
      </c>
      <c r="J10">
        <f t="shared" si="2"/>
        <v>10.298852023939611</v>
      </c>
      <c r="K10">
        <f t="shared" si="2"/>
        <v>10.401840544179008</v>
      </c>
      <c r="L10">
        <f t="shared" si="2"/>
        <v>10.505858949620798</v>
      </c>
      <c r="M10">
        <f t="shared" si="2"/>
        <v>10.610917539117006</v>
      </c>
      <c r="N10">
        <f t="shared" si="2"/>
        <v>10.717026714508176</v>
      </c>
      <c r="O10">
        <f t="shared" si="2"/>
        <v>10.824196981653257</v>
      </c>
      <c r="P10">
        <f t="shared" si="2"/>
        <v>10.93243895146979</v>
      </c>
      <c r="Q10">
        <f t="shared" si="2"/>
        <v>11.041763340984488</v>
      </c>
      <c r="R10">
        <f t="shared" si="2"/>
        <v>11.152180974394334</v>
      </c>
    </row>
    <row r="11" spans="3:20" x14ac:dyDescent="0.2">
      <c r="C11" t="s">
        <v>58</v>
      </c>
      <c r="D11" t="s">
        <v>59</v>
      </c>
      <c r="E11" t="s">
        <v>45</v>
      </c>
      <c r="F11">
        <v>0</v>
      </c>
      <c r="G11">
        <f t="shared" si="2"/>
        <v>0</v>
      </c>
      <c r="H11">
        <f t="shared" si="2"/>
        <v>0</v>
      </c>
      <c r="I11">
        <f t="shared" si="2"/>
        <v>0</v>
      </c>
      <c r="J11">
        <f t="shared" si="2"/>
        <v>0</v>
      </c>
      <c r="K11">
        <f t="shared" si="2"/>
        <v>0</v>
      </c>
      <c r="L11">
        <f t="shared" si="2"/>
        <v>0</v>
      </c>
      <c r="M11">
        <f t="shared" si="2"/>
        <v>0</v>
      </c>
      <c r="N11">
        <f t="shared" si="2"/>
        <v>0</v>
      </c>
      <c r="O11">
        <f t="shared" si="2"/>
        <v>0</v>
      </c>
      <c r="P11">
        <f t="shared" si="2"/>
        <v>0</v>
      </c>
      <c r="Q11">
        <f t="shared" si="2"/>
        <v>0</v>
      </c>
      <c r="R11">
        <f t="shared" si="2"/>
        <v>0</v>
      </c>
    </row>
    <row r="12" spans="3:20" x14ac:dyDescent="0.2">
      <c r="C12" t="s">
        <v>60</v>
      </c>
      <c r="D12" t="s">
        <v>61</v>
      </c>
      <c r="F12">
        <v>206.79888499999998</v>
      </c>
      <c r="G12">
        <f t="shared" si="2"/>
        <v>208.86687384999999</v>
      </c>
      <c r="H12">
        <f t="shared" si="2"/>
        <v>210.95554258849998</v>
      </c>
      <c r="I12">
        <f t="shared" si="2"/>
        <v>213.06509801438497</v>
      </c>
      <c r="J12">
        <f t="shared" si="2"/>
        <v>215.19574899452883</v>
      </c>
      <c r="K12">
        <f t="shared" si="2"/>
        <v>217.34770648447412</v>
      </c>
      <c r="L12">
        <f t="shared" si="2"/>
        <v>219.52118354931886</v>
      </c>
      <c r="M12">
        <f t="shared" si="2"/>
        <v>221.71639538481205</v>
      </c>
      <c r="N12">
        <f t="shared" si="2"/>
        <v>223.93355933866016</v>
      </c>
      <c r="O12">
        <f t="shared" si="2"/>
        <v>226.17289493204677</v>
      </c>
      <c r="P12">
        <f t="shared" si="2"/>
        <v>228.43462388136723</v>
      </c>
      <c r="Q12">
        <f t="shared" si="2"/>
        <v>230.7189701201809</v>
      </c>
      <c r="R12">
        <f t="shared" si="2"/>
        <v>233.02615982138272</v>
      </c>
    </row>
    <row r="13" spans="3:20" x14ac:dyDescent="0.2">
      <c r="C13" t="s">
        <v>62</v>
      </c>
      <c r="D13" t="s">
        <v>63</v>
      </c>
      <c r="F13">
        <v>766.35172099999977</v>
      </c>
      <c r="G13">
        <f t="shared" si="2"/>
        <v>774.01523820999978</v>
      </c>
      <c r="H13">
        <f t="shared" si="2"/>
        <v>781.75539059209973</v>
      </c>
      <c r="I13">
        <f t="shared" si="2"/>
        <v>789.57294449802077</v>
      </c>
      <c r="J13">
        <f t="shared" si="2"/>
        <v>797.46867394300102</v>
      </c>
      <c r="K13">
        <f t="shared" si="2"/>
        <v>805.44336068243103</v>
      </c>
      <c r="L13">
        <f t="shared" si="2"/>
        <v>813.49779428925535</v>
      </c>
      <c r="M13">
        <f t="shared" si="2"/>
        <v>821.63277223214789</v>
      </c>
      <c r="N13">
        <f t="shared" si="2"/>
        <v>829.84909995446935</v>
      </c>
      <c r="O13">
        <f t="shared" si="2"/>
        <v>838.14759095401405</v>
      </c>
      <c r="P13">
        <f t="shared" si="2"/>
        <v>846.52906686355425</v>
      </c>
      <c r="Q13">
        <f t="shared" si="2"/>
        <v>854.99435753218984</v>
      </c>
      <c r="R13">
        <f t="shared" si="2"/>
        <v>863.54430110751173</v>
      </c>
    </row>
    <row r="14" spans="3:20" x14ac:dyDescent="0.2">
      <c r="C14" t="s">
        <v>64</v>
      </c>
      <c r="D14" t="s">
        <v>65</v>
      </c>
      <c r="F14">
        <v>724.42972899999995</v>
      </c>
      <c r="G14">
        <f t="shared" si="2"/>
        <v>731.67402628999992</v>
      </c>
      <c r="H14">
        <f t="shared" si="2"/>
        <v>738.99076655289991</v>
      </c>
      <c r="I14">
        <f t="shared" si="2"/>
        <v>746.38067421842891</v>
      </c>
      <c r="J14">
        <f t="shared" si="2"/>
        <v>753.84448096061317</v>
      </c>
      <c r="K14">
        <f t="shared" si="2"/>
        <v>761.38292577021934</v>
      </c>
      <c r="L14">
        <f t="shared" si="2"/>
        <v>768.99675502792149</v>
      </c>
      <c r="M14">
        <f t="shared" si="2"/>
        <v>776.68672257820072</v>
      </c>
      <c r="N14">
        <f t="shared" si="2"/>
        <v>784.45358980398271</v>
      </c>
      <c r="O14">
        <f t="shared" si="2"/>
        <v>792.2981257020225</v>
      </c>
      <c r="P14">
        <f t="shared" si="2"/>
        <v>800.22110695904269</v>
      </c>
      <c r="Q14">
        <f t="shared" si="2"/>
        <v>808.22331802863312</v>
      </c>
      <c r="R14">
        <f t="shared" si="2"/>
        <v>816.3055512089195</v>
      </c>
    </row>
    <row r="17" spans="3:17" x14ac:dyDescent="0.2">
      <c r="C17" s="38" t="s">
        <v>163</v>
      </c>
      <c r="D17" s="38">
        <v>2017</v>
      </c>
      <c r="E17" s="38">
        <v>2018</v>
      </c>
      <c r="F17" s="38">
        <v>2019</v>
      </c>
      <c r="G17" s="38">
        <v>2020</v>
      </c>
      <c r="H17" s="38">
        <v>2025</v>
      </c>
      <c r="I17" s="38">
        <v>2030</v>
      </c>
      <c r="J17" s="38">
        <v>2035</v>
      </c>
      <c r="K17" s="38">
        <v>2040</v>
      </c>
      <c r="L17" s="38">
        <v>2045</v>
      </c>
      <c r="M17" s="38">
        <v>2050</v>
      </c>
      <c r="N17" s="38">
        <v>2055</v>
      </c>
      <c r="O17" s="38">
        <v>2060</v>
      </c>
      <c r="P17" s="38">
        <v>2065</v>
      </c>
      <c r="Q17" s="38">
        <v>2070</v>
      </c>
    </row>
    <row r="18" spans="3:17" x14ac:dyDescent="0.2">
      <c r="C18" s="38" t="s">
        <v>231</v>
      </c>
      <c r="D18" s="66">
        <v>0.12384961999970633</v>
      </c>
      <c r="E18" s="66">
        <v>0.12545396337449882</v>
      </c>
      <c r="F18" s="66">
        <v>0.12700379366737316</v>
      </c>
      <c r="G18" s="66">
        <v>0.12850184286802135</v>
      </c>
      <c r="H18" s="66">
        <v>0.13529919830960538</v>
      </c>
      <c r="I18" s="66">
        <v>0.14112356892397124</v>
      </c>
      <c r="J18" s="66">
        <v>0.14616991337022567</v>
      </c>
      <c r="K18" s="66">
        <v>0.15058436572304962</v>
      </c>
      <c r="L18" s="66">
        <v>0.1544786191902969</v>
      </c>
      <c r="M18" s="66">
        <v>0.15793950783405303</v>
      </c>
      <c r="N18" s="66">
        <v>0.16103555804675998</v>
      </c>
      <c r="O18" s="66">
        <v>0.16382157184594578</v>
      </c>
      <c r="P18" s="66">
        <v>0.1663418989185303</v>
      </c>
      <c r="Q18" s="66">
        <v>0.16863281515920323</v>
      </c>
    </row>
    <row r="19" spans="3:17" x14ac:dyDescent="0.2">
      <c r="C19" s="38" t="s">
        <v>232</v>
      </c>
      <c r="D19" s="66">
        <v>0.45119543431116133</v>
      </c>
      <c r="E19" s="66">
        <v>0.45064995594108403</v>
      </c>
      <c r="F19" s="66">
        <v>0.45012301207399397</v>
      </c>
      <c r="G19" s="66">
        <v>0.44961367383063255</v>
      </c>
      <c r="H19" s="66">
        <v>0.44730256610558494</v>
      </c>
      <c r="I19" s="66">
        <v>0.44532227420587794</v>
      </c>
      <c r="J19" s="66">
        <v>0.44360651199023227</v>
      </c>
      <c r="K19" s="66">
        <v>0.442105593725452</v>
      </c>
      <c r="L19" s="66">
        <v>0.44078154360790467</v>
      </c>
      <c r="M19" s="66">
        <v>0.43960483796865346</v>
      </c>
      <c r="N19" s="66">
        <v>0.43855217776495997</v>
      </c>
      <c r="O19" s="66">
        <v>0.43760493025543556</v>
      </c>
      <c r="P19" s="66">
        <v>0.43674801650167527</v>
      </c>
      <c r="Q19" s="66">
        <v>0.43596910266279171</v>
      </c>
    </row>
    <row r="20" spans="3:17" x14ac:dyDescent="0.2">
      <c r="C20" s="38" t="s">
        <v>233</v>
      </c>
      <c r="D20" s="66">
        <v>0.4249549456891325</v>
      </c>
      <c r="E20" s="66">
        <v>0.42389608068441714</v>
      </c>
      <c r="F20" s="66">
        <v>0.42287319425863285</v>
      </c>
      <c r="G20" s="66">
        <v>0.42188448330134609</v>
      </c>
      <c r="H20" s="66">
        <v>0.41739823558480976</v>
      </c>
      <c r="I20" s="66">
        <v>0.41355415687015074</v>
      </c>
      <c r="J20" s="66">
        <v>0.41022357463954212</v>
      </c>
      <c r="K20" s="66">
        <v>0.4073100405514985</v>
      </c>
      <c r="L20" s="66">
        <v>0.4047398372017984</v>
      </c>
      <c r="M20" s="66">
        <v>0.40245565419729351</v>
      </c>
      <c r="N20" s="66">
        <v>0.40041226418828008</v>
      </c>
      <c r="O20" s="66">
        <v>0.39857349789861862</v>
      </c>
      <c r="P20" s="66">
        <v>0.39691008457979432</v>
      </c>
      <c r="Q20" s="66">
        <v>0.39539808217800504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489B3-12BD-4B68-B6C3-768B02CB069A}">
  <sheetPr codeName="Sheet8">
    <tabColor theme="4"/>
  </sheetPr>
  <dimension ref="C4:T16"/>
  <sheetViews>
    <sheetView workbookViewId="0">
      <selection activeCell="C5" sqref="C5:C16"/>
    </sheetView>
  </sheetViews>
  <sheetFormatPr defaultRowHeight="12.75" x14ac:dyDescent="0.2"/>
  <cols>
    <col min="4" max="4" width="50.5703125" bestFit="1" customWidth="1"/>
  </cols>
  <sheetData>
    <row r="4" spans="3:20" x14ac:dyDescent="0.2">
      <c r="C4" s="10" t="s">
        <v>24</v>
      </c>
      <c r="D4" s="10" t="s">
        <v>26</v>
      </c>
      <c r="E4" s="10" t="s">
        <v>28</v>
      </c>
      <c r="F4">
        <v>2018</v>
      </c>
      <c r="G4">
        <f>F4+1</f>
        <v>2019</v>
      </c>
      <c r="H4">
        <f t="shared" ref="H4:R4" si="0">G4+1</f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  <c r="T4" s="7">
        <v>0.01</v>
      </c>
    </row>
    <row r="5" spans="3:20" x14ac:dyDescent="0.2">
      <c r="C5" t="s">
        <v>130</v>
      </c>
      <c r="D5" t="s">
        <v>131</v>
      </c>
      <c r="E5" t="s">
        <v>45</v>
      </c>
      <c r="F5">
        <v>14.939973584037652</v>
      </c>
      <c r="G5">
        <f>(1+$T$4)*F5</f>
        <v>15.089373319878028</v>
      </c>
      <c r="H5">
        <f t="shared" ref="H5:R5" si="1">(1+$T$4)*G5</f>
        <v>15.240267053076808</v>
      </c>
      <c r="I5">
        <f t="shared" si="1"/>
        <v>15.392669723607577</v>
      </c>
      <c r="J5">
        <f t="shared" si="1"/>
        <v>15.546596420843652</v>
      </c>
      <c r="K5">
        <f t="shared" si="1"/>
        <v>15.70206238505209</v>
      </c>
      <c r="L5">
        <f t="shared" si="1"/>
        <v>15.85908300890261</v>
      </c>
      <c r="M5">
        <f t="shared" si="1"/>
        <v>16.017673838991637</v>
      </c>
      <c r="N5">
        <f t="shared" si="1"/>
        <v>16.177850577381555</v>
      </c>
      <c r="O5">
        <f t="shared" si="1"/>
        <v>16.339629083155373</v>
      </c>
      <c r="P5">
        <f t="shared" si="1"/>
        <v>16.503025373986926</v>
      </c>
      <c r="Q5">
        <f t="shared" si="1"/>
        <v>16.668055627726794</v>
      </c>
      <c r="R5">
        <f t="shared" si="1"/>
        <v>16.834736184004061</v>
      </c>
    </row>
    <row r="6" spans="3:20" x14ac:dyDescent="0.2">
      <c r="C6" t="s">
        <v>132</v>
      </c>
      <c r="D6" t="s">
        <v>133</v>
      </c>
      <c r="E6" t="s">
        <v>45</v>
      </c>
      <c r="F6">
        <v>12.334695394352218</v>
      </c>
      <c r="G6">
        <f t="shared" ref="G6:R16" si="2">(1+$T$4)*F6</f>
        <v>12.458042348295741</v>
      </c>
      <c r="H6">
        <f t="shared" si="2"/>
        <v>12.582622771778698</v>
      </c>
      <c r="I6">
        <f t="shared" si="2"/>
        <v>12.708448999496486</v>
      </c>
      <c r="J6">
        <f t="shared" si="2"/>
        <v>12.835533489491452</v>
      </c>
      <c r="K6">
        <f t="shared" si="2"/>
        <v>12.963888824386366</v>
      </c>
      <c r="L6">
        <f t="shared" si="2"/>
        <v>13.09352771263023</v>
      </c>
      <c r="M6">
        <f t="shared" si="2"/>
        <v>13.224462989756534</v>
      </c>
      <c r="N6">
        <f t="shared" si="2"/>
        <v>13.356707619654099</v>
      </c>
      <c r="O6">
        <f t="shared" si="2"/>
        <v>13.490274695850641</v>
      </c>
      <c r="P6">
        <f t="shared" si="2"/>
        <v>13.625177442809147</v>
      </c>
      <c r="Q6">
        <f t="shared" si="2"/>
        <v>13.761429217237238</v>
      </c>
      <c r="R6">
        <f t="shared" si="2"/>
        <v>13.89904350940961</v>
      </c>
    </row>
    <row r="7" spans="3:20" x14ac:dyDescent="0.2">
      <c r="C7" t="s">
        <v>134</v>
      </c>
      <c r="D7" t="s">
        <v>135</v>
      </c>
      <c r="E7" t="s">
        <v>45</v>
      </c>
      <c r="F7">
        <v>5.9239600161508807</v>
      </c>
      <c r="G7">
        <f t="shared" si="2"/>
        <v>5.9831996163123895</v>
      </c>
      <c r="H7">
        <f t="shared" si="2"/>
        <v>6.043031612475513</v>
      </c>
      <c r="I7">
        <f t="shared" si="2"/>
        <v>6.103461928600268</v>
      </c>
      <c r="J7">
        <f t="shared" si="2"/>
        <v>6.1644965478862712</v>
      </c>
      <c r="K7">
        <f t="shared" si="2"/>
        <v>6.2261415133651337</v>
      </c>
      <c r="L7">
        <f t="shared" si="2"/>
        <v>6.288402928498785</v>
      </c>
      <c r="M7">
        <f t="shared" si="2"/>
        <v>6.3512869577837732</v>
      </c>
      <c r="N7">
        <f t="shared" si="2"/>
        <v>6.4147998273616107</v>
      </c>
      <c r="O7">
        <f t="shared" si="2"/>
        <v>6.4789478256352266</v>
      </c>
      <c r="P7">
        <f t="shared" si="2"/>
        <v>6.5437373038915787</v>
      </c>
      <c r="Q7">
        <f t="shared" si="2"/>
        <v>6.6091746769304942</v>
      </c>
      <c r="R7">
        <f t="shared" si="2"/>
        <v>6.6752664236997994</v>
      </c>
    </row>
    <row r="8" spans="3:20" x14ac:dyDescent="0.2">
      <c r="C8" t="s">
        <v>136</v>
      </c>
      <c r="D8" t="s">
        <v>137</v>
      </c>
      <c r="E8" t="s">
        <v>45</v>
      </c>
      <c r="F8">
        <v>2.3392558619615995</v>
      </c>
      <c r="G8">
        <f t="shared" si="2"/>
        <v>2.3626484205812157</v>
      </c>
      <c r="H8">
        <f t="shared" si="2"/>
        <v>2.3862749047870278</v>
      </c>
      <c r="I8">
        <f t="shared" si="2"/>
        <v>2.410137653834898</v>
      </c>
      <c r="J8">
        <f t="shared" si="2"/>
        <v>2.4342390303732468</v>
      </c>
      <c r="K8">
        <f t="shared" si="2"/>
        <v>2.4585814206769792</v>
      </c>
      <c r="L8">
        <f t="shared" si="2"/>
        <v>2.4831672348837488</v>
      </c>
      <c r="M8">
        <f t="shared" si="2"/>
        <v>2.5079989072325861</v>
      </c>
      <c r="N8">
        <f t="shared" si="2"/>
        <v>2.5330788963049118</v>
      </c>
      <c r="O8">
        <f t="shared" si="2"/>
        <v>2.5584096852679608</v>
      </c>
      <c r="P8">
        <f t="shared" si="2"/>
        <v>2.5839937821206402</v>
      </c>
      <c r="Q8">
        <f t="shared" si="2"/>
        <v>2.6098337199418467</v>
      </c>
      <c r="R8">
        <f t="shared" si="2"/>
        <v>2.635932057141265</v>
      </c>
    </row>
    <row r="9" spans="3:20" x14ac:dyDescent="0.2">
      <c r="C9" t="s">
        <v>138</v>
      </c>
      <c r="D9" t="s">
        <v>139</v>
      </c>
      <c r="E9" t="s">
        <v>45</v>
      </c>
      <c r="F9">
        <v>1.5279568491355382</v>
      </c>
      <c r="G9">
        <f t="shared" si="2"/>
        <v>1.5432364176268936</v>
      </c>
      <c r="H9">
        <f t="shared" si="2"/>
        <v>1.5586687818031626</v>
      </c>
      <c r="I9">
        <f t="shared" si="2"/>
        <v>1.5742554696211943</v>
      </c>
      <c r="J9">
        <f t="shared" si="2"/>
        <v>1.5899980243174063</v>
      </c>
      <c r="K9">
        <f t="shared" si="2"/>
        <v>1.6058980045605804</v>
      </c>
      <c r="L9">
        <f t="shared" si="2"/>
        <v>1.6219569846061863</v>
      </c>
      <c r="M9">
        <f t="shared" si="2"/>
        <v>1.6381765544522482</v>
      </c>
      <c r="N9">
        <f t="shared" si="2"/>
        <v>1.6545583199967706</v>
      </c>
      <c r="O9">
        <f t="shared" si="2"/>
        <v>1.6711039031967383</v>
      </c>
      <c r="P9">
        <f t="shared" si="2"/>
        <v>1.6878149422287057</v>
      </c>
      <c r="Q9">
        <f t="shared" si="2"/>
        <v>1.7046930916509928</v>
      </c>
      <c r="R9">
        <f t="shared" si="2"/>
        <v>1.7217400225675028</v>
      </c>
    </row>
    <row r="10" spans="3:20" x14ac:dyDescent="0.2">
      <c r="C10" t="s">
        <v>140</v>
      </c>
      <c r="D10" t="s">
        <v>141</v>
      </c>
      <c r="E10" t="s">
        <v>45</v>
      </c>
      <c r="F10">
        <v>1.329249002329046</v>
      </c>
      <c r="G10">
        <f t="shared" si="2"/>
        <v>1.3425414923523364</v>
      </c>
      <c r="H10">
        <f t="shared" si="2"/>
        <v>1.3559669072758598</v>
      </c>
      <c r="I10">
        <f t="shared" si="2"/>
        <v>1.3695265763486184</v>
      </c>
      <c r="J10">
        <f t="shared" si="2"/>
        <v>1.3832218421121045</v>
      </c>
      <c r="K10">
        <f t="shared" si="2"/>
        <v>1.3970540605332256</v>
      </c>
      <c r="L10">
        <f t="shared" si="2"/>
        <v>1.4110246011385579</v>
      </c>
      <c r="M10">
        <f t="shared" si="2"/>
        <v>1.4251348471499434</v>
      </c>
      <c r="N10">
        <f t="shared" si="2"/>
        <v>1.4393861956214429</v>
      </c>
      <c r="O10">
        <f t="shared" si="2"/>
        <v>1.4537800575776574</v>
      </c>
      <c r="P10">
        <f t="shared" si="2"/>
        <v>1.468317858153434</v>
      </c>
      <c r="Q10">
        <f t="shared" si="2"/>
        <v>1.4830010367349684</v>
      </c>
      <c r="R10">
        <f t="shared" si="2"/>
        <v>1.4978310471023182</v>
      </c>
    </row>
    <row r="11" spans="3:20" x14ac:dyDescent="0.2">
      <c r="C11" t="s">
        <v>142</v>
      </c>
      <c r="D11" t="s">
        <v>143</v>
      </c>
      <c r="E11" t="s">
        <v>45</v>
      </c>
      <c r="F11">
        <v>22.658222246043156</v>
      </c>
      <c r="G11">
        <f t="shared" si="2"/>
        <v>22.884804468503589</v>
      </c>
      <c r="H11">
        <f t="shared" si="2"/>
        <v>23.113652513188626</v>
      </c>
      <c r="I11">
        <f t="shared" si="2"/>
        <v>23.344789038320513</v>
      </c>
      <c r="J11">
        <f t="shared" si="2"/>
        <v>23.578236928703717</v>
      </c>
      <c r="K11">
        <f t="shared" si="2"/>
        <v>23.814019297990754</v>
      </c>
      <c r="L11">
        <f t="shared" si="2"/>
        <v>24.052159490970663</v>
      </c>
      <c r="M11">
        <f t="shared" si="2"/>
        <v>24.292681085880371</v>
      </c>
      <c r="N11">
        <f t="shared" si="2"/>
        <v>24.535607896739176</v>
      </c>
      <c r="O11">
        <f t="shared" si="2"/>
        <v>24.78096397570657</v>
      </c>
      <c r="P11">
        <f t="shared" si="2"/>
        <v>25.028773615463635</v>
      </c>
      <c r="Q11">
        <f t="shared" si="2"/>
        <v>25.279061351618271</v>
      </c>
      <c r="R11">
        <f t="shared" si="2"/>
        <v>25.531851965134454</v>
      </c>
    </row>
    <row r="12" spans="3:20" x14ac:dyDescent="0.2">
      <c r="C12" t="s">
        <v>144</v>
      </c>
      <c r="D12" t="s">
        <v>145</v>
      </c>
      <c r="E12" t="s">
        <v>45</v>
      </c>
      <c r="F12">
        <v>1.0121675156415757</v>
      </c>
      <c r="G12">
        <f t="shared" si="2"/>
        <v>1.0222891907979914</v>
      </c>
      <c r="H12">
        <f t="shared" si="2"/>
        <v>1.0325120827059713</v>
      </c>
      <c r="I12">
        <f t="shared" si="2"/>
        <v>1.0428372035330311</v>
      </c>
      <c r="J12">
        <f t="shared" si="2"/>
        <v>1.0532655755683615</v>
      </c>
      <c r="K12">
        <f t="shared" si="2"/>
        <v>1.0637982313240451</v>
      </c>
      <c r="L12">
        <f t="shared" si="2"/>
        <v>1.0744362136372856</v>
      </c>
      <c r="M12">
        <f t="shared" si="2"/>
        <v>1.0851805757736586</v>
      </c>
      <c r="N12">
        <f t="shared" si="2"/>
        <v>1.0960323815313953</v>
      </c>
      <c r="O12">
        <f t="shared" si="2"/>
        <v>1.1069927053467092</v>
      </c>
      <c r="P12">
        <f t="shared" si="2"/>
        <v>1.1180626324001763</v>
      </c>
      <c r="Q12">
        <f t="shared" si="2"/>
        <v>1.1292432587241781</v>
      </c>
      <c r="R12">
        <f t="shared" si="2"/>
        <v>1.14053569131142</v>
      </c>
    </row>
    <row r="13" spans="3:20" x14ac:dyDescent="0.2">
      <c r="C13" t="s">
        <v>146</v>
      </c>
      <c r="D13" t="s">
        <v>147</v>
      </c>
      <c r="E13" t="s">
        <v>45</v>
      </c>
      <c r="F13">
        <v>1.6336225870664629</v>
      </c>
      <c r="G13">
        <f t="shared" si="2"/>
        <v>1.6499588129371277</v>
      </c>
      <c r="H13">
        <f t="shared" si="2"/>
        <v>1.6664584010664989</v>
      </c>
      <c r="I13">
        <f t="shared" si="2"/>
        <v>1.6831229850771638</v>
      </c>
      <c r="J13">
        <f t="shared" si="2"/>
        <v>1.6999542149279354</v>
      </c>
      <c r="K13">
        <f t="shared" si="2"/>
        <v>1.7169537570772149</v>
      </c>
      <c r="L13">
        <f t="shared" si="2"/>
        <v>1.734123294647987</v>
      </c>
      <c r="M13">
        <f t="shared" si="2"/>
        <v>1.7514645275944669</v>
      </c>
      <c r="N13">
        <f t="shared" si="2"/>
        <v>1.7689791728704116</v>
      </c>
      <c r="O13">
        <f t="shared" si="2"/>
        <v>1.7866689645991158</v>
      </c>
      <c r="P13">
        <f t="shared" si="2"/>
        <v>1.804535654245107</v>
      </c>
      <c r="Q13">
        <f t="shared" si="2"/>
        <v>1.822581010787558</v>
      </c>
      <c r="R13">
        <f t="shared" si="2"/>
        <v>1.8408068208954336</v>
      </c>
    </row>
    <row r="14" spans="3:20" x14ac:dyDescent="0.2">
      <c r="C14" t="s">
        <v>148</v>
      </c>
      <c r="D14" t="s">
        <v>149</v>
      </c>
      <c r="E14" t="s">
        <v>45</v>
      </c>
      <c r="F14">
        <v>0.62101142059626446</v>
      </c>
      <c r="G14">
        <f t="shared" si="2"/>
        <v>0.62722153480222709</v>
      </c>
      <c r="H14">
        <f t="shared" si="2"/>
        <v>0.63349375015024934</v>
      </c>
      <c r="I14">
        <f t="shared" si="2"/>
        <v>0.63982868765175183</v>
      </c>
      <c r="J14">
        <f t="shared" si="2"/>
        <v>0.64622697452826938</v>
      </c>
      <c r="K14">
        <f t="shared" si="2"/>
        <v>0.65268924427355213</v>
      </c>
      <c r="L14">
        <f t="shared" si="2"/>
        <v>0.65921613671628765</v>
      </c>
      <c r="M14">
        <f t="shared" si="2"/>
        <v>0.66580829808345054</v>
      </c>
      <c r="N14">
        <f t="shared" si="2"/>
        <v>0.67246638106428502</v>
      </c>
      <c r="O14">
        <f t="shared" si="2"/>
        <v>0.67919104487492787</v>
      </c>
      <c r="P14">
        <f t="shared" si="2"/>
        <v>0.68598295532367715</v>
      </c>
      <c r="Q14">
        <f t="shared" si="2"/>
        <v>0.69284278487691398</v>
      </c>
      <c r="R14">
        <f t="shared" si="2"/>
        <v>0.6997712127256831</v>
      </c>
    </row>
    <row r="15" spans="3:20" x14ac:dyDescent="0.2">
      <c r="C15" t="s">
        <v>150</v>
      </c>
      <c r="D15" t="s">
        <v>151</v>
      </c>
      <c r="E15" t="s">
        <v>45</v>
      </c>
      <c r="F15">
        <v>10.11467485929367</v>
      </c>
      <c r="G15">
        <f t="shared" si="2"/>
        <v>10.215821607886607</v>
      </c>
      <c r="H15">
        <f t="shared" si="2"/>
        <v>10.317979823965473</v>
      </c>
      <c r="I15">
        <f t="shared" si="2"/>
        <v>10.421159622205128</v>
      </c>
      <c r="J15">
        <f t="shared" si="2"/>
        <v>10.525371218427178</v>
      </c>
      <c r="K15">
        <f t="shared" si="2"/>
        <v>10.63062493061145</v>
      </c>
      <c r="L15">
        <f t="shared" si="2"/>
        <v>10.736931179917566</v>
      </c>
      <c r="M15">
        <f t="shared" si="2"/>
        <v>10.844300491716741</v>
      </c>
      <c r="N15">
        <f t="shared" si="2"/>
        <v>10.952743496633909</v>
      </c>
      <c r="O15">
        <f t="shared" si="2"/>
        <v>11.062270931600247</v>
      </c>
      <c r="P15">
        <f t="shared" si="2"/>
        <v>11.17289364091625</v>
      </c>
      <c r="Q15">
        <f t="shared" si="2"/>
        <v>11.284622577325413</v>
      </c>
      <c r="R15">
        <f t="shared" si="2"/>
        <v>11.397468803098667</v>
      </c>
    </row>
    <row r="16" spans="3:20" x14ac:dyDescent="0.2">
      <c r="C16" t="s">
        <v>152</v>
      </c>
      <c r="D16" t="s">
        <v>153</v>
      </c>
      <c r="E16" t="s">
        <v>45</v>
      </c>
      <c r="G16">
        <f t="shared" si="2"/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F0BF-44EC-4866-ABFD-A177266AC4DA}">
  <sheetPr codeName="Sheet9">
    <tabColor theme="4"/>
  </sheetPr>
  <dimension ref="C4:R21"/>
  <sheetViews>
    <sheetView workbookViewId="0">
      <selection activeCell="C5" sqref="C5:C2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95</v>
      </c>
      <c r="D5" t="s">
        <v>96</v>
      </c>
      <c r="E5" t="s">
        <v>97</v>
      </c>
    </row>
    <row r="6" spans="3:18" x14ac:dyDescent="0.2">
      <c r="C6" t="s">
        <v>98</v>
      </c>
      <c r="D6" t="s">
        <v>99</v>
      </c>
      <c r="E6" t="s">
        <v>97</v>
      </c>
    </row>
    <row r="7" spans="3:18" x14ac:dyDescent="0.2">
      <c r="C7" t="s">
        <v>100</v>
      </c>
      <c r="D7" t="s">
        <v>101</v>
      </c>
      <c r="E7" t="s">
        <v>97</v>
      </c>
    </row>
    <row r="8" spans="3:18" x14ac:dyDescent="0.2">
      <c r="C8" t="s">
        <v>102</v>
      </c>
      <c r="D8" t="s">
        <v>103</v>
      </c>
      <c r="E8" t="s">
        <v>45</v>
      </c>
    </row>
    <row r="9" spans="3:18" x14ac:dyDescent="0.2">
      <c r="C9" t="s">
        <v>104</v>
      </c>
      <c r="D9" t="s">
        <v>105</v>
      </c>
      <c r="E9" t="s">
        <v>97</v>
      </c>
    </row>
    <row r="10" spans="3:18" x14ac:dyDescent="0.2">
      <c r="C10" t="s">
        <v>106</v>
      </c>
      <c r="D10" t="s">
        <v>107</v>
      </c>
      <c r="E10" t="s">
        <v>97</v>
      </c>
    </row>
    <row r="11" spans="3:18" x14ac:dyDescent="0.2">
      <c r="C11" t="s">
        <v>108</v>
      </c>
      <c r="D11" t="s">
        <v>109</v>
      </c>
      <c r="E11" t="s">
        <v>45</v>
      </c>
      <c r="F11" s="12"/>
    </row>
    <row r="12" spans="3:18" x14ac:dyDescent="0.2">
      <c r="C12" t="s">
        <v>110</v>
      </c>
      <c r="D12" t="s">
        <v>111</v>
      </c>
      <c r="E12" t="s">
        <v>97</v>
      </c>
    </row>
    <row r="13" spans="3:18" x14ac:dyDescent="0.2">
      <c r="C13" t="s">
        <v>112</v>
      </c>
      <c r="D13" t="s">
        <v>113</v>
      </c>
      <c r="E13" t="s">
        <v>97</v>
      </c>
    </row>
    <row r="14" spans="3:18" x14ac:dyDescent="0.2">
      <c r="C14" t="s">
        <v>114</v>
      </c>
      <c r="D14" t="s">
        <v>115</v>
      </c>
      <c r="E14" t="s">
        <v>97</v>
      </c>
    </row>
    <row r="15" spans="3:18" x14ac:dyDescent="0.2">
      <c r="C15" t="s">
        <v>116</v>
      </c>
      <c r="D15" t="s">
        <v>117</v>
      </c>
      <c r="E15" t="s">
        <v>97</v>
      </c>
    </row>
    <row r="16" spans="3:18" x14ac:dyDescent="0.2">
      <c r="C16" t="s">
        <v>118</v>
      </c>
      <c r="D16" t="s">
        <v>119</v>
      </c>
      <c r="E16" t="s">
        <v>45</v>
      </c>
    </row>
    <row r="17" spans="3:5" x14ac:dyDescent="0.2">
      <c r="C17" t="s">
        <v>120</v>
      </c>
      <c r="D17" t="s">
        <v>121</v>
      </c>
      <c r="E17" t="s">
        <v>97</v>
      </c>
    </row>
    <row r="18" spans="3:5" x14ac:dyDescent="0.2">
      <c r="C18" t="s">
        <v>122</v>
      </c>
      <c r="D18" t="s">
        <v>123</v>
      </c>
      <c r="E18" t="s">
        <v>97</v>
      </c>
    </row>
    <row r="19" spans="3:5" x14ac:dyDescent="0.2">
      <c r="C19" t="s">
        <v>124</v>
      </c>
      <c r="D19" t="s">
        <v>125</v>
      </c>
      <c r="E19" t="s">
        <v>45</v>
      </c>
    </row>
    <row r="20" spans="3:5" x14ac:dyDescent="0.2">
      <c r="C20" t="s">
        <v>126</v>
      </c>
      <c r="D20" t="s">
        <v>127</v>
      </c>
      <c r="E20" t="s">
        <v>45</v>
      </c>
    </row>
    <row r="21" spans="3:5" x14ac:dyDescent="0.2">
      <c r="C21" t="s">
        <v>128</v>
      </c>
      <c r="D21" t="s">
        <v>129</v>
      </c>
      <c r="E21" t="s">
        <v>45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128AB-6159-4C9E-9588-79532A25D6AB}">
  <sheetPr codeName="Sheet10">
    <tabColor theme="4"/>
  </sheetPr>
  <dimension ref="C4:R5"/>
  <sheetViews>
    <sheetView workbookViewId="0">
      <selection activeCell="F11" sqref="F11"/>
    </sheetView>
  </sheetViews>
  <sheetFormatPr defaultRowHeight="12.75" x14ac:dyDescent="0.2"/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66</v>
      </c>
      <c r="D5" t="s">
        <v>67</v>
      </c>
      <c r="E5" t="s">
        <v>45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1FAA-9C16-49FD-A56A-498B5C66F111}">
  <sheetPr codeName="Sheet11">
    <tabColor theme="4"/>
  </sheetPr>
  <dimension ref="C4:R16"/>
  <sheetViews>
    <sheetView workbookViewId="0">
      <selection activeCell="D5" sqref="D5"/>
    </sheetView>
  </sheetViews>
  <sheetFormatPr defaultRowHeight="12.75" x14ac:dyDescent="0.2"/>
  <cols>
    <col min="4" max="4" width="22.42578125" bestFit="1" customWidth="1"/>
  </cols>
  <sheetData>
    <row r="4" spans="3:18" x14ac:dyDescent="0.2">
      <c r="C4" s="10" t="s">
        <v>24</v>
      </c>
      <c r="D4" s="10" t="s">
        <v>26</v>
      </c>
      <c r="E4" s="10" t="s">
        <v>28</v>
      </c>
      <c r="F4">
        <v>2018</v>
      </c>
      <c r="G4">
        <f t="shared" ref="G4:R4" si="0">F4+1</f>
        <v>2019</v>
      </c>
      <c r="H4">
        <f t="shared" si="0"/>
        <v>2020</v>
      </c>
      <c r="I4">
        <f t="shared" si="0"/>
        <v>2021</v>
      </c>
      <c r="J4">
        <f t="shared" si="0"/>
        <v>2022</v>
      </c>
      <c r="K4">
        <f t="shared" si="0"/>
        <v>2023</v>
      </c>
      <c r="L4">
        <f t="shared" si="0"/>
        <v>2024</v>
      </c>
      <c r="M4">
        <f t="shared" si="0"/>
        <v>2025</v>
      </c>
      <c r="N4">
        <f t="shared" si="0"/>
        <v>2026</v>
      </c>
      <c r="O4">
        <f t="shared" si="0"/>
        <v>2027</v>
      </c>
      <c r="P4">
        <f t="shared" si="0"/>
        <v>2028</v>
      </c>
      <c r="Q4">
        <f t="shared" si="0"/>
        <v>2029</v>
      </c>
      <c r="R4">
        <f t="shared" si="0"/>
        <v>2030</v>
      </c>
    </row>
    <row r="5" spans="3:18" x14ac:dyDescent="0.2">
      <c r="C5" t="s">
        <v>68</v>
      </c>
      <c r="D5" t="s">
        <v>69</v>
      </c>
      <c r="E5" t="s">
        <v>70</v>
      </c>
    </row>
    <row r="6" spans="3:18" x14ac:dyDescent="0.2">
      <c r="C6" t="s">
        <v>71</v>
      </c>
      <c r="D6" t="s">
        <v>72</v>
      </c>
      <c r="E6" t="s">
        <v>73</v>
      </c>
    </row>
    <row r="7" spans="3:18" x14ac:dyDescent="0.2">
      <c r="C7" t="s">
        <v>74</v>
      </c>
      <c r="D7" t="s">
        <v>75</v>
      </c>
      <c r="E7" t="s">
        <v>73</v>
      </c>
    </row>
    <row r="8" spans="3:18" x14ac:dyDescent="0.2">
      <c r="C8" t="s">
        <v>76</v>
      </c>
      <c r="D8" t="s">
        <v>77</v>
      </c>
      <c r="E8" t="s">
        <v>73</v>
      </c>
    </row>
    <row r="9" spans="3:18" x14ac:dyDescent="0.2">
      <c r="C9" t="s">
        <v>78</v>
      </c>
      <c r="D9" t="s">
        <v>79</v>
      </c>
      <c r="E9" t="s">
        <v>73</v>
      </c>
    </row>
    <row r="10" spans="3:18" x14ac:dyDescent="0.2">
      <c r="C10" t="s">
        <v>80</v>
      </c>
      <c r="D10" t="s">
        <v>81</v>
      </c>
      <c r="E10" t="s">
        <v>73</v>
      </c>
    </row>
    <row r="11" spans="3:18" x14ac:dyDescent="0.2">
      <c r="C11" t="s">
        <v>82</v>
      </c>
      <c r="D11" t="s">
        <v>83</v>
      </c>
      <c r="E11" t="s">
        <v>84</v>
      </c>
    </row>
    <row r="12" spans="3:18" x14ac:dyDescent="0.2">
      <c r="C12" t="s">
        <v>85</v>
      </c>
      <c r="D12" t="s">
        <v>86</v>
      </c>
      <c r="E12" t="s">
        <v>84</v>
      </c>
    </row>
    <row r="13" spans="3:18" x14ac:dyDescent="0.2">
      <c r="C13" t="s">
        <v>87</v>
      </c>
      <c r="D13" t="s">
        <v>88</v>
      </c>
      <c r="E13" t="s">
        <v>84</v>
      </c>
    </row>
    <row r="14" spans="3:18" x14ac:dyDescent="0.2">
      <c r="C14" t="s">
        <v>89</v>
      </c>
      <c r="D14" t="s">
        <v>90</v>
      </c>
      <c r="E14" t="s">
        <v>84</v>
      </c>
    </row>
    <row r="15" spans="3:18" x14ac:dyDescent="0.2">
      <c r="C15" t="s">
        <v>91</v>
      </c>
      <c r="D15" t="s">
        <v>92</v>
      </c>
      <c r="E15" t="s">
        <v>84</v>
      </c>
    </row>
    <row r="16" spans="3:18" x14ac:dyDescent="0.2">
      <c r="C16" t="s">
        <v>93</v>
      </c>
      <c r="D16" t="s">
        <v>94</v>
      </c>
      <c r="E16" t="s">
        <v>84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8420-5370-415B-BD1D-F204F3385298}">
  <sheetPr codeName="Sheet12">
    <tabColor theme="5" tint="0.39997558519241921"/>
  </sheetPr>
  <dimension ref="A1"/>
  <sheetViews>
    <sheetView workbookViewId="0">
      <selection activeCell="J19" sqref="J19"/>
    </sheetView>
  </sheetViews>
  <sheetFormatPr defaultRowHeight="12.75" x14ac:dyDescent="0.2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Regions</vt:lpstr>
      <vt:lpstr>COM_PROJ</vt:lpstr>
      <vt:lpstr>Macro_drivers</vt:lpstr>
      <vt:lpstr>DEMANDS</vt:lpstr>
      <vt:lpstr>REG_TRA_DEMANDS</vt:lpstr>
      <vt:lpstr>BY-Demands</vt:lpstr>
      <vt:lpstr>TRA</vt:lpstr>
      <vt:lpstr>RSD</vt:lpstr>
      <vt:lpstr>COMM</vt:lpstr>
      <vt:lpstr>IND</vt:lpstr>
      <vt:lpstr>ELC</vt:lpstr>
      <vt:lpstr>Agr</vt:lpstr>
      <vt:lpstr>OtherInputs -&gt;</vt:lpstr>
      <vt:lpstr>drivers</vt:lpstr>
      <vt:lpstr>drivers_years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2020-11-25T21:18:52Z</dcterms:created>
  <dcterms:modified xsi:type="dcterms:W3CDTF">2020-12-01T13:06:05Z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472469508647918</vt:r8>
  </property>
</Properties>
</file>