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4BF4C9B4-0FD5-431C-89AF-5240AD7B4B05}" xr6:coauthVersionLast="45" xr6:coauthVersionMax="45" xr10:uidLastSave="{00000000-0000-0000-0000-000000000000}"/>
  <bookViews>
    <workbookView xWindow="-120" yWindow="-120" windowWidth="29040" windowHeight="15840" firstSheet="3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6" i="22" l="1"/>
  <c r="AN24" i="22"/>
  <c r="AN16" i="22"/>
  <c r="K6" i="46"/>
  <c r="F27" i="48" l="1"/>
  <c r="F26" i="48"/>
  <c r="F25" i="48"/>
  <c r="F24" i="48"/>
  <c r="F23" i="48"/>
  <c r="F22" i="48"/>
  <c r="F21" i="48"/>
  <c r="AS18" i="22"/>
  <c r="AS21" i="22" s="1"/>
  <c r="J12" i="48"/>
  <c r="U8" i="28"/>
  <c r="O13" i="48" l="1"/>
  <c r="O12" i="48"/>
  <c r="O10" i="48"/>
  <c r="O9" i="48"/>
  <c r="O8" i="48"/>
  <c r="O7" i="48"/>
  <c r="O6" i="48"/>
  <c r="O5" i="48"/>
  <c r="J5" i="48"/>
  <c r="U7" i="28"/>
  <c r="AI25" i="22"/>
  <c r="AF24" i="22"/>
  <c r="AK24" i="22"/>
  <c r="AH24" i="22"/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I24" i="22" l="1"/>
  <c r="AL24" i="22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P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G23" i="48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G21" i="48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G25" i="48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U33" i="52"/>
  <c r="Z27" i="51"/>
  <c r="U7" i="51"/>
  <c r="U7" i="52"/>
  <c r="Y11" i="22"/>
  <c r="J9" i="48" l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W29" i="22"/>
  <c r="G26" i="48"/>
  <c r="H26" i="48" s="1"/>
  <c r="I26" i="48" s="1"/>
  <c r="J26" i="48" s="1"/>
  <c r="K26" i="48" s="1"/>
  <c r="AC26" i="22" l="1"/>
  <c r="AA26" i="22"/>
  <c r="Y29" i="22"/>
  <c r="AF25" i="22" s="1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<sst xmlns="http://schemas.openxmlformats.org/spreadsheetml/2006/main" count="68799" uniqueCount="977">
  <si>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</si>
  <si>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</si>
  <si>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</si>
  <si>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</si>
  <si>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</si>
  <si>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</si>
  <si>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</si>
  <si>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</si>
  <si>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</si>
  <si>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</si>
  <si>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</si>
  <si>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</si>
  <si>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</si>
  <si>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</si>
  <si>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</si>
  <si>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</si>
  <si>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</si>
  <si>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</si>
  <si>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</si>
  <si>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</si>
  <si>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</si>
  <si>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</si>
  <si>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</si>
  <si>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</si>
  <si>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</si>
  <si>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</si>
  <si>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</si>
  <si>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</si>
  <si>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</si>
  <si>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</si>
  <si>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</si>
  <si>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</si>
  <si>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</si>
  <si>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</si>
  <si>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</si>
  <si>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</si>
  <si>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</si>
  <si>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</si>
  <si>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</si>
  <si>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</si>
  <si>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</si>
  <si>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</si>
  <si>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</si>
  <si>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</si>
  <si>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</si>
  <si>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</si>
  <si>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</si>
  <si>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</si>
  <si>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</si>
  <si>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</si>
  <si>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</si>
  <si>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</si>
  <si>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</si>
  <si>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</si>
  <si>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</si>
  <si>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</si>
  <si>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</si>
  <si>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</si>
  <si>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</si>
  <si>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</si>
  <si>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</si>
  <si>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</si>
  <si>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</si>
  <si>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</si>
  <si>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</si>
  <si>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</si>
  <si>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</si>
  <si>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</si>
  <si>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</si>
  <si>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</si>
  <si>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</si>
  <si>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</si>
  <si>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</si>
  <si>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</si>
  <si>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</si>
  <si>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</si>
  <si>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</si>
  <si>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</si>
  <si>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</si>
  <si>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</si>
  <si>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</si>
  <si>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</si>
  <si>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</si>
  <si>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</si>
  <si>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</si>
  <si>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</si>
  <si>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</si>
  <si>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</si>
  <si>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</si>
  <si>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</si>
  <si>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</si>
  <si>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</si>
  <si>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</si>
  <si>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</si>
  <si>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</si>
  <si>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</si>
  <si>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</si>
  <si>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</si>
  <si>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</si>
  <si>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</si>
  <si>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</si>
  <si>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</si>
  <si>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</si>
  <si>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</si>
  <si>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</si>
  <si>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</si>
  <si>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</si>
  <si>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</si>
  <si>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</si>
  <si>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</si>
  <si>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</si>
  <si>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</si>
  <si>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</si>
  <si>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</si>
  <si>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</si>
  <si>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</si>
  <si>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</si>
  <si>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</si>
  <si>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</si>
  <si>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</si>
  <si>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</si>
  <si>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</si>
  <si>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</si>
  <si>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</si>
  <si>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</si>
  <si>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</si>
  <si>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</si>
  <si>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</si>
  <si>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</si>
  <si>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</si>
  <si>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</si>
  <si>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</si>
  <si>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</si>
  <si>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</si>
  <si>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</si>
  <si>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</si>
  <si>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</si>
  <si>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</si>
  <si>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</si>
  <si>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</si>
  <si>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</si>
  <si>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</si>
  <si>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</si>
  <si>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</si>
  <si>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</si>
  <si>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</si>
  <si>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</si>
  <si>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</si>
  <si>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</si>
  <si>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</si>
  <si>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</si>
  <si>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</si>
  <si>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</si>
  <si>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</si>
  <si>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</si>
  <si>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</si>
  <si>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</si>
  <si>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</si>
  <si>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</si>
  <si>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</si>
  <si>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</si>
  <si>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</si>
  <si>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</si>
  <si>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</si>
  <si>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</si>
  <si>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</si>
  <si>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</si>
  <si>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</si>
  <si>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</si>
  <si>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</si>
  <si>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</si>
  <si>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</si>
  <si>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</si>
  <si>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</si>
  <si>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</si>
  <si>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</si>
  <si>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</si>
  <si>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</si>
  <si>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</si>
  <si>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</si>
  <si>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</si>
  <si>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</si>
  <si>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</si>
  <si>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</si>
  <si>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</si>
  <si>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</si>
  <si>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</si>
  <si>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</si>
  <si>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</si>
  <si>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</si>
  <si>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</si>
  <si>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</si>
  <si>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</si>
  <si>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</si>
  <si>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</si>
  <si>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</si>
  <si>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</si>
  <si>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</si>
  <si>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</si>
  <si>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</si>
  <si>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</si>
  <si>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</si>
  <si>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</si>
  <si>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</si>
  <si>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</si>
  <si>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</si>
  <si>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</si>
  <si>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</si>
  <si>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</si>
  <si>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</si>
  <si>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</si>
  <si>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</si>
  <si>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</si>
  <si>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</si>
  <si>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</si>
  <si>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</si>
  <si>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</si>
  <si>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</si>
  <si>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</si>
  <si>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</si>
  <si>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</si>
  <si>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</si>
  <si>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</si>
  <si>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</si>
  <si>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</si>
  <si>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</si>
  <si>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</si>
  <si>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</si>
  <si>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</si>
  <si>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</si>
  <si>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</si>
  <si>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</si>
  <si>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</si>
  <si>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</si>
  <si>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</si>
  <si>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</si>
  <si>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</si>
  <si>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</si>
  <si>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</si>
  <si>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</si>
  <si>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</si>
  <si>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</si>
  <si>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</si>
  <si>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</si>
  <si>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</si>
  <si>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</si>
  <si>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</si>
  <si>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</si>
  <si>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</si>
  <si>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</si>
  <si>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</si>
  <si>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</si>
  <si>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</si>
  <si>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</si>
  <si>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</si>
  <si>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</si>
  <si>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</si>
  <si>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</si>
  <si>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</si>
  <si>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</si>
  <si>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</si>
  <si>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</si>
  <si>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</si>
  <si>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</si>
  <si>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</si>
  <si>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</si>
  <si>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</si>
  <si>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</si>
  <si>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</si>
  <si>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</si>
  <si>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</si>
  <si>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</si>
  <si>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</si>
  <si>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</si>
  <si>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</si>
  <si>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</si>
  <si>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</si>
  <si>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</si>
  <si>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</si>
  <si>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</si>
  <si>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</si>
  <si>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</si>
  <si>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</si>
  <si>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</si>
  <si>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</si>
  <si>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</si>
  <si>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</si>
  <si>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</si>
  <si>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</si>
  <si>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</si>
  <si>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</si>
  <si>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</si>
  <si>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</si>
  <si>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</si>
  <si>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</si>
  <si>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</si>
  <si>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</si>
  <si>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</si>
  <si>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</si>
  <si>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</si>
  <si>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</si>
  <si>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</si>
  <si>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</si>
  <si>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</si>
  <si>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</si>
  <si>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</si>
  <si>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</si>
  <si>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</si>
  <si>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</si>
  <si>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</si>
  <si>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</si>
  <si>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</si>
  <si>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</si>
  <si>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</si>
  <si>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</si>
  <si>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</si>
  <si>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</si>
  <si>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</si>
  <si>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</si>
  <si>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</si>
  <si>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</si>
  <si>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</si>
  <si>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</si>
  <si>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</si>
  <si>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</si>
  <si>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</si>
  <si>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</si>
  <si>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</si>
  <si>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</si>
  <si>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</si>
  <si>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</si>
  <si>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</si>
  <si>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</si>
  <si>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</si>
  <si>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</si>
  <si>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</si>
  <si>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</si>
  <si>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</si>
  <si>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</si>
  <si>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</si>
  <si>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</si>
  <si>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</si>
  <si>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</si>
  <si>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</si>
  <si>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</si>
  <si>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</si>
  <si>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</si>
  <si>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</si>
  <si>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</si>
  <si>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</si>
  <si>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</si>
  <si>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</si>
  <si>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</si>
  <si>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</si>
  <si>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</si>
  <si>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</si>
  <si>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</si>
  <si>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</si>
  <si>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</si>
  <si>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</si>
  <si>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</si>
  <si>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</si>
  <si>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</si>
  <si>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</si>
  <si>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</si>
  <si>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</si>
  <si>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</si>
  <si>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</si>
  <si>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</si>
  <si>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</si>
  <si>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</si>
  <si>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</si>
  <si>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</si>
  <si>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</si>
  <si>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</si>
  <si>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</si>
  <si>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</si>
  <si>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</si>
  <si>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</si>
  <si>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</si>
  <si>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</si>
  <si>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</si>
  <si>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</si>
  <si>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</si>
  <si>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</si>
  <si>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</si>
  <si>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</si>
  <si>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</si>
  <si>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</si>
  <si>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</si>
  <si>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</si>
  <si>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</si>
  <si>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</si>
  <si>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</si>
  <si>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</si>
  <si>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</si>
  <si>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</si>
  <si>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</si>
  <si>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</si>
  <si>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</si>
  <si>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</si>
  <si>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</si>
  <si>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</si>
  <si>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</si>
  <si>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</si>
  <si>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</si>
  <si>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</si>
  <si>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</si>
  <si>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</si>
  <si>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</si>
  <si>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</si>
  <si>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</si>
  <si>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</si>
  <si>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</si>
  <si>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</si>
  <si>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</si>
  <si>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</si>
  <si>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</si>
  <si>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</si>
  <si>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</si>
  <si>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</si>
  <si>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</si>
  <si>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</si>
  <si>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</si>
  <si>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</si>
  <si>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</si>
  <si>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</si>
  <si>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</si>
  <si>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</si>
  <si>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</si>
  <si>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</si>
  <si>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</si>
  <si>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</si>
  <si>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</si>
  <si>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</si>
  <si>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</si>
  <si>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</si>
  <si>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</si>
  <si>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</si>
  <si>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</si>
  <si>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</si>
  <si>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</si>
  <si>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</si>
  <si>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</si>
  <si>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</si>
  <si>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</si>
  <si>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</si>
  <si>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</si>
  <si>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</si>
  <si>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</si>
  <si>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</si>
  <si>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</si>
  <si>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</si>
  <si>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</si>
  <si>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</si>
  <si>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</si>
  <si>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</si>
  <si>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</si>
  <si>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</si>
  <si>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</si>
  <si>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</si>
  <si>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</si>
  <si>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</si>
  <si>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</si>
  <si>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</si>
  <si>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</si>
  <si>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</si>
  <si>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</si>
  <si>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</si>
  <si>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</si>
  <si>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</si>
  <si>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</si>
  <si>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</si>
  <si>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</si>
  <si>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</si>
  <si>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</si>
  <si>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</si>
  <si>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</si>
  <si>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</si>
  <si>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</si>
  <si>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</si>
  <si>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</si>
  <si>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</si>
  <si>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</si>
  <si>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</si>
  <si>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</si>
  <si>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</si>
  <si>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</si>
  <si>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</si>
  <si>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</si>
  <si>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</si>
  <si>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</si>
  <si>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</si>
  <si>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</si>
  <si>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</si>
  <si>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</si>
  <si>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</si>
  <si>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</si>
  <si>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</si>
  <si>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</si>
  <si>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</si>
  <si>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</si>
  <si>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</si>
  <si>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</si>
  <si>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</si>
  <si>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</si>
  <si>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</si>
  <si>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</si>
  <si>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</si>
  <si>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</si>
  <si>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</si>
  <si>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</si>
  <si>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</si>
  <si>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</si>
  <si>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</si>
  <si>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</si>
  <si>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</si>
  <si>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</si>
  <si>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</si>
  <si>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</si>
  <si>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</si>
  <si>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</si>
  <si>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</si>
  <si>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</si>
  <si>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</si>
  <si>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</si>
  <si>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</si>
  <si>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</si>
  <si>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</si>
  <si>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</si>
  <si>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</si>
  <si>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</si>
  <si>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</si>
  <si>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</si>
  <si>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</si>
  <si>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</si>
  <si>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</si>
  <si>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</si>
  <si>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</si>
  <si>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</si>
  <si>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</si>
  <si>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</si>
  <si>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</si>
  <si>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</si>
  <si>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</si>
  <si>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</si>
  <si>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</si>
  <si>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</si>
  <si>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</si>
  <si>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</si>
  <si>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</si>
  <si>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</si>
  <si>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</si>
  <si>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</si>
  <si>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</si>
  <si>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</si>
  <si>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</si>
  <si>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</si>
  <si>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</si>
  <si>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</si>
  <si>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</si>
  <si>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</si>
  <si>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</si>
  <si>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</si>
  <si>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</si>
  <si>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</si>
  <si>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</si>
  <si>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</si>
  <si>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</si>
  <si>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</si>
  <si>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</si>
  <si>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</si>
  <si>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</si>
  <si>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</si>
  <si>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</si>
  <si>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</si>
  <si>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</si>
  <si>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</si>
  <si>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</si>
  <si>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</si>
  <si>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</si>
  <si>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</si>
  <si>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</si>
  <si>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</si>
  <si>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</si>
  <si>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</si>
  <si>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</si>
  <si>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</si>
  <si>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</si>
  <si>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</si>
  <si>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</si>
  <si>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</si>
  <si>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</si>
  <si>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</si>
  <si>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</si>
  <si>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</si>
  <si>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</si>
  <si>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</si>
  <si>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</si>
  <si>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</si>
  <si>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</si>
  <si>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</si>
  <si>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</si>
  <si>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</si>
  <si>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</si>
  <si>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</si>
  <si>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</si>
  <si>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</si>
  <si>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</si>
  <si>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</si>
  <si>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</si>
  <si>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</si>
  <si>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</si>
  <si>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</si>
  <si>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</si>
  <si>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</si>
  <si>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</si>
  <si>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</si>
  <si>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</si>
  <si>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</si>
  <si>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</si>
  <si>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</si>
  <si>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</si>
  <si>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</si>
  <si>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</si>
  <si>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</si>
  <si>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</si>
  <si>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</si>
  <si>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</si>
  <si>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</si>
  <si>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</si>
  <si>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</si>
  <si>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</si>
  <si>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</si>
  <si>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</si>
  <si>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</si>
  <si>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</si>
  <si>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</si>
  <si>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</si>
  <si>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</si>
  <si>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</si>
  <si>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</si>
  <si>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</si>
  <si>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</si>
  <si>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</si>
  <si>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</si>
  <si>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</si>
  <si>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</si>
  <si>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</si>
  <si>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</si>
  <si>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</si>
  <si>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</si>
  <si>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</si>
  <si>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</si>
  <si>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</si>
  <si>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</si>
  <si>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</si>
  <si>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</si>
  <si>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</si>
  <si>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</si>
  <si>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</si>
  <si>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</si>
  <si>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</si>
  <si>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</si>
  <si>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</si>
  <si>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</si>
  <si>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</si>
  <si>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</si>
  <si>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</si>
  <si>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</si>
  <si>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</si>
  <si>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</si>
  <si>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</si>
  <si>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</si>
  <si>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</si>
  <si>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</si>
  <si>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</si>
  <si>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</si>
  <si>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</si>
  <si>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</si>
  <si>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</si>
  <si>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</si>
  <si>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</si>
  <si>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</si>
  <si>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</si>
  <si>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</si>
  <si>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</si>
  <si>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</si>
  <si>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</si>
  <si>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</si>
  <si>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</si>
  <si>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</si>
  <si>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</si>
  <si>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</si>
  <si>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</si>
  <si>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</si>
  <si>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</si>
  <si>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</si>
  <si>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</si>
  <si>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</si>
  <si>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</si>
  <si>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</si>
  <si>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</si>
  <si>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</si>
  <si>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</si>
  <si>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</si>
  <si>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</si>
  <si>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</si>
  <si>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</si>
  <si>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</si>
  <si>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</si>
  <si>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</si>
  <si>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</si>
  <si>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</si>
  <si>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</si>
  <si>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</si>
  <si>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</si>
  <si>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</si>
  <si>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</si>
  <si>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</si>
  <si>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</si>
  <si>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</si>
  <si>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</si>
  <si>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</si>
  <si>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</si>
  <si>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</si>
  <si>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</si>
  <si>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</si>
  <si>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</si>
  <si>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</si>
  <si>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</si>
  <si>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</si>
  <si>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</si>
  <si>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</si>
  <si>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</si>
  <si>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</si>
  <si>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</si>
  <si>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</si>
  <si>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</si>
  <si>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</si>
  <si>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</si>
  <si>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</si>
  <si>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</si>
  <si>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</si>
  <si>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</si>
  <si>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</si>
  <si>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</si>
  <si>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</si>
  <si>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</si>
  <si>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</si>
  <si>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</si>
  <si>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</si>
  <si>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</si>
  <si>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</si>
  <si>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</si>
  <si>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</si>
  <si>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</si>
  <si>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</si>
  <si>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</si>
  <si>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</si>
  <si>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</si>
  <si>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</si>
  <si>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</si>
  <si>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</si>
  <si>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</si>
  <si>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</si>
  <si>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</si>
  <si>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</si>
  <si>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</si>
  <si>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</si>
  <si>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</si>
  <si>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</si>
  <si>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</si>
  <si>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</si>
  <si>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</si>
  <si>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</si>
  <si>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</si>
  <si>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</si>
  <si>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</si>
  <si>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</si>
  <si>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</si>
  <si>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</si>
  <si>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</si>
  <si>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</si>
  <si>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</si>
  <si>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</si>
  <si>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</si>
  <si>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</si>
  <si>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</si>
  <si>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</si>
  <si>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</si>
  <si>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</si>
  <si>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</si>
  <si>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</si>
  <si>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</si>
  <si>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</si>
  <si>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</si>
  <si>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</si>
  <si>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</si>
  <si>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</si>
  <si>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</si>
  <si>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</si>
  <si>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</si>
  <si>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</si>
  <si>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</si>
  <si>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</si>
  <si>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</si>
  <si>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</si>
  <si>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</si>
  <si>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</si>
  <si>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</si>
  <si>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</si>
  <si>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</si>
  <si>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</si>
  <si>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</si>
  <si>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</si>
  <si>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</si>
  <si>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</si>
  <si>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</si>
  <si>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</si>
  <si>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</si>
  <si>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</si>
  <si>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</si>
  <si>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</si>
  <si>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</si>
  <si>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</si>
  <si>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</si>
  <si>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</si>
  <si>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</si>
  <si>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</si>
  <si>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</si>
  <si>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</si>
  <si>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</si>
  <si>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</si>
  <si>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</si>
  <si>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</si>
  <si>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</si>
  <si>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</si>
  <si>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</si>
  <si>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</si>
  <si>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</si>
  <si>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</si>
  <si>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</si>
  <si>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</si>
  <si>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</si>
  <si>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</si>
  <si>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</si>
  <si>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</si>
  <si>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</si>
  <si>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</si>
  <si>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</si>
  <si>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</si>
  <si>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</si>
  <si>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</si>
  <si>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</si>
  <si>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</si>
  <si>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</si>
  <si>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</si>
  <si>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</si>
  <si>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</si>
  <si>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</si>
  <si>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</si>
  <si>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</si>
  <si>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</si>
  <si>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</si>
  <si>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</si>
  <si>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</si>
  <si>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</si>
  <si>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</si>
  <si>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</si>
  <si>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</si>
  <si>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</si>
  <si>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</si>
  <si>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</si>
  <si>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</si>
  <si>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</si>
  <si>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</si>
  <si>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</si>
  <si>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</si>
  <si>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</si>
  <si>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</si>
  <si>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</si>
  <si>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</si>
  <si>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</si>
  <si>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</si>
  <si>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</si>
  <si>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</si>
  <si>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</si>
  <si>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</si>
  <si>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</si>
  <si>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</si>
  <si>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</si>
  <si>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</si>
  <si>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</si>
  <si>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</si>
  <si>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</si>
  <si>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</si>
  <si>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</si>
  <si>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</si>
  <si>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</si>
  <si>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</si>
  <si>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</si>
  <si>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</si>
  <si>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</si>
  <si>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</si>
  <si>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</si>
  <si>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</si>
  <si>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</si>
  <si>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</si>
  <si>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</si>
  <si>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</si>
  <si>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</si>
  <si>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</si>
  <si>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</si>
  <si>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</si>
  <si>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</si>
  <si>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</si>
  <si>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</si>
  <si>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</si>
  <si>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</si>
  <si>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</si>
  <si>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</si>
  <si>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</si>
  <si>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</si>
  <si>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</si>
  <si>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</si>
  <si>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</si>
  <si>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</si>
  <si>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</si>
  <si>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</si>
  <si>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</si>
  <si>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</si>
  <si>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</si>
  <si>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</si>
  <si>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</si>
  <si>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</si>
  <si>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</si>
  <si>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</si>
  <si>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</si>
  <si>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</si>
  <si>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</si>
  <si>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</si>
  <si>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</si>
  <si>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</si>
  <si>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</si>
  <si>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</si>
  <si>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</si>
  <si>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</si>
  <si>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</si>
  <si>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</si>
  <si>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</si>
  <si>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</si>
  <si>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</si>
  <si>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</si>
  <si>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</si>
  <si>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</si>
  <si>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</si>
  <si>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</si>
  <si>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</si>
  <si>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</si>
  <si>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</si>
  <si>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</si>
  <si>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</si>
  <si>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</si>
  <si>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</si>
  <si>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</si>
  <si>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</si>
  <si>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</si>
  <si>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</si>
  <si>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*2018</t>
  </si>
  <si>
    <t>* Stock</t>
  </si>
  <si>
    <t>Stock~2070</t>
  </si>
  <si>
    <t>VEDA RESULTS</t>
  </si>
  <si>
    <t>X</t>
  </si>
  <si>
    <t>Space</t>
  </si>
  <si>
    <t>VAR_OUT</t>
  </si>
  <si>
    <t>VAR_IN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</si>
</sst>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39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40" fillId="0" borderId="0" xfId="0" applyNumberFormat="1" applyFont="1"/>
    <xf numFmtId="0" fontId="40" fillId="38" borderId="0" xfId="0" applyFont="1" applyFill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  <xf numFmtId="10" fontId="40" fillId="38" borderId="0" xfId="0" applyNumberFormat="1" applyFont="1" applyFill="1" applyBorder="1" applyAlignment="1" applyProtection="1">
      <protection locked="0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82" t="s">
        <v>913</v>
      </c>
      <c r="B17" s="1082"/>
      <c r="C17" s="1082"/>
      <c r="D17" s="1082"/>
      <c r="E17" s="1082"/>
      <c r="F17" s="1082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83" t="s">
        <v>671</v>
      </c>
      <c r="C20" s="1083"/>
      <c r="D20" s="1083"/>
      <c r="E20" s="1083"/>
      <c r="F20" s="1083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84" t="s">
        <v>1</v>
      </c>
      <c r="C21" s="1084"/>
      <c r="D21" s="1084"/>
      <c r="E21" s="1084"/>
      <c r="F21" s="1084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84" t="s">
        <v>673</v>
      </c>
      <c r="C22" s="1084"/>
      <c r="D22" s="1084"/>
      <c r="E22" s="1084"/>
      <c r="F22" s="1084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85"/>
      <c r="B25" s="1085"/>
      <c r="C25" s="1085"/>
      <c r="D25" s="1085"/>
      <c r="E25" s="1085"/>
      <c r="F25" s="1085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1"/>
      <c r="B26" s="1081"/>
      <c r="C26" s="1081"/>
      <c r="D26" s="1081"/>
      <c r="E26" s="1081"/>
      <c r="F26" s="1081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86" t="s">
        <v>4</v>
      </c>
      <c r="C2" s="1087"/>
      <c r="D2" s="1087"/>
      <c r="E2" s="1088"/>
      <c r="G2" s="1086" t="s">
        <v>5</v>
      </c>
      <c r="H2" s="1088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89" t="s">
        <v>696</v>
      </c>
      <c r="C20" s="1090"/>
      <c r="D20" s="1090"/>
      <c r="E20" s="1091"/>
      <c r="G20" s="1086" t="s">
        <v>14</v>
      </c>
      <c r="H20" s="1088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86" t="s">
        <v>704</v>
      </c>
      <c r="C38" s="1087"/>
      <c r="D38" s="1087"/>
      <c r="E38" s="1088"/>
      <c r="G38" s="1092" t="s">
        <v>698</v>
      </c>
      <c r="H38" s="1093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094" t="s">
        <v>27</v>
      </c>
      <c r="B1" s="1095"/>
      <c r="C1" s="1095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096" t="s">
        <v>29</v>
      </c>
      <c r="B7" s="1097"/>
      <c r="C7" s="1098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096" t="s">
        <v>30</v>
      </c>
      <c r="B28" s="1097"/>
      <c r="C28" s="1098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096" t="s">
        <v>43</v>
      </c>
      <c r="B35" s="1097"/>
      <c r="C35" s="1098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096" t="s">
        <v>51</v>
      </c>
      <c r="B39" s="1097"/>
      <c r="C39" s="1098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096" t="s">
        <v>70</v>
      </c>
      <c r="B49" s="1097"/>
      <c r="C49" s="1098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096" t="s">
        <v>72</v>
      </c>
      <c r="B62" s="1097"/>
      <c r="C62" s="1098"/>
    </row>
    <row r="63" spans="1:3">
      <c r="A63" s="1096" t="s">
        <v>73</v>
      </c>
      <c r="B63" s="1097"/>
      <c r="C63" s="1098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096" t="s">
        <v>80</v>
      </c>
      <c r="B70" s="1097"/>
      <c r="C70" s="1098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096" t="s">
        <v>547</v>
      </c>
      <c r="B76" s="1097"/>
      <c r="C76" s="1098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096" t="s">
        <v>895</v>
      </c>
      <c r="B84" s="1097"/>
      <c r="C84" s="1098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T1" workbookViewId="0">
      <selection activeCell="AP25" sqref="AP25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5" ht="12.75" customHeight="1" thickBot="1">
      <c r="A1" s="87" t="s">
        <v>209</v>
      </c>
      <c r="B1" s="88" t="s">
        <v>210</v>
      </c>
      <c r="C1" s="89"/>
      <c r="D1" s="89"/>
      <c r="E1" s="89"/>
      <c r="F1" s="1099" t="s">
        <v>822</v>
      </c>
      <c r="G1" s="1100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5">
      <c r="A2" s="90" t="s">
        <v>211</v>
      </c>
      <c r="B2" s="88" t="s">
        <v>1</v>
      </c>
      <c r="C2" s="89"/>
      <c r="D2" s="89"/>
      <c r="E2" s="89"/>
      <c r="F2" s="1106" t="s">
        <v>806</v>
      </c>
      <c r="G2" s="1107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5">
      <c r="A3" s="87" t="s">
        <v>212</v>
      </c>
      <c r="B3" s="91">
        <v>2018</v>
      </c>
      <c r="C3" s="89"/>
      <c r="D3" s="89"/>
      <c r="E3" s="89"/>
      <c r="F3" s="1108" t="s">
        <v>554</v>
      </c>
      <c r="G3" s="1109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E3" s="74" t="s">
        <v>976</v>
      </c>
    </row>
    <row r="4" spans="1:45" ht="13.5" thickBot="1">
      <c r="A4" s="92" t="s">
        <v>213</v>
      </c>
      <c r="B4" s="93">
        <v>4.1868000000000002E-2</v>
      </c>
      <c r="C4" s="94"/>
      <c r="D4" s="89"/>
      <c r="E4" s="95"/>
      <c r="F4" s="1110" t="s">
        <v>225</v>
      </c>
      <c r="G4" s="1111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972</v>
      </c>
    </row>
    <row r="5" spans="1:45" ht="13.5" thickBot="1">
      <c r="A5" s="89"/>
      <c r="B5" s="89"/>
      <c r="C5" s="98"/>
      <c r="D5" s="98"/>
      <c r="E5" s="98"/>
      <c r="F5" s="1112" t="s">
        <v>562</v>
      </c>
      <c r="G5" s="1113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  <c r="AI5" s="1079">
        <v>44225</v>
      </c>
    </row>
    <row r="6" spans="1:45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968</v>
      </c>
      <c r="AF6" s="1054" t="s">
        <v>966</v>
      </c>
    </row>
    <row r="7" spans="1:45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05" t="s">
        <v>237</v>
      </c>
      <c r="J7" s="1103"/>
      <c r="K7" s="1104"/>
      <c r="L7" s="1105" t="s">
        <v>238</v>
      </c>
      <c r="M7" s="1103"/>
      <c r="N7" s="1104"/>
      <c r="O7" s="1105" t="s">
        <v>239</v>
      </c>
      <c r="P7" s="1103"/>
      <c r="Q7" s="1103"/>
      <c r="R7" s="1101" t="s">
        <v>240</v>
      </c>
      <c r="S7" s="1103" t="s">
        <v>821</v>
      </c>
      <c r="T7" s="1103"/>
      <c r="U7" s="1103"/>
      <c r="V7" s="1103"/>
      <c r="W7" s="1103"/>
      <c r="X7" s="1104"/>
      <c r="Y7" s="1114" t="s">
        <v>892</v>
      </c>
      <c r="Z7" s="1114" t="s">
        <v>564</v>
      </c>
      <c r="AA7" s="1116" t="s">
        <v>959</v>
      </c>
      <c r="AB7" s="1116" t="s">
        <v>958</v>
      </c>
      <c r="AC7" s="1116" t="s">
        <v>960</v>
      </c>
      <c r="AE7" s="1116" t="s">
        <v>964</v>
      </c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</row>
    <row r="8" spans="1:45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02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15"/>
      <c r="Z8" s="1115"/>
      <c r="AA8" s="1118" t="s">
        <v>830</v>
      </c>
      <c r="AB8" s="1118"/>
      <c r="AC8" s="1118" t="s">
        <v>830</v>
      </c>
      <c r="AE8" s="1118"/>
      <c r="AF8" s="1119"/>
      <c r="AG8" s="1119"/>
      <c r="AH8" s="1119"/>
      <c r="AI8" s="1119"/>
      <c r="AJ8" s="1119"/>
      <c r="AK8" s="1119"/>
      <c r="AL8" s="1119"/>
      <c r="AM8" s="1119"/>
      <c r="AN8" s="1119"/>
      <c r="AO8" s="1119"/>
    </row>
    <row r="9" spans="1:45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040" t="s">
        <v>963</v>
      </c>
      <c r="AH9" s="1040" t="s">
        <v>974</v>
      </c>
      <c r="AI9" s="1080" t="s">
        <v>240</v>
      </c>
      <c r="AK9" s="1040" t="s">
        <v>961</v>
      </c>
      <c r="AL9" s="1040" t="s">
        <v>962</v>
      </c>
    </row>
    <row r="10" spans="1:45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58">
        <v>2.4381198480163E-4</v>
      </c>
      <c r="AG10" s="115">
        <v>1.9000000000000001E-4</v>
      </c>
      <c r="AH10" s="1055">
        <v>5.1999999999999997E-5</v>
      </c>
      <c r="AJ10" s="115" t="s">
        <v>45</v>
      </c>
      <c r="AK10" s="1055">
        <v>6.8668999999999994E-2</v>
      </c>
      <c r="AL10" s="1055">
        <v>0.33324999999999999</v>
      </c>
      <c r="AM10" s="923" t="s">
        <v>241</v>
      </c>
      <c r="AN10" s="115">
        <v>1.41170781</v>
      </c>
      <c r="AO10" s="1138">
        <f>ABS(AN10-S29)/AN10</f>
        <v>2.4183475996054626E-9</v>
      </c>
      <c r="AR10" s="115" t="s">
        <v>976</v>
      </c>
      <c r="AS10" s="115" t="s">
        <v>975</v>
      </c>
    </row>
    <row r="11" spans="1:45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57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58">
        <v>1.3994741658566301E-4</v>
      </c>
      <c r="AG11" s="1055">
        <v>1.3999999999999999E-4</v>
      </c>
      <c r="AH11" s="1055">
        <v>0</v>
      </c>
      <c r="AJ11" s="115" t="s">
        <v>47</v>
      </c>
      <c r="AK11" s="1055">
        <v>0.48537400000000003</v>
      </c>
      <c r="AL11" s="1055">
        <v>1.7527820000000001</v>
      </c>
      <c r="AM11" s="923" t="s">
        <v>242</v>
      </c>
      <c r="AN11" s="115">
        <v>1.10232379</v>
      </c>
      <c r="AO11" s="1138">
        <f>ABS(AN11-T29)/AN11</f>
        <v>4.828434300501643E-10</v>
      </c>
      <c r="AS11" s="115">
        <v>1.71472997</v>
      </c>
    </row>
    <row r="12" spans="1:45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58">
        <v>1.1663087225055899</v>
      </c>
      <c r="AG12" s="1055">
        <v>0.13880999999999999</v>
      </c>
      <c r="AH12" s="1055">
        <v>1.027501</v>
      </c>
      <c r="AJ12" s="115" t="s">
        <v>49</v>
      </c>
      <c r="AK12" s="1055">
        <v>0.56807799999999997</v>
      </c>
      <c r="AL12" s="1055">
        <v>2.72926</v>
      </c>
      <c r="AM12" s="923" t="s">
        <v>243</v>
      </c>
      <c r="AN12" s="115">
        <v>1.71472997</v>
      </c>
      <c r="AO12" s="1138">
        <f>ABS(AN12-U29)/AN12</f>
        <v>3.3609017371745892E-10</v>
      </c>
      <c r="AS12" s="115">
        <v>2.76115545</v>
      </c>
    </row>
    <row r="13" spans="1:45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58">
        <v>6.4973956338835404</v>
      </c>
      <c r="AG13" s="1055">
        <v>0.43565999999999999</v>
      </c>
      <c r="AH13" s="1055">
        <v>6.0617390000000002</v>
      </c>
      <c r="AM13" s="923" t="s">
        <v>244</v>
      </c>
      <c r="AN13" s="115">
        <v>1.18620123</v>
      </c>
      <c r="AO13" s="1138">
        <f>ABS(AN13-V29)/AN13</f>
        <v>4.1178509279740229E-9</v>
      </c>
      <c r="AS13" s="115">
        <v>1.10232379</v>
      </c>
    </row>
    <row r="14" spans="1:45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58">
        <v>29.471665926863601</v>
      </c>
      <c r="AG14" s="1055">
        <v>2.0117799999999999</v>
      </c>
      <c r="AH14" s="1055">
        <v>3.171421</v>
      </c>
      <c r="AI14" s="1055">
        <v>2.8880650000000001</v>
      </c>
      <c r="AM14" s="923" t="s">
        <v>247</v>
      </c>
      <c r="AN14" s="115">
        <v>10.843443600000001</v>
      </c>
      <c r="AO14" s="1138">
        <f>ABS(AN14-W29)/AN14</f>
        <v>1.4202246248765909E-11</v>
      </c>
      <c r="AS14" s="115">
        <v>1.18620123</v>
      </c>
    </row>
    <row r="15" spans="1:45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58">
        <v>25.249696509276699</v>
      </c>
      <c r="AG15" s="1055">
        <v>7.0470600000000001</v>
      </c>
      <c r="AH15" s="1055">
        <v>17.574746999999999</v>
      </c>
      <c r="AI15" s="1055">
        <v>0.86654500000000001</v>
      </c>
      <c r="AS15" s="115">
        <v>10.843443600000001</v>
      </c>
    </row>
    <row r="16" spans="1:45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58">
        <v>0.245097802600691</v>
      </c>
      <c r="AG16" s="1055">
        <v>1.357E-2</v>
      </c>
      <c r="AH16" s="1055">
        <v>0.23152600000000001</v>
      </c>
      <c r="AN16" s="115">
        <f>SUM(AN10:AN14)</f>
        <v>16.258406399999998</v>
      </c>
      <c r="AR16" s="115">
        <v>1.76</v>
      </c>
      <c r="AS16" s="115">
        <v>1.41170781</v>
      </c>
    </row>
    <row r="17" spans="1:45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58">
        <v>42.5125869679799</v>
      </c>
      <c r="AG17" s="1055">
        <v>10.1968</v>
      </c>
      <c r="AH17" s="1055">
        <v>32.315784000000001</v>
      </c>
    </row>
    <row r="18" spans="1:45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58">
        <v>1.82389251792318</v>
      </c>
      <c r="AG18" s="1055">
        <v>0.39692</v>
      </c>
      <c r="AH18" s="1055">
        <v>1.3899550000000001</v>
      </c>
      <c r="AI18" s="1055">
        <v>5.1083000000000003E-2</v>
      </c>
      <c r="AS18" s="115">
        <f>SUM(AS11:AS16)</f>
        <v>19.019561849999999</v>
      </c>
    </row>
    <row r="19" spans="1:45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58">
        <v>8.22841291156168</v>
      </c>
      <c r="AG19" s="1055">
        <v>0.83143999999999996</v>
      </c>
      <c r="AH19" s="1055">
        <v>7.3969699999999996</v>
      </c>
    </row>
    <row r="20" spans="1:45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58">
        <v>0.90518357455631904</v>
      </c>
      <c r="AH20" s="1055">
        <v>0.90518399999999999</v>
      </c>
    </row>
    <row r="21" spans="1:45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58">
        <v>0.54660530768551896</v>
      </c>
      <c r="AG21" s="115">
        <v>0.54661000000000004</v>
      </c>
      <c r="AS21" s="115">
        <f>AF24-AS18</f>
        <v>97.627667784238099</v>
      </c>
    </row>
    <row r="22" spans="1:45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5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5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21.618980000000001</v>
      </c>
      <c r="AH24" s="1045">
        <f>SUM(AH10:AH21)</f>
        <v>70.074878999999996</v>
      </c>
      <c r="AI24" s="1045">
        <f t="shared" ref="AI24" si="3">SUM(AI10:AI21)</f>
        <v>3.8056930000000002</v>
      </c>
      <c r="AK24" s="1045">
        <f>SUM(AK10:AK21)</f>
        <v>1.1221209999999999</v>
      </c>
      <c r="AL24" s="1045">
        <f>SUM(AL10:AL21)</f>
        <v>4.8152919999999995</v>
      </c>
      <c r="AN24" s="1045">
        <f>SUM(AN10:AN15)</f>
        <v>16.258406399999998</v>
      </c>
    </row>
    <row r="25" spans="1:45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2.8145318387042098E-7</v>
      </c>
      <c r="AH25" s="1048">
        <f>ABS(AH24-F30)/AH24</f>
        <v>9.8847965974595796E-9</v>
      </c>
      <c r="AI25" s="1049">
        <f>ABS(AI24-R29)/AI24</f>
        <v>0.27446710720807899</v>
      </c>
      <c r="AK25" s="1048">
        <f>ABS(AK24-O30)/AK24</f>
        <v>7.9674055899880281E-7</v>
      </c>
      <c r="AL25" s="1048">
        <f>ABS(AL24-L30)/AL24</f>
        <v>1.1829161102768674E-7</v>
      </c>
      <c r="AN25" s="1048">
        <f>ABS(AN24-S30)/AN24</f>
        <v>1.6810724597254549E-10</v>
      </c>
    </row>
    <row r="26" spans="1:45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>SUM(F26:X26)</f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5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5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1" t="s">
        <v>562</v>
      </c>
      <c r="F28" s="1051">
        <f>SUM('SHWLP-Apt'!AA19:AA21)</f>
        <v>8.0306945735614532E-2</v>
      </c>
      <c r="G28" s="1051">
        <f>SUM('SHWLP-Att'!AA19:AA21)</f>
        <v>2.5365387026370665</v>
      </c>
      <c r="H28" s="1051">
        <f>SUM('SHWLP-Det'!AA19:AA21)</f>
        <v>6.7042583807020266</v>
      </c>
      <c r="I28" s="1051">
        <f>SUM('SHWLP-Apt'!AA45:AA47)</f>
        <v>8.8177086195802782E-3</v>
      </c>
      <c r="J28" s="1051">
        <f>SUM('SHWLP-Att'!AA45:AA47)</f>
        <v>0.48732257014454378</v>
      </c>
      <c r="K28" s="1051">
        <f>SUM('SHWLP-Det'!AA45:AA47)</f>
        <v>0.5222552925680668</v>
      </c>
      <c r="L28" s="1051"/>
      <c r="M28" s="1051"/>
      <c r="N28" s="1051"/>
      <c r="O28" s="1051"/>
      <c r="P28" s="1051"/>
      <c r="Q28" s="1051"/>
      <c r="R28" s="1051"/>
      <c r="S28" s="1051"/>
      <c r="T28" s="1051"/>
      <c r="U28" s="1051"/>
      <c r="V28" s="1051"/>
      <c r="W28" s="1051"/>
      <c r="X28" s="1051"/>
      <c r="Y28" s="1051">
        <f>SUM(F28:K28)</f>
        <v>10.339499600406898</v>
      </c>
      <c r="Z28" s="1052"/>
      <c r="AA28" s="764"/>
      <c r="AB28" s="1039"/>
      <c r="AC28" s="764"/>
      <c r="AD28" s="764"/>
      <c r="AF28" s="74"/>
    </row>
    <row r="29" spans="1:45" ht="13.5" thickBot="1">
      <c r="A29" s="89"/>
      <c r="B29" s="89"/>
      <c r="C29" s="89"/>
      <c r="D29" s="89"/>
      <c r="E29" s="89"/>
      <c r="F29" s="881">
        <f t="shared" ref="F29:Z29" si="4">SUM(F9:F27)</f>
        <v>2.8875500782856967</v>
      </c>
      <c r="G29" s="883">
        <f t="shared" si="4"/>
        <v>24.639505855175873</v>
      </c>
      <c r="H29" s="883">
        <f t="shared" si="4"/>
        <v>42.547822373862509</v>
      </c>
      <c r="I29" s="883">
        <f t="shared" si="4"/>
        <v>1.8438837291499246</v>
      </c>
      <c r="J29" s="883">
        <f t="shared" si="4"/>
        <v>8.9801192795333638</v>
      </c>
      <c r="K29" s="883">
        <f t="shared" si="4"/>
        <v>10.794983076047465</v>
      </c>
      <c r="L29" s="883">
        <f t="shared" si="4"/>
        <v>0.33324972411353743</v>
      </c>
      <c r="M29" s="883">
        <f t="shared" si="4"/>
        <v>1.7527820568537191</v>
      </c>
      <c r="N29" s="883">
        <f t="shared" si="4"/>
        <v>2.7292596494240944</v>
      </c>
      <c r="O29" s="883">
        <f t="shared" si="4"/>
        <v>6.8669034558234018E-2</v>
      </c>
      <c r="P29" s="883">
        <f t="shared" si="4"/>
        <v>0.48537443842897676</v>
      </c>
      <c r="Q29" s="883">
        <f t="shared" si="4"/>
        <v>0.56807842105210182</v>
      </c>
      <c r="R29" s="1056">
        <f t="shared" si="4"/>
        <v>2.7611554513679644</v>
      </c>
      <c r="S29" s="883">
        <f t="shared" si="4"/>
        <v>1.4117078065859998</v>
      </c>
      <c r="T29" s="883">
        <f t="shared" si="4"/>
        <v>1.1023237905322498</v>
      </c>
      <c r="U29" s="883">
        <f t="shared" si="4"/>
        <v>1.7147299705763039</v>
      </c>
      <c r="V29" s="883">
        <f t="shared" si="4"/>
        <v>1.1862012348845998</v>
      </c>
      <c r="W29" s="1053">
        <f t="shared" si="4"/>
        <v>10.843443600154002</v>
      </c>
      <c r="X29" s="883">
        <f t="shared" si="4"/>
        <v>0</v>
      </c>
      <c r="Y29" s="951">
        <f t="shared" si="4"/>
        <v>116.65083957058661</v>
      </c>
      <c r="Z29" s="952">
        <f t="shared" si="4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5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5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</row>
    <row r="32" spans="1:45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115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115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115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F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F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F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F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F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72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F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5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5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5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5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0" t="s">
        <v>621</v>
      </c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709"/>
      <c r="O4" s="1120" t="s">
        <v>623</v>
      </c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1" t="s">
        <v>630</v>
      </c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L18" s="1121" t="s">
        <v>631</v>
      </c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  <c r="BX18" s="1121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0" t="s">
        <v>622</v>
      </c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709"/>
      <c r="O19" s="1120" t="s">
        <v>623</v>
      </c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B19" s="1120" t="s">
        <v>624</v>
      </c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N19" s="1120" t="s">
        <v>625</v>
      </c>
      <c r="AO19" s="1120"/>
      <c r="AP19" s="1120"/>
      <c r="AQ19" s="1120"/>
      <c r="AR19" s="1120"/>
      <c r="AS19" s="1120"/>
      <c r="AT19" s="1120"/>
      <c r="AU19" s="1120"/>
      <c r="AV19" s="1120"/>
      <c r="AW19" s="1120"/>
      <c r="AY19" s="1120" t="s">
        <v>626</v>
      </c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L19" s="1120" t="s">
        <v>632</v>
      </c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K7" sqref="K7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971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73">
        <f>IF(DwellingStocks!H29=0,"",DwellingStocks!$I$38/1000)</f>
        <v>206.79888499999998</v>
      </c>
      <c r="H6" s="1073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74"/>
      <c r="H7" s="1074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73"/>
      <c r="H8" s="1073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74"/>
      <c r="H9" s="1074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73"/>
      <c r="H10" s="1073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74">
        <f>IF(DwellingStocks!H30=0,"",DwellingStocks!$J$38/1000)</f>
        <v>766.35172099999977</v>
      </c>
      <c r="H11" s="1074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73"/>
      <c r="H12" s="1073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74"/>
      <c r="H13" s="1074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73"/>
      <c r="H14" s="1073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74"/>
      <c r="H15" s="1074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73">
        <f>IF(DwellingStocks!H34=0,"",DwellingStocks!$K$38/1000)</f>
        <v>724.42972899999995</v>
      </c>
      <c r="H16" s="1073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22" t="s">
        <v>783</v>
      </c>
      <c r="C24" s="1122"/>
      <c r="D24" s="1122"/>
      <c r="E24" s="1122"/>
      <c r="F24" s="1122"/>
      <c r="G24" s="1122"/>
      <c r="H24" s="1122"/>
      <c r="I24" s="1122"/>
      <c r="J24" s="1122"/>
      <c r="K24" s="1122"/>
      <c r="L24" s="1122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75">
        <v>206.79888499999998</v>
      </c>
      <c r="G28" s="1075">
        <v>343.16240879844895</v>
      </c>
      <c r="H28" s="1075">
        <v>451.82524110684687</v>
      </c>
      <c r="I28" s="1075">
        <v>536.57262151506029</v>
      </c>
      <c r="J28" s="1075">
        <v>618.35384360898615</v>
      </c>
      <c r="K28" s="1075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76">
        <v>766.35172099999977</v>
      </c>
      <c r="G29" s="1076">
        <v>886.25277079624823</v>
      </c>
      <c r="H29" s="1076">
        <v>978.53086502110932</v>
      </c>
      <c r="I29" s="1076">
        <v>1047.0297357476454</v>
      </c>
      <c r="J29" s="1076">
        <v>1113.1311459987526</v>
      </c>
      <c r="K29" s="1076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75">
        <v>724.42972899999995</v>
      </c>
      <c r="G30" s="1075">
        <v>765.74984368030255</v>
      </c>
      <c r="H30" s="1075">
        <v>794.97814133241855</v>
      </c>
      <c r="I30" s="1075">
        <v>813.84519153655606</v>
      </c>
      <c r="J30" s="1075">
        <v>832.05189498354878</v>
      </c>
      <c r="K30" s="1075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77">
        <f>SUM(F28:F30)</f>
        <v>1697.5803349999996</v>
      </c>
      <c r="G32" s="1077">
        <v>2088.44</v>
      </c>
      <c r="H32" s="1077">
        <v>2344.86</v>
      </c>
      <c r="I32" s="1077">
        <v>2570.37</v>
      </c>
      <c r="J32" s="1077">
        <v>2787.97</v>
      </c>
      <c r="K32" s="1077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O17" sqref="O17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970</v>
      </c>
      <c r="H3" s="70" t="s">
        <v>278</v>
      </c>
      <c r="I3" s="70" t="s">
        <v>888</v>
      </c>
      <c r="J3" s="70" t="s">
        <v>809</v>
      </c>
      <c r="K3" s="78" t="s">
        <v>288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59" t="str">
        <f>T5</f>
        <v>R-RSDRF_X0</v>
      </c>
      <c r="D5" s="1059" t="str">
        <f>U5</f>
        <v>Residential Refrigeration Demand Technology</v>
      </c>
      <c r="E5" s="1059" t="str">
        <f>COMM!$E$24</f>
        <v>RSDELC</v>
      </c>
      <c r="F5" s="1059" t="str">
        <f>COMM!E32</f>
        <v>RSDRF</v>
      </c>
      <c r="G5" s="1070">
        <f>DwellingStocks!$L$38/1000*RSD_Balance!U38</f>
        <v>1697.5803349999996</v>
      </c>
      <c r="H5" s="1059">
        <v>0.8</v>
      </c>
      <c r="I5" s="1059"/>
      <c r="J5" s="1061">
        <f>O5/G5/L5</f>
        <v>6.6527999999999997E-4</v>
      </c>
      <c r="K5" s="1060">
        <v>10</v>
      </c>
      <c r="L5" s="1062">
        <v>1</v>
      </c>
      <c r="M5" s="1062"/>
      <c r="N5" s="1062"/>
      <c r="O5" s="1063">
        <f>P5*H5</f>
        <v>1.1293662452687998</v>
      </c>
      <c r="P5" s="1064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65" t="str">
        <f>T6</f>
        <v>R-RSDCK_X0</v>
      </c>
      <c r="D6" s="1066" t="str">
        <f>U6</f>
        <v>Residential Cooking Demand Technology</v>
      </c>
      <c r="E6" s="1066" t="str">
        <f>COMM!E24</f>
        <v>RSDELC</v>
      </c>
      <c r="F6" s="1065" t="str">
        <f>COMM!$E$33</f>
        <v>RSDCK</v>
      </c>
      <c r="G6" s="1071">
        <f>DwellingStocks!$L$38/1000</f>
        <v>1697.5803349999996</v>
      </c>
      <c r="H6" s="1065"/>
      <c r="I6" s="1066">
        <v>0.74</v>
      </c>
      <c r="J6" s="1067">
        <f>(SUM(O6:O8))/G6/L6</f>
        <v>1.1785537993699773E-3</v>
      </c>
      <c r="K6" s="1066">
        <v>15</v>
      </c>
      <c r="L6" s="1066">
        <v>1</v>
      </c>
      <c r="M6" s="1065">
        <v>0.75888</v>
      </c>
      <c r="N6" s="1066">
        <v>5</v>
      </c>
      <c r="O6" s="1065">
        <f>P6*I6</f>
        <v>1.5182832416441119</v>
      </c>
      <c r="P6" s="1068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59"/>
      <c r="D7" s="1059"/>
      <c r="E7" s="1059" t="str">
        <f>COMM!E14</f>
        <v>RSDGASNAT</v>
      </c>
      <c r="F7" s="1059"/>
      <c r="G7" s="1070"/>
      <c r="H7" s="1059"/>
      <c r="I7" s="1059">
        <v>0.68</v>
      </c>
      <c r="J7" s="1061"/>
      <c r="K7" s="1060"/>
      <c r="L7" s="1062"/>
      <c r="M7" s="1069">
        <v>0.22769700000000001</v>
      </c>
      <c r="N7" s="1062">
        <v>5</v>
      </c>
      <c r="O7" s="1063">
        <f>P7*I7</f>
        <v>0.45555167559079646</v>
      </c>
      <c r="P7" s="1064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65"/>
      <c r="D8" s="1066"/>
      <c r="E8" s="1066" t="str">
        <f>COMM!E8</f>
        <v>RSDOILLPG</v>
      </c>
      <c r="F8" s="1065"/>
      <c r="G8" s="1071"/>
      <c r="H8" s="1065"/>
      <c r="I8" s="1066">
        <v>0.68</v>
      </c>
      <c r="J8" s="1067"/>
      <c r="K8" s="1066"/>
      <c r="L8" s="1066"/>
      <c r="M8" s="1065">
        <v>1.3422788999999999E-2</v>
      </c>
      <c r="N8" s="1066">
        <v>5</v>
      </c>
      <c r="O8" s="1065">
        <f>P8*I8</f>
        <v>2.6854836315100172E-2</v>
      </c>
      <c r="P8" s="1068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59" t="str">
        <f>T7</f>
        <v>R-RSDCW_X0</v>
      </c>
      <c r="D9" s="1059" t="str">
        <f>U7</f>
        <v>Residential Cloth Washing Demand Technology</v>
      </c>
      <c r="E9" s="1059" t="str">
        <f>COMM!$E$24</f>
        <v>RSDELC</v>
      </c>
      <c r="F9" s="1059" t="str">
        <f>COMM!E34</f>
        <v>RSDCW</v>
      </c>
      <c r="G9" s="1070">
        <f>DwellingStocks!$L$38/1000*RSD_Balance!U36</f>
        <v>1655.1408266249996</v>
      </c>
      <c r="H9" s="1059">
        <v>0.7</v>
      </c>
      <c r="I9" s="1059"/>
      <c r="J9" s="1061">
        <f>O9/G9/L9</f>
        <v>4.662E-4</v>
      </c>
      <c r="K9" s="1060">
        <v>10</v>
      </c>
      <c r="L9" s="1062">
        <v>1</v>
      </c>
      <c r="M9" s="1062"/>
      <c r="N9" s="1062"/>
      <c r="O9" s="1063">
        <f>P9*H9</f>
        <v>0.77162665337257486</v>
      </c>
      <c r="P9" s="1064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65" t="str">
        <f t="shared" ref="C10:D10" si="0">T8</f>
        <v>R-RSDCD_X0</v>
      </c>
      <c r="D10" s="1066" t="str">
        <f t="shared" si="0"/>
        <v>Residential Cloth Drying Demand Technology</v>
      </c>
      <c r="E10" s="1066" t="str">
        <f>COMM!$E$24</f>
        <v>RSDELC</v>
      </c>
      <c r="F10" s="1065" t="str">
        <f>COMM!E35</f>
        <v>RSDCD</v>
      </c>
      <c r="G10" s="1071">
        <f>DwellingStocks!$L$38/1000*RSD_Balance!U37</f>
        <v>1100.0320570799997</v>
      </c>
      <c r="H10" s="1065">
        <v>0.6</v>
      </c>
      <c r="I10" s="1066"/>
      <c r="J10" s="1067">
        <f t="shared" ref="J10:J13" si="1">O10/G10/L10</f>
        <v>9.3528000000000014E-4</v>
      </c>
      <c r="K10" s="1066">
        <v>10</v>
      </c>
      <c r="L10" s="1066">
        <v>1</v>
      </c>
      <c r="M10" s="1065"/>
      <c r="N10" s="1066"/>
      <c r="O10" s="1065">
        <f>P10*H10</f>
        <v>1.0288379823457823</v>
      </c>
      <c r="P10" s="1068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59" t="str">
        <f t="shared" ref="C11:D11" si="2">T9</f>
        <v>R-RSDDW_X0</v>
      </c>
      <c r="D11" s="1059" t="str">
        <f t="shared" si="2"/>
        <v>Residential Dish Washing Demand Technology</v>
      </c>
      <c r="E11" s="1059" t="str">
        <f>COMM!$E$24</f>
        <v>RSDELC</v>
      </c>
      <c r="F11" s="1059" t="str">
        <f>COMM!E36</f>
        <v>RSDDW</v>
      </c>
      <c r="G11" s="1070">
        <f>DwellingStocks!$L$38/1000*RSD_Balance!U40</f>
        <v>1098.3344767449998</v>
      </c>
      <c r="H11" s="1059">
        <v>0.7</v>
      </c>
      <c r="I11" s="1059"/>
      <c r="J11" s="1061">
        <f>O11/G11/L11</f>
        <v>7.5599999999999994E-4</v>
      </c>
      <c r="K11" s="1060">
        <v>10</v>
      </c>
      <c r="L11" s="1062">
        <v>1</v>
      </c>
      <c r="M11" s="1062"/>
      <c r="N11" s="1062"/>
      <c r="O11" s="1063">
        <f>P11*H11</f>
        <v>0.83034086441921984</v>
      </c>
      <c r="P11" s="1064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65" t="str">
        <f t="shared" ref="C12:D12" si="3">T10</f>
        <v>R-RSDOE_X0</v>
      </c>
      <c r="D12" s="1066" t="str">
        <f t="shared" si="3"/>
        <v>Residential ELC Appliances Demand Technology</v>
      </c>
      <c r="E12" s="1066" t="str">
        <f>COMM!$E$24</f>
        <v>RSDELC</v>
      </c>
      <c r="F12" s="1065" t="str">
        <f>COMM!E37</f>
        <v>RSDOE</v>
      </c>
      <c r="G12" s="1071">
        <f>DwellingStocks!$L$38/1000*1</f>
        <v>1697.5803349999996</v>
      </c>
      <c r="H12" s="1065">
        <v>0.85</v>
      </c>
      <c r="I12" s="1066"/>
      <c r="J12" s="1067">
        <f>O12/G12/L12</f>
        <v>5.4294497115100612E-3</v>
      </c>
      <c r="K12" s="1066">
        <v>10</v>
      </c>
      <c r="L12" s="1066">
        <v>1</v>
      </c>
      <c r="M12" s="1065"/>
      <c r="N12" s="1066"/>
      <c r="O12" s="1065">
        <f>P12*H12</f>
        <v>9.2169270601309012</v>
      </c>
      <c r="P12" s="1068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59" t="str">
        <f t="shared" ref="C13:D13" si="4">T11</f>
        <v>R-RSDOA_X0</v>
      </c>
      <c r="D13" s="1059" t="str">
        <f t="shared" si="4"/>
        <v>Residential Other Applications Demand Technology</v>
      </c>
      <c r="E13" s="1059" t="str">
        <f>COMM!$E$24</f>
        <v>RSDELC</v>
      </c>
      <c r="F13" s="1059" t="str">
        <f>COMM!E38</f>
        <v>RSDOA</v>
      </c>
      <c r="G13" s="1070">
        <f>DwellingStocks!$L$38/1000*1</f>
        <v>1697.5803349999996</v>
      </c>
      <c r="H13" s="1059">
        <v>0.85</v>
      </c>
      <c r="I13" s="1059"/>
      <c r="J13" s="1061">
        <f t="shared" si="1"/>
        <v>0</v>
      </c>
      <c r="K13" s="1060">
        <v>10</v>
      </c>
      <c r="L13" s="1062">
        <v>1</v>
      </c>
      <c r="M13" s="1062"/>
      <c r="N13" s="1062"/>
      <c r="O13" s="1063">
        <f>P13*H13</f>
        <v>0</v>
      </c>
      <c r="P13" s="1064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22" t="s">
        <v>782</v>
      </c>
      <c r="C17" s="1122"/>
      <c r="D17" s="1122"/>
      <c r="E17" s="1122"/>
      <c r="F17" s="1122"/>
      <c r="G17" s="1122"/>
      <c r="H17" s="1122"/>
      <c r="I17" s="1122"/>
      <c r="J17" s="1122"/>
      <c r="K17" s="1122"/>
      <c r="L17" s="1122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969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O5</f>
        <v>1.1293662452687998</v>
      </c>
      <c r="G21" s="814">
        <f>F21*(G28/F28)</f>
        <v>1.3893973632000001</v>
      </c>
      <c r="H21" s="814">
        <f>G21*(H28/G28)</f>
        <v>1.5599884608000001</v>
      </c>
      <c r="I21" s="814">
        <f t="shared" ref="I21:K21" si="5">H21*(I28/H28)</f>
        <v>1.7100157536</v>
      </c>
      <c r="J21" s="814">
        <f t="shared" si="5"/>
        <v>1.8547806815999999</v>
      </c>
      <c r="K21" s="814">
        <f t="shared" si="5"/>
        <v>1.9944894815999998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SUM(O6:O8)</f>
        <v>2.0006897535500086</v>
      </c>
      <c r="G22" s="815">
        <f>F22*(G28/F28)</f>
        <v>2.4613388967562355</v>
      </c>
      <c r="H22" s="815">
        <f t="shared" ref="H22:K22" si="6">G22*(H28/G28)</f>
        <v>2.7635436619906852</v>
      </c>
      <c r="I22" s="815">
        <f t="shared" si="6"/>
        <v>3.0293193292866087</v>
      </c>
      <c r="J22" s="815">
        <f t="shared" si="6"/>
        <v>3.2857726360295154</v>
      </c>
      <c r="K22" s="815">
        <f t="shared" si="6"/>
        <v>3.5332689338972108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O9</f>
        <v>0.77162665337257486</v>
      </c>
      <c r="G23" s="814">
        <f>F23*(G28/F28)</f>
        <v>0.94928995979999997</v>
      </c>
      <c r="H23" s="814">
        <f t="shared" ref="H23:K23" si="7">G23*(H28/G28)</f>
        <v>1.0658443887</v>
      </c>
      <c r="I23" s="814">
        <f t="shared" si="7"/>
        <v>1.1683488316499999</v>
      </c>
      <c r="J23" s="814">
        <f t="shared" si="7"/>
        <v>1.2672578236499998</v>
      </c>
      <c r="K23" s="814">
        <f t="shared" si="7"/>
        <v>1.3627122736499999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O10</f>
        <v>1.0288379823457823</v>
      </c>
      <c r="G24" s="815">
        <f>F24*(G28/F28)</f>
        <v>1.2657229537536001</v>
      </c>
      <c r="H24" s="815">
        <f t="shared" ref="H24:K24" si="8">G24*(H28/G28)</f>
        <v>1.4211292281984</v>
      </c>
      <c r="I24" s="815">
        <f t="shared" si="8"/>
        <v>1.5578021435328</v>
      </c>
      <c r="J24" s="815">
        <f t="shared" si="8"/>
        <v>1.6896811128767999</v>
      </c>
      <c r="K24" s="815">
        <f t="shared" si="8"/>
        <v>1.8169540152768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O11</f>
        <v>0.83034086441921984</v>
      </c>
      <c r="G25" s="814">
        <f>F25*(G28/F28)</f>
        <v>1.02152283408</v>
      </c>
      <c r="H25" s="814">
        <f t="shared" ref="H25:K25" si="9">G25*(H28/G28)</f>
        <v>1.14694606152</v>
      </c>
      <c r="I25" s="814">
        <f t="shared" si="9"/>
        <v>1.2572502188399999</v>
      </c>
      <c r="J25" s="814">
        <f t="shared" si="9"/>
        <v>1.3636853420399997</v>
      </c>
      <c r="K25" s="814">
        <f t="shared" si="9"/>
        <v>1.4664030620399997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O12</f>
        <v>9.2169270601309012</v>
      </c>
      <c r="G26" s="815">
        <f>F26*(G28/F28)</f>
        <v>11.339079955506072</v>
      </c>
      <c r="H26" s="815">
        <f t="shared" ref="H26:K26" si="10">G26*(H28/G28)</f>
        <v>12.731299450531482</v>
      </c>
      <c r="I26" s="815">
        <f t="shared" si="10"/>
        <v>13.955694654974115</v>
      </c>
      <c r="J26" s="815">
        <f t="shared" si="10"/>
        <v>15.137142912198703</v>
      </c>
      <c r="K26" s="815">
        <f t="shared" si="10"/>
        <v>16.277327351615817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O13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1" t="s">
        <v>812</v>
      </c>
      <c r="R26" s="1131"/>
      <c r="S26" s="1131"/>
      <c r="T26" s="1131" t="s">
        <v>813</v>
      </c>
      <c r="U26" s="1131"/>
      <c r="V26" s="1131"/>
    </row>
    <row r="27" spans="1:22" ht="21.75" thickBot="1">
      <c r="A27" s="67"/>
      <c r="B27" s="67"/>
      <c r="C27" s="67"/>
      <c r="D27" s="67"/>
      <c r="E27" s="67"/>
      <c r="F27" s="67"/>
      <c r="H27" s="1131" t="s">
        <v>637</v>
      </c>
      <c r="I27" s="1131"/>
      <c r="J27" s="1131"/>
      <c r="K27" s="1131"/>
      <c r="L27" s="1131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28" t="s">
        <v>307</v>
      </c>
      <c r="C58" s="1129"/>
      <c r="D58" s="1129"/>
      <c r="E58" s="1129"/>
      <c r="F58" s="1129"/>
      <c r="G58" s="1129"/>
      <c r="H58" s="1129"/>
      <c r="I58" s="1129"/>
      <c r="J58" s="1129"/>
      <c r="K58" s="1129"/>
      <c r="L58" s="1130"/>
      <c r="M58" s="1125" t="s">
        <v>308</v>
      </c>
      <c r="N58" s="1126"/>
      <c r="O58" s="1127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32" t="s">
        <v>373</v>
      </c>
      <c r="T92" s="1133"/>
      <c r="U92" s="1133"/>
      <c r="V92" s="1133"/>
      <c r="W92" s="1133"/>
      <c r="X92" s="1133"/>
      <c r="Y92" s="1133"/>
      <c r="Z92" s="1134"/>
      <c r="AB92" s="1123" t="s">
        <v>374</v>
      </c>
      <c r="AC92" s="1123"/>
      <c r="AD92" s="1123"/>
      <c r="AE92" s="1123"/>
      <c r="AF92" s="1124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23"/>
      <c r="AC93" s="1123"/>
      <c r="AD93" s="1123"/>
      <c r="AE93" s="1123"/>
      <c r="AF93" s="1124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K1" zoomScale="80" zoomScaleNormal="80" workbookViewId="0">
      <selection activeCell="U9" sqref="U9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5" t="s">
        <v>814</v>
      </c>
      <c r="C4" s="1136"/>
      <c r="D4" s="1136"/>
      <c r="E4" s="1136"/>
      <c r="F4" s="1136"/>
      <c r="G4" s="1137"/>
      <c r="H4" s="1135" t="s">
        <v>815</v>
      </c>
      <c r="I4" s="1136"/>
      <c r="J4" s="1137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0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1">M7</f>
        <v>R-SH_Apt_COA_X0</v>
      </c>
      <c r="AF7" s="697" t="str">
        <f t="shared" si="1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0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1"/>
        <v>R-SH_Apt_BIODST_X0</v>
      </c>
      <c r="AF8" s="76" t="str">
        <f t="shared" si="1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ref="U9:U13" si="2">Z9/R9/W9</f>
        <v>9.6274926826448623E-6</v>
      </c>
      <c r="V9" s="852">
        <v>20</v>
      </c>
      <c r="W9" s="852">
        <v>1</v>
      </c>
      <c r="X9" s="852"/>
      <c r="Y9" s="852"/>
      <c r="Z9" s="853">
        <f t="shared" si="0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1"/>
        <v>R-SH_Apt_BIOETH_X0</v>
      </c>
      <c r="AF9" s="697" t="str">
        <f t="shared" si="1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2"/>
        <v>1.7299140780158057E-2</v>
      </c>
      <c r="V10" s="859">
        <v>20</v>
      </c>
      <c r="W10" s="859">
        <v>1</v>
      </c>
      <c r="X10" s="859"/>
      <c r="Y10" s="859"/>
      <c r="Z10" s="860">
        <f t="shared" si="0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1"/>
        <v>R-SH_Apt_OILLPG_X0</v>
      </c>
      <c r="AF10" s="76" t="str">
        <f t="shared" si="1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2"/>
        <v>1.3558272842045374E-2</v>
      </c>
      <c r="V11" s="852">
        <v>20</v>
      </c>
      <c r="W11" s="852">
        <v>1</v>
      </c>
      <c r="X11" s="852"/>
      <c r="Y11" s="852"/>
      <c r="Z11" s="853">
        <f t="shared" si="0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1"/>
        <v>R-SH_Apt_ELC_X0</v>
      </c>
      <c r="AF11" s="697" t="str">
        <f t="shared" si="1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2"/>
        <v>2.4813655183930763E-2</v>
      </c>
      <c r="V12" s="859">
        <v>20</v>
      </c>
      <c r="W12" s="859">
        <v>1</v>
      </c>
      <c r="X12" s="859"/>
      <c r="Y12" s="859"/>
      <c r="Z12" s="860">
        <f t="shared" si="0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1"/>
        <v>R-SH_Apt_ELC_X1</v>
      </c>
      <c r="AF12" s="76" t="str">
        <f t="shared" si="1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2"/>
        <v>3.0831862922372489E-2</v>
      </c>
      <c r="V13" s="852">
        <v>20</v>
      </c>
      <c r="W13" s="852">
        <v>1</v>
      </c>
      <c r="X13" s="852"/>
      <c r="Y13" s="852"/>
      <c r="Z13" s="853">
        <f t="shared" si="0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1"/>
        <v>R-SH_Apt_OILKER_X0</v>
      </c>
      <c r="AF13" s="697" t="str">
        <f t="shared" si="1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5" t="s">
        <v>814</v>
      </c>
      <c r="C28" s="1136"/>
      <c r="D28" s="1136"/>
      <c r="E28" s="1136"/>
      <c r="F28" s="1136"/>
      <c r="G28" s="1137"/>
      <c r="H28" s="1135" t="s">
        <v>815</v>
      </c>
      <c r="I28" s="1136"/>
      <c r="J28" s="1137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78" t="s">
        <v>973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1" workbookViewId="0">
      <selection activeCell="Z7" sqref="Z7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5" t="s">
        <v>814</v>
      </c>
      <c r="C4" s="1136"/>
      <c r="D4" s="1136"/>
      <c r="E4" s="1136"/>
      <c r="F4" s="1136"/>
      <c r="G4" s="1137"/>
      <c r="H4" s="1135" t="s">
        <v>815</v>
      </c>
      <c r="I4" s="1136"/>
      <c r="J4" s="1137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5" t="s">
        <v>814</v>
      </c>
      <c r="C28" s="1136"/>
      <c r="D28" s="1136"/>
      <c r="E28" s="1136"/>
      <c r="F28" s="1136"/>
      <c r="G28" s="1137"/>
      <c r="H28" s="1135" t="s">
        <v>815</v>
      </c>
      <c r="I28" s="1136"/>
      <c r="J28" s="1137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0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35" t="s">
        <v>814</v>
      </c>
      <c r="C4" s="1136"/>
      <c r="D4" s="1136"/>
      <c r="E4" s="1136"/>
      <c r="F4" s="1136"/>
      <c r="G4" s="1137"/>
      <c r="H4" s="1135" t="s">
        <v>815</v>
      </c>
      <c r="I4" s="1136"/>
      <c r="J4" s="1137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35" t="s">
        <v>814</v>
      </c>
      <c r="C28" s="1136"/>
      <c r="D28" s="1136"/>
      <c r="E28" s="1136"/>
      <c r="F28" s="1136"/>
      <c r="G28" s="1137"/>
      <c r="H28" s="1135" t="s">
        <v>815</v>
      </c>
      <c r="I28" s="1136"/>
      <c r="J28" s="1137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0" t="s">
        <v>473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540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542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2021-02-01T18:18:14Z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344276070594787</vt:r8>
  </property>
</Properties>
</file>