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393EC184-907A-4881-972A-027EF8CC88DE}" xr6:coauthVersionLast="46" xr6:coauthVersionMax="46" xr10:uidLastSave="{00000000-0000-0000-0000-000000000000}"/>
  <bookViews>
    <workbookView xWindow="-120" yWindow="-120" windowWidth="29040" windowHeight="15840" activeTab="3" xr2:uid="{39DC52AD-7AD8-48BE-9D85-AA1C40791A2D}"/>
  </bookViews>
  <sheets>
    <sheet name="Regions" sheetId="2" r:id="rId1"/>
    <sheet name="PWR" sheetId="4" r:id="rId2"/>
    <sheet name="TRA" sheetId="1" r:id="rId3"/>
    <sheet name="SRV" sheetId="5" r:id="rId4"/>
  </sheets>
  <definedNames>
    <definedName name="__123Graph_AEUMILKPN" localSheetId="1" hidden="1">#REF!</definedName>
    <definedName name="__123Graph_AEUMILKPN" localSheetId="3" hidden="1">#REF!</definedName>
    <definedName name="__123Graph_AEUMILKPN" hidden="1">#REF!</definedName>
    <definedName name="_Regression_Y" localSheetId="1" hidden="1">#REF!</definedName>
    <definedName name="_Regression_Y" localSheetId="3" hidden="1">#REF!</definedName>
    <definedName name="_Regression_Y" hidden="1">#REF!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9" i="4" l="1"/>
  <c r="N12" i="5"/>
  <c r="L12" i="5"/>
  <c r="J12" i="5"/>
  <c r="B12" i="5"/>
  <c r="N11" i="5"/>
  <c r="L11" i="5"/>
  <c r="J11" i="5"/>
  <c r="B11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B6" i="5"/>
  <c r="B7" i="5"/>
  <c r="N7" i="5"/>
  <c r="N6" i="5"/>
  <c r="N7" i="4"/>
  <c r="N8" i="4"/>
  <c r="N6" i="4"/>
  <c r="B8" i="4"/>
  <c r="B6" i="4"/>
  <c r="B7" i="4"/>
  <c r="L6" i="5"/>
  <c r="L7" i="5"/>
  <c r="J7" i="5"/>
  <c r="J6" i="5"/>
  <c r="L8" i="4"/>
  <c r="J8" i="4"/>
  <c r="L7" i="4"/>
  <c r="J7" i="4"/>
  <c r="L6" i="4"/>
  <c r="J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B53" i="1" l="1"/>
  <c r="C53" i="1" s="1"/>
  <c r="L21" i="1"/>
  <c r="L23" i="1" l="1"/>
  <c r="L20" i="1"/>
  <c r="L19" i="1"/>
  <c r="L22" i="1"/>
  <c r="L8" i="1"/>
  <c r="B52" i="1"/>
  <c r="C52" i="1" s="1"/>
  <c r="L1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L15" i="1" l="1"/>
  <c r="L16" i="1"/>
  <c r="L14" i="1"/>
  <c r="L6" i="1"/>
  <c r="L9" i="1"/>
  <c r="L7" i="1"/>
  <c r="L18" i="1"/>
  <c r="L17" i="1"/>
  <c r="L13" i="1"/>
  <c r="L11" i="1"/>
  <c r="L10" i="1"/>
  <c r="D52" i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<sst xmlns="http://schemas.openxmlformats.org/spreadsheetml/2006/main" count="323" uniqueCount="194">
  <si>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</si>
  <si>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</si>
  <si>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</si>
  <si>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</si>
  <si>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</si>
  <si>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</si>
  <si>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</si>
  <si>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</si>
  <si>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</si>
  <si>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</si>
  <si>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</si>
  <si>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</si>
  <si>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</si>
  <si>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</si>
  <si>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</si>
  <si>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</si>
  <si>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</si>
  <si>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</si>
  <si>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</si>
  <si>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</si>
  <si>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</si>
  <si>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</si>
  <si>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</si>
  <si>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</si>
  <si>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</si>
  <si>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</si>
  <si>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</si>
  <si>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</si>
  <si>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</si>
  <si>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</si>
  <si>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</si>
  <si>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</si>
  <si>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</si>
  <si>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</si>
  <si>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</si>
  <si>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</si>
  <si>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</si>
  <si>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</si>
  <si>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</si>
  <si>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</si>
  <si>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</si>
  <si>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</si>
  <si>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</si>
  <si>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</si>
  <si>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</si>
  <si>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HGT-Maximum growth rate of HEVs</t>
  </si>
  <si>
    <t>HGT-Maximum growth rate of BEVs</t>
  </si>
  <si>
    <t>UC-HGT_MaxGrowthBEV</t>
  </si>
  <si>
    <t>UC-HGT_MaxGrowthHEV</t>
  </si>
  <si>
    <t>T-HGT-HEV*</t>
  </si>
  <si>
    <t>T-MGT-HEV*</t>
  </si>
  <si>
    <t>UC-MGT-MaxGrowthBEV</t>
  </si>
  <si>
    <t>UC-MGT-MaxGrowthHEV</t>
  </si>
  <si>
    <t>MGT-Maximum growth rate of BEVs</t>
  </si>
  <si>
    <t>MGT-Maximum growth rate of HEVs</t>
  </si>
  <si>
    <t>UC-LGT_MaxGrowthBEV</t>
  </si>
  <si>
    <t>LGT-Maximum growth rate of BEVs</t>
  </si>
  <si>
    <t>UC-CAR_MaxGrowthBEV</t>
  </si>
  <si>
    <t>UC-CAR_MaxGrowthPHEV</t>
  </si>
  <si>
    <t>Cars-Maximum growth rate of BEVs</t>
  </si>
  <si>
    <t>Cars-Maximum growth rate of PHEVs</t>
  </si>
  <si>
    <t>UC-HGT_MaxGrowthFCV</t>
  </si>
  <si>
    <t>T-HGT-FCV*</t>
  </si>
  <si>
    <t>HGT-Maximum growth rate of FCVs</t>
  </si>
  <si>
    <t>MGT-Maximum growth rate of FCVs</t>
  </si>
  <si>
    <t>T-MGT-FCV*</t>
  </si>
  <si>
    <t>UC-MGT-MaxGrowthFCV</t>
  </si>
  <si>
    <t>T-CAR-FCV*</t>
  </si>
  <si>
    <t>UC-CAR_MaxGrowthFCV</t>
  </si>
  <si>
    <t>Cars-Maximum growth rate of FCVs</t>
  </si>
  <si>
    <t>LGT-Maximum growth rate of PHEVs</t>
  </si>
  <si>
    <t>LGT-Maximum growth rate of FCVs</t>
  </si>
  <si>
    <t>T-LGT-PHEV*</t>
  </si>
  <si>
    <t>T-LGT-FCV*</t>
  </si>
  <si>
    <t>UC-LGT_MaxGrowthPHEV</t>
  </si>
  <si>
    <t>UC-LGT_MaxGrowthFCV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</si>
  <si>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</si>
  <si>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</si>
  <si>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</si>
  <si>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</si>
  <si>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</si>
  <si>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</si>
  <si>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</si>
  <si>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</si>
  <si>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</si>
  <si>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</si>
  <si>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</si>
  <si>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</si>
  <si>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</si>
  <si>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</si>
  <si>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</si>
  <si>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</si>
  <si>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</si>
  <si>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</si>
  <si>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</si>
  <si>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</si>
  <si>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</si>
  <si>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</si>
  <si>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</si>
  <si>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</si>
  <si>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</si>
  <si>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</si>
  <si>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</si>
  <si>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</si>
  <si>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</si>
  <si>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</si>
  <si>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</si>
  <si>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</si>
  <si>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</si>
  <si>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</si>
  <si>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</si>
  <si>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</si>
  <si>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</si>
  <si>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</si>
  <si>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</si>
  <si>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</si>
  <si>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</si>
  <si>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</si>
  <si>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</si>
  <si>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</si>
  <si>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</si>
  <si>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</si>
  <si>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</si>
  <si>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</si>
  <si>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</si>
  <si>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</si>
  <si>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</si>
  <si>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</si>
  <si>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</si>
  <si>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</si>
  <si>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</si>
  <si>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</si>
  <si>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</si>
  <si>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</si>
  <si>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</si>
  <si>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UC-HGT_MaxGrowthNGICE</t>
  </si>
  <si>
    <t>UC-MGT-MaxGrowthNGICE</t>
  </si>
  <si>
    <t>T-MGT-ICE_NG*</t>
  </si>
  <si>
    <t>MGT-Maximum growth rate of NG-ICEs</t>
  </si>
  <si>
    <t>HGT-Maximum growth rate of NG-ICEs</t>
  </si>
  <si>
    <t>UC-HGT_MaxGrowthLNGICE</t>
  </si>
  <si>
    <t>HGT-Maximum growth rate of LNG-ICEs</t>
  </si>
  <si>
    <t>UC-MGT-MaxGrowthLNGICE</t>
  </si>
  <si>
    <t>T-MGT-ICE_LNG*</t>
  </si>
  <si>
    <t>MGT-Maximum growth rate of LNG-ICEs</t>
  </si>
  <si>
    <t>T-HGT-ICE_NG*</t>
  </si>
  <si>
    <t>T-HGT-ICE_LNG*</t>
  </si>
  <si>
    <t>UC-CAR_MaxGrowthNGICE</t>
  </si>
  <si>
    <t>T-CAR-ICE_NG*</t>
  </si>
  <si>
    <t>Cars-Maximum growth rate of NG-ICEs</t>
  </si>
  <si>
    <t>UC-LGT_MaxGrowthNGICE</t>
  </si>
  <si>
    <t>T-LGT-ICE_NG*</t>
  </si>
  <si>
    <t>LGT-Maximum growth rate of NG-ICEs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</si>
  <si>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</si>
  <si>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</si>
  <si>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</si>
  <si>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</si>
  <si>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</si>
  <si>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</si>
  <si>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</si>
  <si>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</si>
  <si>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</si>
  <si>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</si>
  <si>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</si>
  <si>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HPs</t>
  </si>
  <si>
    <t>PWR</t>
  </si>
  <si>
    <t>SRV-PU</t>
  </si>
  <si>
    <t>SRV-CS</t>
  </si>
  <si>
    <t>SRVAHT</t>
  </si>
  <si>
    <t>S-SH*PU*</t>
  </si>
  <si>
    <t>S-SH*CS*</t>
  </si>
  <si>
    <t>Cars</t>
  </si>
  <si>
    <t>BEV</t>
  </si>
  <si>
    <t>PHEV</t>
  </si>
  <si>
    <t>NG-ICEs</t>
  </si>
  <si>
    <t>FCV</t>
  </si>
  <si>
    <t>LGT</t>
  </si>
  <si>
    <t>MGT</t>
  </si>
  <si>
    <t>HEV</t>
  </si>
  <si>
    <t>HGT</t>
  </si>
  <si>
    <t>LNG-ICEs</t>
  </si>
  <si>
    <t>Playground</t>
  </si>
  <si>
    <t>Biomass</t>
  </si>
  <si>
    <t>Biogas</t>
  </si>
  <si>
    <t>SRV</t>
  </si>
  <si>
    <t>SRVBIO</t>
  </si>
  <si>
    <t>SRVBGS</t>
  </si>
  <si>
    <t>FT*</t>
  </si>
  <si>
    <t>UC-PWR_MaxGrowthH2GT</t>
  </si>
  <si>
    <t>P-TH*H2-*</t>
  </si>
  <si>
    <t>PWR H2 Gas turbine maximum growth rate</t>
  </si>
  <si>
    <t>ACT, GROWTH</t>
  </si>
  <si>
    <t>UC_ACT</t>
  </si>
  <si>
    <t>UC_ACT~RHS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</si>
</sst>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00"/>
  </numFmts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64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6" fillId="0" borderId="0" applyBorder="0"/>
    <xf numFmtId="0" fontId="8" fillId="0" borderId="0"/>
    <xf numFmtId="9" fontId="8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8" fillId="0" borderId="0"/>
    <xf numFmtId="9" fontId="8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8" fillId="0" borderId="0"/>
    <xf numFmtId="9" fontId="8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8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6" fillId="0" borderId="0" xfId="3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0" fontId="6" fillId="0" borderId="1" xfId="3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NumberFormat="1" applyFont="1"/>
    <xf numFmtId="9" fontId="0" fillId="0" borderId="1" xfId="2" applyNumberFormat="1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0" fontId="2" fillId="0" borderId="0" xfId="0" applyFont="1" applyFill="1" applyBorder="1"/>
    <xf numFmtId="166" fontId="2" fillId="0" borderId="0" xfId="0" applyNumberFormat="1" applyFont="1" applyFill="1" applyBorder="1"/>
    <xf numFmtId="1" fontId="9" fillId="0" borderId="0" xfId="0" applyNumberFormat="1" applyFont="1"/>
    <xf numFmtId="0" fontId="2" fillId="0" borderId="1" xfId="0" applyFont="1" applyFill="1" applyBorder="1"/>
    <xf numFmtId="166" fontId="2" fillId="0" borderId="1" xfId="0" applyNumberFormat="1" applyFont="1" applyFill="1" applyBorder="1"/>
    <xf numFmtId="0" fontId="5" fillId="6" borderId="1" xfId="0" applyFont="1" applyFill="1" applyBorder="1" applyAlignment="1">
      <alignment horizontal="left" vertical="center"/>
    </xf>
    <xf numFmtId="0" fontId="5" fillId="6" borderId="1" xfId="0" applyFont="1" applyFill="1" applyBorder="1" applyAlignment="1" applyProtection="1">
      <alignment horizontal="left" vertical="center"/>
      <protection locked="0"/>
    </xf>
    <xf numFmtId="0" fontId="5" fillId="7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 applyFill="1" applyBorder="1"/>
    <xf numFmtId="2" fontId="2" fillId="0" borderId="1" xfId="0" applyNumberFormat="1" applyFont="1" applyFill="1" applyBorder="1"/>
    <xf numFmtId="165" fontId="0" fillId="0" borderId="0" xfId="1" applyNumberFormat="1" applyFont="1"/>
    <xf numFmtId="2" fontId="2" fillId="0" borderId="0" xfId="0" applyNumberFormat="1" applyFont="1"/>
    <xf numFmtId="166" fontId="2" fillId="0" borderId="0" xfId="0" applyNumberFormat="1" applyFont="1"/>
    <xf numFmtId="9" fontId="2" fillId="0" borderId="0" xfId="0" applyNumberFormat="1" applyFont="1"/>
    <xf numFmtId="0" fontId="2" fillId="0" borderId="0" xfId="0" applyFont="1" applyFill="1" applyBorder="1"/>
    <xf numFmtId="166" fontId="2" fillId="0" borderId="0" xfId="0" applyNumberFormat="1" applyFont="1" applyFill="1" applyBorder="1"/>
    <xf numFmtId="2" fontId="2" fillId="0" borderId="0" xfId="0" applyNumberFormat="1" applyFont="1" applyFill="1" applyBorder="1"/>
    <xf numFmtId="0" fontId="0" fillId="0" borderId="0" xfId="0" applyAlignment="1">
      <alignment horizontal="center" vertical="center"/>
    </xf>
  </cellXfs>
  <cellStyles count="264">
    <cellStyle name="20% - Accent5 2" xfId="10" xr:uid="{72E8C261-0B7B-4154-8B6F-C9901D88251B}"/>
    <cellStyle name="20% - Accent5 2 2" xfId="25" xr:uid="{11984554-9BCD-4991-A26E-8E4E32B379F3}"/>
    <cellStyle name="20% - Accent5 2 2 2" xfId="80" xr:uid="{4053E826-B16E-4797-8175-121DE6309698}"/>
    <cellStyle name="20% - Accent5 2 2 2 2" xfId="185" xr:uid="{60554CB6-C7FE-4DDB-8F65-E30B396779E1}"/>
    <cellStyle name="20% - Accent5 2 2 3" xfId="132" xr:uid="{22EAA7F0-6D51-4237-88E7-CDFDDD6CC6CD}"/>
    <cellStyle name="20% - Accent5 2 3" xfId="38" xr:uid="{ECE689CC-3A6C-4742-8416-DEA8E8323B79}"/>
    <cellStyle name="20% - Accent5 2 3 2" xfId="93" xr:uid="{D756B8C4-6C46-4381-9E83-019B0600E541}"/>
    <cellStyle name="20% - Accent5 2 3 2 2" xfId="198" xr:uid="{A0708BD6-428C-4641-8390-32A8A1F2D30E}"/>
    <cellStyle name="20% - Accent5 2 3 3" xfId="145" xr:uid="{48AC7D55-0656-4540-9AE7-625393D58F89}"/>
    <cellStyle name="20% - Accent5 2 4" xfId="51" xr:uid="{0245FBCC-EA98-45BC-B689-A7F068460447}"/>
    <cellStyle name="20% - Accent5 2 4 2" xfId="106" xr:uid="{7C1FD2CD-79E1-4085-8FF1-B04CCC35C845}"/>
    <cellStyle name="20% - Accent5 2 4 2 2" xfId="211" xr:uid="{2C928263-E4BB-4D32-BA0D-ED1DA0E4035F}"/>
    <cellStyle name="20% - Accent5 2 4 3" xfId="158" xr:uid="{BEEEAD0A-8200-4A80-A59A-53F920FED21B}"/>
    <cellStyle name="20% - Accent5 2 5" xfId="66" xr:uid="{2630F565-7C6A-439B-ACD5-E0ACBA1DF268}"/>
    <cellStyle name="20% - Accent5 2 5 2" xfId="172" xr:uid="{61898455-0D5C-4576-B1DB-C00AE1322C0A}"/>
    <cellStyle name="20% - Accent5 2 6" xfId="119" xr:uid="{B5C471D3-1FE7-4D06-9740-089D1F7D9DAB}"/>
    <cellStyle name="20% - Accent5 3" xfId="14" xr:uid="{F609DE84-F47C-41C2-B577-FA90397BF740}"/>
    <cellStyle name="20% - Accent5 3 2" xfId="29" xr:uid="{EE7F52B9-AA79-4CE7-B338-D23AFC2B0771}"/>
    <cellStyle name="20% - Accent5 3 2 2" xfId="84" xr:uid="{C4C082C7-3040-455C-8122-CCFC8302854F}"/>
    <cellStyle name="20% - Accent5 3 2 2 2" xfId="189" xr:uid="{D90D9644-A52C-40A7-8241-24DFDBA54804}"/>
    <cellStyle name="20% - Accent5 3 2 3" xfId="136" xr:uid="{0C01763B-DBB7-4A3F-B0AC-0D5D554DB461}"/>
    <cellStyle name="20% - Accent5 3 3" xfId="42" xr:uid="{D9C5F10A-2A39-45FD-9A43-48FFEEEC2AB6}"/>
    <cellStyle name="20% - Accent5 3 3 2" xfId="97" xr:uid="{6A71DB6A-4154-472A-AF6B-27FD349E01E1}"/>
    <cellStyle name="20% - Accent5 3 3 2 2" xfId="202" xr:uid="{590EA8C2-E8A4-4640-8089-8E58A0EADA2D}"/>
    <cellStyle name="20% - Accent5 3 3 3" xfId="149" xr:uid="{FF192C5B-BF81-4F2B-AC6B-B251612853EC}"/>
    <cellStyle name="20% - Accent5 3 4" xfId="55" xr:uid="{845206FD-B807-497E-834D-193E26AF789C}"/>
    <cellStyle name="20% - Accent5 3 4 2" xfId="110" xr:uid="{63C1047A-E0ED-4BE6-9665-353E104AE219}"/>
    <cellStyle name="20% - Accent5 3 4 2 2" xfId="215" xr:uid="{9DA4DEC7-7FC7-42C7-8DAB-9003EA64DFE3}"/>
    <cellStyle name="20% - Accent5 3 4 3" xfId="162" xr:uid="{9CBD39AA-E2B1-4220-BF9D-4F7FA00418C5}"/>
    <cellStyle name="20% - Accent5 3 5" xfId="70" xr:uid="{E7FA3618-5794-4F17-99A4-D54270E978AB}"/>
    <cellStyle name="20% - Accent5 3 5 2" xfId="176" xr:uid="{EC35508F-3AF1-438A-8D38-E29D96A32F98}"/>
    <cellStyle name="20% - Accent5 3 6" xfId="123" xr:uid="{33D390C7-D73A-42F9-834D-B69500D81776}"/>
    <cellStyle name="20% - Accent5 4" xfId="18" xr:uid="{863EAC86-4DD0-44E4-9C89-723D946DD6C1}"/>
    <cellStyle name="20% - Accent5 4 2" xfId="74" xr:uid="{FBBF1120-A2ED-4D2D-92BD-340E611F10AE}"/>
    <cellStyle name="20% - Accent5 4 2 2" xfId="180" xr:uid="{3A6E54E0-75A4-4631-B926-8804A8C6DC1B}"/>
    <cellStyle name="20% - Accent5 4 3" xfId="127" xr:uid="{4A4B5670-3D45-493A-8898-921A20B19A2A}"/>
    <cellStyle name="20% - Accent5 5" xfId="33" xr:uid="{4087E6CD-999F-4901-851E-1D7378EF5F08}"/>
    <cellStyle name="20% - Accent5 5 2" xfId="88" xr:uid="{C897A37A-836C-42E2-B20D-12E6A565C76B}"/>
    <cellStyle name="20% - Accent5 5 2 2" xfId="193" xr:uid="{5EC463DA-7A01-483E-BA5E-FA3CB886AFB8}"/>
    <cellStyle name="20% - Accent5 5 3" xfId="140" xr:uid="{2BD21D5B-2252-4DB7-9BD2-8C6B544FF004}"/>
    <cellStyle name="20% - Accent5 6" xfId="46" xr:uid="{D89CA67E-77C0-43BB-B6A2-F2FBE2A7D6BD}"/>
    <cellStyle name="20% - Accent5 6 2" xfId="101" xr:uid="{DA40EAF3-2B0E-4A78-918E-040CD0359758}"/>
    <cellStyle name="20% - Accent5 6 2 2" xfId="206" xr:uid="{DC5819E0-D3F0-4003-91C0-24744F7158BE}"/>
    <cellStyle name="20% - Accent5 6 3" xfId="153" xr:uid="{707D31F7-FC72-4C10-A515-F50A5A63F7CB}"/>
    <cellStyle name="20% - Accent5 7" xfId="59" xr:uid="{B7DE35D2-5923-47D5-8064-2C04AE3B01BB}"/>
    <cellStyle name="20% - Accent5 7 2" xfId="167" xr:uid="{874CF592-FD0E-4904-873C-C07FAEC322FE}"/>
    <cellStyle name="Comma" xfId="1" builtinId="3"/>
    <cellStyle name="Comma 2" xfId="8" xr:uid="{C47861FD-3E97-4744-A865-ACFD9DCC992D}"/>
    <cellStyle name="Comma 2 2" xfId="23" xr:uid="{6FD8625A-7619-4301-8188-1E0AF0841F5E}"/>
    <cellStyle name="Comma 2 2 2" xfId="78" xr:uid="{A71FA496-1E4A-4D5C-95F9-C213403D1372}"/>
    <cellStyle name="Comma 2 2 2 2" xfId="183" xr:uid="{356500B6-3D45-44B3-9B7E-3AAB43000148}"/>
    <cellStyle name="Comma 2 2 2 2 2" xfId="256" xr:uid="{E21A9A1E-5BDB-45AC-B8EF-33A6FE1A1F6E}"/>
    <cellStyle name="Comma 2 2 2 3" xfId="232" xr:uid="{25994862-9FAF-40FE-94E8-E465DFF183D5}"/>
    <cellStyle name="Comma 2 2 3" xfId="130" xr:uid="{CB4D2CEB-63D1-4770-9880-AD8E6C8E36DB}"/>
    <cellStyle name="Comma 2 2 3 2" xfId="244" xr:uid="{E4CBEE47-7757-4B4E-91F2-79CC1DD59CFB}"/>
    <cellStyle name="Comma 2 2 4" xfId="220" xr:uid="{2B7C6BBC-4333-46B9-AA47-BC580583A7B3}"/>
    <cellStyle name="Comma 2 3" xfId="36" xr:uid="{90DE3579-1977-4C6B-847E-E92F15F9E0F1}"/>
    <cellStyle name="Comma 2 3 2" xfId="91" xr:uid="{3CA1604E-8A06-4062-9104-8340F7183A16}"/>
    <cellStyle name="Comma 2 3 2 2" xfId="196" xr:uid="{A7F5DA55-53CE-4422-BA06-89ABB3409010}"/>
    <cellStyle name="Comma 2 3 2 2 2" xfId="259" xr:uid="{A96C2CD5-8E01-4B21-8934-F50B072E6EC8}"/>
    <cellStyle name="Comma 2 3 2 3" xfId="235" xr:uid="{3B7722B8-02F8-41A7-87A7-E426BE2799EF}"/>
    <cellStyle name="Comma 2 3 3" xfId="143" xr:uid="{B8F801FD-5FC7-4F0B-88EC-EA43AE0A79B7}"/>
    <cellStyle name="Comma 2 3 3 2" xfId="247" xr:uid="{E1341025-4BFA-4E26-9A3A-837ED0143EEC}"/>
    <cellStyle name="Comma 2 3 4" xfId="223" xr:uid="{8B09463B-1F7D-43BA-B83F-672EE886B8CD}"/>
    <cellStyle name="Comma 2 4" xfId="49" xr:uid="{59FC5B72-FAAC-4300-9DF1-2048D9CFC09A}"/>
    <cellStyle name="Comma 2 4 2" xfId="104" xr:uid="{7F9BEF86-F7C9-47F6-B638-E029087F62EC}"/>
    <cellStyle name="Comma 2 4 2 2" xfId="209" xr:uid="{DC4C781B-3ECA-42B1-94E6-01303C20BCE0}"/>
    <cellStyle name="Comma 2 4 2 2 2" xfId="262" xr:uid="{CAB82D8B-BCAB-40B6-A062-87F61BA717A2}"/>
    <cellStyle name="Comma 2 4 2 3" xfId="238" xr:uid="{45C89678-BB79-43F7-A61E-560F0BA503B8}"/>
    <cellStyle name="Comma 2 4 3" xfId="156" xr:uid="{928DA526-D1B2-4D7C-A0C2-989B566BF2CF}"/>
    <cellStyle name="Comma 2 4 3 2" xfId="250" xr:uid="{DB04CA2D-4B70-40EB-88C8-30BFFBC59B5C}"/>
    <cellStyle name="Comma 2 4 4" xfId="226" xr:uid="{1ACB5DA1-6958-49CB-9B83-AFA8D5A4EF43}"/>
    <cellStyle name="Comma 2 5" xfId="64" xr:uid="{18203036-49E3-4111-A041-C15EF8392F11}"/>
    <cellStyle name="Comma 2 5 2" xfId="170" xr:uid="{69F7F36D-3C18-4C61-8F9E-13F178F3D6A0}"/>
    <cellStyle name="Comma 2 5 2 2" xfId="253" xr:uid="{74F25553-17D5-48B7-A200-A29EAE9A8EBA}"/>
    <cellStyle name="Comma 2 5 3" xfId="229" xr:uid="{18236CB7-8F48-4937-B8EB-575D735EF5F1}"/>
    <cellStyle name="Comma 2 6" xfId="117" xr:uid="{38D21344-41A3-4171-A298-3C4D16D5781D}"/>
    <cellStyle name="Comma 2 6 2" xfId="241" xr:uid="{F8BC8039-F121-4F10-BE7F-B8895A058790}"/>
    <cellStyle name="Comma 2 7" xfId="217" xr:uid="{D4547780-9645-45C1-B7DD-86548E32B7F4}"/>
    <cellStyle name="Comma 3" xfId="12" xr:uid="{B4F90DA6-3CEF-4B5E-8E10-A29DAAC7E6E1}"/>
    <cellStyle name="Comma 3 2" xfId="27" xr:uid="{22BBC824-B041-4306-BF3D-112FE089A6E4}"/>
    <cellStyle name="Comma 3 2 2" xfId="82" xr:uid="{3B2B509C-A915-437B-8267-A638DE5102EC}"/>
    <cellStyle name="Comma 3 2 2 2" xfId="187" xr:uid="{57955E9D-94F0-49A6-9F3F-5B3A06C4A25F}"/>
    <cellStyle name="Comma 3 2 2 2 2" xfId="257" xr:uid="{E9D5217D-296E-4A8B-8987-6DC11C7D2653}"/>
    <cellStyle name="Comma 3 2 2 3" xfId="233" xr:uid="{5B47EE65-88F0-4357-99B3-A59DD595C668}"/>
    <cellStyle name="Comma 3 2 3" xfId="134" xr:uid="{B597C21C-04D6-4E66-99E2-E7521C0BF552}"/>
    <cellStyle name="Comma 3 2 3 2" xfId="245" xr:uid="{0E88E68C-584A-4D73-ABCC-52A7B9AD4C98}"/>
    <cellStyle name="Comma 3 2 4" xfId="221" xr:uid="{4FAD0494-700A-4600-ADBE-258F1F25A79A}"/>
    <cellStyle name="Comma 3 3" xfId="40" xr:uid="{BD92A8CD-1B04-42B0-A5EE-AD5991DE5F2B}"/>
    <cellStyle name="Comma 3 3 2" xfId="95" xr:uid="{5B05ABBD-7F05-4B95-8433-D04FC429FFF6}"/>
    <cellStyle name="Comma 3 3 2 2" xfId="200" xr:uid="{1181A999-A111-41F5-A8B6-A0A329A6282A}"/>
    <cellStyle name="Comma 3 3 2 2 2" xfId="260" xr:uid="{E480DA3A-708A-496A-BC81-E7D118899B0E}"/>
    <cellStyle name="Comma 3 3 2 3" xfId="236" xr:uid="{471EB2E0-26E0-4DDB-9746-FCC08824EDFF}"/>
    <cellStyle name="Comma 3 3 3" xfId="147" xr:uid="{431A9580-1EFC-4ADD-975F-AF3215B5DB60}"/>
    <cellStyle name="Comma 3 3 3 2" xfId="248" xr:uid="{53CC4246-E3D8-42FA-BA88-8D818BC24BDE}"/>
    <cellStyle name="Comma 3 3 4" xfId="224" xr:uid="{FA3C3B94-AFDF-443F-8DA5-38DA5C6A427A}"/>
    <cellStyle name="Comma 3 4" xfId="53" xr:uid="{74EF9D46-89F5-4B02-BA6A-F228F73BCD51}"/>
    <cellStyle name="Comma 3 4 2" xfId="108" xr:uid="{6E59CA5A-5039-4947-9E29-BC415D8C6D0E}"/>
    <cellStyle name="Comma 3 4 2 2" xfId="213" xr:uid="{AC91527F-1468-44EF-99F2-A6476A77388E}"/>
    <cellStyle name="Comma 3 4 2 2 2" xfId="263" xr:uid="{D4343070-0E2C-4363-AF9D-857E2F009D77}"/>
    <cellStyle name="Comma 3 4 2 3" xfId="239" xr:uid="{8602B698-5F48-44B6-A65B-DE5FB67CE3DA}"/>
    <cellStyle name="Comma 3 4 3" xfId="160" xr:uid="{64ADE26D-B709-46AB-B1ED-D98440A98F28}"/>
    <cellStyle name="Comma 3 4 3 2" xfId="251" xr:uid="{3F893459-A25C-4744-92AC-C3771F7CE88F}"/>
    <cellStyle name="Comma 3 4 4" xfId="227" xr:uid="{D9A88900-2D59-4F82-968A-B31755DFEF4F}"/>
    <cellStyle name="Comma 3 5" xfId="68" xr:uid="{A984BC4E-032F-4E6C-8A39-C87842CFF2C7}"/>
    <cellStyle name="Comma 3 5 2" xfId="174" xr:uid="{7839EEA7-157F-4562-A4BB-29503D37EA90}"/>
    <cellStyle name="Comma 3 5 2 2" xfId="254" xr:uid="{7E546453-CA11-4CFD-8E9A-0ACC7F262C58}"/>
    <cellStyle name="Comma 3 5 3" xfId="230" xr:uid="{79CACC4C-835D-4A6F-AF5D-0BDDADAD36FF}"/>
    <cellStyle name="Comma 3 6" xfId="121" xr:uid="{5E507840-1D65-4E87-8D7F-4DEAC0461FD0}"/>
    <cellStyle name="Comma 3 6 2" xfId="242" xr:uid="{BC3E7AAA-142F-4F6C-A15D-D43413687800}"/>
    <cellStyle name="Comma 3 7" xfId="218" xr:uid="{64275CC4-A9B1-4FBD-AC13-A313740B785D}"/>
    <cellStyle name="Comma 4" xfId="16" xr:uid="{CD4C481F-9382-4616-8DC5-80BECD555C1F}"/>
    <cellStyle name="Comma 4 2" xfId="72" xr:uid="{1E03F2A1-21D4-49FC-B60C-E51F6DD1E52E}"/>
    <cellStyle name="Comma 4 2 2" xfId="178" xr:uid="{5EE973C0-E52B-4051-8B2B-A870AF88C918}"/>
    <cellStyle name="Comma 4 2 2 2" xfId="255" xr:uid="{4B8F96A7-F793-418D-AB0E-E8EA459CA1DB}"/>
    <cellStyle name="Comma 4 2 3" xfId="231" xr:uid="{596BE320-84F8-4ABD-8D95-FD3C0FD2FE71}"/>
    <cellStyle name="Comma 4 3" xfId="125" xr:uid="{BA46819D-2274-4B63-9822-8B2920FDE4A6}"/>
    <cellStyle name="Comma 4 3 2" xfId="243" xr:uid="{B071A1A9-D818-4806-9902-0D0A00922682}"/>
    <cellStyle name="Comma 4 4" xfId="219" xr:uid="{7F4248B7-57E5-4AF8-A95F-79CE75478A01}"/>
    <cellStyle name="Comma 5" xfId="31" xr:uid="{8948A309-0A0B-4EDB-897E-DC68ADC888E5}"/>
    <cellStyle name="Comma 5 2" xfId="86" xr:uid="{5F4FD49D-B720-479C-9506-386B5E33CC68}"/>
    <cellStyle name="Comma 5 2 2" xfId="191" xr:uid="{9555B528-480C-43E9-848D-C76431DBFCDC}"/>
    <cellStyle name="Comma 5 2 2 2" xfId="258" xr:uid="{EC6A7C29-D73E-4C58-94C2-201EA434AA99}"/>
    <cellStyle name="Comma 5 2 3" xfId="234" xr:uid="{27398D0E-6044-438C-90F4-A2EA8E428F96}"/>
    <cellStyle name="Comma 5 3" xfId="138" xr:uid="{F3A3DFF2-0391-488D-B790-383EFEFC2E88}"/>
    <cellStyle name="Comma 5 3 2" xfId="246" xr:uid="{5DAA8A63-6F32-44E7-8435-3C9B68AEEC92}"/>
    <cellStyle name="Comma 5 4" xfId="222" xr:uid="{C73D6361-4CB8-4194-8873-DBB6B27617BA}"/>
    <cellStyle name="Comma 6" xfId="44" xr:uid="{D215E70F-4FC9-4641-915E-57F29291582D}"/>
    <cellStyle name="Comma 6 2" xfId="99" xr:uid="{A33A6D59-2FDE-4498-B148-2742AAA886D8}"/>
    <cellStyle name="Comma 6 2 2" xfId="204" xr:uid="{8CB077BA-9B0C-4E28-B8F2-3F8DA5F6644F}"/>
    <cellStyle name="Comma 6 2 2 2" xfId="261" xr:uid="{DBB084FA-A286-42A1-991A-7F0A5A8654FA}"/>
    <cellStyle name="Comma 6 2 3" xfId="237" xr:uid="{03E5344F-DEC6-490A-BE2D-F2F1C107C234}"/>
    <cellStyle name="Comma 6 3" xfId="151" xr:uid="{5FE6D830-212B-46FA-9213-E06AE57FD613}"/>
    <cellStyle name="Comma 6 3 2" xfId="249" xr:uid="{6A865773-C429-49A9-B39E-5E61553C7126}"/>
    <cellStyle name="Comma 6 4" xfId="225" xr:uid="{48DCD399-A00A-4001-9B03-4A5D841EC0AE}"/>
    <cellStyle name="Comma 7" xfId="57" xr:uid="{B07F94D8-52D2-4210-96DC-5BE939614702}"/>
    <cellStyle name="Comma 7 2" xfId="165" xr:uid="{59CC3575-535F-4640-8AA9-6860CE88644D}"/>
    <cellStyle name="Comma 7 2 2" xfId="252" xr:uid="{41169135-0D22-446B-BB01-DBE36489F6AA}"/>
    <cellStyle name="Comma 7 3" xfId="228" xr:uid="{490F63AF-9113-4969-8993-34FA22F7624F}"/>
    <cellStyle name="Comma 8" xfId="113" xr:uid="{D3049B2C-D006-4A03-BB47-B9A6F9D46786}"/>
    <cellStyle name="Comma 8 2" xfId="240" xr:uid="{A2775F03-1691-4769-BF1C-8A3FD1025287}"/>
    <cellStyle name="Normal" xfId="0" builtinId="0"/>
    <cellStyle name="Normal 10" xfId="56" xr:uid="{8FD9948C-E924-46F1-8C3F-BE68079CF0FB}"/>
    <cellStyle name="Normal 10 2" xfId="164" xr:uid="{6EC5393C-9EE8-492E-83F0-05CD88BCF795}"/>
    <cellStyle name="Normal 11" xfId="163" xr:uid="{35D2CCE6-F0E5-4CDF-A655-1461C9460DED}"/>
    <cellStyle name="Normal 12" xfId="112" xr:uid="{9DEC65C4-D779-4C8A-A956-FB5E0551CC15}"/>
    <cellStyle name="Normal 13" xfId="111" xr:uid="{4A4D0DE1-B7E2-43D6-B757-5CF5E4EA8606}"/>
    <cellStyle name="Normal 13 2" xfId="216" xr:uid="{8ABA52A1-5844-4A31-A141-027FD6E20731}"/>
    <cellStyle name="Normal 14" xfId="4" xr:uid="{43B4C573-954F-48A8-9646-FBB812C8F4E8}"/>
    <cellStyle name="Normal 2" xfId="3" xr:uid="{B99A9728-4181-4E10-9A7D-F6FA2D41C1C2}"/>
    <cellStyle name="Normal 2 2" xfId="21" xr:uid="{D245E550-6DC4-464E-BC9E-B8BB8FF47FFA}"/>
    <cellStyle name="Normal 2 2 2" xfId="76" xr:uid="{418AE6B7-4883-40CF-B7E0-E8903843E3C8}"/>
    <cellStyle name="Normal 2 2 2 2" xfId="181" xr:uid="{74AF0739-B6A2-4D63-AB95-D606EFCD5525}"/>
    <cellStyle name="Normal 2 2 3" xfId="128" xr:uid="{1B2A998C-1465-4567-89F1-D49FA63A0558}"/>
    <cellStyle name="Normal 2 3" xfId="34" xr:uid="{9959FB5A-92DC-4F5B-BA05-7578B72EA55C}"/>
    <cellStyle name="Normal 2 3 2" xfId="89" xr:uid="{BA0BBB05-2276-40CE-9331-2F11DEDD566E}"/>
    <cellStyle name="Normal 2 3 2 2" xfId="194" xr:uid="{40AF102A-6F84-4EA1-86AE-F21D3027B03C}"/>
    <cellStyle name="Normal 2 3 3" xfId="141" xr:uid="{4A1230BE-DB43-4A26-AA0B-EC87742D0BB1}"/>
    <cellStyle name="Normal 2 4" xfId="47" xr:uid="{C9EB474F-38CB-417B-BAFE-12FCAEB6B917}"/>
    <cellStyle name="Normal 2 4 2" xfId="102" xr:uid="{756F70DA-A844-4C72-A5DB-49C8D28BABC2}"/>
    <cellStyle name="Normal 2 4 2 2" xfId="207" xr:uid="{4A3C8C3D-66FD-4FCD-9EE1-0143CCFAC5EE}"/>
    <cellStyle name="Normal 2 4 3" xfId="154" xr:uid="{D3850522-CAE2-4125-8A70-390D1953457C}"/>
    <cellStyle name="Normal 2 5" xfId="62" xr:uid="{FEC486B2-72F3-4837-AABF-F208873D8282}"/>
    <cellStyle name="Normal 2 5 2" xfId="168" xr:uid="{C3306601-716F-49BD-BF14-C567D899BBAB}"/>
    <cellStyle name="Normal 2 6" xfId="115" xr:uid="{9F445F9F-682F-45FB-8EF4-82DA73F7116E}"/>
    <cellStyle name="Normal 2 7" xfId="6" xr:uid="{572D363D-A58A-4852-94FE-C6E6523A396B}"/>
    <cellStyle name="Normal 3" xfId="7" xr:uid="{9FCFF3A1-DEBF-4DF2-884D-337A0A280F03}"/>
    <cellStyle name="Normal 3 2" xfId="22" xr:uid="{64823147-4DBC-4235-BEC9-C4FF6206EA70}"/>
    <cellStyle name="Normal 3 2 2" xfId="77" xr:uid="{C696E8C7-37AD-4C70-9B4A-C34D33549A5F}"/>
    <cellStyle name="Normal 3 2 2 2" xfId="182" xr:uid="{B865EA29-4B9B-4C97-8E83-D4457302C6F6}"/>
    <cellStyle name="Normal 3 2 3" xfId="129" xr:uid="{C9345BF7-CF94-4EAD-817E-79DC6639D891}"/>
    <cellStyle name="Normal 3 3" xfId="35" xr:uid="{5E39A6F9-3B9D-42FC-942C-82396F68F64A}"/>
    <cellStyle name="Normal 3 3 2" xfId="90" xr:uid="{B2F6894A-ABDF-43B5-ACB8-C9BB8FFA8254}"/>
    <cellStyle name="Normal 3 3 2 2" xfId="195" xr:uid="{B89BCBE0-1A73-47C0-9968-394D990CE44B}"/>
    <cellStyle name="Normal 3 3 3" xfId="142" xr:uid="{0B4BD0D8-5EC2-4491-B0FE-EF1255690E88}"/>
    <cellStyle name="Normal 3 4" xfId="48" xr:uid="{19BF5F99-8799-4E7C-8FB1-DEEB93186CD6}"/>
    <cellStyle name="Normal 3 4 2" xfId="103" xr:uid="{FF00D113-D91D-4000-8A87-535BC8AA7275}"/>
    <cellStyle name="Normal 3 4 2 2" xfId="208" xr:uid="{D8FF36A5-87F7-4102-A01E-341FDFB3DC50}"/>
    <cellStyle name="Normal 3 4 3" xfId="155" xr:uid="{8973DE8E-A21D-4A67-AE7E-9BCCFEABD1D7}"/>
    <cellStyle name="Normal 3 5" xfId="63" xr:uid="{6F24F798-C036-4FC7-B10A-6F202581A2CC}"/>
    <cellStyle name="Normal 3 5 2" xfId="169" xr:uid="{353F0A7F-7ABF-4972-950E-E5EB28AC0136}"/>
    <cellStyle name="Normal 3 6" xfId="116" xr:uid="{E3D319F9-E9CF-40F2-90B9-FE6BA93125B8}"/>
    <cellStyle name="Normal 4" xfId="11" xr:uid="{52ED5DC7-210A-445A-915C-A2E1BF4F8C59}"/>
    <cellStyle name="Normal 4 2" xfId="26" xr:uid="{20B018E7-FDD2-4D64-AF83-7566BF3BC845}"/>
    <cellStyle name="Normal 4 2 2" xfId="81" xr:uid="{6178EC38-A062-46C3-BBDA-1F030D7D4CD1}"/>
    <cellStyle name="Normal 4 2 2 2" xfId="186" xr:uid="{8C125171-9CD0-4D07-966B-D69CBEB140C2}"/>
    <cellStyle name="Normal 4 2 3" xfId="133" xr:uid="{00FC95A5-2941-4A9A-8D15-985B00991972}"/>
    <cellStyle name="Normal 4 3" xfId="39" xr:uid="{EEA1B992-496D-4D09-B5A5-C93195F8259C}"/>
    <cellStyle name="Normal 4 3 2" xfId="94" xr:uid="{D9A8C5DA-CF6B-4C37-B9FA-1B4D9EB6CA5E}"/>
    <cellStyle name="Normal 4 3 2 2" xfId="199" xr:uid="{1C29C5AF-57AE-4CF5-A536-06218088DB3A}"/>
    <cellStyle name="Normal 4 3 3" xfId="146" xr:uid="{0E7F66CE-3CE3-4E80-A053-2D3830CC49B6}"/>
    <cellStyle name="Normal 4 4" xfId="52" xr:uid="{81CD0E6C-08B3-474E-9036-C846BA89C4DF}"/>
    <cellStyle name="Normal 4 4 2" xfId="107" xr:uid="{0E22EDF5-01B4-4706-9EAB-D01AACA1D958}"/>
    <cellStyle name="Normal 4 4 2 2" xfId="212" xr:uid="{73CD0AFB-63E6-47D8-BDDB-D751FFB60CDB}"/>
    <cellStyle name="Normal 4 4 3" xfId="159" xr:uid="{600F8E78-9F3F-4DCB-8BBA-E571C692EDF0}"/>
    <cellStyle name="Normal 4 5" xfId="67" xr:uid="{0E130F97-0EB5-444C-A205-F58418115BD4}"/>
    <cellStyle name="Normal 4 5 2" xfId="173" xr:uid="{20286E43-B33A-466B-B905-CA3B8D96BB98}"/>
    <cellStyle name="Normal 4 6" xfId="120" xr:uid="{9425644B-9165-4A5C-8E86-AF1E7D81D0FF}"/>
    <cellStyle name="Normal 5" xfId="19" xr:uid="{8C177EFE-557B-4BF8-B113-860388016769}"/>
    <cellStyle name="Normal 5 2" xfId="75" xr:uid="{E339B932-AE50-4479-AC49-EF84DAEB367F}"/>
    <cellStyle name="Normal 6" xfId="15" xr:uid="{7BD16B33-6930-4198-A6F1-8E4EAC20364B}"/>
    <cellStyle name="Normal 6 2" xfId="71" xr:uid="{BEEDA6E6-2F0A-4FD9-B680-5652C04B4245}"/>
    <cellStyle name="Normal 6 2 2" xfId="177" xr:uid="{A41F7CA7-EB0E-4346-85BA-26B66233784E}"/>
    <cellStyle name="Normal 6 3" xfId="124" xr:uid="{1A2C9E8F-E339-487E-ADB7-653CAF2283B3}"/>
    <cellStyle name="Normal 7" xfId="30" xr:uid="{A0527DB1-859B-47D9-8AF4-7E6FBB24C293}"/>
    <cellStyle name="Normal 7 2" xfId="85" xr:uid="{4309EB4E-D133-4BB8-8C9F-F55DF1E295AF}"/>
    <cellStyle name="Normal 7 2 2" xfId="190" xr:uid="{4070A2FD-CB1D-46D6-AFEE-D53E679E461E}"/>
    <cellStyle name="Normal 7 3" xfId="137" xr:uid="{676DAAF5-AC0B-4A24-A15C-AA0472388AC5}"/>
    <cellStyle name="Normal 8" xfId="43" xr:uid="{88AA4B56-5212-4625-8A57-DAA15B88DCB4}"/>
    <cellStyle name="Normal 8 2" xfId="98" xr:uid="{EA3E8B42-E850-4A76-9DE5-EDEB909C927A}"/>
    <cellStyle name="Normal 8 2 2" xfId="203" xr:uid="{B3554D9C-7423-46A1-AC75-E8AC3DB91AF5}"/>
    <cellStyle name="Normal 8 3" xfId="150" xr:uid="{B6AF7096-7495-40F8-8DFB-CBA837E78CF6}"/>
    <cellStyle name="Normal 9" xfId="60" xr:uid="{E867A79A-5FDB-4F45-A8F9-B6AC5B9D7569}"/>
    <cellStyle name="Percent" xfId="2" builtinId="5"/>
    <cellStyle name="Percent 10" xfId="114" xr:uid="{7868A223-7A62-4040-8A1F-697609DDA337}"/>
    <cellStyle name="Percent 11" xfId="5" xr:uid="{EE941A09-82F0-45C0-B10F-76FC07DAEEFD}"/>
    <cellStyle name="Percent 2" xfId="9" xr:uid="{8BFD9FCD-CF3F-4946-9791-AAC37770C517}"/>
    <cellStyle name="Percent 2 2" xfId="24" xr:uid="{5B4A32BC-2D03-4598-9EC9-ACA78BA94BFB}"/>
    <cellStyle name="Percent 2 2 2" xfId="79" xr:uid="{FC5F31F7-54FD-4F4F-9317-7C1E75E9E3BB}"/>
    <cellStyle name="Percent 2 2 2 2" xfId="184" xr:uid="{2A8E32BE-C94A-4DD2-90C9-94112466EF41}"/>
    <cellStyle name="Percent 2 2 3" xfId="131" xr:uid="{425A8DD2-6A22-4039-97EE-D53CA44B19DD}"/>
    <cellStyle name="Percent 2 3" xfId="37" xr:uid="{236B8580-D7D1-469D-AF95-E1CFD5B41119}"/>
    <cellStyle name="Percent 2 3 2" xfId="92" xr:uid="{1ACB8966-E39F-4D01-82FF-A65C66A0ADC8}"/>
    <cellStyle name="Percent 2 3 2 2" xfId="197" xr:uid="{B7AD31B6-D449-4CBE-9939-81318ABAF046}"/>
    <cellStyle name="Percent 2 3 3" xfId="144" xr:uid="{83E4070D-767C-4F53-87F3-4898969296F8}"/>
    <cellStyle name="Percent 2 4" xfId="50" xr:uid="{9260B4DB-A3D4-4976-97AA-4E5A1AD23684}"/>
    <cellStyle name="Percent 2 4 2" xfId="105" xr:uid="{513B06AF-3ADE-4F9B-A6DA-37039A14F880}"/>
    <cellStyle name="Percent 2 4 2 2" xfId="210" xr:uid="{5CA3032B-99B7-405F-9C8E-54DA37CFB930}"/>
    <cellStyle name="Percent 2 4 3" xfId="157" xr:uid="{B15AD370-0144-4FDD-84AB-6482C09A230B}"/>
    <cellStyle name="Percent 2 5" xfId="65" xr:uid="{6AF70087-790D-4B7D-90C0-B1FB37759188}"/>
    <cellStyle name="Percent 2 5 2" xfId="171" xr:uid="{5FEAA66B-5EE7-49B3-9640-DAC60CE307E6}"/>
    <cellStyle name="Percent 2 6" xfId="118" xr:uid="{B47EBB9B-C7EE-487E-9594-D1AA29CB900A}"/>
    <cellStyle name="Percent 3" xfId="13" xr:uid="{FBA9ADE3-D1A0-43B5-910C-82408F637899}"/>
    <cellStyle name="Percent 3 2" xfId="28" xr:uid="{C59C35C1-9ADF-4FA7-A3BF-AE805C05C2EE}"/>
    <cellStyle name="Percent 3 2 2" xfId="83" xr:uid="{D27A9B6B-A7EA-42C6-BD8E-04E433A5147B}"/>
    <cellStyle name="Percent 3 2 2 2" xfId="188" xr:uid="{3D7A89B1-364B-4297-8204-F2F0F302D138}"/>
    <cellStyle name="Percent 3 2 3" xfId="135" xr:uid="{66C59DF8-BFE3-4813-9EF4-1B7D4885D29A}"/>
    <cellStyle name="Percent 3 3" xfId="41" xr:uid="{A165D081-EC3D-46B1-B6C7-D2787E38FC85}"/>
    <cellStyle name="Percent 3 3 2" xfId="96" xr:uid="{9A7797D2-6BE5-4468-80C1-DBA9C4DBD0B8}"/>
    <cellStyle name="Percent 3 3 2 2" xfId="201" xr:uid="{55650E75-BD4B-47C4-9459-264441E678D9}"/>
    <cellStyle name="Percent 3 3 3" xfId="148" xr:uid="{34A27936-BBD0-4531-8BCA-4FDA1F42E5CD}"/>
    <cellStyle name="Percent 3 4" xfId="54" xr:uid="{B54C68FC-EB06-46F6-9510-89CE54A34328}"/>
    <cellStyle name="Percent 3 4 2" xfId="109" xr:uid="{A7363051-84E2-4CF7-881B-AF8B10C784B6}"/>
    <cellStyle name="Percent 3 4 2 2" xfId="214" xr:uid="{D5BDB50F-7EA3-4600-A2F9-0E928AC40357}"/>
    <cellStyle name="Percent 3 4 3" xfId="161" xr:uid="{5D60557C-7C0D-409C-8700-B400A80F074E}"/>
    <cellStyle name="Percent 3 5" xfId="69" xr:uid="{478AC944-C28B-42EF-B1D4-35E86AB9B888}"/>
    <cellStyle name="Percent 3 5 2" xfId="175" xr:uid="{DAEB3EB4-FC2F-44C2-8625-94DE60249A15}"/>
    <cellStyle name="Percent 3 6" xfId="122" xr:uid="{E4A0ED59-7C2B-4A39-8FA2-72C1551C2E75}"/>
    <cellStyle name="Percent 4" xfId="20" xr:uid="{6A195803-FDB9-4226-97AE-B51FCAC37BB6}"/>
    <cellStyle name="Percent 5" xfId="17" xr:uid="{B6A5AAB7-CBDE-4019-91D3-58A64847BAFD}"/>
    <cellStyle name="Percent 5 2" xfId="73" xr:uid="{8DA4AE56-FA32-4F43-A95E-3B1A83EC0870}"/>
    <cellStyle name="Percent 5 2 2" xfId="179" xr:uid="{BBCE41A6-0308-4EF4-978D-EA668BF3FD8F}"/>
    <cellStyle name="Percent 5 3" xfId="126" xr:uid="{28179A12-E6CB-4974-A2A4-BCF0E056DBB4}"/>
    <cellStyle name="Percent 6" xfId="32" xr:uid="{C9D84FF9-1809-4F65-8E73-C3A7C7682976}"/>
    <cellStyle name="Percent 6 2" xfId="87" xr:uid="{E7BCB055-AEE1-44E1-8BAB-9ECA40EAEA2C}"/>
    <cellStyle name="Percent 6 2 2" xfId="192" xr:uid="{FB1CC11A-1D55-493F-BB70-8FCF18B0AAA6}"/>
    <cellStyle name="Percent 6 3" xfId="139" xr:uid="{F8B6D391-7AA8-4784-B01C-0628B603A2A6}"/>
    <cellStyle name="Percent 7" xfId="45" xr:uid="{EC099B8F-9555-4D95-B8DF-DDA73C6646D9}"/>
    <cellStyle name="Percent 7 2" xfId="100" xr:uid="{78254F7A-EAAD-4DA4-A0CC-1C925142EB15}"/>
    <cellStyle name="Percent 7 2 2" xfId="205" xr:uid="{C4FB9B98-DF70-4314-893E-D6EBB23D9170}"/>
    <cellStyle name="Percent 7 3" xfId="152" xr:uid="{92CF761C-1BBE-4D94-BF6D-AD7667227CE2}"/>
    <cellStyle name="Percent 8" xfId="61" xr:uid="{1848715F-DE88-40CD-98AC-0CB6E56A7642}"/>
    <cellStyle name="Percent 9" xfId="58" xr:uid="{657D1467-14DF-4F62-A66C-89876345DB56}"/>
    <cellStyle name="Percent 9 2" xfId="166" xr:uid="{D3945A79-ED19-4CA5-8845-8236089475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3" t="str" cm="1">
        <f t="array" ref="C3">IF(LEFT(INDEX(C5:C7,$A$4),1)&lt;&gt;"*",INDEX(C5:C7,$A$4),"")</f>
        <v>IE</v>
      </c>
      <c r="D3" s="23" t="str" cm="1">
        <f t="array" ref="D3">IF(LEFT(INDEX(D5:D7,$A$4),1)&lt;&gt;"*",INDEX(D5:D7,$A$4),"")</f>
        <v>National</v>
      </c>
      <c r="E3" s="23" t="str" cm="1">
        <f t="array" ref="E3">IF(LEFT(INDEX(E5:E7,$A$4),1)&lt;&gt;"*",INDEX(E5:E7,$A$4),"")</f>
        <v>IE-CW</v>
      </c>
      <c r="F3" s="23" t="str" cm="1">
        <f t="array" ref="F3">IF(LEFT(INDEX(F5:F7,$A$4),1)&lt;&gt;"*",INDEX(F5:F7,$A$4),"")</f>
        <v>IE-D</v>
      </c>
      <c r="G3" s="23" t="str" cm="1">
        <f t="array" ref="G3">IF(LEFT(INDEX(G5:G7,$A$4),1)&lt;&gt;"*",INDEX(G5:G7,$A$4),"")</f>
        <v>IE-KE</v>
      </c>
      <c r="H3" s="23" t="str" cm="1">
        <f t="array" ref="H3">IF(LEFT(INDEX(H5:H7,$A$4),1)&lt;&gt;"*",INDEX(H5:H7,$A$4),"")</f>
        <v>IE-KK</v>
      </c>
      <c r="I3" s="23" t="str" cm="1">
        <f t="array" ref="I3">IF(LEFT(INDEX(I5:I7,$A$4),1)&lt;&gt;"*",INDEX(I5:I7,$A$4),"")</f>
        <v>IE-LS</v>
      </c>
      <c r="J3" s="23" t="str" cm="1">
        <f t="array" ref="J3">IF(LEFT(INDEX(J5:J7,$A$4),1)&lt;&gt;"*",INDEX(J5:J7,$A$4),"")</f>
        <v>IE-LD</v>
      </c>
      <c r="K3" s="23" t="str" cm="1">
        <f t="array" ref="K3">IF(LEFT(INDEX(K5:K7,$A$4),1)&lt;&gt;"*",INDEX(K5:K7,$A$4),"")</f>
        <v>IE-LH</v>
      </c>
      <c r="L3" s="23" t="str" cm="1">
        <f t="array" ref="L3">IF(LEFT(INDEX(L5:L7,$A$4),1)&lt;&gt;"*",INDEX(L5:L7,$A$4),"")</f>
        <v>IE-MH</v>
      </c>
      <c r="M3" s="23" t="str" cm="1">
        <f t="array" ref="M3">IF(LEFT(INDEX(M5:M7,$A$4),1)&lt;&gt;"*",INDEX(M5:M7,$A$4),"")</f>
        <v>IE-OY</v>
      </c>
      <c r="N3" s="23" t="str" cm="1">
        <f t="array" ref="N3">IF(LEFT(INDEX(N5:N7,$A$4),1)&lt;&gt;"*",INDEX(N5:N7,$A$4),"")</f>
        <v>IE-WH</v>
      </c>
      <c r="O3" s="23" t="str" cm="1">
        <f t="array" ref="O3">IF(LEFT(INDEX(O5:O7,$A$4),1)&lt;&gt;"*",INDEX(O5:O7,$A$4),"")</f>
        <v>IE-WX</v>
      </c>
      <c r="P3" s="23" t="str" cm="1">
        <f t="array" ref="P3">IF(LEFT(INDEX(P5:P7,$A$4),1)&lt;&gt;"*",INDEX(P5:P7,$A$4),"")</f>
        <v>IE-WW</v>
      </c>
      <c r="Q3" s="23" t="str" cm="1">
        <f t="array" ref="Q3">IF(LEFT(INDEX(Q5:Q7,$A$4),1)&lt;&gt;"*",INDEX(Q5:Q7,$A$4),"")</f>
        <v>IE-CE</v>
      </c>
      <c r="R3" s="23" t="str" cm="1">
        <f t="array" ref="R3">IF(LEFT(INDEX(R5:R7,$A$4),1)&lt;&gt;"*",INDEX(R5:R7,$A$4),"")</f>
        <v>IE-CO</v>
      </c>
      <c r="S3" s="23" t="str" cm="1">
        <f t="array" ref="S3">IF(LEFT(INDEX(S5:S7,$A$4),1)&lt;&gt;"*",INDEX(S5:S7,$A$4),"")</f>
        <v>IE-KY</v>
      </c>
      <c r="T3" s="23" t="str" cm="1">
        <f t="array" ref="T3">IF(LEFT(INDEX(T5:T7,$A$4),1)&lt;&gt;"*",INDEX(T5:T7,$A$4),"")</f>
        <v>IE-LK</v>
      </c>
      <c r="U3" s="23" t="str" cm="1">
        <f t="array" ref="U3">IF(LEFT(INDEX(U5:U7,$A$4),1)&lt;&gt;"*",INDEX(U5:U7,$A$4),"")</f>
        <v>IE-TA</v>
      </c>
      <c r="V3" s="23" t="str" cm="1">
        <f t="array" ref="V3">IF(LEFT(INDEX(V5:V7,$A$4),1)&lt;&gt;"*",INDEX(V5:V7,$A$4),"")</f>
        <v>IE-WD</v>
      </c>
      <c r="W3" s="23" t="str" cm="1">
        <f t="array" ref="W3">IF(LEFT(INDEX(W5:W7,$A$4),1)&lt;&gt;"*",INDEX(W5:W7,$A$4),"")</f>
        <v>IE-G</v>
      </c>
      <c r="X3" s="23" t="str" cm="1">
        <f t="array" ref="X3">IF(LEFT(INDEX(X5:X7,$A$4),1)&lt;&gt;"*",INDEX(X5:X7,$A$4),"")</f>
        <v>IE-LM</v>
      </c>
      <c r="Y3" s="23" t="str" cm="1">
        <f t="array" ref="Y3">IF(LEFT(INDEX(Y5:Y7,$A$4),1)&lt;&gt;"*",INDEX(Y5:Y7,$A$4),"")</f>
        <v>IE-MO</v>
      </c>
      <c r="Z3" s="23" t="str" cm="1">
        <f t="array" ref="Z3">IF(LEFT(INDEX(Z5:Z7,$A$4),1)&lt;&gt;"*",INDEX(Z5:Z7,$A$4),"")</f>
        <v>IE-RN</v>
      </c>
      <c r="AA3" s="23" t="str" cm="1">
        <f t="array" ref="AA3">IF(LEFT(INDEX(AA5:AA7,$A$4),1)&lt;&gt;"*",INDEX(AA5:AA7,$A$4),"")</f>
        <v>IE-SO</v>
      </c>
      <c r="AB3" s="23" t="str" cm="1">
        <f t="array" ref="AB3">IF(LEFT(INDEX(AB5:AB7,$A$4),1)&lt;&gt;"*",INDEX(AB5:AB7,$A$4),"")</f>
        <v>IE-CN</v>
      </c>
      <c r="AC3" s="23" t="str" cm="1">
        <f t="array" ref="AC3">IF(LEFT(INDEX(AC5:AC7,$A$4),1)&lt;&gt;"*",INDEX(AC5:AC7,$A$4),"")</f>
        <v>IE-DL</v>
      </c>
      <c r="AD3" s="23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76</v>
      </c>
      <c r="C5" s="24" t="s">
        <v>77</v>
      </c>
      <c r="D5" s="24" t="s">
        <v>163</v>
      </c>
      <c r="E5" s="23" t="str">
        <f>Regions!A11</f>
        <v>IE-CW</v>
      </c>
      <c r="F5" s="23" t="str">
        <f>Regions!A16</f>
        <v>IE-D</v>
      </c>
      <c r="G5" s="23" t="str">
        <f>Regions!A19</f>
        <v>IE-KE</v>
      </c>
      <c r="H5" s="23" t="str">
        <f>Regions!A20</f>
        <v>IE-KK</v>
      </c>
      <c r="I5" s="23" t="str">
        <f>Regions!A21</f>
        <v>IE-LS</v>
      </c>
      <c r="J5" s="23" t="str">
        <f>Regions!A24</f>
        <v>IE-LD</v>
      </c>
      <c r="K5" s="23" t="str">
        <f>Regions!A25</f>
        <v>IE-LH</v>
      </c>
      <c r="L5" s="23" t="str">
        <f>Regions!A27</f>
        <v>IE-MH</v>
      </c>
      <c r="M5" s="23" t="str">
        <f>Regions!A29</f>
        <v>IE-OY</v>
      </c>
      <c r="N5" s="23" t="str">
        <f>Regions!A34</f>
        <v>IE-WH</v>
      </c>
      <c r="O5" s="23" t="str">
        <f>Regions!A35</f>
        <v>IE-WX</v>
      </c>
      <c r="P5" s="23" t="str">
        <f>Regions!A36</f>
        <v>IE-WW</v>
      </c>
      <c r="Q5" s="23" t="str">
        <f>Regions!A13</f>
        <v>IE-CE</v>
      </c>
      <c r="R5" s="23" t="str">
        <f>Regions!A14</f>
        <v>IE-CO</v>
      </c>
      <c r="S5" s="23" t="str">
        <f>Regions!A18</f>
        <v>IE-KY</v>
      </c>
      <c r="T5" s="23" t="str">
        <f>Regions!A23</f>
        <v>IE-LK</v>
      </c>
      <c r="U5" s="23" t="str">
        <f>Regions!A32</f>
        <v>IE-TA</v>
      </c>
      <c r="V5" s="23" t="str">
        <f>Regions!A33</f>
        <v>IE-WD</v>
      </c>
      <c r="W5" s="23" t="str">
        <f>Regions!A17</f>
        <v>IE-G</v>
      </c>
      <c r="X5" s="23" t="str">
        <f>Regions!A22</f>
        <v>IE-LM</v>
      </c>
      <c r="Y5" s="23" t="str">
        <f>Regions!A26</f>
        <v>IE-MO</v>
      </c>
      <c r="Z5" s="23" t="str">
        <f>Regions!A30</f>
        <v>IE-RN</v>
      </c>
      <c r="AA5" s="23" t="str">
        <f>Regions!A31</f>
        <v>IE-SO</v>
      </c>
      <c r="AB5" s="23" t="str">
        <f>Regions!A12</f>
        <v>IE-CN</v>
      </c>
      <c r="AC5" s="23" t="str">
        <f>Regions!A15</f>
        <v>IE-DL</v>
      </c>
      <c r="AD5" s="23" t="str">
        <f>Regions!A28</f>
        <v>IE-MN</v>
      </c>
    </row>
    <row r="6" spans="1:30" x14ac:dyDescent="0.25">
      <c r="A6" t="s">
        <v>78</v>
      </c>
      <c r="C6" s="23" t="str">
        <f>C5</f>
        <v>IE</v>
      </c>
      <c r="D6" s="23" t="str">
        <f>IF(LEFT(D5,1)&lt;&gt;"*","*"&amp;D5,D5)</f>
        <v>*National</v>
      </c>
      <c r="E6" s="23" t="str">
        <f t="shared" ref="E6:AD6" si="0">IF(LEFT(E5,1)&lt;&gt;"*","*"&amp;E5,E5)</f>
        <v>*IE-CW</v>
      </c>
      <c r="F6" s="23" t="str">
        <f t="shared" si="0"/>
        <v>*IE-D</v>
      </c>
      <c r="G6" s="23" t="str">
        <f t="shared" si="0"/>
        <v>*IE-KE</v>
      </c>
      <c r="H6" s="23" t="str">
        <f t="shared" si="0"/>
        <v>*IE-KK</v>
      </c>
      <c r="I6" s="23" t="str">
        <f t="shared" si="0"/>
        <v>*IE-LS</v>
      </c>
      <c r="J6" s="23" t="str">
        <f t="shared" si="0"/>
        <v>*IE-LD</v>
      </c>
      <c r="K6" s="23" t="str">
        <f t="shared" si="0"/>
        <v>*IE-LH</v>
      </c>
      <c r="L6" s="23" t="str">
        <f t="shared" si="0"/>
        <v>*IE-MH</v>
      </c>
      <c r="M6" s="23" t="str">
        <f t="shared" si="0"/>
        <v>*IE-OY</v>
      </c>
      <c r="N6" s="23" t="str">
        <f t="shared" si="0"/>
        <v>*IE-WH</v>
      </c>
      <c r="O6" s="23" t="str">
        <f t="shared" si="0"/>
        <v>*IE-WX</v>
      </c>
      <c r="P6" s="23" t="str">
        <f t="shared" si="0"/>
        <v>*IE-WW</v>
      </c>
      <c r="Q6" s="23" t="str">
        <f t="shared" si="0"/>
        <v>*IE-CE</v>
      </c>
      <c r="R6" s="23" t="str">
        <f t="shared" si="0"/>
        <v>*IE-CO</v>
      </c>
      <c r="S6" s="23" t="str">
        <f t="shared" si="0"/>
        <v>*IE-KY</v>
      </c>
      <c r="T6" s="23" t="str">
        <f t="shared" si="0"/>
        <v>*IE-LK</v>
      </c>
      <c r="U6" s="23" t="str">
        <f t="shared" si="0"/>
        <v>*IE-TA</v>
      </c>
      <c r="V6" s="23" t="str">
        <f t="shared" si="0"/>
        <v>*IE-WD</v>
      </c>
      <c r="W6" s="23" t="str">
        <f t="shared" si="0"/>
        <v>*IE-G</v>
      </c>
      <c r="X6" s="23" t="str">
        <f t="shared" si="0"/>
        <v>*IE-LM</v>
      </c>
      <c r="Y6" s="23" t="str">
        <f t="shared" si="0"/>
        <v>*IE-MO</v>
      </c>
      <c r="Z6" s="23" t="str">
        <f t="shared" si="0"/>
        <v>*IE-RN</v>
      </c>
      <c r="AA6" s="23" t="str">
        <f t="shared" si="0"/>
        <v>*IE-SO</v>
      </c>
      <c r="AB6" s="23" t="str">
        <f t="shared" si="0"/>
        <v>*IE-CN</v>
      </c>
      <c r="AC6" s="23" t="str">
        <f t="shared" si="0"/>
        <v>*IE-DL</v>
      </c>
      <c r="AD6" s="23" t="str">
        <f t="shared" si="0"/>
        <v>*IE-MN</v>
      </c>
    </row>
    <row r="7" spans="1:30" x14ac:dyDescent="0.25">
      <c r="A7" t="s">
        <v>79</v>
      </c>
      <c r="C7" s="23" t="str">
        <f>"*"&amp;C5</f>
        <v>*IE</v>
      </c>
      <c r="D7" s="23" t="str">
        <f>D5</f>
        <v>National</v>
      </c>
      <c r="E7" s="23" t="str">
        <f t="shared" ref="E7:AD7" si="1">E5</f>
        <v>IE-CW</v>
      </c>
      <c r="F7" s="23" t="str">
        <f t="shared" si="1"/>
        <v>IE-D</v>
      </c>
      <c r="G7" s="23" t="str">
        <f t="shared" si="1"/>
        <v>IE-KE</v>
      </c>
      <c r="H7" s="23" t="str">
        <f t="shared" si="1"/>
        <v>IE-KK</v>
      </c>
      <c r="I7" s="23" t="str">
        <f t="shared" si="1"/>
        <v>IE-LS</v>
      </c>
      <c r="J7" s="23" t="str">
        <f t="shared" si="1"/>
        <v>IE-LD</v>
      </c>
      <c r="K7" s="23" t="str">
        <f t="shared" si="1"/>
        <v>IE-LH</v>
      </c>
      <c r="L7" s="23" t="str">
        <f t="shared" si="1"/>
        <v>IE-MH</v>
      </c>
      <c r="M7" s="23" t="str">
        <f t="shared" si="1"/>
        <v>IE-OY</v>
      </c>
      <c r="N7" s="23" t="str">
        <f t="shared" si="1"/>
        <v>IE-WH</v>
      </c>
      <c r="O7" s="23" t="str">
        <f t="shared" si="1"/>
        <v>IE-WX</v>
      </c>
      <c r="P7" s="23" t="str">
        <f t="shared" si="1"/>
        <v>IE-WW</v>
      </c>
      <c r="Q7" s="23" t="str">
        <f t="shared" si="1"/>
        <v>IE-CE</v>
      </c>
      <c r="R7" s="23" t="str">
        <f t="shared" si="1"/>
        <v>IE-CO</v>
      </c>
      <c r="S7" s="23" t="str">
        <f t="shared" si="1"/>
        <v>IE-KY</v>
      </c>
      <c r="T7" s="23" t="str">
        <f t="shared" si="1"/>
        <v>IE-LK</v>
      </c>
      <c r="U7" s="23" t="str">
        <f t="shared" si="1"/>
        <v>IE-TA</v>
      </c>
      <c r="V7" s="23" t="str">
        <f t="shared" si="1"/>
        <v>IE-WD</v>
      </c>
      <c r="W7" s="23" t="str">
        <f t="shared" si="1"/>
        <v>IE-G</v>
      </c>
      <c r="X7" s="23" t="str">
        <f t="shared" si="1"/>
        <v>IE-LM</v>
      </c>
      <c r="Y7" s="23" t="str">
        <f t="shared" si="1"/>
        <v>IE-MO</v>
      </c>
      <c r="Z7" s="23" t="str">
        <f t="shared" si="1"/>
        <v>IE-RN</v>
      </c>
      <c r="AA7" s="23" t="str">
        <f t="shared" si="1"/>
        <v>IE-SO</v>
      </c>
      <c r="AB7" s="23" t="str">
        <f t="shared" si="1"/>
        <v>IE-CN</v>
      </c>
      <c r="AC7" s="23" t="str">
        <f t="shared" si="1"/>
        <v>IE-DL</v>
      </c>
      <c r="AD7" s="23" t="str">
        <f t="shared" si="1"/>
        <v>IE-MN</v>
      </c>
    </row>
    <row r="10" spans="1:30" ht="15.75" thickBot="1" x14ac:dyDescent="0.3">
      <c r="A10" s="25" t="s">
        <v>80</v>
      </c>
      <c r="B10" s="25" t="s">
        <v>81</v>
      </c>
    </row>
    <row r="11" spans="1:30" x14ac:dyDescent="0.25">
      <c r="A11" s="26" t="s">
        <v>82</v>
      </c>
      <c r="B11" s="26" t="s">
        <v>83</v>
      </c>
    </row>
    <row r="12" spans="1:30" x14ac:dyDescent="0.25">
      <c r="A12" s="27" t="s">
        <v>84</v>
      </c>
      <c r="B12" s="27" t="s">
        <v>85</v>
      </c>
    </row>
    <row r="13" spans="1:30" x14ac:dyDescent="0.25">
      <c r="A13" s="27" t="s">
        <v>86</v>
      </c>
      <c r="B13" s="27" t="s">
        <v>87</v>
      </c>
    </row>
    <row r="14" spans="1:30" x14ac:dyDescent="0.25">
      <c r="A14" s="27" t="s">
        <v>88</v>
      </c>
      <c r="B14" s="27" t="s">
        <v>89</v>
      </c>
    </row>
    <row r="15" spans="1:30" x14ac:dyDescent="0.25">
      <c r="A15" s="27" t="s">
        <v>90</v>
      </c>
      <c r="B15" s="27" t="s">
        <v>91</v>
      </c>
    </row>
    <row r="16" spans="1:30" x14ac:dyDescent="0.25">
      <c r="A16" s="27" t="s">
        <v>92</v>
      </c>
      <c r="B16" s="27" t="s">
        <v>93</v>
      </c>
    </row>
    <row r="17" spans="1:2" x14ac:dyDescent="0.25">
      <c r="A17" s="27" t="s">
        <v>94</v>
      </c>
      <c r="B17" s="27" t="s">
        <v>95</v>
      </c>
    </row>
    <row r="18" spans="1:2" x14ac:dyDescent="0.25">
      <c r="A18" s="27" t="s">
        <v>96</v>
      </c>
      <c r="B18" s="27" t="s">
        <v>97</v>
      </c>
    </row>
    <row r="19" spans="1:2" x14ac:dyDescent="0.25">
      <c r="A19" s="27" t="s">
        <v>98</v>
      </c>
      <c r="B19" s="27" t="s">
        <v>99</v>
      </c>
    </row>
    <row r="20" spans="1:2" x14ac:dyDescent="0.25">
      <c r="A20" s="27" t="s">
        <v>100</v>
      </c>
      <c r="B20" s="27" t="s">
        <v>101</v>
      </c>
    </row>
    <row r="21" spans="1:2" x14ac:dyDescent="0.25">
      <c r="A21" s="27" t="s">
        <v>102</v>
      </c>
      <c r="B21" s="27" t="s">
        <v>103</v>
      </c>
    </row>
    <row r="22" spans="1:2" x14ac:dyDescent="0.25">
      <c r="A22" s="27" t="s">
        <v>104</v>
      </c>
      <c r="B22" s="27" t="s">
        <v>105</v>
      </c>
    </row>
    <row r="23" spans="1:2" x14ac:dyDescent="0.25">
      <c r="A23" s="27" t="s">
        <v>106</v>
      </c>
      <c r="B23" s="27" t="s">
        <v>107</v>
      </c>
    </row>
    <row r="24" spans="1:2" x14ac:dyDescent="0.25">
      <c r="A24" s="27" t="s">
        <v>108</v>
      </c>
      <c r="B24" s="27" t="s">
        <v>109</v>
      </c>
    </row>
    <row r="25" spans="1:2" x14ac:dyDescent="0.25">
      <c r="A25" s="27" t="s">
        <v>110</v>
      </c>
      <c r="B25" s="27" t="s">
        <v>111</v>
      </c>
    </row>
    <row r="26" spans="1:2" x14ac:dyDescent="0.25">
      <c r="A26" s="27" t="s">
        <v>112</v>
      </c>
      <c r="B26" s="27" t="s">
        <v>113</v>
      </c>
    </row>
    <row r="27" spans="1:2" x14ac:dyDescent="0.25">
      <c r="A27" s="27" t="s">
        <v>114</v>
      </c>
      <c r="B27" s="27" t="s">
        <v>115</v>
      </c>
    </row>
    <row r="28" spans="1:2" x14ac:dyDescent="0.25">
      <c r="A28" s="27" t="s">
        <v>116</v>
      </c>
      <c r="B28" s="27" t="s">
        <v>117</v>
      </c>
    </row>
    <row r="29" spans="1:2" x14ac:dyDescent="0.25">
      <c r="A29" s="27" t="s">
        <v>118</v>
      </c>
      <c r="B29" s="27" t="s">
        <v>119</v>
      </c>
    </row>
    <row r="30" spans="1:2" x14ac:dyDescent="0.25">
      <c r="A30" s="27" t="s">
        <v>120</v>
      </c>
      <c r="B30" s="27" t="s">
        <v>121</v>
      </c>
    </row>
    <row r="31" spans="1:2" x14ac:dyDescent="0.25">
      <c r="A31" s="27" t="s">
        <v>122</v>
      </c>
      <c r="B31" s="27" t="s">
        <v>123</v>
      </c>
    </row>
    <row r="32" spans="1:2" x14ac:dyDescent="0.25">
      <c r="A32" s="27" t="s">
        <v>124</v>
      </c>
      <c r="B32" s="27" t="s">
        <v>125</v>
      </c>
    </row>
    <row r="33" spans="1:2" x14ac:dyDescent="0.25">
      <c r="A33" s="27" t="s">
        <v>126</v>
      </c>
      <c r="B33" s="27" t="s">
        <v>127</v>
      </c>
    </row>
    <row r="34" spans="1:2" x14ac:dyDescent="0.25">
      <c r="A34" s="27" t="s">
        <v>128</v>
      </c>
      <c r="B34" s="27" t="s">
        <v>129</v>
      </c>
    </row>
    <row r="35" spans="1:2" x14ac:dyDescent="0.25">
      <c r="A35" s="27" t="s">
        <v>130</v>
      </c>
      <c r="B35" s="27" t="s">
        <v>131</v>
      </c>
    </row>
    <row r="36" spans="1:2" x14ac:dyDescent="0.25">
      <c r="A36" s="27" t="s">
        <v>132</v>
      </c>
      <c r="B36" s="27" t="s">
        <v>133</v>
      </c>
    </row>
    <row r="37" spans="1:2" x14ac:dyDescent="0.25">
      <c r="A37" s="28" t="s">
        <v>134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dimension ref="A2:N14"/>
  <sheetViews>
    <sheetView workbookViewId="0">
      <selection activeCell="F14" sqref="F14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4" max="14" width="31.285156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1:14" x14ac:dyDescent="0.25">
      <c r="B5" s="5" t="s">
        <v>1</v>
      </c>
      <c r="C5" s="16" t="s">
        <v>2</v>
      </c>
      <c r="D5" s="16" t="s">
        <v>3</v>
      </c>
      <c r="E5" s="16" t="s">
        <v>4</v>
      </c>
      <c r="F5" s="16" t="s">
        <v>5</v>
      </c>
      <c r="G5" s="16" t="s">
        <v>6</v>
      </c>
      <c r="H5" s="17" t="s">
        <v>7</v>
      </c>
      <c r="I5" s="17" t="s">
        <v>8</v>
      </c>
      <c r="J5" s="5" t="s">
        <v>9</v>
      </c>
      <c r="K5" s="5" t="s">
        <v>10</v>
      </c>
      <c r="L5" s="5" t="s">
        <v>43</v>
      </c>
      <c r="M5" s="5" t="s">
        <v>11</v>
      </c>
      <c r="N5" s="5" t="s">
        <v>12</v>
      </c>
    </row>
    <row r="6" spans="1:14" x14ac:dyDescent="0.25">
      <c r="B6" s="2" t="str">
        <f>_xlfn.TEXTJOIN("_",TRUE,"UC",A12,"MaxGrowth",B12)</f>
        <v>UC_PWR_MaxGrowth_CCS</v>
      </c>
      <c r="C6" s="2" t="s">
        <v>13</v>
      </c>
      <c r="D6" s="2"/>
      <c r="E6" s="2"/>
      <c r="F6" s="2"/>
      <c r="G6" s="2" t="s">
        <v>154</v>
      </c>
      <c r="H6" s="2">
        <v>2018</v>
      </c>
      <c r="I6" s="2" t="s">
        <v>15</v>
      </c>
      <c r="J6" s="32">
        <f>1+$C12</f>
        <v>1.2</v>
      </c>
      <c r="K6" s="2">
        <v>1</v>
      </c>
      <c r="L6" s="33">
        <f>-D12</f>
        <v>-0.4</v>
      </c>
      <c r="M6" s="2">
        <v>5</v>
      </c>
      <c r="N6" s="2" t="str">
        <f>_xlfn.TEXTJOIN(" ",TRUE,A12, "maximum growth rate of",B12)</f>
        <v>PWR maximum growth rate of CCS</v>
      </c>
    </row>
    <row r="7" spans="1:14" x14ac:dyDescent="0.25">
      <c r="B7" s="2" t="str">
        <f>_xlfn.TEXTJOIN("_",TRUE,"UC",A13,"MaxGrowth",B13)</f>
        <v>UC_PWR_MaxGrowth_Wave</v>
      </c>
      <c r="C7" s="2" t="s">
        <v>13</v>
      </c>
      <c r="G7" s="2" t="s">
        <v>159</v>
      </c>
      <c r="H7">
        <v>2035</v>
      </c>
      <c r="I7" s="2" t="s">
        <v>15</v>
      </c>
      <c r="J7" s="32">
        <f>1+$C13</f>
        <v>1.2</v>
      </c>
      <c r="K7" s="2">
        <v>1</v>
      </c>
      <c r="L7" s="33">
        <f t="shared" ref="L7:L8" si="0">-D13</f>
        <v>-0.4</v>
      </c>
      <c r="M7" s="2">
        <v>5</v>
      </c>
      <c r="N7" s="2" t="str">
        <f t="shared" ref="N7:N8" si="1">_xlfn.TEXTJOIN(" ",TRUE,A13, "maximum growth rate of",B13)</f>
        <v>PWR maximum growth rate of Wave</v>
      </c>
    </row>
    <row r="8" spans="1:14" x14ac:dyDescent="0.25">
      <c r="B8" s="2" t="str">
        <f>_xlfn.TEXTJOIN("_",TRUE,"UC",A14,"MaxGrowth",B14)</f>
        <v>UC_PWR_MaxGrowth_Tidal</v>
      </c>
      <c r="C8" s="2" t="s">
        <v>13</v>
      </c>
      <c r="G8" s="2" t="s">
        <v>158</v>
      </c>
      <c r="H8">
        <v>2035</v>
      </c>
      <c r="I8" s="2" t="s">
        <v>15</v>
      </c>
      <c r="J8" s="32">
        <f>1+$C14</f>
        <v>1.2</v>
      </c>
      <c r="K8" s="2">
        <v>1</v>
      </c>
      <c r="L8" s="33">
        <f t="shared" si="0"/>
        <v>-0.1</v>
      </c>
      <c r="M8" s="2">
        <v>5</v>
      </c>
      <c r="N8" s="2" t="str">
        <f t="shared" si="1"/>
        <v>PWR maximum growth rate of Tidal</v>
      </c>
    </row>
    <row r="9" spans="1:14" x14ac:dyDescent="0.25">
      <c r="B9" s="35" t="s">
        <v>188</v>
      </c>
      <c r="C9" s="35" t="s">
        <v>13</v>
      </c>
      <c r="D9" s="35"/>
      <c r="E9" s="35"/>
      <c r="F9" s="35"/>
      <c r="G9" s="35" t="s">
        <v>189</v>
      </c>
      <c r="H9" s="35">
        <v>2020</v>
      </c>
      <c r="I9" s="35" t="s">
        <v>15</v>
      </c>
      <c r="J9" s="37">
        <v>1.2</v>
      </c>
      <c r="K9" s="35">
        <v>1</v>
      </c>
      <c r="L9" s="36">
        <f>L6</f>
        <v>-0.4</v>
      </c>
      <c r="M9" s="35">
        <v>5</v>
      </c>
      <c r="N9" s="35" t="s">
        <v>190</v>
      </c>
    </row>
    <row r="11" spans="1:14" x14ac:dyDescent="0.25">
      <c r="C11" t="s">
        <v>153</v>
      </c>
      <c r="D11" t="s">
        <v>155</v>
      </c>
    </row>
    <row r="12" spans="1:14" x14ac:dyDescent="0.25">
      <c r="A12" t="s">
        <v>165</v>
      </c>
      <c r="B12" t="s">
        <v>160</v>
      </c>
      <c r="C12" s="13">
        <v>0.2</v>
      </c>
      <c r="D12">
        <v>0.4</v>
      </c>
    </row>
    <row r="13" spans="1:14" x14ac:dyDescent="0.25">
      <c r="A13" t="s">
        <v>165</v>
      </c>
      <c r="B13" t="s">
        <v>161</v>
      </c>
      <c r="C13" s="13">
        <v>0.2</v>
      </c>
      <c r="D13">
        <v>0.4</v>
      </c>
    </row>
    <row r="14" spans="1:14" x14ac:dyDescent="0.25">
      <c r="A14" t="s">
        <v>165</v>
      </c>
      <c r="B14" t="s">
        <v>162</v>
      </c>
      <c r="C14" s="13">
        <v>0.2</v>
      </c>
      <c r="D14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dimension ref="A2:P53"/>
  <sheetViews>
    <sheetView zoomScaleNormal="100" workbookViewId="0">
      <selection activeCell="E11" sqref="E11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34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5" t="s">
        <v>1</v>
      </c>
      <c r="C5" s="16" t="s">
        <v>2</v>
      </c>
      <c r="D5" s="16" t="s">
        <v>3</v>
      </c>
      <c r="E5" s="16" t="s">
        <v>4</v>
      </c>
      <c r="F5" s="16" t="s">
        <v>5</v>
      </c>
      <c r="G5" s="16" t="s">
        <v>6</v>
      </c>
      <c r="H5" s="17" t="s">
        <v>7</v>
      </c>
      <c r="I5" s="17" t="s">
        <v>8</v>
      </c>
      <c r="J5" s="5" t="s">
        <v>9</v>
      </c>
      <c r="K5" s="5" t="s">
        <v>10</v>
      </c>
      <c r="L5" s="5" t="s">
        <v>43</v>
      </c>
      <c r="M5" s="5" t="s">
        <v>11</v>
      </c>
      <c r="N5" s="5" t="s">
        <v>12</v>
      </c>
    </row>
    <row r="6" spans="2:15" x14ac:dyDescent="0.25">
      <c r="B6" s="18" t="s">
        <v>57</v>
      </c>
      <c r="C6" s="18" t="s">
        <v>13</v>
      </c>
      <c r="D6" s="18" t="s">
        <v>14</v>
      </c>
      <c r="E6" s="18"/>
      <c r="F6" s="18"/>
      <c r="G6" s="18" t="s">
        <v>42</v>
      </c>
      <c r="H6" s="18">
        <v>2018</v>
      </c>
      <c r="I6" s="18" t="s">
        <v>15</v>
      </c>
      <c r="J6" s="29">
        <f t="shared" ref="J6:J23" si="0">1+$K27</f>
        <v>1.8</v>
      </c>
      <c r="K6" s="18">
        <v>1</v>
      </c>
      <c r="L6" s="19">
        <f>-C53/1000</f>
        <v>-18.168149999999997</v>
      </c>
      <c r="M6" s="18">
        <v>5</v>
      </c>
      <c r="N6" s="18" t="s">
        <v>59</v>
      </c>
    </row>
    <row r="7" spans="2:15" x14ac:dyDescent="0.25">
      <c r="B7" s="18" t="s">
        <v>58</v>
      </c>
      <c r="C7" s="18" t="s">
        <v>13</v>
      </c>
      <c r="D7" s="18" t="s">
        <v>14</v>
      </c>
      <c r="E7" s="18"/>
      <c r="F7" s="18"/>
      <c r="G7" s="18" t="s">
        <v>44</v>
      </c>
      <c r="H7" s="18">
        <v>2018</v>
      </c>
      <c r="I7" s="18" t="s">
        <v>15</v>
      </c>
      <c r="J7" s="29">
        <f t="shared" si="0"/>
        <v>1.8</v>
      </c>
      <c r="K7" s="18">
        <v>1</v>
      </c>
      <c r="L7" s="19">
        <f>-C53/1000</f>
        <v>-18.168149999999997</v>
      </c>
      <c r="M7" s="18">
        <v>5</v>
      </c>
      <c r="N7" s="18" t="s">
        <v>60</v>
      </c>
    </row>
    <row r="8" spans="2:15" x14ac:dyDescent="0.25">
      <c r="B8" s="18" t="s">
        <v>147</v>
      </c>
      <c r="C8" s="18" t="s">
        <v>13</v>
      </c>
      <c r="D8" s="18" t="s">
        <v>14</v>
      </c>
      <c r="E8" s="18"/>
      <c r="F8" s="18"/>
      <c r="G8" s="18" t="s">
        <v>148</v>
      </c>
      <c r="H8" s="18">
        <v>2018</v>
      </c>
      <c r="I8" s="18" t="s">
        <v>15</v>
      </c>
      <c r="J8" s="29">
        <f t="shared" si="0"/>
        <v>1.5</v>
      </c>
      <c r="K8" s="18">
        <v>1</v>
      </c>
      <c r="L8" s="19">
        <f>-C53/1000</f>
        <v>-18.168149999999997</v>
      </c>
      <c r="M8" s="18">
        <v>5</v>
      </c>
      <c r="N8" s="18" t="s">
        <v>149</v>
      </c>
    </row>
    <row r="9" spans="2:15" x14ac:dyDescent="0.25">
      <c r="B9" s="21" t="s">
        <v>68</v>
      </c>
      <c r="C9" s="21" t="s">
        <v>13</v>
      </c>
      <c r="D9" s="21" t="s">
        <v>14</v>
      </c>
      <c r="E9" s="21"/>
      <c r="F9" s="21"/>
      <c r="G9" s="21" t="s">
        <v>67</v>
      </c>
      <c r="H9" s="21">
        <v>2018</v>
      </c>
      <c r="I9" s="21" t="s">
        <v>15</v>
      </c>
      <c r="J9" s="30">
        <f t="shared" si="0"/>
        <v>1.5</v>
      </c>
      <c r="K9" s="21">
        <v>1</v>
      </c>
      <c r="L9" s="22">
        <f>-C53/1000</f>
        <v>-18.168149999999997</v>
      </c>
      <c r="M9" s="21">
        <v>5</v>
      </c>
      <c r="N9" s="21" t="s">
        <v>69</v>
      </c>
    </row>
    <row r="10" spans="2:15" x14ac:dyDescent="0.25">
      <c r="B10" s="18" t="s">
        <v>55</v>
      </c>
      <c r="C10" s="18" t="s">
        <v>13</v>
      </c>
      <c r="D10" s="18" t="s">
        <v>14</v>
      </c>
      <c r="E10" s="18"/>
      <c r="F10" s="18"/>
      <c r="G10" s="18" t="s">
        <v>39</v>
      </c>
      <c r="H10" s="18">
        <v>2018</v>
      </c>
      <c r="I10" s="18" t="s">
        <v>15</v>
      </c>
      <c r="J10" s="29">
        <f t="shared" si="0"/>
        <v>1.5</v>
      </c>
      <c r="K10" s="18">
        <v>1</v>
      </c>
      <c r="L10" s="19">
        <f>-C52/1000</f>
        <v>-2.4808499999999998</v>
      </c>
      <c r="M10" s="18">
        <v>5</v>
      </c>
      <c r="N10" s="18" t="s">
        <v>56</v>
      </c>
    </row>
    <row r="11" spans="2:15" x14ac:dyDescent="0.25">
      <c r="B11" s="18" t="s">
        <v>74</v>
      </c>
      <c r="C11" s="18" t="s">
        <v>13</v>
      </c>
      <c r="D11" s="18" t="s">
        <v>14</v>
      </c>
      <c r="E11" s="18"/>
      <c r="F11" s="18"/>
      <c r="G11" s="18" t="s">
        <v>72</v>
      </c>
      <c r="H11" s="18">
        <v>2018</v>
      </c>
      <c r="I11" s="18" t="s">
        <v>15</v>
      </c>
      <c r="J11" s="29">
        <f t="shared" si="0"/>
        <v>1.5</v>
      </c>
      <c r="K11" s="18">
        <v>1</v>
      </c>
      <c r="L11" s="19">
        <f>-C52/1000</f>
        <v>-2.4808499999999998</v>
      </c>
      <c r="M11" s="18">
        <v>5</v>
      </c>
      <c r="N11" s="18" t="s">
        <v>70</v>
      </c>
    </row>
    <row r="12" spans="2:15" x14ac:dyDescent="0.25">
      <c r="B12" s="18" t="s">
        <v>150</v>
      </c>
      <c r="C12" s="18" t="s">
        <v>13</v>
      </c>
      <c r="D12" s="18" t="s">
        <v>14</v>
      </c>
      <c r="E12" s="18"/>
      <c r="F12" s="18"/>
      <c r="G12" s="18" t="s">
        <v>151</v>
      </c>
      <c r="H12" s="18">
        <v>2018</v>
      </c>
      <c r="I12" s="18" t="s">
        <v>15</v>
      </c>
      <c r="J12" s="29">
        <f t="shared" si="0"/>
        <v>1.5</v>
      </c>
      <c r="K12" s="18">
        <v>1</v>
      </c>
      <c r="L12" s="19">
        <f>-C52/1000</f>
        <v>-2.4808499999999998</v>
      </c>
      <c r="M12" s="18">
        <v>5</v>
      </c>
      <c r="N12" s="18" t="s">
        <v>152</v>
      </c>
    </row>
    <row r="13" spans="2:15" x14ac:dyDescent="0.25">
      <c r="B13" s="21" t="s">
        <v>75</v>
      </c>
      <c r="C13" s="21" t="s">
        <v>13</v>
      </c>
      <c r="D13" s="21" t="s">
        <v>14</v>
      </c>
      <c r="E13" s="21"/>
      <c r="F13" s="21"/>
      <c r="G13" s="21" t="s">
        <v>73</v>
      </c>
      <c r="H13" s="21">
        <v>2018</v>
      </c>
      <c r="I13" s="21" t="s">
        <v>15</v>
      </c>
      <c r="J13" s="30">
        <f t="shared" si="0"/>
        <v>1.5</v>
      </c>
      <c r="K13" s="21">
        <v>1</v>
      </c>
      <c r="L13" s="22">
        <f>-C52/1000</f>
        <v>-2.4808499999999998</v>
      </c>
      <c r="M13" s="21">
        <v>5</v>
      </c>
      <c r="N13" s="21" t="s">
        <v>71</v>
      </c>
    </row>
    <row r="14" spans="2:15" x14ac:dyDescent="0.25">
      <c r="B14" s="18" t="s">
        <v>51</v>
      </c>
      <c r="C14" s="18" t="s">
        <v>13</v>
      </c>
      <c r="D14" s="18" t="s">
        <v>14</v>
      </c>
      <c r="E14" s="18"/>
      <c r="F14" s="18"/>
      <c r="G14" s="18" t="s">
        <v>40</v>
      </c>
      <c r="H14" s="18">
        <v>2018</v>
      </c>
      <c r="I14" s="18" t="s">
        <v>15</v>
      </c>
      <c r="J14" s="29">
        <f t="shared" si="0"/>
        <v>1.5</v>
      </c>
      <c r="K14" s="18">
        <v>1</v>
      </c>
      <c r="L14" s="19">
        <f>-C51/1000</f>
        <v>-7.9500000000000001E-2</v>
      </c>
      <c r="M14" s="18">
        <v>5</v>
      </c>
      <c r="N14" s="18" t="s">
        <v>53</v>
      </c>
    </row>
    <row r="15" spans="2:15" x14ac:dyDescent="0.25">
      <c r="B15" s="18" t="s">
        <v>136</v>
      </c>
      <c r="C15" s="18" t="s">
        <v>13</v>
      </c>
      <c r="D15" s="18" t="s">
        <v>14</v>
      </c>
      <c r="E15" s="18"/>
      <c r="F15" s="18"/>
      <c r="G15" s="18" t="s">
        <v>137</v>
      </c>
      <c r="H15" s="18">
        <v>2018</v>
      </c>
      <c r="I15" s="18" t="s">
        <v>15</v>
      </c>
      <c r="J15" s="29">
        <f t="shared" si="0"/>
        <v>1.5</v>
      </c>
      <c r="K15" s="18">
        <v>1</v>
      </c>
      <c r="L15" s="19">
        <f>-C51/1000</f>
        <v>-7.9500000000000001E-2</v>
      </c>
      <c r="M15" s="18">
        <v>5</v>
      </c>
      <c r="N15" s="18" t="s">
        <v>138</v>
      </c>
    </row>
    <row r="16" spans="2:15" x14ac:dyDescent="0.25">
      <c r="B16" s="18" t="s">
        <v>142</v>
      </c>
      <c r="C16" s="18" t="s">
        <v>13</v>
      </c>
      <c r="D16" s="18" t="s">
        <v>14</v>
      </c>
      <c r="E16" s="18"/>
      <c r="F16" s="18"/>
      <c r="G16" s="18" t="s">
        <v>143</v>
      </c>
      <c r="H16" s="18">
        <v>2018</v>
      </c>
      <c r="I16" s="18" t="s">
        <v>15</v>
      </c>
      <c r="J16" s="29">
        <f t="shared" si="0"/>
        <v>1.5</v>
      </c>
      <c r="K16" s="18">
        <v>1</v>
      </c>
      <c r="L16" s="19">
        <f>-C51/1000</f>
        <v>-7.9500000000000001E-2</v>
      </c>
      <c r="M16" s="18">
        <v>5</v>
      </c>
      <c r="N16" s="18" t="s">
        <v>144</v>
      </c>
    </row>
    <row r="17" spans="1:15" x14ac:dyDescent="0.25">
      <c r="B17" s="18" t="s">
        <v>52</v>
      </c>
      <c r="C17" s="18" t="s">
        <v>13</v>
      </c>
      <c r="D17" s="18" t="s">
        <v>14</v>
      </c>
      <c r="E17" s="18"/>
      <c r="F17" s="18"/>
      <c r="G17" s="18" t="s">
        <v>50</v>
      </c>
      <c r="H17" s="18">
        <v>2018</v>
      </c>
      <c r="I17" s="18" t="s">
        <v>15</v>
      </c>
      <c r="J17" s="29">
        <f t="shared" si="0"/>
        <v>1.5</v>
      </c>
      <c r="K17" s="18">
        <v>1</v>
      </c>
      <c r="L17" s="19">
        <f>-C51/1000</f>
        <v>-7.9500000000000001E-2</v>
      </c>
      <c r="M17" s="18">
        <v>5</v>
      </c>
      <c r="N17" s="18" t="s">
        <v>54</v>
      </c>
    </row>
    <row r="18" spans="1:15" x14ac:dyDescent="0.25">
      <c r="B18" s="21" t="s">
        <v>66</v>
      </c>
      <c r="C18" s="21" t="s">
        <v>13</v>
      </c>
      <c r="D18" s="21" t="s">
        <v>14</v>
      </c>
      <c r="E18" s="21"/>
      <c r="F18" s="21"/>
      <c r="G18" s="21" t="s">
        <v>65</v>
      </c>
      <c r="H18" s="21">
        <v>2018</v>
      </c>
      <c r="I18" s="21" t="s">
        <v>15</v>
      </c>
      <c r="J18" s="30">
        <f t="shared" si="0"/>
        <v>1.5</v>
      </c>
      <c r="K18" s="21">
        <v>1</v>
      </c>
      <c r="L18" s="22">
        <f>-C51/1000</f>
        <v>-7.9500000000000001E-2</v>
      </c>
      <c r="M18" s="21">
        <v>5</v>
      </c>
      <c r="N18" s="21" t="s">
        <v>64</v>
      </c>
    </row>
    <row r="19" spans="1:15" x14ac:dyDescent="0.25">
      <c r="B19" s="18" t="s">
        <v>47</v>
      </c>
      <c r="C19" s="18" t="s">
        <v>13</v>
      </c>
      <c r="D19" s="18" t="s">
        <v>14</v>
      </c>
      <c r="E19" s="18"/>
      <c r="F19" s="18"/>
      <c r="G19" s="18" t="s">
        <v>41</v>
      </c>
      <c r="H19" s="18">
        <v>2018</v>
      </c>
      <c r="I19" s="18" t="s">
        <v>15</v>
      </c>
      <c r="J19" s="29">
        <f t="shared" si="0"/>
        <v>1.5</v>
      </c>
      <c r="K19" s="18">
        <v>1</v>
      </c>
      <c r="L19" s="19">
        <f>-C50/1000</f>
        <v>-0.22769999999999999</v>
      </c>
      <c r="M19" s="18">
        <v>5</v>
      </c>
      <c r="N19" s="18" t="s">
        <v>46</v>
      </c>
    </row>
    <row r="20" spans="1:15" x14ac:dyDescent="0.25">
      <c r="B20" s="18" t="s">
        <v>135</v>
      </c>
      <c r="C20" s="18" t="s">
        <v>13</v>
      </c>
      <c r="D20" s="18" t="s">
        <v>14</v>
      </c>
      <c r="E20" s="18"/>
      <c r="F20" s="18"/>
      <c r="G20" s="18" t="s">
        <v>145</v>
      </c>
      <c r="H20" s="18">
        <v>2018</v>
      </c>
      <c r="I20" s="18" t="s">
        <v>15</v>
      </c>
      <c r="J20" s="29">
        <f t="shared" si="0"/>
        <v>1.5</v>
      </c>
      <c r="K20" s="18">
        <v>1</v>
      </c>
      <c r="L20" s="19">
        <f>-C50/1000</f>
        <v>-0.22769999999999999</v>
      </c>
      <c r="M20" s="18">
        <v>5</v>
      </c>
      <c r="N20" s="18" t="s">
        <v>139</v>
      </c>
    </row>
    <row r="21" spans="1:15" x14ac:dyDescent="0.25">
      <c r="B21" s="18" t="s">
        <v>140</v>
      </c>
      <c r="C21" s="18" t="s">
        <v>13</v>
      </c>
      <c r="D21" s="18" t="s">
        <v>14</v>
      </c>
      <c r="E21" s="18"/>
      <c r="F21" s="18"/>
      <c r="G21" s="18" t="s">
        <v>146</v>
      </c>
      <c r="H21" s="18">
        <v>2018</v>
      </c>
      <c r="I21" s="18" t="s">
        <v>15</v>
      </c>
      <c r="J21" s="29">
        <f t="shared" si="0"/>
        <v>1.5</v>
      </c>
      <c r="K21" s="18">
        <v>1</v>
      </c>
      <c r="L21" s="19">
        <f>-C50/1000</f>
        <v>-0.22769999999999999</v>
      </c>
      <c r="M21" s="18">
        <v>5</v>
      </c>
      <c r="N21" s="18" t="s">
        <v>141</v>
      </c>
    </row>
    <row r="22" spans="1:15" x14ac:dyDescent="0.25">
      <c r="B22" s="18" t="s">
        <v>48</v>
      </c>
      <c r="C22" s="18" t="s">
        <v>13</v>
      </c>
      <c r="D22" s="18" t="s">
        <v>14</v>
      </c>
      <c r="E22" s="18"/>
      <c r="F22" s="18"/>
      <c r="G22" s="18" t="s">
        <v>49</v>
      </c>
      <c r="H22" s="18">
        <v>2018</v>
      </c>
      <c r="I22" s="18" t="s">
        <v>15</v>
      </c>
      <c r="J22" s="29">
        <f t="shared" si="0"/>
        <v>1.5</v>
      </c>
      <c r="K22" s="18">
        <v>1</v>
      </c>
      <c r="L22" s="19">
        <f>-C50/1000</f>
        <v>-0.22769999999999999</v>
      </c>
      <c r="M22" s="18">
        <v>5</v>
      </c>
      <c r="N22" s="18" t="s">
        <v>45</v>
      </c>
      <c r="O22" s="2"/>
    </row>
    <row r="23" spans="1:15" x14ac:dyDescent="0.25">
      <c r="B23" s="21" t="s">
        <v>61</v>
      </c>
      <c r="C23" s="21" t="s">
        <v>13</v>
      </c>
      <c r="D23" s="21" t="s">
        <v>14</v>
      </c>
      <c r="E23" s="21"/>
      <c r="F23" s="21"/>
      <c r="G23" s="21" t="s">
        <v>62</v>
      </c>
      <c r="H23" s="21">
        <v>2018</v>
      </c>
      <c r="I23" s="21" t="s">
        <v>15</v>
      </c>
      <c r="J23" s="30">
        <f t="shared" si="0"/>
        <v>1.5</v>
      </c>
      <c r="K23" s="21">
        <v>1</v>
      </c>
      <c r="L23" s="22">
        <f>-C50/1000</f>
        <v>-0.22769999999999999</v>
      </c>
      <c r="M23" s="21">
        <v>5</v>
      </c>
      <c r="N23" s="21" t="s">
        <v>63</v>
      </c>
    </row>
    <row r="26" spans="1:15" x14ac:dyDescent="0.25">
      <c r="K26" t="s">
        <v>153</v>
      </c>
    </row>
    <row r="27" spans="1:15" x14ac:dyDescent="0.25">
      <c r="I27" t="s">
        <v>171</v>
      </c>
      <c r="J27" t="s">
        <v>172</v>
      </c>
      <c r="K27" s="13">
        <v>0.8</v>
      </c>
    </row>
    <row r="28" spans="1:15" x14ac:dyDescent="0.25">
      <c r="A28" s="4" t="s">
        <v>29</v>
      </c>
      <c r="J28" t="s">
        <v>173</v>
      </c>
      <c r="K28" s="13">
        <v>0.8</v>
      </c>
    </row>
    <row r="29" spans="1:15" x14ac:dyDescent="0.25">
      <c r="A29" s="5"/>
      <c r="B29" s="5"/>
      <c r="C29" s="10" t="s">
        <v>31</v>
      </c>
      <c r="D29" s="10" t="s">
        <v>30</v>
      </c>
      <c r="E29" s="10" t="s">
        <v>32</v>
      </c>
      <c r="J29" t="s">
        <v>174</v>
      </c>
      <c r="K29" s="13">
        <v>0.5</v>
      </c>
    </row>
    <row r="30" spans="1:15" x14ac:dyDescent="0.25">
      <c r="A30" s="38" t="s">
        <v>27</v>
      </c>
      <c r="B30" s="3" t="s">
        <v>26</v>
      </c>
      <c r="C30" s="8">
        <v>228046</v>
      </c>
      <c r="D30" s="8">
        <v>9959</v>
      </c>
      <c r="E30" s="11">
        <f t="shared" ref="E30:E35" si="1">D30/C30</f>
        <v>4.3671013742841359E-2</v>
      </c>
      <c r="J30" t="s">
        <v>175</v>
      </c>
      <c r="K30" s="13">
        <v>0.5</v>
      </c>
    </row>
    <row r="31" spans="1:15" x14ac:dyDescent="0.25">
      <c r="A31" s="38"/>
      <c r="B31" s="3" t="s">
        <v>25</v>
      </c>
      <c r="C31" s="8">
        <v>100649</v>
      </c>
      <c r="D31" s="8">
        <v>6580</v>
      </c>
      <c r="E31" s="11">
        <f t="shared" si="1"/>
        <v>6.5375711631511485E-2</v>
      </c>
      <c r="I31" t="s">
        <v>176</v>
      </c>
      <c r="J31" t="s">
        <v>172</v>
      </c>
      <c r="K31" s="13">
        <v>0.5</v>
      </c>
    </row>
    <row r="32" spans="1:15" x14ac:dyDescent="0.25">
      <c r="A32" s="38"/>
      <c r="B32" s="3" t="s">
        <v>24</v>
      </c>
      <c r="C32" s="8">
        <v>4546</v>
      </c>
      <c r="D32" s="8">
        <v>201</v>
      </c>
      <c r="E32" s="11">
        <f t="shared" si="1"/>
        <v>4.4214694236691596E-2</v>
      </c>
      <c r="J32" t="s">
        <v>173</v>
      </c>
      <c r="K32" s="13">
        <v>0.5</v>
      </c>
    </row>
    <row r="33" spans="1:16" x14ac:dyDescent="0.25">
      <c r="A33" s="38"/>
      <c r="B33" s="3" t="s">
        <v>23</v>
      </c>
      <c r="C33" s="8">
        <v>6661</v>
      </c>
      <c r="D33" s="8">
        <v>329</v>
      </c>
      <c r="E33" s="11">
        <f t="shared" si="1"/>
        <v>4.9391983185707852E-2</v>
      </c>
      <c r="J33" t="s">
        <v>174</v>
      </c>
      <c r="K33" s="13">
        <v>0.5</v>
      </c>
    </row>
    <row r="34" spans="1:16" x14ac:dyDescent="0.25">
      <c r="A34" s="38"/>
      <c r="B34" s="3" t="s">
        <v>22</v>
      </c>
      <c r="C34" s="8">
        <v>8424</v>
      </c>
      <c r="D34" s="8">
        <v>485</v>
      </c>
      <c r="E34" s="11">
        <f t="shared" si="1"/>
        <v>5.7573599240265907E-2</v>
      </c>
      <c r="J34" t="s">
        <v>175</v>
      </c>
      <c r="K34" s="13">
        <v>0.5</v>
      </c>
    </row>
    <row r="35" spans="1:16" x14ac:dyDescent="0.25">
      <c r="A35" s="38"/>
      <c r="B35" s="3" t="s">
        <v>21</v>
      </c>
      <c r="C35" s="8">
        <v>14373</v>
      </c>
      <c r="D35" s="8">
        <v>1033</v>
      </c>
      <c r="E35" s="11">
        <f t="shared" si="1"/>
        <v>7.187086899046824E-2</v>
      </c>
      <c r="I35" t="s">
        <v>177</v>
      </c>
      <c r="J35" t="s">
        <v>172</v>
      </c>
      <c r="K35" s="13">
        <v>0.5</v>
      </c>
    </row>
    <row r="36" spans="1:16" x14ac:dyDescent="0.25">
      <c r="B36" s="3" t="s">
        <v>20</v>
      </c>
      <c r="C36" s="8">
        <v>2168099</v>
      </c>
      <c r="D36" s="8">
        <v>121121</v>
      </c>
      <c r="E36" s="11">
        <f>D36/C36</f>
        <v>5.5865068892149296E-2</v>
      </c>
      <c r="J36" t="s">
        <v>174</v>
      </c>
      <c r="K36" s="13">
        <v>0.5</v>
      </c>
    </row>
    <row r="37" spans="1:16" x14ac:dyDescent="0.25">
      <c r="B37" s="3" t="s">
        <v>19</v>
      </c>
      <c r="C37" s="8">
        <v>41471</v>
      </c>
      <c r="D37" s="8">
        <v>2566</v>
      </c>
      <c r="E37" s="11">
        <f t="shared" ref="E37:E39" si="2">D37/C37</f>
        <v>6.1874562947601935E-2</v>
      </c>
      <c r="J37" t="s">
        <v>180</v>
      </c>
      <c r="K37" s="13">
        <v>0.5</v>
      </c>
    </row>
    <row r="38" spans="1:16" x14ac:dyDescent="0.25">
      <c r="B38" s="3" t="s">
        <v>18</v>
      </c>
      <c r="C38" s="8">
        <v>21457</v>
      </c>
      <c r="D38" s="8">
        <v>1224</v>
      </c>
      <c r="E38" s="11">
        <f t="shared" si="2"/>
        <v>5.7044321200540614E-2</v>
      </c>
      <c r="J38" t="s">
        <v>178</v>
      </c>
      <c r="K38" s="13">
        <v>0.5</v>
      </c>
    </row>
    <row r="39" spans="1:16" x14ac:dyDescent="0.25">
      <c r="A39" s="6"/>
      <c r="B39" s="7" t="s">
        <v>17</v>
      </c>
      <c r="C39" s="9">
        <v>11206</v>
      </c>
      <c r="D39" s="9">
        <v>551</v>
      </c>
      <c r="E39" s="12">
        <f t="shared" si="2"/>
        <v>4.9170087453150095E-2</v>
      </c>
      <c r="J39" t="s">
        <v>175</v>
      </c>
      <c r="K39" s="13">
        <v>0.5</v>
      </c>
    </row>
    <row r="40" spans="1:16" x14ac:dyDescent="0.25">
      <c r="A40" t="s">
        <v>28</v>
      </c>
      <c r="I40" t="s">
        <v>179</v>
      </c>
      <c r="J40" t="s">
        <v>172</v>
      </c>
      <c r="K40" s="13">
        <v>0.5</v>
      </c>
    </row>
    <row r="41" spans="1:16" x14ac:dyDescent="0.25">
      <c r="J41" t="s">
        <v>174</v>
      </c>
      <c r="K41" s="13">
        <v>0.5</v>
      </c>
    </row>
    <row r="42" spans="1:16" x14ac:dyDescent="0.25">
      <c r="J42" t="s">
        <v>180</v>
      </c>
      <c r="K42" s="13">
        <v>0.5</v>
      </c>
    </row>
    <row r="43" spans="1:16" x14ac:dyDescent="0.25">
      <c r="J43" t="s">
        <v>178</v>
      </c>
      <c r="K43" s="13">
        <v>0.5</v>
      </c>
    </row>
    <row r="44" spans="1:16" x14ac:dyDescent="0.25">
      <c r="J44" t="s">
        <v>175</v>
      </c>
      <c r="K44" s="13">
        <v>0.5</v>
      </c>
    </row>
    <row r="45" spans="1:16" x14ac:dyDescent="0.25">
      <c r="A45" t="s">
        <v>181</v>
      </c>
    </row>
    <row r="46" spans="1:16" x14ac:dyDescent="0.25">
      <c r="B46" t="s">
        <v>33</v>
      </c>
      <c r="C46" t="s">
        <v>156</v>
      </c>
    </row>
    <row r="47" spans="1:16" x14ac:dyDescent="0.25">
      <c r="B47" s="13">
        <v>0.5</v>
      </c>
      <c r="C47" s="13">
        <v>0.15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157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4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5">
        <f>D35+D34</f>
        <v>1518</v>
      </c>
      <c r="C50" s="14">
        <f>B50*$C$47</f>
        <v>227.7</v>
      </c>
      <c r="D50" s="14">
        <f>C50*(1+$B$47)</f>
        <v>341.54999999999995</v>
      </c>
      <c r="E50" s="20">
        <f t="shared" ref="E50:H50" si="3">D50*(1+$B$47)</f>
        <v>512.32499999999993</v>
      </c>
      <c r="F50" s="14">
        <f t="shared" si="3"/>
        <v>768.48749999999995</v>
      </c>
      <c r="G50" s="14">
        <f t="shared" si="3"/>
        <v>1152.7312499999998</v>
      </c>
      <c r="H50" s="14">
        <f t="shared" si="3"/>
        <v>1729.0968749999997</v>
      </c>
      <c r="I50" s="14">
        <f t="shared" ref="I50" si="4">H50*(1+$B$47)</f>
        <v>2593.6453124999998</v>
      </c>
      <c r="J50" s="14">
        <f t="shared" ref="J50" si="5">I50*(1+$B$47)</f>
        <v>3890.4679687499997</v>
      </c>
      <c r="K50" s="14">
        <f t="shared" ref="K50" si="6">J50*(1+$B$47)</f>
        <v>5835.7019531249998</v>
      </c>
      <c r="L50" s="14">
        <f t="shared" ref="L50" si="7">K50*(1+$B$47)</f>
        <v>8753.5529296874993</v>
      </c>
      <c r="M50" s="14">
        <f t="shared" ref="M50" si="8">L50*(1+$B$47)</f>
        <v>13130.329394531249</v>
      </c>
      <c r="N50" s="14">
        <f t="shared" ref="N50" si="9">M50*(1+$B$47)</f>
        <v>19695.494091796874</v>
      </c>
      <c r="O50" s="31">
        <f>N50*(1+$B$47)</f>
        <v>29543.24113769531</v>
      </c>
      <c r="P50" s="15">
        <f>C35+C34</f>
        <v>22797</v>
      </c>
    </row>
    <row r="51" spans="1:16" x14ac:dyDescent="0.25">
      <c r="A51" t="s">
        <v>36</v>
      </c>
      <c r="B51" s="15">
        <f>D33+D32</f>
        <v>530</v>
      </c>
      <c r="C51" s="14">
        <f>B51*$C$47</f>
        <v>79.5</v>
      </c>
      <c r="D51" s="14">
        <f t="shared" ref="D51:L51" si="10">C51*(1+$B$47)</f>
        <v>119.25</v>
      </c>
      <c r="E51" s="20">
        <f t="shared" si="10"/>
        <v>178.875</v>
      </c>
      <c r="F51" s="14">
        <f t="shared" si="10"/>
        <v>268.3125</v>
      </c>
      <c r="G51" s="14">
        <f t="shared" si="10"/>
        <v>402.46875</v>
      </c>
      <c r="H51" s="14">
        <f t="shared" si="10"/>
        <v>603.703125</v>
      </c>
      <c r="I51" s="14">
        <f t="shared" si="10"/>
        <v>905.5546875</v>
      </c>
      <c r="J51" s="14">
        <f t="shared" si="10"/>
        <v>1358.33203125</v>
      </c>
      <c r="K51" s="14">
        <f t="shared" si="10"/>
        <v>2037.498046875</v>
      </c>
      <c r="L51" s="14">
        <f t="shared" si="10"/>
        <v>3056.2470703125</v>
      </c>
      <c r="M51" s="14">
        <f t="shared" ref="M51:M53" si="11">L51*(1+$B$47)</f>
        <v>4584.37060546875</v>
      </c>
      <c r="N51" s="14">
        <f t="shared" ref="N51:N53" si="12">M51*(1+$B$47)</f>
        <v>6876.555908203125</v>
      </c>
      <c r="O51" s="31">
        <f t="shared" ref="O51:O53" si="13">N51*(1+$B$47)</f>
        <v>10314.833862304688</v>
      </c>
      <c r="P51" s="15">
        <f>C33+C32</f>
        <v>11207</v>
      </c>
    </row>
    <row r="52" spans="1:16" x14ac:dyDescent="0.25">
      <c r="A52" t="s">
        <v>37</v>
      </c>
      <c r="B52" s="15">
        <f>D31+D30</f>
        <v>16539</v>
      </c>
      <c r="C52" s="14">
        <f>B52*$C$47</f>
        <v>2480.85</v>
      </c>
      <c r="D52" s="14">
        <f>C52*(1+$B$47)</f>
        <v>3721.2749999999996</v>
      </c>
      <c r="E52" s="20">
        <f t="shared" ref="E52:L52" si="14">D52*(1+$B$47)</f>
        <v>5581.9124999999995</v>
      </c>
      <c r="F52" s="14">
        <f t="shared" si="14"/>
        <v>8372.8687499999996</v>
      </c>
      <c r="G52" s="14">
        <f t="shared" si="14"/>
        <v>12559.303124999999</v>
      </c>
      <c r="H52" s="14">
        <f t="shared" si="14"/>
        <v>18838.954687499998</v>
      </c>
      <c r="I52" s="14">
        <f t="shared" si="14"/>
        <v>28258.432031249999</v>
      </c>
      <c r="J52" s="14">
        <f t="shared" si="14"/>
        <v>42387.648046874994</v>
      </c>
      <c r="K52" s="14">
        <f t="shared" si="14"/>
        <v>63581.472070312491</v>
      </c>
      <c r="L52" s="14">
        <f t="shared" si="14"/>
        <v>95372.208105468744</v>
      </c>
      <c r="M52" s="14">
        <f t="shared" si="11"/>
        <v>143058.3121582031</v>
      </c>
      <c r="N52" s="14">
        <f t="shared" si="12"/>
        <v>214587.46823730465</v>
      </c>
      <c r="O52" s="31">
        <f t="shared" si="13"/>
        <v>321881.20235595701</v>
      </c>
      <c r="P52" s="15">
        <f>C31+C30</f>
        <v>328695</v>
      </c>
    </row>
    <row r="53" spans="1:16" x14ac:dyDescent="0.25">
      <c r="A53" t="s">
        <v>38</v>
      </c>
      <c r="B53" s="15">
        <f>D36</f>
        <v>121121</v>
      </c>
      <c r="C53" s="14">
        <f>B53*$C$47</f>
        <v>18168.149999999998</v>
      </c>
      <c r="D53" s="14">
        <f t="shared" ref="D53:L53" si="15">C53*(1+$B$47)</f>
        <v>27252.224999999999</v>
      </c>
      <c r="E53" s="20">
        <f t="shared" si="15"/>
        <v>40878.337499999994</v>
      </c>
      <c r="F53" s="14">
        <f t="shared" si="15"/>
        <v>61317.506249999991</v>
      </c>
      <c r="G53" s="14">
        <f t="shared" si="15"/>
        <v>91976.259374999994</v>
      </c>
      <c r="H53" s="14">
        <f t="shared" si="15"/>
        <v>137964.38906249998</v>
      </c>
      <c r="I53" s="14">
        <f t="shared" si="15"/>
        <v>206946.58359374997</v>
      </c>
      <c r="J53" s="14">
        <f t="shared" si="15"/>
        <v>310419.87539062498</v>
      </c>
      <c r="K53" s="14">
        <f t="shared" si="15"/>
        <v>465629.81308593747</v>
      </c>
      <c r="L53" s="14">
        <f t="shared" si="15"/>
        <v>698444.71962890623</v>
      </c>
      <c r="M53" s="14">
        <f t="shared" si="11"/>
        <v>1047667.0794433593</v>
      </c>
      <c r="N53" s="14">
        <f t="shared" si="12"/>
        <v>1571500.6191650389</v>
      </c>
      <c r="O53" s="31">
        <f t="shared" si="13"/>
        <v>2357250.9287475585</v>
      </c>
      <c r="P53" s="15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dimension ref="A2:N18"/>
  <sheetViews>
    <sheetView tabSelected="1" zoomScaleNormal="100" workbookViewId="0">
      <selection activeCell="A13" sqref="A13"/>
    </sheetView>
  </sheetViews>
  <sheetFormatPr defaultRowHeight="15" x14ac:dyDescent="0.25"/>
  <cols>
    <col min="2" max="2" width="31.28515625" bestFit="1" customWidth="1"/>
    <col min="3" max="3" width="15.5703125" bestFit="1" customWidth="1"/>
    <col min="4" max="4" width="18.42578125" bestFit="1" customWidth="1"/>
    <col min="7" max="7" width="11.42578125" bestFit="1" customWidth="1"/>
    <col min="11" max="11" width="13.85546875" bestFit="1" customWidth="1"/>
    <col min="12" max="12" width="24.140625" customWidth="1"/>
    <col min="14" max="14" width="34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1:14" x14ac:dyDescent="0.25">
      <c r="B5" s="5" t="s">
        <v>1</v>
      </c>
      <c r="C5" s="16" t="s">
        <v>2</v>
      </c>
      <c r="D5" s="16" t="s">
        <v>3</v>
      </c>
      <c r="E5" s="16" t="s">
        <v>4</v>
      </c>
      <c r="F5" s="16" t="s">
        <v>5</v>
      </c>
      <c r="G5" s="16" t="s">
        <v>6</v>
      </c>
      <c r="H5" s="17" t="s">
        <v>7</v>
      </c>
      <c r="I5" s="17" t="s">
        <v>8</v>
      </c>
      <c r="J5" s="5" t="s">
        <v>9</v>
      </c>
      <c r="K5" s="5" t="s">
        <v>10</v>
      </c>
      <c r="L5" s="5" t="s">
        <v>43</v>
      </c>
      <c r="M5" s="5" t="s">
        <v>11</v>
      </c>
      <c r="N5" s="5" t="s">
        <v>12</v>
      </c>
    </row>
    <row r="6" spans="1:14" x14ac:dyDescent="0.25">
      <c r="B6" s="2" t="str">
        <f>_xlfn.TEXTJOIN("_",TRUE,"UC",A15,"MaxGrowth",B15)</f>
        <v>UC_SRV-PU_MaxGrowth_HPs</v>
      </c>
      <c r="C6" s="2" t="s">
        <v>13</v>
      </c>
      <c r="D6" s="2"/>
      <c r="E6" s="2" t="s">
        <v>168</v>
      </c>
      <c r="F6" s="2"/>
      <c r="G6" s="2" t="s">
        <v>169</v>
      </c>
      <c r="H6" s="2">
        <v>2018</v>
      </c>
      <c r="I6" s="2" t="s">
        <v>15</v>
      </c>
      <c r="J6" s="34">
        <f>1+C15</f>
        <v>1.05</v>
      </c>
      <c r="K6" s="2">
        <v>1</v>
      </c>
      <c r="L6" s="33">
        <f>-D15</f>
        <v>-0.3</v>
      </c>
      <c r="M6" s="2">
        <v>5</v>
      </c>
      <c r="N6" s="2" t="str">
        <f>_xlfn.TEXTJOIN(" ",TRUE,A15, "maximum growth rate of",B15)</f>
        <v>SRV-PU maximum growth rate of HPs</v>
      </c>
    </row>
    <row r="7" spans="1:14" x14ac:dyDescent="0.25">
      <c r="B7" s="2" t="str">
        <f>_xlfn.TEXTJOIN("_",TRUE,"UC",A16,"MaxGrowth",B16)</f>
        <v>UC_SRV-CS_MaxGrowth_HPs</v>
      </c>
      <c r="C7" s="2" t="s">
        <v>13</v>
      </c>
      <c r="D7" s="2"/>
      <c r="E7" s="2" t="s">
        <v>168</v>
      </c>
      <c r="F7" s="2"/>
      <c r="G7" s="2" t="s">
        <v>170</v>
      </c>
      <c r="H7" s="2">
        <v>2018</v>
      </c>
      <c r="I7" s="2" t="s">
        <v>15</v>
      </c>
      <c r="J7" s="34">
        <f>1+C16</f>
        <v>1.05</v>
      </c>
      <c r="K7" s="2">
        <v>1</v>
      </c>
      <c r="L7" s="33">
        <f>-D16</f>
        <v>-0.3</v>
      </c>
      <c r="M7" s="2">
        <v>5</v>
      </c>
      <c r="N7" s="2" t="str">
        <f>_xlfn.TEXTJOIN(" ",TRUE,A16, "maximum growth rate of",B16)</f>
        <v>SRV-CS maximum growth rate of HPs</v>
      </c>
    </row>
    <row r="8" spans="1:14" x14ac:dyDescent="0.25">
      <c r="B8" s="2"/>
      <c r="C8" s="2"/>
      <c r="D8" s="2"/>
      <c r="E8" s="2"/>
      <c r="F8" s="2"/>
      <c r="G8" s="2"/>
      <c r="H8" s="2"/>
      <c r="I8" s="2"/>
      <c r="J8" s="34"/>
      <c r="K8" s="2"/>
      <c r="L8" s="33"/>
      <c r="M8" s="2"/>
      <c r="N8" s="2"/>
    </row>
    <row r="9" spans="1:14" x14ac:dyDescent="0.25">
      <c r="B9" s="2"/>
      <c r="C9" s="2"/>
      <c r="D9" s="2"/>
      <c r="E9" s="2"/>
      <c r="F9" s="2"/>
      <c r="G9" s="2"/>
      <c r="H9" s="2"/>
      <c r="I9" s="2" t="s">
        <v>16</v>
      </c>
      <c r="J9" s="2"/>
      <c r="K9" s="2"/>
      <c r="L9" s="2"/>
      <c r="M9" s="2"/>
      <c r="N9" s="2"/>
    </row>
    <row r="10" spans="1:14" x14ac:dyDescent="0.25">
      <c r="B10" s="5" t="s">
        <v>1</v>
      </c>
      <c r="C10" s="16" t="s">
        <v>2</v>
      </c>
      <c r="D10" s="16" t="s">
        <v>3</v>
      </c>
      <c r="E10" s="16" t="s">
        <v>4</v>
      </c>
      <c r="F10" s="16" t="s">
        <v>5</v>
      </c>
      <c r="G10" s="16" t="s">
        <v>6</v>
      </c>
      <c r="H10" s="17" t="s">
        <v>7</v>
      </c>
      <c r="I10" s="17" t="s">
        <v>8</v>
      </c>
      <c r="J10" s="5" t="s">
        <v>192</v>
      </c>
      <c r="K10" s="5" t="s">
        <v>193</v>
      </c>
      <c r="L10" s="5" t="s">
        <v>43</v>
      </c>
      <c r="M10" s="5" t="s">
        <v>11</v>
      </c>
      <c r="N10" s="5" t="s">
        <v>12</v>
      </c>
    </row>
    <row r="11" spans="1:14" x14ac:dyDescent="0.25">
      <c r="B11" s="2" t="str">
        <f>_xlfn.TEXTJOIN("_",TRUE,"UC",A17,"MaxGrowth",B17)</f>
        <v>UC_SRV_MaxGrowth_Biomass</v>
      </c>
      <c r="C11" s="2" t="s">
        <v>191</v>
      </c>
      <c r="D11" s="2"/>
      <c r="F11" s="2" t="s">
        <v>185</v>
      </c>
      <c r="G11" s="2" t="s">
        <v>187</v>
      </c>
      <c r="H11" s="2">
        <v>2018</v>
      </c>
      <c r="I11" s="2" t="s">
        <v>15</v>
      </c>
      <c r="J11" s="34">
        <f>1+C17</f>
        <v>1.05</v>
      </c>
      <c r="K11" s="2">
        <v>1</v>
      </c>
      <c r="L11" s="33">
        <f>-D17</f>
        <v>-0.3</v>
      </c>
      <c r="M11" s="2">
        <v>5</v>
      </c>
      <c r="N11" s="2" t="str">
        <f>_xlfn.TEXTJOIN(" ",TRUE,A17, "maximum growth rate of",B17)</f>
        <v>SRV maximum growth rate of Biomass</v>
      </c>
    </row>
    <row r="12" spans="1:14" x14ac:dyDescent="0.25">
      <c r="B12" s="2" t="str">
        <f>_xlfn.TEXTJOIN("_",TRUE,"UC",A18,"MaxGrowth",B18)</f>
        <v>UC_SRV_MaxGrowth_Biogas</v>
      </c>
      <c r="C12" s="2" t="s">
        <v>191</v>
      </c>
      <c r="D12" s="2"/>
      <c r="F12" s="2" t="s">
        <v>186</v>
      </c>
      <c r="G12" s="2" t="s">
        <v>187</v>
      </c>
      <c r="H12" s="2">
        <v>2018</v>
      </c>
      <c r="I12" s="2" t="s">
        <v>15</v>
      </c>
      <c r="J12" s="34">
        <f>1+C18</f>
        <v>1.05</v>
      </c>
      <c r="K12" s="2">
        <v>1</v>
      </c>
      <c r="L12" s="33">
        <f>-D18</f>
        <v>-0.3</v>
      </c>
      <c r="M12" s="2">
        <v>5</v>
      </c>
      <c r="N12" s="2" t="str">
        <f>_xlfn.TEXTJOIN(" ",TRUE,A18, "maximum growth rate of",B18)</f>
        <v>SRV maximum growth rate of Biogas</v>
      </c>
    </row>
    <row r="14" spans="1:14" x14ac:dyDescent="0.25">
      <c r="C14" t="s">
        <v>153</v>
      </c>
      <c r="D14" t="s">
        <v>155</v>
      </c>
    </row>
    <row r="15" spans="1:14" x14ac:dyDescent="0.25">
      <c r="A15" t="s">
        <v>166</v>
      </c>
      <c r="B15" t="s">
        <v>164</v>
      </c>
      <c r="C15" s="13">
        <v>0.05</v>
      </c>
      <c r="D15">
        <v>0.3</v>
      </c>
    </row>
    <row r="16" spans="1:14" x14ac:dyDescent="0.25">
      <c r="A16" t="s">
        <v>167</v>
      </c>
      <c r="B16" t="s">
        <v>164</v>
      </c>
      <c r="C16" s="13">
        <v>0.05</v>
      </c>
      <c r="D16">
        <v>0.3</v>
      </c>
    </row>
    <row r="17" spans="1:4" x14ac:dyDescent="0.25">
      <c r="A17" t="s">
        <v>184</v>
      </c>
      <c r="B17" t="s">
        <v>182</v>
      </c>
      <c r="C17" s="13">
        <v>0.05</v>
      </c>
      <c r="D17">
        <v>0.3</v>
      </c>
    </row>
    <row r="18" spans="1:4" x14ac:dyDescent="0.25">
      <c r="A18" t="s">
        <v>184</v>
      </c>
      <c r="B18" t="s">
        <v>183</v>
      </c>
      <c r="C18" s="13">
        <v>0.05</v>
      </c>
      <c r="D18">
        <v>0.3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Regions</vt:lpstr>
      <vt:lpstr>PWR</vt:lpstr>
      <vt:lpstr>TRA</vt:lpstr>
      <vt:lpstr>SRV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Olex</cp:lastModifiedBy>
  <dcterms:created xsi:type="dcterms:W3CDTF">2021-03-04T10:02:17Z</dcterms:created>
  <dcterms:modified xsi:type="dcterms:W3CDTF">2021-05-10T01:12:16Z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743374049663543</vt:r8>
  </property>
</Properties>
</file>