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E4C5A6F1-2976-4A46-9912-BEF7980D241E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6" i="1" l="1"/>
  <c r="X17" i="1" s="1"/>
  <c r="AF16" i="1"/>
  <c r="AF17" i="1" s="1"/>
  <c r="V13" i="1"/>
  <c r="V14" i="1" s="1"/>
  <c r="Y10" i="1"/>
  <c r="Y11" i="1" s="1"/>
  <c r="M7" i="1"/>
  <c r="M8" i="1" s="1"/>
  <c r="O7" i="1"/>
  <c r="O8" i="1" s="1"/>
  <c r="I26" i="1"/>
  <c r="I7" i="1" s="1"/>
  <c r="I8" i="1" s="1"/>
  <c r="J26" i="1"/>
  <c r="J7" i="1" s="1"/>
  <c r="J8" i="1" s="1"/>
  <c r="K26" i="1"/>
  <c r="K7" i="1" s="1"/>
  <c r="K8" i="1" s="1"/>
  <c r="L26" i="1"/>
  <c r="L7" i="1" s="1"/>
  <c r="L8" i="1" s="1"/>
  <c r="M26" i="1"/>
  <c r="N26" i="1"/>
  <c r="N7" i="1" s="1"/>
  <c r="N8" i="1" s="1"/>
  <c r="O26" i="1"/>
  <c r="P26" i="1"/>
  <c r="P7" i="1" s="1"/>
  <c r="P8" i="1" s="1"/>
  <c r="Q26" i="1"/>
  <c r="Q7" i="1" s="1"/>
  <c r="Q8" i="1" s="1"/>
  <c r="R26" i="1"/>
  <c r="R7" i="1" s="1"/>
  <c r="R8" i="1" s="1"/>
  <c r="S26" i="1"/>
  <c r="S7" i="1" s="1"/>
  <c r="S8" i="1" s="1"/>
  <c r="T26" i="1"/>
  <c r="T7" i="1" s="1"/>
  <c r="T8" i="1" s="1"/>
  <c r="U26" i="1"/>
  <c r="U7" i="1" s="1"/>
  <c r="U8" i="1" s="1"/>
  <c r="V26" i="1"/>
  <c r="V7" i="1" s="1"/>
  <c r="V8" i="1" s="1"/>
  <c r="W26" i="1"/>
  <c r="W7" i="1" s="1"/>
  <c r="W8" i="1" s="1"/>
  <c r="X26" i="1"/>
  <c r="X7" i="1" s="1"/>
  <c r="X8" i="1" s="1"/>
  <c r="Y26" i="1"/>
  <c r="Y7" i="1" s="1"/>
  <c r="Y8" i="1" s="1"/>
  <c r="Z26" i="1"/>
  <c r="Z7" i="1" s="1"/>
  <c r="Z8" i="1" s="1"/>
  <c r="AA26" i="1"/>
  <c r="AA7" i="1" s="1"/>
  <c r="AA8" i="1" s="1"/>
  <c r="AB26" i="1"/>
  <c r="AB7" i="1" s="1"/>
  <c r="AB8" i="1" s="1"/>
  <c r="AC26" i="1"/>
  <c r="AC7" i="1" s="1"/>
  <c r="AC8" i="1" s="1"/>
  <c r="AD26" i="1"/>
  <c r="AD7" i="1" s="1"/>
  <c r="AD8" i="1" s="1"/>
  <c r="AE26" i="1"/>
  <c r="AE7" i="1" s="1"/>
  <c r="AE8" i="1" s="1"/>
  <c r="AF26" i="1"/>
  <c r="AF7" i="1" s="1"/>
  <c r="AF8" i="1" s="1"/>
  <c r="AG26" i="1"/>
  <c r="AG7" i="1" s="1"/>
  <c r="AG8" i="1" s="1"/>
  <c r="AH26" i="1"/>
  <c r="AH7" i="1" s="1"/>
  <c r="AH8" i="1" s="1"/>
  <c r="I27" i="1"/>
  <c r="I10" i="1" s="1"/>
  <c r="I11" i="1" s="1"/>
  <c r="J27" i="1"/>
  <c r="J10" i="1" s="1"/>
  <c r="J11" i="1" s="1"/>
  <c r="K27" i="1"/>
  <c r="K10" i="1" s="1"/>
  <c r="K11" i="1" s="1"/>
  <c r="L27" i="1"/>
  <c r="L10" i="1" s="1"/>
  <c r="L11" i="1" s="1"/>
  <c r="M27" i="1"/>
  <c r="M10" i="1" s="1"/>
  <c r="M11" i="1" s="1"/>
  <c r="N27" i="1"/>
  <c r="N10" i="1" s="1"/>
  <c r="N11" i="1" s="1"/>
  <c r="O27" i="1"/>
  <c r="O10" i="1" s="1"/>
  <c r="O11" i="1" s="1"/>
  <c r="P27" i="1"/>
  <c r="P10" i="1" s="1"/>
  <c r="P11" i="1" s="1"/>
  <c r="Q27" i="1"/>
  <c r="Q10" i="1" s="1"/>
  <c r="Q11" i="1" s="1"/>
  <c r="R27" i="1"/>
  <c r="R10" i="1" s="1"/>
  <c r="R11" i="1" s="1"/>
  <c r="S27" i="1"/>
  <c r="S10" i="1" s="1"/>
  <c r="S11" i="1" s="1"/>
  <c r="T27" i="1"/>
  <c r="T10" i="1" s="1"/>
  <c r="T11" i="1" s="1"/>
  <c r="U27" i="1"/>
  <c r="U10" i="1" s="1"/>
  <c r="U11" i="1" s="1"/>
  <c r="V27" i="1"/>
  <c r="V10" i="1" s="1"/>
  <c r="V11" i="1" s="1"/>
  <c r="W27" i="1"/>
  <c r="W10" i="1" s="1"/>
  <c r="W11" i="1" s="1"/>
  <c r="X27" i="1"/>
  <c r="X10" i="1" s="1"/>
  <c r="X11" i="1" s="1"/>
  <c r="Y27" i="1"/>
  <c r="Z27" i="1"/>
  <c r="Z10" i="1" s="1"/>
  <c r="Z11" i="1" s="1"/>
  <c r="AA27" i="1"/>
  <c r="AA10" i="1" s="1"/>
  <c r="AA11" i="1" s="1"/>
  <c r="AB27" i="1"/>
  <c r="AB10" i="1" s="1"/>
  <c r="AB11" i="1" s="1"/>
  <c r="AC27" i="1"/>
  <c r="AC10" i="1" s="1"/>
  <c r="AC11" i="1" s="1"/>
  <c r="AD27" i="1"/>
  <c r="AD10" i="1" s="1"/>
  <c r="AD11" i="1" s="1"/>
  <c r="AE27" i="1"/>
  <c r="AE10" i="1" s="1"/>
  <c r="AE11" i="1" s="1"/>
  <c r="AF27" i="1"/>
  <c r="AF10" i="1" s="1"/>
  <c r="AF11" i="1" s="1"/>
  <c r="AG27" i="1"/>
  <c r="AG10" i="1" s="1"/>
  <c r="AG11" i="1" s="1"/>
  <c r="AH27" i="1"/>
  <c r="AH10" i="1" s="1"/>
  <c r="AH11" i="1" s="1"/>
  <c r="I28" i="1"/>
  <c r="I13" i="1" s="1"/>
  <c r="I14" i="1" s="1"/>
  <c r="J28" i="1"/>
  <c r="J13" i="1" s="1"/>
  <c r="J14" i="1" s="1"/>
  <c r="K28" i="1"/>
  <c r="K13" i="1" s="1"/>
  <c r="K14" i="1" s="1"/>
  <c r="L28" i="1"/>
  <c r="L13" i="1" s="1"/>
  <c r="L14" i="1" s="1"/>
  <c r="M28" i="1"/>
  <c r="M13" i="1" s="1"/>
  <c r="M14" i="1" s="1"/>
  <c r="N28" i="1"/>
  <c r="N13" i="1" s="1"/>
  <c r="N14" i="1" s="1"/>
  <c r="O28" i="1"/>
  <c r="O13" i="1" s="1"/>
  <c r="O14" i="1" s="1"/>
  <c r="P28" i="1"/>
  <c r="P13" i="1" s="1"/>
  <c r="P14" i="1" s="1"/>
  <c r="Q28" i="1"/>
  <c r="Q13" i="1" s="1"/>
  <c r="Q14" i="1" s="1"/>
  <c r="R28" i="1"/>
  <c r="R13" i="1" s="1"/>
  <c r="R14" i="1" s="1"/>
  <c r="S28" i="1"/>
  <c r="S13" i="1" s="1"/>
  <c r="S14" i="1" s="1"/>
  <c r="T28" i="1"/>
  <c r="T13" i="1" s="1"/>
  <c r="T14" i="1" s="1"/>
  <c r="U28" i="1"/>
  <c r="U13" i="1" s="1"/>
  <c r="U14" i="1" s="1"/>
  <c r="V28" i="1"/>
  <c r="W28" i="1"/>
  <c r="W13" i="1" s="1"/>
  <c r="W14" i="1" s="1"/>
  <c r="X28" i="1"/>
  <c r="X13" i="1" s="1"/>
  <c r="X14" i="1" s="1"/>
  <c r="Y28" i="1"/>
  <c r="Y13" i="1" s="1"/>
  <c r="Y14" i="1" s="1"/>
  <c r="Z28" i="1"/>
  <c r="Z13" i="1" s="1"/>
  <c r="Z14" i="1" s="1"/>
  <c r="AA28" i="1"/>
  <c r="AA13" i="1" s="1"/>
  <c r="AA14" i="1" s="1"/>
  <c r="AB28" i="1"/>
  <c r="AB13" i="1" s="1"/>
  <c r="AB14" i="1" s="1"/>
  <c r="AC28" i="1"/>
  <c r="AC13" i="1" s="1"/>
  <c r="AC14" i="1" s="1"/>
  <c r="AD28" i="1"/>
  <c r="AD13" i="1" s="1"/>
  <c r="AD14" i="1" s="1"/>
  <c r="AE28" i="1"/>
  <c r="AE13" i="1" s="1"/>
  <c r="AE14" i="1" s="1"/>
  <c r="AF28" i="1"/>
  <c r="AF13" i="1" s="1"/>
  <c r="AF14" i="1" s="1"/>
  <c r="AG28" i="1"/>
  <c r="AG13" i="1" s="1"/>
  <c r="AG14" i="1" s="1"/>
  <c r="AH28" i="1"/>
  <c r="AH13" i="1" s="1"/>
  <c r="AH14" i="1" s="1"/>
  <c r="I29" i="1"/>
  <c r="I16" i="1" s="1"/>
  <c r="I17" i="1" s="1"/>
  <c r="J29" i="1"/>
  <c r="J16" i="1" s="1"/>
  <c r="J17" i="1" s="1"/>
  <c r="K29" i="1"/>
  <c r="K16" i="1" s="1"/>
  <c r="K17" i="1" s="1"/>
  <c r="L29" i="1"/>
  <c r="L16" i="1" s="1"/>
  <c r="L17" i="1" s="1"/>
  <c r="M29" i="1"/>
  <c r="M16" i="1" s="1"/>
  <c r="M17" i="1" s="1"/>
  <c r="N29" i="1"/>
  <c r="N16" i="1" s="1"/>
  <c r="N17" i="1" s="1"/>
  <c r="O29" i="1"/>
  <c r="O16" i="1" s="1"/>
  <c r="O17" i="1" s="1"/>
  <c r="P29" i="1"/>
  <c r="P16" i="1" s="1"/>
  <c r="P17" i="1" s="1"/>
  <c r="Q29" i="1"/>
  <c r="Q16" i="1" s="1"/>
  <c r="Q17" i="1" s="1"/>
  <c r="R29" i="1"/>
  <c r="R16" i="1" s="1"/>
  <c r="R17" i="1" s="1"/>
  <c r="S29" i="1"/>
  <c r="S16" i="1" s="1"/>
  <c r="S17" i="1" s="1"/>
  <c r="T29" i="1"/>
  <c r="T16" i="1" s="1"/>
  <c r="T17" i="1" s="1"/>
  <c r="U29" i="1"/>
  <c r="U16" i="1" s="1"/>
  <c r="U17" i="1" s="1"/>
  <c r="V29" i="1"/>
  <c r="V16" i="1" s="1"/>
  <c r="V17" i="1" s="1"/>
  <c r="W29" i="1"/>
  <c r="W16" i="1" s="1"/>
  <c r="W17" i="1" s="1"/>
  <c r="X29" i="1"/>
  <c r="Y29" i="1"/>
  <c r="Y16" i="1" s="1"/>
  <c r="Y17" i="1" s="1"/>
  <c r="Z29" i="1"/>
  <c r="Z16" i="1" s="1"/>
  <c r="Z17" i="1" s="1"/>
  <c r="AA29" i="1"/>
  <c r="AA16" i="1" s="1"/>
  <c r="AA17" i="1" s="1"/>
  <c r="AB29" i="1"/>
  <c r="AB16" i="1" s="1"/>
  <c r="AB17" i="1" s="1"/>
  <c r="AC29" i="1"/>
  <c r="AC16" i="1" s="1"/>
  <c r="AC17" i="1" s="1"/>
  <c r="AD29" i="1"/>
  <c r="AD16" i="1" s="1"/>
  <c r="AD17" i="1" s="1"/>
  <c r="AE29" i="1"/>
  <c r="AE16" i="1" s="1"/>
  <c r="AE17" i="1" s="1"/>
  <c r="AF29" i="1"/>
  <c r="AG29" i="1"/>
  <c r="AG16" i="1" s="1"/>
  <c r="AG17" i="1" s="1"/>
  <c r="AH29" i="1"/>
  <c r="AH16" i="1" s="1"/>
  <c r="AH17" i="1" s="1"/>
  <c r="H29" i="1"/>
  <c r="H16" i="1" s="1"/>
  <c r="H17" i="1" s="1"/>
  <c r="H28" i="1"/>
  <c r="H13" i="1" s="1"/>
  <c r="H14" i="1" s="1"/>
  <c r="H27" i="1"/>
  <c r="H10" i="1" s="1"/>
  <c r="H11" i="1" s="1"/>
  <c r="H26" i="1"/>
  <c r="H7" i="1" s="1"/>
  <c r="H8" i="1" s="1"/>
  <c r="AH25" i="1" l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I6" i="1"/>
  <c r="H6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<sst xmlns="http://schemas.openxmlformats.org/spreadsheetml/2006/main" count="245" uniqueCount="146">
  <si>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</si>
  <si>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</si>
  <si>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</si>
  <si>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</si>
  <si>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</si>
  <si>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</si>
  <si>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</si>
  <si>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</si>
  <si>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</si>
  <si>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</si>
  <si>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</si>
  <si>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</si>
  <si>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</si>
  <si>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</si>
  <si>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</si>
  <si>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</si>
  <si>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</si>
  <si>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</si>
  <si>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</si>
  <si>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</si>
  <si>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</si>
  <si>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</si>
  <si>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</si>
  <si>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</si>
  <si>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</si>
  <si>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</si>
  <si>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</si>
  <si>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</si>
  <si>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</si>
  <si>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</si>
  <si>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</si>
  <si>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</si>
  <si>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</si>
  <si>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</si>
  <si>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</si>
  <si>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</si>
  <si>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</si>
  <si>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</si>
  <si>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</si>
  <si>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</si>
  <si>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</si>
  <si>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</si>
  <si>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</si>
  <si>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</si>
  <si>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</si>
  <si>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</si>
  <si>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</si>
  <si>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</si>
  <si>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</si>
  <si>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</si>
  <si>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</si>
  <si>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</si>
  <si>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</si>
  <si>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</si>
  <si>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</si>
  <si>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</si>
  <si>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</si>
  <si>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</si>
  <si>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</si>
  <si>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</si>
  <si>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</si>
  <si>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</si>
  <si>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</si>
  <si>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</si>
  <si>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</si>
  <si>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</si>
  <si>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</si>
  <si>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</si>
  <si>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</si>
  <si>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</si>
  <si>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</si>
  <si>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</si>
  <si>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</si>
  <si>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</si>
  <si>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</si>
  <si>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</si>
  <si>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</si>
  <si>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</si>
  <si>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</si>
  <si>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</si>
  <si>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</si>
  <si>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</si>
  <si>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</si>
  <si>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</si>
  <si>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</si>
  <si>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</si>
  <si>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</si>
  <si>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</si>
  <si>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</si>
  <si>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</si>
  <si>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</si>
  <si>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</si>
  <si>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</si>
  <si>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</si>
  <si>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</si>
  <si>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</si>
  <si>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</si>
  <si>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UP</t>
  </si>
  <si>
    <t>~UC_T:UC_CAP</t>
  </si>
  <si>
    <t>Private cars_Maximum stock</t>
  </si>
  <si>
    <t>UC_Car_Stock</t>
  </si>
  <si>
    <t>Light Goods Truck_Maximum stock</t>
  </si>
  <si>
    <t>UC_LGT_Stock</t>
  </si>
  <si>
    <t>T-LGT*</t>
  </si>
  <si>
    <t>T-CAR*</t>
  </si>
  <si>
    <t>Private Cars</t>
  </si>
  <si>
    <t>Light Goods Truck</t>
  </si>
  <si>
    <t>Medium Goods Truck</t>
  </si>
  <si>
    <t>Heavy Goods Truck</t>
  </si>
  <si>
    <t>TechName</t>
  </si>
  <si>
    <t>*Two-wheelers</t>
  </si>
  <si>
    <t>T-MOT-ICE_GSL00</t>
  </si>
  <si>
    <t>*Private cars</t>
  </si>
  <si>
    <t>T-CAR-ICE_GSL00</t>
  </si>
  <si>
    <t>T-CAR-ICE_DST00</t>
  </si>
  <si>
    <t>T-CAR-ICE_DF00</t>
  </si>
  <si>
    <t>T-CAR-ICE_E8500</t>
  </si>
  <si>
    <t>T-CAR-HEV_GSL00</t>
  </si>
  <si>
    <t>T-CAR-HEV_DST00</t>
  </si>
  <si>
    <t>T-CAR-PHEV_GSL00</t>
  </si>
  <si>
    <t>T-CAR-PHEV_DST00</t>
  </si>
  <si>
    <t>T-CAR-BEV_ELC00</t>
  </si>
  <si>
    <t>*Small sevice vehicle</t>
  </si>
  <si>
    <t>T-TAX-ICE_GSL00</t>
  </si>
  <si>
    <t>T-TAX-ICE_DST00</t>
  </si>
  <si>
    <t>T-TAX-HEV_GSL00</t>
  </si>
  <si>
    <t>*Large sevice vehicle</t>
  </si>
  <si>
    <t>T-BUS-ICE_DST00</t>
  </si>
  <si>
    <t>*Rail</t>
  </si>
  <si>
    <t>T-LPT-BEV_ELC00</t>
  </si>
  <si>
    <t>T-HPT-BEV_ELC00</t>
  </si>
  <si>
    <t>T-HPT-ICE_DST00</t>
  </si>
  <si>
    <t>*Goods vehicle</t>
  </si>
  <si>
    <t>T-LGT-ICE_GSL00</t>
  </si>
  <si>
    <t>T-LGT-ICE_DST00</t>
  </si>
  <si>
    <t>T-MGT-ICE_DST00</t>
  </si>
  <si>
    <t>T-HGT-ICE_DST00</t>
  </si>
  <si>
    <t>T-GTR-ICE_DST00</t>
  </si>
  <si>
    <t>Stock in 2018</t>
  </si>
  <si>
    <t>STOCK in 2018</t>
  </si>
  <si>
    <t>UC_MGT_Stock</t>
  </si>
  <si>
    <t>T-MGT*</t>
  </si>
  <si>
    <t>Medium Goods Truck_Maximum stock</t>
  </si>
  <si>
    <t>UC_HGT_Stock</t>
  </si>
  <si>
    <t>T-HGT*</t>
  </si>
  <si>
    <t>Heavy Goods Truck_Maximum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</si>
</sst>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???,???.00"/>
    <numFmt numFmtId="167" formatCode="#,##0.0000"/>
    <numFmt numFmtId="168" formatCode="_-* #,##0.0_-;\-* #,##0.0_-;_-* &quot;-&quot;??_-;_-@_-"/>
    <numFmt numFmtId="169" formatCode="_-* #,##0_-;\-* #,##0_-;_-* &quot;-&quot;??_-;_-@_-"/>
    <numFmt numFmtId="170" formatCode="_-* #,##0.000_-;\-* #,##0.000_-;_-* &quot;-&quot;??_-;_-@_-"/>
  </numFmts>
  <fonts count="4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b/>
      <sz val="16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E2EFDA"/>
        <bgColor rgb="FF000000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12" fillId="0" borderId="0"/>
    <xf numFmtId="49" fontId="14" fillId="0" borderId="6" applyNumberFormat="0" applyFont="0" applyFill="0" applyBorder="0" applyProtection="0">
      <alignment horizontal="left" vertical="center" indent="5"/>
    </xf>
    <xf numFmtId="4" fontId="15" fillId="0" borderId="3" applyFill="0" applyBorder="0" applyProtection="0">
      <alignment horizontal="right" vertical="center"/>
    </xf>
    <xf numFmtId="165" fontId="12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/>
    <xf numFmtId="0" fontId="12" fillId="0" borderId="0"/>
    <xf numFmtId="0" fontId="9" fillId="0" borderId="0"/>
    <xf numFmtId="166" fontId="17" fillId="0" borderId="0" applyNumberFormat="0" applyProtection="0">
      <alignment horizontal="center" vertical="center"/>
    </xf>
    <xf numFmtId="0" fontId="13" fillId="0" borderId="0"/>
    <xf numFmtId="0" fontId="20" fillId="0" borderId="0"/>
    <xf numFmtId="4" fontId="14" fillId="0" borderId="4" applyFill="0" applyBorder="0" applyProtection="0">
      <alignment horizontal="right" vertical="center"/>
    </xf>
    <xf numFmtId="0" fontId="14" fillId="0" borderId="4" applyNumberFormat="0" applyFill="0" applyAlignment="0" applyProtection="0"/>
    <xf numFmtId="0" fontId="18" fillId="9" borderId="0" applyNumberFormat="0" applyFont="0" applyBorder="0" applyAlignment="0" applyProtection="0"/>
    <xf numFmtId="167" fontId="14" fillId="10" borderId="4" applyNumberFormat="0" applyFont="0" applyBorder="0" applyAlignment="0" applyProtection="0">
      <alignment horizontal="right" vertical="center"/>
    </xf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4" fillId="0" borderId="0"/>
    <xf numFmtId="0" fontId="19" fillId="0" borderId="7">
      <alignment horizontal="center"/>
      <protection hidden="1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27" fillId="13" borderId="0" applyNumberFormat="0" applyBorder="0" applyAlignment="0" applyProtection="0"/>
    <xf numFmtId="0" fontId="28" fillId="14" borderId="0" applyNumberFormat="0" applyBorder="0" applyAlignment="0" applyProtection="0"/>
    <xf numFmtId="0" fontId="29" fillId="15" borderId="11" applyNumberFormat="0" applyAlignment="0" applyProtection="0"/>
    <xf numFmtId="0" fontId="30" fillId="16" borderId="12" applyNumberFormat="0" applyAlignment="0" applyProtection="0"/>
    <xf numFmtId="0" fontId="31" fillId="16" borderId="11" applyNumberFormat="0" applyAlignment="0" applyProtection="0"/>
    <xf numFmtId="0" fontId="32" fillId="0" borderId="13" applyNumberFormat="0" applyFill="0" applyAlignment="0" applyProtection="0"/>
    <xf numFmtId="0" fontId="33" fillId="17" borderId="14" applyNumberFormat="0" applyAlignment="0" applyProtection="0"/>
    <xf numFmtId="0" fontId="34" fillId="0" borderId="0" applyNumberFormat="0" applyFill="0" applyBorder="0" applyAlignment="0" applyProtection="0"/>
    <xf numFmtId="0" fontId="9" fillId="18" borderId="15" applyNumberFormat="0" applyFont="0" applyAlignment="0" applyProtection="0"/>
    <xf numFmtId="0" fontId="35" fillId="0" borderId="0" applyNumberFormat="0" applyFill="0" applyBorder="0" applyAlignment="0" applyProtection="0"/>
    <xf numFmtId="0" fontId="8" fillId="0" borderId="16" applyNumberFormat="0" applyFill="0" applyAlignment="0" applyProtection="0"/>
    <xf numFmtId="0" fontId="36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36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36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36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36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36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 applyFill="1"/>
    <xf numFmtId="0" fontId="0" fillId="0" borderId="0" xfId="0"/>
    <xf numFmtId="0" fontId="8" fillId="0" borderId="0" xfId="1" applyNumberFormat="1" applyFont="1" applyFill="1" applyBorder="1" applyAlignment="1" applyProtection="1">
      <alignment horizontal="center"/>
    </xf>
    <xf numFmtId="0" fontId="0" fillId="0" borderId="2" xfId="0" applyBorder="1"/>
    <xf numFmtId="164" fontId="0" fillId="0" borderId="2" xfId="0" applyNumberFormat="1" applyFill="1" applyBorder="1"/>
    <xf numFmtId="2" fontId="0" fillId="0" borderId="2" xfId="0" applyNumberFormat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164" fontId="0" fillId="0" borderId="0" xfId="0" applyNumberFormat="1" applyFill="1" applyBorder="1"/>
    <xf numFmtId="2" fontId="0" fillId="0" borderId="0" xfId="0" applyNumberFormat="1" applyBorder="1"/>
    <xf numFmtId="0" fontId="0" fillId="11" borderId="0" xfId="0" applyFill="1"/>
    <xf numFmtId="0" fontId="21" fillId="11" borderId="0" xfId="0" applyFont="1" applyFill="1"/>
    <xf numFmtId="2" fontId="11" fillId="0" borderId="0" xfId="2" applyNumberFormat="1" applyFont="1" applyFill="1" applyBorder="1" applyAlignment="1" applyProtection="1"/>
    <xf numFmtId="0" fontId="37" fillId="0" borderId="0" xfId="0" applyFont="1"/>
    <xf numFmtId="0" fontId="38" fillId="44" borderId="1" xfId="0" applyFont="1" applyFill="1" applyBorder="1" applyAlignment="1">
      <alignment vertical="center"/>
    </xf>
    <xf numFmtId="0" fontId="39" fillId="45" borderId="0" xfId="0" applyFont="1" applyFill="1"/>
    <xf numFmtId="0" fontId="40" fillId="45" borderId="0" xfId="0" applyFont="1" applyFill="1"/>
    <xf numFmtId="168" fontId="37" fillId="0" borderId="0" xfId="0" applyNumberFormat="1" applyFont="1"/>
    <xf numFmtId="169" fontId="37" fillId="0" borderId="0" xfId="0" applyNumberFormat="1" applyFont="1"/>
    <xf numFmtId="43" fontId="37" fillId="0" borderId="0" xfId="0" applyNumberFormat="1" applyFont="1"/>
    <xf numFmtId="170" fontId="37" fillId="0" borderId="0" xfId="0" applyNumberFormat="1" applyFont="1"/>
    <xf numFmtId="2" fontId="37" fillId="0" borderId="0" xfId="26" applyNumberFormat="1" applyFont="1" applyFill="1" applyBorder="1" applyAlignment="1">
      <alignment horizontal="right"/>
    </xf>
    <xf numFmtId="2" fontId="37" fillId="0" borderId="0" xfId="0" applyNumberFormat="1" applyFont="1"/>
    <xf numFmtId="2" fontId="0" fillId="0" borderId="0" xfId="0" applyNumberFormat="1" applyFill="1"/>
    <xf numFmtId="2" fontId="0" fillId="0" borderId="0" xfId="0" applyNumberFormat="1" applyFill="1" applyBorder="1"/>
    <xf numFmtId="0" fontId="41" fillId="43" borderId="0" xfId="44" applyFont="1" applyFill="1" applyBorder="1"/>
    <xf numFmtId="0" fontId="0" fillId="0" borderId="0" xfId="0"/>
    <xf numFmtId="2" fontId="37" fillId="0" borderId="0" xfId="0" applyNumberFormat="1" applyFont="1" applyBorder="1"/>
  </cellXfs>
  <cellStyles count="68">
    <cellStyle name="20% - Accent1" xfId="45" builtinId="30" customBuiltin="1"/>
    <cellStyle name="20% - Accent2" xfId="49" builtinId="34" customBuiltin="1"/>
    <cellStyle name="20% - Accent3" xfId="53" builtinId="38" customBuiltin="1"/>
    <cellStyle name="20% - Accent4" xfId="57" builtinId="42" customBuiltin="1"/>
    <cellStyle name="20% - Accent5" xfId="61" builtinId="46" customBuiltin="1"/>
    <cellStyle name="20% - Accent6" xfId="65" builtinId="50" customBuiltin="1"/>
    <cellStyle name="40% - Accent1" xfId="46" builtinId="31" customBuiltin="1"/>
    <cellStyle name="40% - Accent2" xfId="50" builtinId="35" customBuiltin="1"/>
    <cellStyle name="40% - Accent3" xfId="54" builtinId="39" customBuiltin="1"/>
    <cellStyle name="40% - Accent4" xfId="58" builtinId="43" customBuiltin="1"/>
    <cellStyle name="40% - Accent5" xfId="62" builtinId="47" customBuiltin="1"/>
    <cellStyle name="40% - Accent6" xfId="66" builtinId="51" customBuiltin="1"/>
    <cellStyle name="5x indented GHG Textfiels" xfId="6" xr:uid="{5CD1B786-0E63-4F5A-BE68-0D84168E146B}"/>
    <cellStyle name="60% - Accent1" xfId="47" builtinId="32" customBuiltin="1"/>
    <cellStyle name="60% - Accent2" xfId="51" builtinId="36" customBuiltin="1"/>
    <cellStyle name="60% - Accent3" xfId="55" builtinId="40" customBuiltin="1"/>
    <cellStyle name="60% - Accent4" xfId="59" builtinId="44" customBuiltin="1"/>
    <cellStyle name="60% - Accent5" xfId="63" builtinId="48" customBuiltin="1"/>
    <cellStyle name="60% - Accent6" xfId="67" builtinId="52" customBuiltin="1"/>
    <cellStyle name="Accent1" xfId="44" builtinId="29" customBuiltin="1"/>
    <cellStyle name="Accent2" xfId="48" builtinId="33" customBuiltin="1"/>
    <cellStyle name="Accent3" xfId="52" builtinId="37" customBuiltin="1"/>
    <cellStyle name="Accent4" xfId="56" builtinId="41" customBuiltin="1"/>
    <cellStyle name="Accent5" xfId="60" builtinId="45" customBuiltin="1"/>
    <cellStyle name="Accent6" xfId="64" builtinId="49" customBuiltin="1"/>
    <cellStyle name="Bad" xfId="33" builtinId="27" customBuiltin="1"/>
    <cellStyle name="Bold GHG Numbers (0.00)" xfId="7" xr:uid="{B5E0B165-DF5F-4A53-9F15-BD85D0EBF6D3}"/>
    <cellStyle name="Calculation" xfId="37" builtinId="22" customBuiltin="1"/>
    <cellStyle name="Check Cell" xfId="39" builtinId="23" customBuiltin="1"/>
    <cellStyle name="Comma" xfId="26" builtinId="3"/>
    <cellStyle name="Comma 2" xfId="9" xr:uid="{C580588E-816A-4338-BF51-E3DFF58D5E2A}"/>
    <cellStyle name="Comma 3" xfId="8" xr:uid="{E2415DD9-724A-421D-A74C-CA085C3FD4F2}"/>
    <cellStyle name="Comma 4" xfId="4" xr:uid="{CBD274FB-443F-49BB-B497-1C652FDA96F6}"/>
    <cellStyle name="Explanatory Text" xfId="42" builtinId="53" customBuiltin="1"/>
    <cellStyle name="Good" xfId="32" builtinId="26" customBuiltin="1"/>
    <cellStyle name="Heading 1" xfId="28" builtinId="16" customBuiltin="1"/>
    <cellStyle name="Heading 2" xfId="29" builtinId="17" customBuiltin="1"/>
    <cellStyle name="Heading 3" xfId="30" builtinId="18" customBuiltin="1"/>
    <cellStyle name="Heading 4" xfId="31" builtinId="19" customBuiltin="1"/>
    <cellStyle name="Headline" xfId="10" xr:uid="{53CDE853-068B-4B11-A7F6-854B8315E3A9}"/>
    <cellStyle name="Input" xfId="35" builtinId="20" customBuiltin="1"/>
    <cellStyle name="Linked Cell" xfId="38" builtinId="24" customBuiltin="1"/>
    <cellStyle name="Neutral" xfId="34" builtinId="28" customBuiltin="1"/>
    <cellStyle name="Normal" xfId="0" builtinId="0"/>
    <cellStyle name="Normal 2" xfId="3" xr:uid="{DD700A9A-6B22-4F04-A043-21F51D827016}"/>
    <cellStyle name="Normal 2 2" xfId="11" xr:uid="{9C1971A0-430E-4C81-AA36-37842A029AA9}"/>
    <cellStyle name="Normal 3" xfId="12" xr:uid="{44C80B3D-FE6C-4C0B-8FC0-DBFD7AD162B1}"/>
    <cellStyle name="Normal 4" xfId="13" xr:uid="{CDBD6D17-AEE9-4DCA-B16C-74F8AA08BCCF}"/>
    <cellStyle name="Normal 5" xfId="14" xr:uid="{82E1FF41-C703-435D-B227-373BF6A7C536}"/>
    <cellStyle name="Normal 6" xfId="15" xr:uid="{B6802FDF-A6E6-4982-85BA-1173B6BFB103}"/>
    <cellStyle name="Normal 7" xfId="16" xr:uid="{5F7B5174-BAE3-4C0E-99D0-5B0051BF1103}"/>
    <cellStyle name="Normal 8" xfId="5" xr:uid="{47D9FC39-31A9-453E-99EA-F7C620ECFC23}"/>
    <cellStyle name="Normal 9" xfId="1" xr:uid="{110BBA9B-03F4-40BD-BC27-B783FEB81A9D}"/>
    <cellStyle name="Normal GHG Numbers (0.00)" xfId="17" xr:uid="{5B406447-567B-4318-8EEA-5EE28693F157}"/>
    <cellStyle name="Normal GHG whole table" xfId="18" xr:uid="{E574FE58-D737-423C-9635-6072C76F45E0}"/>
    <cellStyle name="Normal GHG-Shade" xfId="19" xr:uid="{9671B2CF-3292-4D66-94B0-5D28B1EC8172}"/>
    <cellStyle name="Note" xfId="41" builtinId="10" customBuiltin="1"/>
    <cellStyle name="Output" xfId="36" builtinId="21" customBuiltin="1"/>
    <cellStyle name="Pattern" xfId="20" xr:uid="{37D94D99-9B32-47FC-A78B-8526F392DC28}"/>
    <cellStyle name="Percent 2" xfId="22" xr:uid="{B6D0949F-7E96-4A86-B7D1-13C949C929F2}"/>
    <cellStyle name="Percent 3" xfId="21" xr:uid="{05266A86-57BC-4AB2-AE66-A5B1E86C7BB3}"/>
    <cellStyle name="Percent 4" xfId="25" xr:uid="{7E930A6F-8FC1-4C2E-8006-E1F1B979CF4A}"/>
    <cellStyle name="Percent 5" xfId="2" xr:uid="{210CC7B0-862F-4DF0-B3C4-3D762150CB8F}"/>
    <cellStyle name="Standard_FI00EU01" xfId="23" xr:uid="{7E12F411-73DB-437A-B19B-0C748441F39D}"/>
    <cellStyle name="Title" xfId="27" builtinId="15" customBuiltin="1"/>
    <cellStyle name="Total" xfId="43" builtinId="25" customBuiltin="1"/>
    <cellStyle name="Warning Text" xfId="40" builtinId="11" customBuiltin="1"/>
    <cellStyle name="Year" xfId="24" xr:uid="{22DE416A-12A9-417A-AAA9-B33D4279F2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0" t="str" cm="1">
        <f t="array" ref="C3">INDEX(C5:C7,$A$4)</f>
        <v>IE</v>
      </c>
      <c r="D3" s="20" t="str" cm="1">
        <f t="array" ref="D3">INDEX(D5:D7,$A$4)</f>
        <v>National</v>
      </c>
      <c r="E3" s="20" t="str" cm="1">
        <f t="array" ref="E3">INDEX(E5:E7,$A$4)</f>
        <v>IE-CW</v>
      </c>
      <c r="F3" s="20" t="str" cm="1">
        <f t="array" ref="F3">INDEX(F5:F7,$A$4)</f>
        <v>IE-D</v>
      </c>
      <c r="G3" s="20" t="str" cm="1">
        <f t="array" ref="G3">INDEX(G5:G7,$A$4)</f>
        <v>IE-KE</v>
      </c>
      <c r="H3" s="20" t="str" cm="1">
        <f t="array" ref="H3">INDEX(H5:H7,$A$4)</f>
        <v>IE-KK</v>
      </c>
      <c r="I3" s="20" t="str" cm="1">
        <f t="array" ref="I3">INDEX(I5:I7,$A$4)</f>
        <v>IE-LS</v>
      </c>
      <c r="J3" s="20" t="str" cm="1">
        <f t="array" ref="J3">INDEX(J5:J7,$A$4)</f>
        <v>IE-LD</v>
      </c>
      <c r="K3" s="20" t="str" cm="1">
        <f t="array" ref="K3">INDEX(K5:K7,$A$4)</f>
        <v>IE-LH</v>
      </c>
      <c r="L3" s="20" t="str" cm="1">
        <f t="array" ref="L3">INDEX(L5:L7,$A$4)</f>
        <v>IE-MH</v>
      </c>
      <c r="M3" s="20" t="str" cm="1">
        <f t="array" ref="M3">INDEX(M5:M7,$A$4)</f>
        <v>IE-OY</v>
      </c>
      <c r="N3" s="20" t="str" cm="1">
        <f t="array" ref="N3">INDEX(N5:N7,$A$4)</f>
        <v>IE-WH</v>
      </c>
      <c r="O3" s="20" t="str" cm="1">
        <f t="array" ref="O3">INDEX(O5:O7,$A$4)</f>
        <v>IE-WX</v>
      </c>
      <c r="P3" s="20" t="str" cm="1">
        <f t="array" ref="P3">INDEX(P5:P7,$A$4)</f>
        <v>IE-WW</v>
      </c>
      <c r="Q3" s="20" t="str" cm="1">
        <f t="array" ref="Q3">INDEX(Q5:Q7,$A$4)</f>
        <v>IE-CE</v>
      </c>
      <c r="R3" s="20" t="str" cm="1">
        <f t="array" ref="R3">INDEX(R5:R7,$A$4)</f>
        <v>IE-CO</v>
      </c>
      <c r="S3" s="20" t="str" cm="1">
        <f t="array" ref="S3">INDEX(S5:S7,$A$4)</f>
        <v>IE-KY</v>
      </c>
      <c r="T3" s="20" t="str" cm="1">
        <f t="array" ref="T3">INDEX(T5:T7,$A$4)</f>
        <v>IE-LK</v>
      </c>
      <c r="U3" s="20" t="str" cm="1">
        <f t="array" ref="U3">INDEX(U5:U7,$A$4)</f>
        <v>IE-TA</v>
      </c>
      <c r="V3" s="20" t="str" cm="1">
        <f t="array" ref="V3">INDEX(V5:V7,$A$4)</f>
        <v>IE-WD</v>
      </c>
      <c r="W3" s="20" t="str" cm="1">
        <f t="array" ref="W3">INDEX(W5:W7,$A$4)</f>
        <v>IE-G</v>
      </c>
      <c r="X3" s="20" t="str" cm="1">
        <f t="array" ref="X3">INDEX(X5:X7,$A$4)</f>
        <v>IE-LM</v>
      </c>
      <c r="Y3" s="20" t="str" cm="1">
        <f t="array" ref="Y3">INDEX(Y5:Y7,$A$4)</f>
        <v>IE-MO</v>
      </c>
      <c r="Z3" s="20" t="str" cm="1">
        <f t="array" ref="Z3">INDEX(Z5:Z7,$A$4)</f>
        <v>IE-RN</v>
      </c>
      <c r="AA3" s="20" t="str" cm="1">
        <f t="array" ref="AA3">INDEX(AA5:AA7,$A$4)</f>
        <v>IE-SO</v>
      </c>
      <c r="AB3" s="20" t="str" cm="1">
        <f t="array" ref="AB3">INDEX(AB5:AB7,$A$4)</f>
        <v>IE-CN</v>
      </c>
      <c r="AC3" s="20" t="str" cm="1">
        <f t="array" ref="AC3">INDEX(AC5:AC7,$A$4)</f>
        <v>IE-DL</v>
      </c>
      <c r="AD3" s="20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63</v>
      </c>
      <c r="C5" s="21" t="s">
        <v>64</v>
      </c>
      <c r="D5" s="21" t="s">
        <v>65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3">
      <c r="A6" s="15" t="s">
        <v>66</v>
      </c>
      <c r="C6" s="20" t="str">
        <f>C5</f>
        <v>IE</v>
      </c>
      <c r="D6" s="20" t="str">
        <f>"*"&amp;D5</f>
        <v>*National</v>
      </c>
      <c r="E6" s="20" t="str">
        <f t="shared" ref="E6:AD6" si="0">"*"&amp;E5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3">
      <c r="A7" s="15" t="s">
        <v>67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35">
      <c r="A10" s="22" t="s">
        <v>68</v>
      </c>
      <c r="B10" s="22" t="s">
        <v>69</v>
      </c>
    </row>
    <row r="11" spans="1:30" x14ac:dyDescent="0.3">
      <c r="A11" s="23" t="s">
        <v>70</v>
      </c>
      <c r="B11" s="23" t="s">
        <v>61</v>
      </c>
    </row>
    <row r="12" spans="1:30" x14ac:dyDescent="0.3">
      <c r="A12" s="24" t="s">
        <v>71</v>
      </c>
      <c r="B12" s="24" t="s">
        <v>60</v>
      </c>
    </row>
    <row r="13" spans="1:30" x14ac:dyDescent="0.3">
      <c r="A13" s="24" t="s">
        <v>72</v>
      </c>
      <c r="B13" s="24" t="s">
        <v>59</v>
      </c>
    </row>
    <row r="14" spans="1:30" x14ac:dyDescent="0.3">
      <c r="A14" s="24" t="s">
        <v>73</v>
      </c>
      <c r="B14" s="24" t="s">
        <v>58</v>
      </c>
    </row>
    <row r="15" spans="1:30" x14ac:dyDescent="0.3">
      <c r="A15" s="24" t="s">
        <v>74</v>
      </c>
      <c r="B15" s="24" t="s">
        <v>57</v>
      </c>
    </row>
    <row r="16" spans="1:30" x14ac:dyDescent="0.3">
      <c r="A16" s="24" t="s">
        <v>75</v>
      </c>
      <c r="B16" s="24" t="s">
        <v>56</v>
      </c>
    </row>
    <row r="17" spans="1:2" x14ac:dyDescent="0.3">
      <c r="A17" s="24" t="s">
        <v>76</v>
      </c>
      <c r="B17" s="24" t="s">
        <v>55</v>
      </c>
    </row>
    <row r="18" spans="1:2" x14ac:dyDescent="0.3">
      <c r="A18" s="24" t="s">
        <v>77</v>
      </c>
      <c r="B18" s="24" t="s">
        <v>54</v>
      </c>
    </row>
    <row r="19" spans="1:2" x14ac:dyDescent="0.3">
      <c r="A19" s="24" t="s">
        <v>78</v>
      </c>
      <c r="B19" s="24" t="s">
        <v>53</v>
      </c>
    </row>
    <row r="20" spans="1:2" x14ac:dyDescent="0.3">
      <c r="A20" s="24" t="s">
        <v>79</v>
      </c>
      <c r="B20" s="24" t="s">
        <v>52</v>
      </c>
    </row>
    <row r="21" spans="1:2" x14ac:dyDescent="0.3">
      <c r="A21" s="24" t="s">
        <v>80</v>
      </c>
      <c r="B21" s="24" t="s">
        <v>51</v>
      </c>
    </row>
    <row r="22" spans="1:2" x14ac:dyDescent="0.3">
      <c r="A22" s="24" t="s">
        <v>81</v>
      </c>
      <c r="B22" s="24" t="s">
        <v>50</v>
      </c>
    </row>
    <row r="23" spans="1:2" x14ac:dyDescent="0.3">
      <c r="A23" s="24" t="s">
        <v>82</v>
      </c>
      <c r="B23" s="24" t="s">
        <v>49</v>
      </c>
    </row>
    <row r="24" spans="1:2" x14ac:dyDescent="0.3">
      <c r="A24" s="24" t="s">
        <v>83</v>
      </c>
      <c r="B24" s="24" t="s">
        <v>48</v>
      </c>
    </row>
    <row r="25" spans="1:2" x14ac:dyDescent="0.3">
      <c r="A25" s="24" t="s">
        <v>84</v>
      </c>
      <c r="B25" s="24" t="s">
        <v>47</v>
      </c>
    </row>
    <row r="26" spans="1:2" x14ac:dyDescent="0.3">
      <c r="A26" s="24" t="s">
        <v>85</v>
      </c>
      <c r="B26" s="24" t="s">
        <v>46</v>
      </c>
    </row>
    <row r="27" spans="1:2" x14ac:dyDescent="0.3">
      <c r="A27" s="24" t="s">
        <v>86</v>
      </c>
      <c r="B27" s="24" t="s">
        <v>45</v>
      </c>
    </row>
    <row r="28" spans="1:2" x14ac:dyDescent="0.3">
      <c r="A28" s="24" t="s">
        <v>87</v>
      </c>
      <c r="B28" s="24" t="s">
        <v>44</v>
      </c>
    </row>
    <row r="29" spans="1:2" x14ac:dyDescent="0.3">
      <c r="A29" s="24" t="s">
        <v>88</v>
      </c>
      <c r="B29" s="24" t="s">
        <v>43</v>
      </c>
    </row>
    <row r="30" spans="1:2" x14ac:dyDescent="0.3">
      <c r="A30" s="24" t="s">
        <v>89</v>
      </c>
      <c r="B30" s="24" t="s">
        <v>42</v>
      </c>
    </row>
    <row r="31" spans="1:2" x14ac:dyDescent="0.3">
      <c r="A31" s="24" t="s">
        <v>90</v>
      </c>
      <c r="B31" s="24" t="s">
        <v>41</v>
      </c>
    </row>
    <row r="32" spans="1:2" x14ac:dyDescent="0.3">
      <c r="A32" s="24" t="s">
        <v>91</v>
      </c>
      <c r="B32" s="24" t="s">
        <v>40</v>
      </c>
    </row>
    <row r="33" spans="1:2" x14ac:dyDescent="0.3">
      <c r="A33" s="24" t="s">
        <v>92</v>
      </c>
      <c r="B33" s="24" t="s">
        <v>39</v>
      </c>
    </row>
    <row r="34" spans="1:2" x14ac:dyDescent="0.3">
      <c r="A34" s="24" t="s">
        <v>93</v>
      </c>
      <c r="B34" s="24" t="s">
        <v>38</v>
      </c>
    </row>
    <row r="35" spans="1:2" x14ac:dyDescent="0.3">
      <c r="A35" s="24" t="s">
        <v>94</v>
      </c>
      <c r="B35" s="24" t="s">
        <v>37</v>
      </c>
    </row>
    <row r="36" spans="1:2" x14ac:dyDescent="0.3">
      <c r="A36" s="24" t="s">
        <v>95</v>
      </c>
      <c r="B36" s="24" t="s">
        <v>36</v>
      </c>
    </row>
    <row r="37" spans="1:2" x14ac:dyDescent="0.3">
      <c r="A37" s="25" t="s">
        <v>96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35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D259"/>
  <sheetViews>
    <sheetView tabSelected="1" zoomScale="70" zoomScaleNormal="70" workbookViewId="0">
      <selection activeCell="H21" sqref="H21"/>
    </sheetView>
  </sheetViews>
  <sheetFormatPr defaultRowHeight="14.4" x14ac:dyDescent="0.3"/>
  <cols>
    <col min="2" max="2" width="23.6640625" bestFit="1" customWidth="1"/>
    <col min="3" max="3" width="20" bestFit="1" customWidth="1"/>
    <col min="4" max="6" width="10.77734375" bestFit="1" customWidth="1"/>
    <col min="7" max="7" width="39.44140625" customWidth="1"/>
    <col min="8" max="8" width="11.5546875" customWidth="1"/>
    <col min="9" max="9" width="12.21875" bestFit="1" customWidth="1"/>
    <col min="10" max="23" width="10.88671875" bestFit="1" customWidth="1"/>
    <col min="24" max="34" width="10.44140625" bestFit="1" customWidth="1"/>
    <col min="35" max="35" width="12.44140625" customWidth="1"/>
  </cols>
  <sheetData>
    <row r="2" spans="1:35" x14ac:dyDescent="0.3">
      <c r="A2" t="s">
        <v>25</v>
      </c>
    </row>
    <row r="3" spans="1:35" x14ac:dyDescent="0.3">
      <c r="B3" s="7" t="s">
        <v>62</v>
      </c>
    </row>
    <row r="4" spans="1:35" x14ac:dyDescent="0.3">
      <c r="B4" s="7" t="s">
        <v>13</v>
      </c>
    </row>
    <row r="5" spans="1:35" x14ac:dyDescent="0.3">
      <c r="F5" t="s">
        <v>98</v>
      </c>
    </row>
    <row r="6" spans="1:35" x14ac:dyDescent="0.3">
      <c r="B6" s="16" t="s">
        <v>1</v>
      </c>
      <c r="C6" s="17" t="s">
        <v>4</v>
      </c>
      <c r="D6" s="18" t="s">
        <v>11</v>
      </c>
      <c r="E6" s="18" t="s">
        <v>3</v>
      </c>
      <c r="F6" s="18" t="s">
        <v>12</v>
      </c>
      <c r="G6" s="16" t="s">
        <v>14</v>
      </c>
      <c r="H6" s="16" t="str">
        <f>Regions!C$3</f>
        <v>IE</v>
      </c>
      <c r="I6" s="16" t="str">
        <f>Regions!E$3</f>
        <v>IE-CW</v>
      </c>
      <c r="J6" s="16" t="str">
        <f>Regions!F$3</f>
        <v>IE-D</v>
      </c>
      <c r="K6" s="16" t="str">
        <f>Regions!G$3</f>
        <v>IE-KE</v>
      </c>
      <c r="L6" s="16" t="str">
        <f>Regions!H$3</f>
        <v>IE-KK</v>
      </c>
      <c r="M6" s="16" t="str">
        <f>Regions!I$3</f>
        <v>IE-LS</v>
      </c>
      <c r="N6" s="16" t="str">
        <f>Regions!J$3</f>
        <v>IE-LD</v>
      </c>
      <c r="O6" s="16" t="str">
        <f>Regions!K$3</f>
        <v>IE-LH</v>
      </c>
      <c r="P6" s="16" t="str">
        <f>Regions!L$3</f>
        <v>IE-MH</v>
      </c>
      <c r="Q6" s="16" t="str">
        <f>Regions!M$3</f>
        <v>IE-OY</v>
      </c>
      <c r="R6" s="16" t="str">
        <f>Regions!N$3</f>
        <v>IE-WH</v>
      </c>
      <c r="S6" s="16" t="str">
        <f>Regions!O$3</f>
        <v>IE-WX</v>
      </c>
      <c r="T6" s="16" t="str">
        <f>Regions!P$3</f>
        <v>IE-WW</v>
      </c>
      <c r="U6" s="16" t="str">
        <f>Regions!Q$3</f>
        <v>IE-CE</v>
      </c>
      <c r="V6" s="16" t="str">
        <f>Regions!R$3</f>
        <v>IE-CO</v>
      </c>
      <c r="W6" s="16" t="str">
        <f>Regions!S$3</f>
        <v>IE-KY</v>
      </c>
      <c r="X6" s="16" t="str">
        <f>Regions!T$3</f>
        <v>IE-LK</v>
      </c>
      <c r="Y6" s="16" t="str">
        <f>Regions!U$3</f>
        <v>IE-TA</v>
      </c>
      <c r="Z6" s="16" t="str">
        <f>Regions!V$3</f>
        <v>IE-WD</v>
      </c>
      <c r="AA6" s="16" t="str">
        <f>Regions!W$3</f>
        <v>IE-G</v>
      </c>
      <c r="AB6" s="16" t="str">
        <f>Regions!X$3</f>
        <v>IE-LM</v>
      </c>
      <c r="AC6" s="16" t="str">
        <f>Regions!Y$3</f>
        <v>IE-MO</v>
      </c>
      <c r="AD6" s="16" t="str">
        <f>Regions!Z$3</f>
        <v>IE-RN</v>
      </c>
      <c r="AE6" s="16" t="str">
        <f>Regions!AA$3</f>
        <v>IE-SO</v>
      </c>
      <c r="AF6" s="16" t="str">
        <f>Regions!AB$3</f>
        <v>IE-CN</v>
      </c>
      <c r="AG6" s="16" t="str">
        <f>Regions!AC$3</f>
        <v>IE-DL</v>
      </c>
      <c r="AH6" s="16" t="str">
        <f>Regions!AD$3</f>
        <v>IE-MN</v>
      </c>
      <c r="AI6" s="16" t="s">
        <v>30</v>
      </c>
    </row>
    <row r="7" spans="1:35" x14ac:dyDescent="0.3">
      <c r="B7" t="s">
        <v>100</v>
      </c>
      <c r="C7" t="s">
        <v>104</v>
      </c>
      <c r="E7" s="32">
        <v>2020</v>
      </c>
      <c r="F7" t="s">
        <v>97</v>
      </c>
      <c r="G7" t="s">
        <v>99</v>
      </c>
      <c r="H7" s="51">
        <f>H26*1.05</f>
        <v>2228.8843500000003</v>
      </c>
      <c r="I7" s="51">
        <f t="shared" ref="I7:AH7" si="0">I26*1.05</f>
        <v>29.98695</v>
      </c>
      <c r="J7" s="51">
        <f t="shared" si="0"/>
        <v>554.76225000000022</v>
      </c>
      <c r="K7" s="51">
        <f t="shared" si="0"/>
        <v>107.68275000000003</v>
      </c>
      <c r="L7" s="51">
        <f t="shared" si="0"/>
        <v>48.583499999999994</v>
      </c>
      <c r="M7" s="51">
        <f t="shared" si="0"/>
        <v>36.785699999999999</v>
      </c>
      <c r="N7" s="51">
        <f t="shared" si="0"/>
        <v>19.214999999999996</v>
      </c>
      <c r="O7" s="51">
        <f t="shared" si="0"/>
        <v>53.548949999999998</v>
      </c>
      <c r="P7" s="51">
        <f t="shared" si="0"/>
        <v>91.8309</v>
      </c>
      <c r="Q7" s="51">
        <f t="shared" si="0"/>
        <v>36.018149999999999</v>
      </c>
      <c r="R7" s="51">
        <f t="shared" si="0"/>
        <v>43.430099999999996</v>
      </c>
      <c r="S7" s="51">
        <f t="shared" si="0"/>
        <v>78.821400000000011</v>
      </c>
      <c r="T7" s="51">
        <f t="shared" si="0"/>
        <v>71.70975</v>
      </c>
      <c r="U7" s="51">
        <f t="shared" si="0"/>
        <v>60.372900000000001</v>
      </c>
      <c r="V7" s="51">
        <f t="shared" si="0"/>
        <v>271.39140000000003</v>
      </c>
      <c r="W7" s="51">
        <f t="shared" si="0"/>
        <v>76.935599999999994</v>
      </c>
      <c r="X7" s="51">
        <f t="shared" si="0"/>
        <v>92.664599999999993</v>
      </c>
      <c r="Y7" s="51">
        <f t="shared" si="0"/>
        <v>82.989900000000006</v>
      </c>
      <c r="Z7" s="51">
        <f t="shared" si="0"/>
        <v>60.668999999999997</v>
      </c>
      <c r="AA7" s="51">
        <f t="shared" si="0"/>
        <v>136.81920000000005</v>
      </c>
      <c r="AB7" s="51">
        <f t="shared" si="0"/>
        <v>15.622949999999999</v>
      </c>
      <c r="AC7" s="51">
        <f t="shared" si="0"/>
        <v>64.41749999999999</v>
      </c>
      <c r="AD7" s="51">
        <f t="shared" si="0"/>
        <v>34.345500000000008</v>
      </c>
      <c r="AE7" s="51">
        <f t="shared" si="0"/>
        <v>30.602249999999998</v>
      </c>
      <c r="AF7" s="51">
        <f t="shared" si="0"/>
        <v>33.474000000000004</v>
      </c>
      <c r="AG7" s="51">
        <f t="shared" si="0"/>
        <v>67.603200000000015</v>
      </c>
      <c r="AH7" s="51">
        <f t="shared" si="0"/>
        <v>28.600950000000005</v>
      </c>
      <c r="AI7" s="19">
        <v>0</v>
      </c>
    </row>
    <row r="8" spans="1:35" s="27" customFormat="1" x14ac:dyDescent="0.3">
      <c r="C8" s="27" t="s">
        <v>104</v>
      </c>
      <c r="E8" s="32">
        <v>2050</v>
      </c>
      <c r="F8" s="27" t="s">
        <v>97</v>
      </c>
      <c r="H8" s="26">
        <f>H7*1.4</f>
        <v>3120.4380900000001</v>
      </c>
      <c r="I8" s="26">
        <f t="shared" ref="I8:AH8" si="1">I7*1.4</f>
        <v>41.981729999999999</v>
      </c>
      <c r="J8" s="26">
        <f t="shared" si="1"/>
        <v>776.66715000000022</v>
      </c>
      <c r="K8" s="26">
        <f t="shared" si="1"/>
        <v>150.75585000000004</v>
      </c>
      <c r="L8" s="26">
        <f t="shared" si="1"/>
        <v>68.016899999999993</v>
      </c>
      <c r="M8" s="26">
        <f t="shared" si="1"/>
        <v>51.499979999999994</v>
      </c>
      <c r="N8" s="26">
        <f t="shared" si="1"/>
        <v>26.900999999999993</v>
      </c>
      <c r="O8" s="26">
        <f t="shared" si="1"/>
        <v>74.968529999999987</v>
      </c>
      <c r="P8" s="26">
        <f t="shared" si="1"/>
        <v>128.56325999999999</v>
      </c>
      <c r="Q8" s="26">
        <f t="shared" si="1"/>
        <v>50.425409999999992</v>
      </c>
      <c r="R8" s="26">
        <f t="shared" si="1"/>
        <v>60.802139999999987</v>
      </c>
      <c r="S8" s="26">
        <f t="shared" si="1"/>
        <v>110.34996000000001</v>
      </c>
      <c r="T8" s="26">
        <f t="shared" si="1"/>
        <v>100.39364999999999</v>
      </c>
      <c r="U8" s="26">
        <f t="shared" si="1"/>
        <v>84.522059999999996</v>
      </c>
      <c r="V8" s="26">
        <f t="shared" si="1"/>
        <v>379.94796000000002</v>
      </c>
      <c r="W8" s="26">
        <f t="shared" si="1"/>
        <v>107.70983999999999</v>
      </c>
      <c r="X8" s="26">
        <f t="shared" si="1"/>
        <v>129.73043999999999</v>
      </c>
      <c r="Y8" s="26">
        <f t="shared" si="1"/>
        <v>116.18586000000001</v>
      </c>
      <c r="Z8" s="26">
        <f t="shared" si="1"/>
        <v>84.936599999999984</v>
      </c>
      <c r="AA8" s="26">
        <f t="shared" si="1"/>
        <v>191.54688000000007</v>
      </c>
      <c r="AB8" s="26">
        <f t="shared" si="1"/>
        <v>21.872129999999999</v>
      </c>
      <c r="AC8" s="26">
        <f t="shared" si="1"/>
        <v>90.184499999999986</v>
      </c>
      <c r="AD8" s="26">
        <f t="shared" si="1"/>
        <v>48.083700000000007</v>
      </c>
      <c r="AE8" s="26">
        <f t="shared" si="1"/>
        <v>42.843149999999994</v>
      </c>
      <c r="AF8" s="26">
        <f t="shared" si="1"/>
        <v>46.863600000000005</v>
      </c>
      <c r="AG8" s="26">
        <f t="shared" si="1"/>
        <v>94.644480000000016</v>
      </c>
      <c r="AH8" s="26">
        <f t="shared" si="1"/>
        <v>40.041330000000002</v>
      </c>
      <c r="AI8" s="19">
        <v>0</v>
      </c>
    </row>
    <row r="9" spans="1:35" s="27" customFormat="1" x14ac:dyDescent="0.3">
      <c r="B9" s="29"/>
      <c r="C9" s="29"/>
      <c r="D9" s="29"/>
      <c r="E9" s="33">
        <v>0</v>
      </c>
      <c r="F9" s="29"/>
      <c r="G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>
        <v>5</v>
      </c>
    </row>
    <row r="10" spans="1:35" s="27" customFormat="1" x14ac:dyDescent="0.3">
      <c r="B10" s="34" t="s">
        <v>102</v>
      </c>
      <c r="C10" s="27" t="s">
        <v>103</v>
      </c>
      <c r="D10" s="34"/>
      <c r="E10" s="32">
        <v>2020</v>
      </c>
      <c r="F10" s="27" t="s">
        <v>97</v>
      </c>
      <c r="G10" s="27" t="s">
        <v>101</v>
      </c>
      <c r="H10" s="36">
        <f>H27*1.05</f>
        <v>337.86165</v>
      </c>
      <c r="I10" s="36">
        <f t="shared" ref="I10:AH10" si="2">I27*1.05</f>
        <v>5.5355999999999996</v>
      </c>
      <c r="J10" s="36">
        <f t="shared" si="2"/>
        <v>71.057700000000011</v>
      </c>
      <c r="K10" s="36">
        <f t="shared" si="2"/>
        <v>15.147300000000001</v>
      </c>
      <c r="L10" s="36">
        <f t="shared" si="2"/>
        <v>7.62195</v>
      </c>
      <c r="M10" s="36">
        <f t="shared" si="2"/>
        <v>5.6301000000000005</v>
      </c>
      <c r="N10" s="36">
        <f t="shared" si="2"/>
        <v>3.7054499999999999</v>
      </c>
      <c r="O10" s="36">
        <f t="shared" si="2"/>
        <v>7.5117000000000003</v>
      </c>
      <c r="P10" s="36">
        <f t="shared" si="2"/>
        <v>13.52505</v>
      </c>
      <c r="Q10" s="36">
        <f t="shared" si="2"/>
        <v>6.3388499999999999</v>
      </c>
      <c r="R10" s="36">
        <f t="shared" si="2"/>
        <v>7.9747500000000011</v>
      </c>
      <c r="S10" s="36">
        <f t="shared" si="2"/>
        <v>12.81945</v>
      </c>
      <c r="T10" s="36">
        <f t="shared" si="2"/>
        <v>9.2746500000000012</v>
      </c>
      <c r="U10" s="36">
        <f t="shared" si="2"/>
        <v>9.2589000000000006</v>
      </c>
      <c r="V10" s="36">
        <f t="shared" si="2"/>
        <v>39.687900000000006</v>
      </c>
      <c r="W10" s="36">
        <f t="shared" si="2"/>
        <v>11.69805</v>
      </c>
      <c r="X10" s="36">
        <f t="shared" si="2"/>
        <v>12.60735</v>
      </c>
      <c r="Y10" s="36">
        <f t="shared" si="2"/>
        <v>13.128150000000002</v>
      </c>
      <c r="Z10" s="36">
        <f t="shared" si="2"/>
        <v>7.9768500000000007</v>
      </c>
      <c r="AA10" s="36">
        <f t="shared" si="2"/>
        <v>19.723199999999999</v>
      </c>
      <c r="AB10" s="36">
        <f t="shared" si="2"/>
        <v>3.3547500000000001</v>
      </c>
      <c r="AC10" s="36">
        <f t="shared" si="2"/>
        <v>13.156499999999999</v>
      </c>
      <c r="AD10" s="36">
        <f t="shared" si="2"/>
        <v>6.2055000000000007</v>
      </c>
      <c r="AE10" s="36">
        <f t="shared" si="2"/>
        <v>5.8894500000000001</v>
      </c>
      <c r="AF10" s="36">
        <f t="shared" si="2"/>
        <v>7.7458499999999999</v>
      </c>
      <c r="AG10" s="36">
        <f t="shared" si="2"/>
        <v>14.27685</v>
      </c>
      <c r="AH10" s="36">
        <f t="shared" si="2"/>
        <v>7.0097999999999994</v>
      </c>
      <c r="AI10" s="19">
        <v>0</v>
      </c>
    </row>
    <row r="11" spans="1:35" s="27" customFormat="1" x14ac:dyDescent="0.3">
      <c r="B11" s="34"/>
      <c r="C11" s="27" t="s">
        <v>103</v>
      </c>
      <c r="D11" s="34"/>
      <c r="E11" s="32">
        <v>2050</v>
      </c>
      <c r="F11" s="27" t="s">
        <v>97</v>
      </c>
      <c r="G11" s="34"/>
      <c r="H11" s="26">
        <f>H10*1.7</f>
        <v>574.36480499999993</v>
      </c>
      <c r="I11" s="26">
        <f t="shared" ref="I11:AH11" si="3">I10*1.7</f>
        <v>9.41052</v>
      </c>
      <c r="J11" s="26">
        <f t="shared" si="3"/>
        <v>120.79809000000002</v>
      </c>
      <c r="K11" s="26">
        <f t="shared" si="3"/>
        <v>25.750410000000002</v>
      </c>
      <c r="L11" s="26">
        <f t="shared" si="3"/>
        <v>12.957314999999999</v>
      </c>
      <c r="M11" s="26">
        <f t="shared" si="3"/>
        <v>9.5711700000000004</v>
      </c>
      <c r="N11" s="26">
        <f t="shared" si="3"/>
        <v>6.2992650000000001</v>
      </c>
      <c r="O11" s="26">
        <f t="shared" si="3"/>
        <v>12.76989</v>
      </c>
      <c r="P11" s="26">
        <f t="shared" si="3"/>
        <v>22.992584999999998</v>
      </c>
      <c r="Q11" s="26">
        <f t="shared" si="3"/>
        <v>10.776045</v>
      </c>
      <c r="R11" s="26">
        <f t="shared" si="3"/>
        <v>13.557075000000001</v>
      </c>
      <c r="S11" s="26">
        <f t="shared" si="3"/>
        <v>21.793064999999999</v>
      </c>
      <c r="T11" s="26">
        <f t="shared" si="3"/>
        <v>15.766905000000001</v>
      </c>
      <c r="U11" s="26">
        <f t="shared" si="3"/>
        <v>15.740130000000001</v>
      </c>
      <c r="V11" s="26">
        <f t="shared" si="3"/>
        <v>67.469430000000003</v>
      </c>
      <c r="W11" s="26">
        <f t="shared" si="3"/>
        <v>19.886685</v>
      </c>
      <c r="X11" s="26">
        <f t="shared" si="3"/>
        <v>21.432494999999999</v>
      </c>
      <c r="Y11" s="26">
        <f t="shared" si="3"/>
        <v>22.317855000000002</v>
      </c>
      <c r="Z11" s="26">
        <f t="shared" si="3"/>
        <v>13.560645000000001</v>
      </c>
      <c r="AA11" s="26">
        <f t="shared" si="3"/>
        <v>33.529439999999994</v>
      </c>
      <c r="AB11" s="26">
        <f t="shared" si="3"/>
        <v>5.7030750000000001</v>
      </c>
      <c r="AC11" s="26">
        <f t="shared" si="3"/>
        <v>22.366049999999998</v>
      </c>
      <c r="AD11" s="26">
        <f t="shared" si="3"/>
        <v>10.54935</v>
      </c>
      <c r="AE11" s="26">
        <f t="shared" si="3"/>
        <v>10.012065</v>
      </c>
      <c r="AF11" s="26">
        <f t="shared" si="3"/>
        <v>13.167945</v>
      </c>
      <c r="AG11" s="26">
        <f t="shared" si="3"/>
        <v>24.270644999999998</v>
      </c>
      <c r="AH11" s="26">
        <f t="shared" si="3"/>
        <v>11.916659999999998</v>
      </c>
      <c r="AI11" s="19">
        <v>0</v>
      </c>
    </row>
    <row r="12" spans="1:35" s="27" customFormat="1" x14ac:dyDescent="0.3">
      <c r="B12" s="29"/>
      <c r="C12" s="29"/>
      <c r="D12" s="29"/>
      <c r="E12" s="33">
        <v>0</v>
      </c>
      <c r="F12" s="29"/>
      <c r="G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1">
        <v>5</v>
      </c>
    </row>
    <row r="13" spans="1:35" s="27" customFormat="1" x14ac:dyDescent="0.3">
      <c r="B13" s="34" t="s">
        <v>140</v>
      </c>
      <c r="C13" s="27" t="s">
        <v>141</v>
      </c>
      <c r="D13" s="34"/>
      <c r="E13" s="32">
        <v>2020</v>
      </c>
      <c r="F13" s="27" t="s">
        <v>97</v>
      </c>
      <c r="G13" s="27" t="s">
        <v>142</v>
      </c>
      <c r="H13" s="36">
        <f>H28*1.05</f>
        <v>11.58675</v>
      </c>
      <c r="I13" s="36">
        <f t="shared" ref="I13:AH13" si="4">I28*1.05</f>
        <v>0.15434999999999999</v>
      </c>
      <c r="J13" s="36">
        <f t="shared" si="4"/>
        <v>3.1143000000000005</v>
      </c>
      <c r="K13" s="36">
        <f t="shared" si="4"/>
        <v>0.58065000000000011</v>
      </c>
      <c r="L13" s="36">
        <f t="shared" si="4"/>
        <v>0.26145000000000002</v>
      </c>
      <c r="M13" s="36">
        <f t="shared" si="4"/>
        <v>0.22785</v>
      </c>
      <c r="N13" s="36">
        <f t="shared" si="4"/>
        <v>0.14070000000000002</v>
      </c>
      <c r="O13" s="36">
        <f t="shared" si="4"/>
        <v>0.3906</v>
      </c>
      <c r="P13" s="36">
        <f t="shared" si="4"/>
        <v>0.50295000000000001</v>
      </c>
      <c r="Q13" s="36">
        <f t="shared" si="4"/>
        <v>0.17430000000000001</v>
      </c>
      <c r="R13" s="36">
        <f t="shared" si="4"/>
        <v>0.20790000000000003</v>
      </c>
      <c r="S13" s="36">
        <f t="shared" si="4"/>
        <v>0.40845000000000004</v>
      </c>
      <c r="T13" s="36">
        <f t="shared" si="4"/>
        <v>0.21734999999999999</v>
      </c>
      <c r="U13" s="36">
        <f t="shared" si="4"/>
        <v>0.23100000000000001</v>
      </c>
      <c r="V13" s="36">
        <f t="shared" si="4"/>
        <v>1.2253500000000002</v>
      </c>
      <c r="W13" s="36">
        <f t="shared" si="4"/>
        <v>0.27510000000000001</v>
      </c>
      <c r="X13" s="36">
        <f t="shared" si="4"/>
        <v>0.73499999999999999</v>
      </c>
      <c r="Y13" s="36">
        <f t="shared" si="4"/>
        <v>0.42945</v>
      </c>
      <c r="Z13" s="36">
        <f t="shared" si="4"/>
        <v>0.21734999999999999</v>
      </c>
      <c r="AA13" s="36">
        <f t="shared" si="4"/>
        <v>0.57435000000000003</v>
      </c>
      <c r="AB13" s="36">
        <f t="shared" si="4"/>
        <v>7.7700000000000005E-2</v>
      </c>
      <c r="AC13" s="36">
        <f t="shared" si="4"/>
        <v>0.27405000000000002</v>
      </c>
      <c r="AD13" s="36">
        <f t="shared" si="4"/>
        <v>0.15540000000000001</v>
      </c>
      <c r="AE13" s="36">
        <f t="shared" si="4"/>
        <v>0.21525</v>
      </c>
      <c r="AF13" s="36">
        <f t="shared" si="4"/>
        <v>0.19320000000000001</v>
      </c>
      <c r="AG13" s="36">
        <f t="shared" si="4"/>
        <v>0.33390000000000003</v>
      </c>
      <c r="AH13" s="36">
        <f t="shared" si="4"/>
        <v>0.26880000000000004</v>
      </c>
      <c r="AI13" s="19">
        <v>0</v>
      </c>
    </row>
    <row r="14" spans="1:35" s="27" customFormat="1" x14ac:dyDescent="0.3">
      <c r="B14" s="34"/>
      <c r="C14" s="27" t="s">
        <v>141</v>
      </c>
      <c r="D14" s="34"/>
      <c r="E14" s="32">
        <v>2050</v>
      </c>
      <c r="F14" s="27" t="s">
        <v>97</v>
      </c>
      <c r="G14" s="34"/>
      <c r="H14" s="26">
        <f>H13*2.5</f>
        <v>28.966875000000002</v>
      </c>
      <c r="I14" s="26">
        <f t="shared" ref="I14:AH14" si="5">I13*2.5</f>
        <v>0.38587499999999997</v>
      </c>
      <c r="J14" s="26">
        <f t="shared" si="5"/>
        <v>7.7857500000000011</v>
      </c>
      <c r="K14" s="26">
        <f t="shared" si="5"/>
        <v>1.4516250000000004</v>
      </c>
      <c r="L14" s="26">
        <f t="shared" si="5"/>
        <v>0.65362500000000001</v>
      </c>
      <c r="M14" s="26">
        <f t="shared" si="5"/>
        <v>0.56962500000000005</v>
      </c>
      <c r="N14" s="26">
        <f t="shared" si="5"/>
        <v>0.35175000000000006</v>
      </c>
      <c r="O14" s="26">
        <f t="shared" si="5"/>
        <v>0.97650000000000003</v>
      </c>
      <c r="P14" s="26">
        <f t="shared" si="5"/>
        <v>1.2573750000000001</v>
      </c>
      <c r="Q14" s="26">
        <f t="shared" si="5"/>
        <v>0.43575000000000003</v>
      </c>
      <c r="R14" s="26">
        <f t="shared" si="5"/>
        <v>0.51975000000000005</v>
      </c>
      <c r="S14" s="26">
        <f t="shared" si="5"/>
        <v>1.0211250000000001</v>
      </c>
      <c r="T14" s="26">
        <f t="shared" si="5"/>
        <v>0.54337499999999994</v>
      </c>
      <c r="U14" s="26">
        <f t="shared" si="5"/>
        <v>0.57750000000000001</v>
      </c>
      <c r="V14" s="26">
        <f t="shared" si="5"/>
        <v>3.0633750000000006</v>
      </c>
      <c r="W14" s="26">
        <f t="shared" si="5"/>
        <v>0.68775000000000008</v>
      </c>
      <c r="X14" s="26">
        <f t="shared" si="5"/>
        <v>1.8374999999999999</v>
      </c>
      <c r="Y14" s="26">
        <f t="shared" si="5"/>
        <v>1.0736250000000001</v>
      </c>
      <c r="Z14" s="26">
        <f t="shared" si="5"/>
        <v>0.54337499999999994</v>
      </c>
      <c r="AA14" s="26">
        <f t="shared" si="5"/>
        <v>1.435875</v>
      </c>
      <c r="AB14" s="26">
        <f t="shared" si="5"/>
        <v>0.19425000000000001</v>
      </c>
      <c r="AC14" s="26">
        <f t="shared" si="5"/>
        <v>0.68512499999999998</v>
      </c>
      <c r="AD14" s="26">
        <f t="shared" si="5"/>
        <v>0.38850000000000001</v>
      </c>
      <c r="AE14" s="26">
        <f t="shared" si="5"/>
        <v>0.53812499999999996</v>
      </c>
      <c r="AF14" s="26">
        <f t="shared" si="5"/>
        <v>0.48300000000000004</v>
      </c>
      <c r="AG14" s="26">
        <f t="shared" si="5"/>
        <v>0.8347500000000001</v>
      </c>
      <c r="AH14" s="26">
        <f t="shared" si="5"/>
        <v>0.67200000000000015</v>
      </c>
      <c r="AI14" s="19">
        <v>0</v>
      </c>
    </row>
    <row r="15" spans="1:35" s="27" customFormat="1" x14ac:dyDescent="0.3">
      <c r="B15" s="29"/>
      <c r="C15" s="29"/>
      <c r="D15" s="29"/>
      <c r="E15" s="33">
        <v>0</v>
      </c>
      <c r="F15" s="29"/>
      <c r="G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1">
        <v>5</v>
      </c>
    </row>
    <row r="16" spans="1:35" s="27" customFormat="1" x14ac:dyDescent="0.3">
      <c r="B16" s="34" t="s">
        <v>143</v>
      </c>
      <c r="C16" s="27" t="s">
        <v>144</v>
      </c>
      <c r="D16" s="34"/>
      <c r="E16" s="32">
        <v>2020</v>
      </c>
      <c r="F16" s="27" t="s">
        <v>97</v>
      </c>
      <c r="G16" s="27" t="s">
        <v>145</v>
      </c>
      <c r="H16" s="36">
        <f>H29*1.12</f>
        <v>24.245760000000004</v>
      </c>
      <c r="I16" s="36">
        <f t="shared" ref="I16:AH16" si="6">I29*1.12</f>
        <v>0.43680000000000008</v>
      </c>
      <c r="J16" s="36">
        <f t="shared" si="6"/>
        <v>4.3489600000000008</v>
      </c>
      <c r="K16" s="36">
        <f t="shared" si="6"/>
        <v>1.2454400000000003</v>
      </c>
      <c r="L16" s="36">
        <f t="shared" si="6"/>
        <v>0.79856000000000005</v>
      </c>
      <c r="M16" s="36">
        <f t="shared" si="6"/>
        <v>0.50960000000000005</v>
      </c>
      <c r="N16" s="36">
        <f t="shared" si="6"/>
        <v>0.30912000000000006</v>
      </c>
      <c r="O16" s="36">
        <f t="shared" si="6"/>
        <v>0.6910400000000001</v>
      </c>
      <c r="P16" s="36">
        <f t="shared" si="6"/>
        <v>1.5948800000000001</v>
      </c>
      <c r="Q16" s="36">
        <f t="shared" si="6"/>
        <v>0.36176000000000003</v>
      </c>
      <c r="R16" s="36">
        <f t="shared" si="6"/>
        <v>0.35392000000000001</v>
      </c>
      <c r="S16" s="36">
        <f t="shared" si="6"/>
        <v>1.5568</v>
      </c>
      <c r="T16" s="36">
        <f t="shared" si="6"/>
        <v>0.44352000000000008</v>
      </c>
      <c r="U16" s="36">
        <f t="shared" si="6"/>
        <v>0.44464000000000009</v>
      </c>
      <c r="V16" s="36">
        <f t="shared" si="6"/>
        <v>2.86496</v>
      </c>
      <c r="W16" s="36">
        <f t="shared" si="6"/>
        <v>0.5779200000000001</v>
      </c>
      <c r="X16" s="36">
        <f t="shared" si="6"/>
        <v>1.05392</v>
      </c>
      <c r="Y16" s="36">
        <f t="shared" si="6"/>
        <v>1.1760000000000002</v>
      </c>
      <c r="Z16" s="36">
        <f t="shared" si="6"/>
        <v>0.40096000000000004</v>
      </c>
      <c r="AA16" s="36">
        <f t="shared" si="6"/>
        <v>1.1491200000000001</v>
      </c>
      <c r="AB16" s="36">
        <f t="shared" si="6"/>
        <v>0.15120000000000003</v>
      </c>
      <c r="AC16" s="36">
        <f t="shared" si="6"/>
        <v>0.63839999999999997</v>
      </c>
      <c r="AD16" s="36">
        <f t="shared" si="6"/>
        <v>0.36512000000000006</v>
      </c>
      <c r="AE16" s="36">
        <f t="shared" si="6"/>
        <v>0.25984000000000002</v>
      </c>
      <c r="AF16" s="36">
        <f t="shared" si="6"/>
        <v>0.54656000000000005</v>
      </c>
      <c r="AG16" s="36">
        <f t="shared" si="6"/>
        <v>0.80640000000000001</v>
      </c>
      <c r="AH16" s="36">
        <f t="shared" si="6"/>
        <v>1.1603200000000002</v>
      </c>
      <c r="AI16" s="19">
        <v>0</v>
      </c>
    </row>
    <row r="17" spans="1:56" s="27" customFormat="1" x14ac:dyDescent="0.3">
      <c r="B17" s="34"/>
      <c r="C17" s="27" t="s">
        <v>144</v>
      </c>
      <c r="D17" s="34"/>
      <c r="E17" s="32">
        <v>2050</v>
      </c>
      <c r="F17" s="27" t="s">
        <v>97</v>
      </c>
      <c r="G17" s="34"/>
      <c r="H17" s="26">
        <f>H16*2.4</f>
        <v>58.189824000000009</v>
      </c>
      <c r="I17" s="26">
        <f t="shared" ref="I17:AH17" si="7">I16*2.4</f>
        <v>1.0483200000000001</v>
      </c>
      <c r="J17" s="26">
        <f t="shared" si="7"/>
        <v>10.437504000000002</v>
      </c>
      <c r="K17" s="26">
        <f t="shared" si="7"/>
        <v>2.9890560000000006</v>
      </c>
      <c r="L17" s="26">
        <f t="shared" si="7"/>
        <v>1.916544</v>
      </c>
      <c r="M17" s="26">
        <f t="shared" si="7"/>
        <v>1.2230400000000001</v>
      </c>
      <c r="N17" s="26">
        <f t="shared" si="7"/>
        <v>0.7418880000000001</v>
      </c>
      <c r="O17" s="26">
        <f t="shared" si="7"/>
        <v>1.6584960000000002</v>
      </c>
      <c r="P17" s="26">
        <f t="shared" si="7"/>
        <v>3.827712</v>
      </c>
      <c r="Q17" s="26">
        <f t="shared" si="7"/>
        <v>0.868224</v>
      </c>
      <c r="R17" s="26">
        <f t="shared" si="7"/>
        <v>0.84940800000000005</v>
      </c>
      <c r="S17" s="26">
        <f t="shared" si="7"/>
        <v>3.7363199999999996</v>
      </c>
      <c r="T17" s="26">
        <f t="shared" si="7"/>
        <v>1.0644480000000001</v>
      </c>
      <c r="U17" s="26">
        <f t="shared" si="7"/>
        <v>1.0671360000000001</v>
      </c>
      <c r="V17" s="26">
        <f t="shared" si="7"/>
        <v>6.8759039999999993</v>
      </c>
      <c r="W17" s="26">
        <f t="shared" si="7"/>
        <v>1.3870080000000002</v>
      </c>
      <c r="X17" s="26">
        <f t="shared" si="7"/>
        <v>2.5294079999999997</v>
      </c>
      <c r="Y17" s="26">
        <f t="shared" si="7"/>
        <v>2.8224000000000005</v>
      </c>
      <c r="Z17" s="26">
        <f t="shared" si="7"/>
        <v>0.96230400000000005</v>
      </c>
      <c r="AA17" s="26">
        <f t="shared" si="7"/>
        <v>2.7578880000000003</v>
      </c>
      <c r="AB17" s="26">
        <f t="shared" si="7"/>
        <v>0.36288000000000004</v>
      </c>
      <c r="AC17" s="26">
        <f t="shared" si="7"/>
        <v>1.53216</v>
      </c>
      <c r="AD17" s="26">
        <f t="shared" si="7"/>
        <v>0.87628800000000007</v>
      </c>
      <c r="AE17" s="26">
        <f t="shared" si="7"/>
        <v>0.62361600000000006</v>
      </c>
      <c r="AF17" s="26">
        <f t="shared" si="7"/>
        <v>1.311744</v>
      </c>
      <c r="AG17" s="26">
        <f t="shared" si="7"/>
        <v>1.93536</v>
      </c>
      <c r="AH17" s="26">
        <f t="shared" si="7"/>
        <v>2.7847680000000006</v>
      </c>
      <c r="AI17" s="19">
        <v>0</v>
      </c>
    </row>
    <row r="18" spans="1:56" s="27" customFormat="1" x14ac:dyDescent="0.3">
      <c r="B18" s="29"/>
      <c r="C18" s="29"/>
      <c r="D18" s="29"/>
      <c r="E18" s="33">
        <v>0</v>
      </c>
      <c r="F18" s="29"/>
      <c r="G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1">
        <v>5</v>
      </c>
    </row>
    <row r="19" spans="1:56" s="27" customFormat="1" x14ac:dyDescent="0.3">
      <c r="B19" s="34"/>
      <c r="C19" s="34"/>
      <c r="D19" s="34"/>
      <c r="E19" s="35"/>
      <c r="F19" s="34"/>
      <c r="G19" s="34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37"/>
    </row>
    <row r="20" spans="1:56" s="27" customFormat="1" x14ac:dyDescent="0.3">
      <c r="B20" s="34"/>
      <c r="C20" s="34"/>
      <c r="D20" s="34"/>
      <c r="E20" s="35"/>
      <c r="F20" s="34"/>
      <c r="G20" s="34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7"/>
    </row>
    <row r="21" spans="1:56" s="27" customFormat="1" x14ac:dyDescent="0.3"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19"/>
    </row>
    <row r="22" spans="1:56" s="27" customFormat="1" x14ac:dyDescent="0.3">
      <c r="B22" s="55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19"/>
    </row>
    <row r="23" spans="1:56" s="27" customFormat="1" x14ac:dyDescent="0.3">
      <c r="B23" s="55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37"/>
    </row>
    <row r="24" spans="1:56" ht="21" x14ac:dyDescent="0.4">
      <c r="B24" s="55"/>
      <c r="C24" s="27"/>
      <c r="D24" s="27"/>
      <c r="E24" s="27"/>
      <c r="F24" s="27"/>
      <c r="G24" s="39" t="s">
        <v>139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7"/>
      <c r="AJ24" s="27"/>
      <c r="AK24" s="27"/>
    </row>
    <row r="25" spans="1:56" x14ac:dyDescent="0.3">
      <c r="B25" s="55"/>
      <c r="C25" s="27"/>
      <c r="D25" s="27"/>
      <c r="E25" s="27"/>
      <c r="F25" s="27"/>
      <c r="G25" s="16"/>
      <c r="H25" s="16" t="str">
        <f>Regions!C$3</f>
        <v>IE</v>
      </c>
      <c r="I25" s="16" t="str">
        <f>Regions!E$3</f>
        <v>IE-CW</v>
      </c>
      <c r="J25" s="16" t="str">
        <f>Regions!F$3</f>
        <v>IE-D</v>
      </c>
      <c r="K25" s="16" t="str">
        <f>Regions!G$3</f>
        <v>IE-KE</v>
      </c>
      <c r="L25" s="16" t="str">
        <f>Regions!H$3</f>
        <v>IE-KK</v>
      </c>
      <c r="M25" s="16" t="str">
        <f>Regions!I$3</f>
        <v>IE-LS</v>
      </c>
      <c r="N25" s="16" t="str">
        <f>Regions!J$3</f>
        <v>IE-LD</v>
      </c>
      <c r="O25" s="16" t="str">
        <f>Regions!K$3</f>
        <v>IE-LH</v>
      </c>
      <c r="P25" s="16" t="str">
        <f>Regions!L$3</f>
        <v>IE-MH</v>
      </c>
      <c r="Q25" s="16" t="str">
        <f>Regions!M$3</f>
        <v>IE-OY</v>
      </c>
      <c r="R25" s="16" t="str">
        <f>Regions!N$3</f>
        <v>IE-WH</v>
      </c>
      <c r="S25" s="16" t="str">
        <f>Regions!O$3</f>
        <v>IE-WX</v>
      </c>
      <c r="T25" s="16" t="str">
        <f>Regions!P$3</f>
        <v>IE-WW</v>
      </c>
      <c r="U25" s="16" t="str">
        <f>Regions!Q$3</f>
        <v>IE-CE</v>
      </c>
      <c r="V25" s="16" t="str">
        <f>Regions!R$3</f>
        <v>IE-CO</v>
      </c>
      <c r="W25" s="16" t="str">
        <f>Regions!S$3</f>
        <v>IE-KY</v>
      </c>
      <c r="X25" s="16" t="str">
        <f>Regions!T$3</f>
        <v>IE-LK</v>
      </c>
      <c r="Y25" s="16" t="str">
        <f>Regions!U$3</f>
        <v>IE-TA</v>
      </c>
      <c r="Z25" s="16" t="str">
        <f>Regions!V$3</f>
        <v>IE-WD</v>
      </c>
      <c r="AA25" s="16" t="str">
        <f>Regions!W$3</f>
        <v>IE-G</v>
      </c>
      <c r="AB25" s="16" t="str">
        <f>Regions!X$3</f>
        <v>IE-LM</v>
      </c>
      <c r="AC25" s="16" t="str">
        <f>Regions!Y$3</f>
        <v>IE-MO</v>
      </c>
      <c r="AD25" s="16" t="str">
        <f>Regions!Z$3</f>
        <v>IE-RN</v>
      </c>
      <c r="AE25" s="16" t="str">
        <f>Regions!AA$3</f>
        <v>IE-SO</v>
      </c>
      <c r="AF25" s="16" t="str">
        <f>Regions!AB$3</f>
        <v>IE-CN</v>
      </c>
      <c r="AG25" s="16" t="str">
        <f>Regions!AC$3</f>
        <v>IE-DL</v>
      </c>
      <c r="AH25" s="16" t="str">
        <f>Regions!AD$3</f>
        <v>IE-MN</v>
      </c>
      <c r="AI25" s="37"/>
      <c r="AJ25" s="27"/>
      <c r="AK25" s="27"/>
    </row>
    <row r="26" spans="1:56" x14ac:dyDescent="0.3">
      <c r="B26" s="55"/>
      <c r="C26" s="27"/>
      <c r="D26" s="27"/>
      <c r="E26" s="27"/>
      <c r="F26" s="27"/>
      <c r="G26" s="28" t="s">
        <v>105</v>
      </c>
      <c r="H26" s="40">
        <f>SUM(H39:H47)</f>
        <v>2122.7470000000003</v>
      </c>
      <c r="I26" s="40">
        <f t="shared" ref="I26:AH26" si="8">SUM(I39:I47)</f>
        <v>28.558999999999997</v>
      </c>
      <c r="J26" s="40">
        <f t="shared" si="8"/>
        <v>528.34500000000014</v>
      </c>
      <c r="K26" s="40">
        <f t="shared" si="8"/>
        <v>102.55500000000002</v>
      </c>
      <c r="L26" s="40">
        <f t="shared" si="8"/>
        <v>46.269999999999989</v>
      </c>
      <c r="M26" s="40">
        <f t="shared" si="8"/>
        <v>35.033999999999999</v>
      </c>
      <c r="N26" s="40">
        <f t="shared" si="8"/>
        <v>18.299999999999997</v>
      </c>
      <c r="O26" s="40">
        <f t="shared" si="8"/>
        <v>50.998999999999995</v>
      </c>
      <c r="P26" s="40">
        <f t="shared" si="8"/>
        <v>87.457999999999998</v>
      </c>
      <c r="Q26" s="40">
        <f t="shared" si="8"/>
        <v>34.302999999999997</v>
      </c>
      <c r="R26" s="40">
        <f t="shared" si="8"/>
        <v>41.361999999999995</v>
      </c>
      <c r="S26" s="40">
        <f t="shared" si="8"/>
        <v>75.068000000000012</v>
      </c>
      <c r="T26" s="40">
        <f t="shared" si="8"/>
        <v>68.295000000000002</v>
      </c>
      <c r="U26" s="40">
        <f t="shared" si="8"/>
        <v>57.497999999999998</v>
      </c>
      <c r="V26" s="40">
        <f t="shared" si="8"/>
        <v>258.46800000000002</v>
      </c>
      <c r="W26" s="40">
        <f t="shared" si="8"/>
        <v>73.271999999999991</v>
      </c>
      <c r="X26" s="40">
        <f t="shared" si="8"/>
        <v>88.251999999999995</v>
      </c>
      <c r="Y26" s="40">
        <f t="shared" si="8"/>
        <v>79.037999999999997</v>
      </c>
      <c r="Z26" s="40">
        <f t="shared" si="8"/>
        <v>57.779999999999994</v>
      </c>
      <c r="AA26" s="40">
        <f t="shared" si="8"/>
        <v>130.30400000000003</v>
      </c>
      <c r="AB26" s="40">
        <f t="shared" si="8"/>
        <v>14.879</v>
      </c>
      <c r="AC26" s="40">
        <f t="shared" si="8"/>
        <v>61.349999999999994</v>
      </c>
      <c r="AD26" s="40">
        <f t="shared" si="8"/>
        <v>32.710000000000008</v>
      </c>
      <c r="AE26" s="40">
        <f t="shared" si="8"/>
        <v>29.144999999999996</v>
      </c>
      <c r="AF26" s="40">
        <f t="shared" si="8"/>
        <v>31.88</v>
      </c>
      <c r="AG26" s="40">
        <f t="shared" si="8"/>
        <v>64.384000000000015</v>
      </c>
      <c r="AH26" s="40">
        <f t="shared" si="8"/>
        <v>27.239000000000004</v>
      </c>
      <c r="AI26" s="27"/>
      <c r="AJ26" s="27"/>
      <c r="AK26" s="27"/>
    </row>
    <row r="27" spans="1:56" x14ac:dyDescent="0.3">
      <c r="B27" s="55"/>
      <c r="C27" s="27"/>
      <c r="D27" s="27"/>
      <c r="E27" s="27"/>
      <c r="F27" s="27"/>
      <c r="G27" s="28" t="s">
        <v>106</v>
      </c>
      <c r="H27" s="40">
        <f>H59+H60</f>
        <v>321.77299999999997</v>
      </c>
      <c r="I27" s="40">
        <f t="shared" ref="I27:AH27" si="9">I59+I60</f>
        <v>5.2719999999999994</v>
      </c>
      <c r="J27" s="40">
        <f t="shared" si="9"/>
        <v>67.674000000000007</v>
      </c>
      <c r="K27" s="40">
        <f t="shared" si="9"/>
        <v>14.426</v>
      </c>
      <c r="L27" s="40">
        <f t="shared" si="9"/>
        <v>7.2589999999999995</v>
      </c>
      <c r="M27" s="40">
        <f t="shared" si="9"/>
        <v>5.3620000000000001</v>
      </c>
      <c r="N27" s="40">
        <f t="shared" si="9"/>
        <v>3.5289999999999999</v>
      </c>
      <c r="O27" s="40">
        <f t="shared" si="9"/>
        <v>7.1539999999999999</v>
      </c>
      <c r="P27" s="40">
        <f t="shared" si="9"/>
        <v>12.881</v>
      </c>
      <c r="Q27" s="40">
        <f t="shared" si="9"/>
        <v>6.0369999999999999</v>
      </c>
      <c r="R27" s="40">
        <f t="shared" si="9"/>
        <v>7.5950000000000006</v>
      </c>
      <c r="S27" s="40">
        <f t="shared" si="9"/>
        <v>12.209</v>
      </c>
      <c r="T27" s="40">
        <f t="shared" si="9"/>
        <v>8.8330000000000002</v>
      </c>
      <c r="U27" s="40">
        <f t="shared" si="9"/>
        <v>8.8179999999999996</v>
      </c>
      <c r="V27" s="40">
        <f t="shared" si="9"/>
        <v>37.798000000000002</v>
      </c>
      <c r="W27" s="40">
        <f t="shared" si="9"/>
        <v>11.141</v>
      </c>
      <c r="X27" s="40">
        <f t="shared" si="9"/>
        <v>12.007</v>
      </c>
      <c r="Y27" s="40">
        <f t="shared" si="9"/>
        <v>12.503</v>
      </c>
      <c r="Z27" s="40">
        <f t="shared" si="9"/>
        <v>7.5970000000000004</v>
      </c>
      <c r="AA27" s="40">
        <f t="shared" si="9"/>
        <v>18.783999999999999</v>
      </c>
      <c r="AB27" s="40">
        <f t="shared" si="9"/>
        <v>3.1949999999999998</v>
      </c>
      <c r="AC27" s="40">
        <f t="shared" si="9"/>
        <v>12.53</v>
      </c>
      <c r="AD27" s="40">
        <f t="shared" si="9"/>
        <v>5.91</v>
      </c>
      <c r="AE27" s="40">
        <f t="shared" si="9"/>
        <v>5.609</v>
      </c>
      <c r="AF27" s="40">
        <f t="shared" si="9"/>
        <v>7.3769999999999998</v>
      </c>
      <c r="AG27" s="40">
        <f t="shared" si="9"/>
        <v>13.597</v>
      </c>
      <c r="AH27" s="40">
        <f t="shared" si="9"/>
        <v>6.6759999999999993</v>
      </c>
      <c r="AI27" s="27"/>
      <c r="AJ27" s="27"/>
      <c r="AK27" s="27"/>
    </row>
    <row r="28" spans="1:56" x14ac:dyDescent="0.3">
      <c r="B28" s="55"/>
      <c r="C28" s="27"/>
      <c r="D28" s="27"/>
      <c r="E28" s="27"/>
      <c r="F28" s="27"/>
      <c r="G28" s="28" t="s">
        <v>107</v>
      </c>
      <c r="H28" s="40">
        <f>H61</f>
        <v>11.035</v>
      </c>
      <c r="I28" s="40">
        <f t="shared" ref="I28:AH28" si="10">I61</f>
        <v>0.14699999999999999</v>
      </c>
      <c r="J28" s="40">
        <f t="shared" si="10"/>
        <v>2.9660000000000002</v>
      </c>
      <c r="K28" s="40">
        <f t="shared" si="10"/>
        <v>0.55300000000000005</v>
      </c>
      <c r="L28" s="40">
        <f t="shared" si="10"/>
        <v>0.249</v>
      </c>
      <c r="M28" s="40">
        <f t="shared" si="10"/>
        <v>0.217</v>
      </c>
      <c r="N28" s="40">
        <f t="shared" si="10"/>
        <v>0.13400000000000001</v>
      </c>
      <c r="O28" s="40">
        <f t="shared" si="10"/>
        <v>0.372</v>
      </c>
      <c r="P28" s="40">
        <f t="shared" si="10"/>
        <v>0.47899999999999998</v>
      </c>
      <c r="Q28" s="40">
        <f t="shared" si="10"/>
        <v>0.16600000000000001</v>
      </c>
      <c r="R28" s="40">
        <f t="shared" si="10"/>
        <v>0.19800000000000001</v>
      </c>
      <c r="S28" s="40">
        <f t="shared" si="10"/>
        <v>0.38900000000000001</v>
      </c>
      <c r="T28" s="40">
        <f t="shared" si="10"/>
        <v>0.20699999999999999</v>
      </c>
      <c r="U28" s="40">
        <f t="shared" si="10"/>
        <v>0.22</v>
      </c>
      <c r="V28" s="40">
        <f t="shared" si="10"/>
        <v>1.167</v>
      </c>
      <c r="W28" s="40">
        <f t="shared" si="10"/>
        <v>0.26200000000000001</v>
      </c>
      <c r="X28" s="40">
        <f t="shared" si="10"/>
        <v>0.7</v>
      </c>
      <c r="Y28" s="40">
        <f t="shared" si="10"/>
        <v>0.40899999999999997</v>
      </c>
      <c r="Z28" s="40">
        <f t="shared" si="10"/>
        <v>0.20699999999999999</v>
      </c>
      <c r="AA28" s="40">
        <f t="shared" si="10"/>
        <v>0.54700000000000004</v>
      </c>
      <c r="AB28" s="40">
        <f t="shared" si="10"/>
        <v>7.3999999999999996E-2</v>
      </c>
      <c r="AC28" s="40">
        <f t="shared" si="10"/>
        <v>0.26100000000000001</v>
      </c>
      <c r="AD28" s="40">
        <f t="shared" si="10"/>
        <v>0.14799999999999999</v>
      </c>
      <c r="AE28" s="40">
        <f t="shared" si="10"/>
        <v>0.20499999999999999</v>
      </c>
      <c r="AF28" s="40">
        <f t="shared" si="10"/>
        <v>0.184</v>
      </c>
      <c r="AG28" s="40">
        <f t="shared" si="10"/>
        <v>0.318</v>
      </c>
      <c r="AH28" s="40">
        <f t="shared" si="10"/>
        <v>0.25600000000000001</v>
      </c>
      <c r="AI28" s="27"/>
      <c r="AJ28" s="27"/>
      <c r="AK28" s="27"/>
    </row>
    <row r="29" spans="1:56" x14ac:dyDescent="0.3">
      <c r="B29" s="55"/>
      <c r="C29" s="27"/>
      <c r="D29" s="27"/>
      <c r="E29" s="27"/>
      <c r="F29" s="27"/>
      <c r="G29" s="28" t="s">
        <v>108</v>
      </c>
      <c r="H29" s="40">
        <f>H62</f>
        <v>21.648000000000003</v>
      </c>
      <c r="I29" s="40">
        <f t="shared" ref="I29:AH29" si="11">I62</f>
        <v>0.39</v>
      </c>
      <c r="J29" s="40">
        <f t="shared" si="11"/>
        <v>3.883</v>
      </c>
      <c r="K29" s="40">
        <f t="shared" si="11"/>
        <v>1.1120000000000001</v>
      </c>
      <c r="L29" s="40">
        <f t="shared" si="11"/>
        <v>0.71299999999999997</v>
      </c>
      <c r="M29" s="40">
        <f t="shared" si="11"/>
        <v>0.45500000000000002</v>
      </c>
      <c r="N29" s="40">
        <f t="shared" si="11"/>
        <v>0.27600000000000002</v>
      </c>
      <c r="O29" s="40">
        <f t="shared" si="11"/>
        <v>0.61699999999999999</v>
      </c>
      <c r="P29" s="40">
        <f t="shared" si="11"/>
        <v>1.4239999999999999</v>
      </c>
      <c r="Q29" s="40">
        <f t="shared" si="11"/>
        <v>0.32300000000000001</v>
      </c>
      <c r="R29" s="40">
        <f t="shared" si="11"/>
        <v>0.316</v>
      </c>
      <c r="S29" s="40">
        <f t="shared" si="11"/>
        <v>1.39</v>
      </c>
      <c r="T29" s="40">
        <f t="shared" si="11"/>
        <v>0.39600000000000002</v>
      </c>
      <c r="U29" s="40">
        <f t="shared" si="11"/>
        <v>0.39700000000000002</v>
      </c>
      <c r="V29" s="40">
        <f t="shared" si="11"/>
        <v>2.5579999999999998</v>
      </c>
      <c r="W29" s="40">
        <f t="shared" si="11"/>
        <v>0.51600000000000001</v>
      </c>
      <c r="X29" s="40">
        <f t="shared" si="11"/>
        <v>0.94099999999999995</v>
      </c>
      <c r="Y29" s="40">
        <f t="shared" si="11"/>
        <v>1.05</v>
      </c>
      <c r="Z29" s="40">
        <f t="shared" si="11"/>
        <v>0.35799999999999998</v>
      </c>
      <c r="AA29" s="40">
        <f t="shared" si="11"/>
        <v>1.026</v>
      </c>
      <c r="AB29" s="40">
        <f t="shared" si="11"/>
        <v>0.13500000000000001</v>
      </c>
      <c r="AC29" s="40">
        <f t="shared" si="11"/>
        <v>0.56999999999999995</v>
      </c>
      <c r="AD29" s="40">
        <f t="shared" si="11"/>
        <v>0.32600000000000001</v>
      </c>
      <c r="AE29" s="40">
        <f t="shared" si="11"/>
        <v>0.23200000000000001</v>
      </c>
      <c r="AF29" s="40">
        <f t="shared" si="11"/>
        <v>0.48799999999999999</v>
      </c>
      <c r="AG29" s="40">
        <f t="shared" si="11"/>
        <v>0.72</v>
      </c>
      <c r="AH29" s="40">
        <f t="shared" si="11"/>
        <v>1.036</v>
      </c>
      <c r="AI29" s="27"/>
      <c r="AJ29" s="27"/>
      <c r="AK29" s="27"/>
    </row>
    <row r="30" spans="1:56" x14ac:dyDescent="0.3">
      <c r="A30" s="27"/>
      <c r="B30" s="55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</row>
    <row r="31" spans="1:56" x14ac:dyDescent="0.3">
      <c r="A31" s="27"/>
      <c r="B31" s="55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</row>
    <row r="32" spans="1:56" x14ac:dyDescent="0.3">
      <c r="A32" s="27"/>
      <c r="B32" s="54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</row>
    <row r="33" spans="1:56" x14ac:dyDescent="0.3">
      <c r="A33" s="27"/>
      <c r="B33" s="54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</row>
    <row r="34" spans="1:56" ht="15.6" x14ac:dyDescent="0.3">
      <c r="A34" s="27"/>
      <c r="B34" s="54"/>
      <c r="D34" s="54"/>
      <c r="E34" s="54"/>
      <c r="F34" s="54"/>
      <c r="G34" s="53" t="s">
        <v>138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</row>
    <row r="35" spans="1:56" ht="15" thickBot="1" x14ac:dyDescent="0.35">
      <c r="A35" s="27"/>
      <c r="B35" s="54"/>
      <c r="D35" s="54"/>
      <c r="E35" s="54"/>
      <c r="F35" s="54"/>
      <c r="G35" s="42" t="s">
        <v>109</v>
      </c>
      <c r="H35" s="42" t="s">
        <v>64</v>
      </c>
      <c r="I35" s="42" t="s">
        <v>70</v>
      </c>
      <c r="J35" s="42" t="s">
        <v>75</v>
      </c>
      <c r="K35" s="42" t="s">
        <v>78</v>
      </c>
      <c r="L35" s="42" t="s">
        <v>79</v>
      </c>
      <c r="M35" s="42" t="s">
        <v>80</v>
      </c>
      <c r="N35" s="42" t="s">
        <v>83</v>
      </c>
      <c r="O35" s="42" t="s">
        <v>84</v>
      </c>
      <c r="P35" s="42" t="s">
        <v>86</v>
      </c>
      <c r="Q35" s="42" t="s">
        <v>88</v>
      </c>
      <c r="R35" s="42" t="s">
        <v>93</v>
      </c>
      <c r="S35" s="42" t="s">
        <v>94</v>
      </c>
      <c r="T35" s="42" t="s">
        <v>95</v>
      </c>
      <c r="U35" s="42" t="s">
        <v>72</v>
      </c>
      <c r="V35" s="42" t="s">
        <v>73</v>
      </c>
      <c r="W35" s="42" t="s">
        <v>77</v>
      </c>
      <c r="X35" s="42" t="s">
        <v>82</v>
      </c>
      <c r="Y35" s="42" t="s">
        <v>91</v>
      </c>
      <c r="Z35" s="42" t="s">
        <v>92</v>
      </c>
      <c r="AA35" s="42" t="s">
        <v>76</v>
      </c>
      <c r="AB35" s="42" t="s">
        <v>81</v>
      </c>
      <c r="AC35" s="42" t="s">
        <v>85</v>
      </c>
      <c r="AD35" s="42" t="s">
        <v>89</v>
      </c>
      <c r="AE35" s="42" t="s">
        <v>90</v>
      </c>
      <c r="AF35" s="42" t="s">
        <v>71</v>
      </c>
      <c r="AG35" s="42" t="s">
        <v>74</v>
      </c>
      <c r="AH35" s="42" t="s">
        <v>87</v>
      </c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</row>
    <row r="36" spans="1:56" ht="15.6" x14ac:dyDescent="0.3">
      <c r="A36" s="27"/>
      <c r="B36" s="54"/>
      <c r="D36" s="54"/>
      <c r="E36" s="54"/>
      <c r="F36" s="54"/>
      <c r="G36" s="43" t="s">
        <v>110</v>
      </c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</row>
    <row r="37" spans="1:56" x14ac:dyDescent="0.3">
      <c r="A37" s="27"/>
      <c r="B37" s="54"/>
      <c r="D37" s="54"/>
      <c r="E37" s="54"/>
      <c r="F37" s="54"/>
      <c r="G37" s="41" t="s">
        <v>111</v>
      </c>
      <c r="H37" s="45">
        <v>39.851999999999997</v>
      </c>
      <c r="I37" s="45">
        <v>0.56299999999999994</v>
      </c>
      <c r="J37" s="45">
        <v>12.616</v>
      </c>
      <c r="K37" s="45">
        <v>2.1680000000000001</v>
      </c>
      <c r="L37" s="45">
        <v>0.872</v>
      </c>
      <c r="M37" s="45">
        <v>0.51300000000000001</v>
      </c>
      <c r="N37" s="45">
        <v>0.21299999999999999</v>
      </c>
      <c r="O37" s="45">
        <v>0.85499999999999998</v>
      </c>
      <c r="P37" s="45">
        <v>1.6839999999999999</v>
      </c>
      <c r="Q37" s="45">
        <v>0.66900000000000004</v>
      </c>
      <c r="R37" s="45">
        <v>0.60399999999999998</v>
      </c>
      <c r="S37" s="45">
        <v>1.506</v>
      </c>
      <c r="T37" s="45">
        <v>1.554</v>
      </c>
      <c r="U37" s="45">
        <v>0.92400000000000004</v>
      </c>
      <c r="V37" s="45">
        <v>5.452</v>
      </c>
      <c r="W37" s="45">
        <v>1.0620000000000001</v>
      </c>
      <c r="X37" s="45">
        <v>1.4890000000000001</v>
      </c>
      <c r="Y37" s="45">
        <v>1.4119999999999999</v>
      </c>
      <c r="Z37" s="45">
        <v>1.2929999999999999</v>
      </c>
      <c r="AA37" s="45">
        <v>1.458</v>
      </c>
      <c r="AB37" s="45">
        <v>0.16</v>
      </c>
      <c r="AC37" s="45">
        <v>0.60499999999999998</v>
      </c>
      <c r="AD37" s="45">
        <v>0.29499999999999998</v>
      </c>
      <c r="AE37" s="45">
        <v>0.4</v>
      </c>
      <c r="AF37" s="45">
        <v>0.44800000000000001</v>
      </c>
      <c r="AG37" s="45">
        <v>0.73599999999999999</v>
      </c>
      <c r="AH37" s="45">
        <v>0.30099999999999999</v>
      </c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</row>
    <row r="38" spans="1:56" ht="15.6" x14ac:dyDescent="0.3">
      <c r="A38" s="27"/>
      <c r="B38" s="54"/>
      <c r="D38" s="54"/>
      <c r="E38" s="54"/>
      <c r="F38" s="54"/>
      <c r="G38" s="43" t="s">
        <v>112</v>
      </c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</row>
    <row r="39" spans="1:56" x14ac:dyDescent="0.3">
      <c r="A39" s="27"/>
      <c r="D39" s="54"/>
      <c r="E39" s="54"/>
      <c r="F39" s="54"/>
      <c r="G39" s="41" t="s">
        <v>113</v>
      </c>
      <c r="H39" s="46">
        <v>946.86</v>
      </c>
      <c r="I39" s="47">
        <v>10.795999999999999</v>
      </c>
      <c r="J39" s="47">
        <v>299.40800000000002</v>
      </c>
      <c r="K39" s="47">
        <v>44.521000000000001</v>
      </c>
      <c r="L39" s="47">
        <v>17.346</v>
      </c>
      <c r="M39" s="47">
        <v>12.391</v>
      </c>
      <c r="N39" s="47">
        <v>5.8040000000000003</v>
      </c>
      <c r="O39" s="47">
        <v>20.722000000000001</v>
      </c>
      <c r="P39" s="47">
        <v>34.216000000000001</v>
      </c>
      <c r="Q39" s="47">
        <v>12.252000000000001</v>
      </c>
      <c r="R39" s="47">
        <v>14.417</v>
      </c>
      <c r="S39" s="47">
        <v>29.236000000000001</v>
      </c>
      <c r="T39" s="47">
        <v>32.847000000000001</v>
      </c>
      <c r="U39" s="47">
        <v>24.056999999999999</v>
      </c>
      <c r="V39" s="47">
        <v>121.22799999999999</v>
      </c>
      <c r="W39" s="47">
        <v>31.727</v>
      </c>
      <c r="X39" s="47">
        <v>40.146000000000001</v>
      </c>
      <c r="Y39" s="47">
        <v>30.853999999999999</v>
      </c>
      <c r="Z39" s="47">
        <v>27.158999999999999</v>
      </c>
      <c r="AA39" s="47">
        <v>45.82</v>
      </c>
      <c r="AB39" s="47">
        <v>4.9610000000000003</v>
      </c>
      <c r="AC39" s="47">
        <v>22.404</v>
      </c>
      <c r="AD39" s="47">
        <v>11.971</v>
      </c>
      <c r="AE39" s="47">
        <v>11.760999999999999</v>
      </c>
      <c r="AF39" s="47">
        <v>10.568</v>
      </c>
      <c r="AG39" s="47">
        <v>22.398</v>
      </c>
      <c r="AH39" s="47">
        <v>7.85</v>
      </c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</row>
    <row r="40" spans="1:56" x14ac:dyDescent="0.3">
      <c r="A40" s="27"/>
      <c r="D40" s="54"/>
      <c r="E40" s="54"/>
      <c r="F40" s="54"/>
      <c r="G40" s="41" t="s">
        <v>114</v>
      </c>
      <c r="H40" s="46">
        <v>1129.4039999999998</v>
      </c>
      <c r="I40" s="47">
        <v>17.385000000000002</v>
      </c>
      <c r="J40" s="47">
        <v>225.70599999999999</v>
      </c>
      <c r="K40" s="47">
        <v>56.834000000000003</v>
      </c>
      <c r="L40" s="47">
        <v>26.673999999999999</v>
      </c>
      <c r="M40" s="47">
        <v>22.058</v>
      </c>
      <c r="N40" s="47">
        <v>11.27</v>
      </c>
      <c r="O40" s="47">
        <v>29.946999999999999</v>
      </c>
      <c r="P40" s="47">
        <v>52.423999999999999</v>
      </c>
      <c r="Q40" s="47">
        <v>21.785</v>
      </c>
      <c r="R40" s="47">
        <v>26.113</v>
      </c>
      <c r="S40" s="47">
        <v>44.970999999999997</v>
      </c>
      <c r="T40" s="47">
        <v>34.195</v>
      </c>
      <c r="U40" s="47">
        <v>32.584000000000003</v>
      </c>
      <c r="V40" s="47">
        <v>132.29499999999999</v>
      </c>
      <c r="W40" s="47">
        <v>39.247</v>
      </c>
      <c r="X40" s="47">
        <v>47.853000000000002</v>
      </c>
      <c r="Y40" s="47">
        <v>47.713999999999999</v>
      </c>
      <c r="Z40" s="47">
        <v>29.673999999999999</v>
      </c>
      <c r="AA40" s="47">
        <v>66.337000000000003</v>
      </c>
      <c r="AB40" s="47">
        <v>9.4540000000000006</v>
      </c>
      <c r="AC40" s="47">
        <v>37.994</v>
      </c>
      <c r="AD40" s="47">
        <v>20.248000000000001</v>
      </c>
      <c r="AE40" s="47">
        <v>16.992999999999999</v>
      </c>
      <c r="AF40" s="47">
        <v>20.89</v>
      </c>
      <c r="AG40" s="47">
        <v>41.125</v>
      </c>
      <c r="AH40" s="47">
        <v>17.634</v>
      </c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</row>
    <row r="41" spans="1:56" x14ac:dyDescent="0.3">
      <c r="A41" s="27"/>
      <c r="D41" s="54"/>
      <c r="E41" s="54"/>
      <c r="F41" s="54"/>
      <c r="G41" s="41" t="s">
        <v>115</v>
      </c>
      <c r="H41" s="46">
        <v>6.7000000000000018E-2</v>
      </c>
      <c r="I41" s="47">
        <v>0</v>
      </c>
      <c r="J41" s="47">
        <v>2.8000000000000001E-2</v>
      </c>
      <c r="K41" s="47">
        <v>1E-3</v>
      </c>
      <c r="L41" s="47">
        <v>1E-3</v>
      </c>
      <c r="M41" s="47">
        <v>0</v>
      </c>
      <c r="N41" s="47">
        <v>2E-3</v>
      </c>
      <c r="O41" s="47">
        <v>1E-3</v>
      </c>
      <c r="P41" s="47">
        <v>2E-3</v>
      </c>
      <c r="Q41" s="47">
        <v>3.0000000000000001E-3</v>
      </c>
      <c r="R41" s="47">
        <v>1E-3</v>
      </c>
      <c r="S41" s="47">
        <v>3.0000000000000001E-3</v>
      </c>
      <c r="T41" s="47">
        <v>5.0000000000000001E-3</v>
      </c>
      <c r="U41" s="47">
        <v>1E-3</v>
      </c>
      <c r="V41" s="47">
        <v>5.0000000000000001E-3</v>
      </c>
      <c r="W41" s="47">
        <v>3.0000000000000001E-3</v>
      </c>
      <c r="X41" s="47">
        <v>2E-3</v>
      </c>
      <c r="Y41" s="47">
        <v>0</v>
      </c>
      <c r="Z41" s="47">
        <v>0</v>
      </c>
      <c r="AA41" s="47">
        <v>7.0000000000000001E-3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2E-3</v>
      </c>
      <c r="AH41" s="47">
        <v>0</v>
      </c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</row>
    <row r="42" spans="1:56" x14ac:dyDescent="0.3">
      <c r="A42" s="27"/>
      <c r="D42" s="54"/>
      <c r="E42" s="54"/>
      <c r="F42" s="54"/>
      <c r="G42" s="41" t="s">
        <v>116</v>
      </c>
      <c r="H42" s="46">
        <v>8.5289999999999999</v>
      </c>
      <c r="I42" s="47">
        <v>9.8000000000000004E-2</v>
      </c>
      <c r="J42" s="47">
        <v>0.26500000000000001</v>
      </c>
      <c r="K42" s="47">
        <v>0.28100000000000003</v>
      </c>
      <c r="L42" s="47">
        <v>0.57399999999999995</v>
      </c>
      <c r="M42" s="47">
        <v>0.124</v>
      </c>
      <c r="N42" s="47">
        <v>0.316</v>
      </c>
      <c r="O42" s="47">
        <v>4.1000000000000002E-2</v>
      </c>
      <c r="P42" s="47">
        <v>8.3000000000000004E-2</v>
      </c>
      <c r="Q42" s="47">
        <v>5.2999999999999999E-2</v>
      </c>
      <c r="R42" s="47">
        <v>0.26</v>
      </c>
      <c r="S42" s="47">
        <v>0.17699999999999999</v>
      </c>
      <c r="T42" s="47">
        <v>0.315</v>
      </c>
      <c r="U42" s="47">
        <v>0.20499999999999999</v>
      </c>
      <c r="V42" s="47">
        <v>1.1619999999999999</v>
      </c>
      <c r="W42" s="47">
        <v>0.35</v>
      </c>
      <c r="X42" s="47">
        <v>3.3000000000000002E-2</v>
      </c>
      <c r="Y42" s="47">
        <v>7.4999999999999997E-2</v>
      </c>
      <c r="Z42" s="47">
        <v>0.22900000000000001</v>
      </c>
      <c r="AA42" s="47">
        <v>2.6259999999999999</v>
      </c>
      <c r="AB42" s="47">
        <v>0.107</v>
      </c>
      <c r="AC42" s="47">
        <v>0.247</v>
      </c>
      <c r="AD42" s="47">
        <v>8.5000000000000006E-2</v>
      </c>
      <c r="AE42" s="47">
        <v>7.4999999999999997E-2</v>
      </c>
      <c r="AF42" s="47">
        <v>9.0999999999999998E-2</v>
      </c>
      <c r="AG42" s="47">
        <v>0.185</v>
      </c>
      <c r="AH42" s="47">
        <v>0.47199999999999998</v>
      </c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</row>
    <row r="43" spans="1:56" x14ac:dyDescent="0.3">
      <c r="A43" s="27"/>
      <c r="D43" s="54"/>
      <c r="E43" s="54"/>
      <c r="F43" s="54"/>
      <c r="G43" s="41" t="s">
        <v>117</v>
      </c>
      <c r="H43" s="46">
        <v>29.799999999999997</v>
      </c>
      <c r="I43" s="47">
        <v>0.20499999999999999</v>
      </c>
      <c r="J43" s="47">
        <v>1.109</v>
      </c>
      <c r="K43" s="47">
        <v>0.57199999999999995</v>
      </c>
      <c r="L43" s="47">
        <v>1.4279999999999999</v>
      </c>
      <c r="M43" s="47">
        <v>0.36499999999999999</v>
      </c>
      <c r="N43" s="47">
        <v>0.80500000000000005</v>
      </c>
      <c r="O43" s="47">
        <v>0.159</v>
      </c>
      <c r="P43" s="47">
        <v>0.45700000000000002</v>
      </c>
      <c r="Q43" s="47">
        <v>0.161</v>
      </c>
      <c r="R43" s="47">
        <v>0.41799999999999998</v>
      </c>
      <c r="S43" s="47">
        <v>0.48799999999999999</v>
      </c>
      <c r="T43" s="47">
        <v>0.61599999999999999</v>
      </c>
      <c r="U43" s="47">
        <v>0.49199999999999999</v>
      </c>
      <c r="V43" s="47">
        <v>2.9289999999999998</v>
      </c>
      <c r="W43" s="47">
        <v>1.663</v>
      </c>
      <c r="X43" s="47">
        <v>0.09</v>
      </c>
      <c r="Y43" s="47">
        <v>0.27300000000000002</v>
      </c>
      <c r="Z43" s="47">
        <v>0.56499999999999995</v>
      </c>
      <c r="AA43" s="47">
        <v>13.569000000000001</v>
      </c>
      <c r="AB43" s="47">
        <v>0.307</v>
      </c>
      <c r="AC43" s="47">
        <v>0.58299999999999996</v>
      </c>
      <c r="AD43" s="47">
        <v>0.34699999999999998</v>
      </c>
      <c r="AE43" s="47">
        <v>0.26500000000000001</v>
      </c>
      <c r="AF43" s="47">
        <v>0.25600000000000001</v>
      </c>
      <c r="AG43" s="47">
        <v>0.57299999999999995</v>
      </c>
      <c r="AH43" s="47">
        <v>1.105</v>
      </c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</row>
    <row r="44" spans="1:56" x14ac:dyDescent="0.3">
      <c r="A44" s="27"/>
      <c r="D44" s="54"/>
      <c r="E44" s="54"/>
      <c r="F44" s="54"/>
      <c r="G44" s="41" t="s">
        <v>118</v>
      </c>
      <c r="H44" s="46">
        <v>0.77300000000000024</v>
      </c>
      <c r="I44" s="47">
        <v>1.4E-2</v>
      </c>
      <c r="J44" s="47">
        <v>3.3000000000000002E-2</v>
      </c>
      <c r="K44" s="47">
        <v>1.9E-2</v>
      </c>
      <c r="L44" s="47">
        <v>4.2999999999999997E-2</v>
      </c>
      <c r="M44" s="47">
        <v>1.6E-2</v>
      </c>
      <c r="N44" s="47">
        <v>2.4E-2</v>
      </c>
      <c r="O44" s="47">
        <v>8.0000000000000002E-3</v>
      </c>
      <c r="P44" s="47">
        <v>1.2999999999999999E-2</v>
      </c>
      <c r="Q44" s="47">
        <v>0.01</v>
      </c>
      <c r="R44" s="47">
        <v>2.3E-2</v>
      </c>
      <c r="S44" s="47">
        <v>1.6E-2</v>
      </c>
      <c r="T44" s="47">
        <v>1.7000000000000001E-2</v>
      </c>
      <c r="U44" s="47">
        <v>1.2999999999999999E-2</v>
      </c>
      <c r="V44" s="47">
        <v>7.0999999999999994E-2</v>
      </c>
      <c r="W44" s="47">
        <v>3.2000000000000001E-2</v>
      </c>
      <c r="X44" s="47">
        <v>2E-3</v>
      </c>
      <c r="Y44" s="47">
        <v>4.0000000000000001E-3</v>
      </c>
      <c r="Z44" s="47">
        <v>1.2999999999999999E-2</v>
      </c>
      <c r="AA44" s="47">
        <v>0.28699999999999998</v>
      </c>
      <c r="AB44" s="47">
        <v>1.6E-2</v>
      </c>
      <c r="AC44" s="47">
        <v>1.7000000000000001E-2</v>
      </c>
      <c r="AD44" s="47">
        <v>1.0999999999999999E-2</v>
      </c>
      <c r="AE44" s="47">
        <v>5.0000000000000001E-3</v>
      </c>
      <c r="AF44" s="47">
        <v>1.6E-2</v>
      </c>
      <c r="AG44" s="47">
        <v>1.2E-2</v>
      </c>
      <c r="AH44" s="47">
        <v>3.7999999999999999E-2</v>
      </c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</row>
    <row r="45" spans="1:56" x14ac:dyDescent="0.3">
      <c r="A45" s="27"/>
      <c r="D45" s="54"/>
      <c r="E45" s="54"/>
      <c r="F45" s="54"/>
      <c r="G45" s="41" t="s">
        <v>119</v>
      </c>
      <c r="H45" s="46">
        <v>2.7589999999999999</v>
      </c>
      <c r="I45" s="47">
        <v>1.4999999999999999E-2</v>
      </c>
      <c r="J45" s="47">
        <v>0.109</v>
      </c>
      <c r="K45" s="47">
        <v>3.3000000000000002E-2</v>
      </c>
      <c r="L45" s="47">
        <v>0.15</v>
      </c>
      <c r="M45" s="47">
        <v>2.4E-2</v>
      </c>
      <c r="N45" s="47">
        <v>5.3999999999999999E-2</v>
      </c>
      <c r="O45" s="47">
        <v>1.7999999999999999E-2</v>
      </c>
      <c r="P45" s="47">
        <v>2.3E-2</v>
      </c>
      <c r="Q45" s="47">
        <v>0.01</v>
      </c>
      <c r="R45" s="47">
        <v>3.2000000000000001E-2</v>
      </c>
      <c r="S45" s="47">
        <v>3.5000000000000003E-2</v>
      </c>
      <c r="T45" s="47">
        <v>4.2000000000000003E-2</v>
      </c>
      <c r="U45" s="47">
        <v>3.6999999999999998E-2</v>
      </c>
      <c r="V45" s="47">
        <v>0.26200000000000001</v>
      </c>
      <c r="W45" s="47">
        <v>0.152</v>
      </c>
      <c r="X45" s="47">
        <v>3.0000000000000001E-3</v>
      </c>
      <c r="Y45" s="47">
        <v>2.3E-2</v>
      </c>
      <c r="Z45" s="47">
        <v>0.04</v>
      </c>
      <c r="AA45" s="47">
        <v>1.43</v>
      </c>
      <c r="AB45" s="47">
        <v>1.7000000000000001E-2</v>
      </c>
      <c r="AC45" s="47">
        <v>4.7E-2</v>
      </c>
      <c r="AD45" s="47">
        <v>1.7999999999999999E-2</v>
      </c>
      <c r="AE45" s="47">
        <v>1.6E-2</v>
      </c>
      <c r="AF45" s="47">
        <v>2.4E-2</v>
      </c>
      <c r="AG45" s="47">
        <v>3.6999999999999998E-2</v>
      </c>
      <c r="AH45" s="47">
        <v>0.108</v>
      </c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</row>
    <row r="46" spans="1:56" x14ac:dyDescent="0.3">
      <c r="A46" s="27"/>
      <c r="D46" s="54"/>
      <c r="E46" s="54"/>
      <c r="F46" s="54"/>
      <c r="G46" s="41" t="s">
        <v>120</v>
      </c>
      <c r="H46" s="46">
        <v>2.5000000000000008E-2</v>
      </c>
      <c r="I46" s="47">
        <v>0</v>
      </c>
      <c r="J46" s="47">
        <v>1.0999999999999999E-2</v>
      </c>
      <c r="K46" s="47">
        <v>2E-3</v>
      </c>
      <c r="L46" s="47">
        <v>0</v>
      </c>
      <c r="M46" s="47">
        <v>0</v>
      </c>
      <c r="N46" s="47">
        <v>1E-3</v>
      </c>
      <c r="O46" s="47">
        <v>0</v>
      </c>
      <c r="P46" s="47">
        <v>1E-3</v>
      </c>
      <c r="Q46" s="47">
        <v>0</v>
      </c>
      <c r="R46" s="47">
        <v>0</v>
      </c>
      <c r="S46" s="47">
        <v>1E-3</v>
      </c>
      <c r="T46" s="47">
        <v>1E-3</v>
      </c>
      <c r="U46" s="47">
        <v>2E-3</v>
      </c>
      <c r="V46" s="47">
        <v>2E-3</v>
      </c>
      <c r="W46" s="47">
        <v>0</v>
      </c>
      <c r="X46" s="47">
        <v>0</v>
      </c>
      <c r="Y46" s="47">
        <v>1E-3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1E-3</v>
      </c>
      <c r="AF46" s="47">
        <v>0</v>
      </c>
      <c r="AG46" s="47">
        <v>1E-3</v>
      </c>
      <c r="AH46" s="47">
        <v>1E-3</v>
      </c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</row>
    <row r="47" spans="1:56" x14ac:dyDescent="0.3">
      <c r="A47" s="27"/>
      <c r="D47" s="54"/>
      <c r="E47" s="54"/>
      <c r="F47" s="54"/>
      <c r="G47" s="41" t="s">
        <v>121</v>
      </c>
      <c r="H47" s="46">
        <v>4.53</v>
      </c>
      <c r="I47" s="47">
        <v>4.5999999999999999E-2</v>
      </c>
      <c r="J47" s="47">
        <v>1.6759999999999999</v>
      </c>
      <c r="K47" s="47">
        <v>0.29199999999999998</v>
      </c>
      <c r="L47" s="47">
        <v>5.3999999999999999E-2</v>
      </c>
      <c r="M47" s="47">
        <v>5.6000000000000001E-2</v>
      </c>
      <c r="N47" s="47">
        <v>2.4E-2</v>
      </c>
      <c r="O47" s="47">
        <v>0.10299999999999999</v>
      </c>
      <c r="P47" s="47">
        <v>0.23899999999999999</v>
      </c>
      <c r="Q47" s="47">
        <v>2.9000000000000001E-2</v>
      </c>
      <c r="R47" s="47">
        <v>9.8000000000000004E-2</v>
      </c>
      <c r="S47" s="47">
        <v>0.14099999999999999</v>
      </c>
      <c r="T47" s="47">
        <v>0.25700000000000001</v>
      </c>
      <c r="U47" s="47">
        <v>0.107</v>
      </c>
      <c r="V47" s="47">
        <v>0.51400000000000001</v>
      </c>
      <c r="W47" s="47">
        <v>9.8000000000000004E-2</v>
      </c>
      <c r="X47" s="47">
        <v>0.123</v>
      </c>
      <c r="Y47" s="47">
        <v>9.4E-2</v>
      </c>
      <c r="Z47" s="47">
        <v>0.1</v>
      </c>
      <c r="AA47" s="47">
        <v>0.22800000000000001</v>
      </c>
      <c r="AB47" s="47">
        <v>1.7000000000000001E-2</v>
      </c>
      <c r="AC47" s="47">
        <v>5.8000000000000003E-2</v>
      </c>
      <c r="AD47" s="47">
        <v>0.03</v>
      </c>
      <c r="AE47" s="47">
        <v>2.9000000000000001E-2</v>
      </c>
      <c r="AF47" s="47">
        <v>3.5000000000000003E-2</v>
      </c>
      <c r="AG47" s="47">
        <v>5.0999999999999997E-2</v>
      </c>
      <c r="AH47" s="47">
        <v>3.1E-2</v>
      </c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</row>
    <row r="48" spans="1:56" s="15" customFormat="1" ht="15.6" x14ac:dyDescent="0.3">
      <c r="A48" s="27"/>
      <c r="D48" s="54"/>
      <c r="E48" s="54"/>
      <c r="F48" s="54"/>
      <c r="G48" s="43" t="s">
        <v>122</v>
      </c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</row>
    <row r="49" spans="1:56" s="15" customFormat="1" x14ac:dyDescent="0.3">
      <c r="A49" s="27"/>
      <c r="D49" s="54"/>
      <c r="E49" s="54"/>
      <c r="F49" s="54"/>
      <c r="G49" s="41" t="s">
        <v>123</v>
      </c>
      <c r="H49" s="46">
        <v>2.5000000000000004</v>
      </c>
      <c r="I49" s="47">
        <v>0.01</v>
      </c>
      <c r="J49" s="47">
        <v>1.579</v>
      </c>
      <c r="K49" s="47">
        <v>7.0999999999999994E-2</v>
      </c>
      <c r="L49" s="47">
        <v>0.01</v>
      </c>
      <c r="M49" s="47">
        <v>1.2E-2</v>
      </c>
      <c r="N49" s="47">
        <v>4.0000000000000001E-3</v>
      </c>
      <c r="O49" s="47">
        <v>4.8000000000000001E-2</v>
      </c>
      <c r="P49" s="47">
        <v>9.5000000000000001E-2</v>
      </c>
      <c r="Q49" s="47">
        <v>1.4E-2</v>
      </c>
      <c r="R49" s="47">
        <v>1.4E-2</v>
      </c>
      <c r="S49" s="47">
        <v>1.7000000000000001E-2</v>
      </c>
      <c r="T49" s="47">
        <v>3.1E-2</v>
      </c>
      <c r="U49" s="47">
        <v>4.3999999999999997E-2</v>
      </c>
      <c r="V49" s="47">
        <v>0.16400000000000001</v>
      </c>
      <c r="W49" s="47">
        <v>2.8000000000000001E-2</v>
      </c>
      <c r="X49" s="47">
        <v>0.125</v>
      </c>
      <c r="Y49" s="47">
        <v>1.2E-2</v>
      </c>
      <c r="Z49" s="47">
        <v>4.3999999999999997E-2</v>
      </c>
      <c r="AA49" s="47">
        <v>0.115</v>
      </c>
      <c r="AB49" s="47">
        <v>0</v>
      </c>
      <c r="AC49" s="47">
        <v>0.02</v>
      </c>
      <c r="AD49" s="47">
        <v>3.0000000000000001E-3</v>
      </c>
      <c r="AE49" s="47">
        <v>1.2E-2</v>
      </c>
      <c r="AF49" s="47">
        <v>7.0000000000000001E-3</v>
      </c>
      <c r="AG49" s="47">
        <v>1.7000000000000001E-2</v>
      </c>
      <c r="AH49" s="47">
        <v>4.0000000000000001E-3</v>
      </c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</row>
    <row r="50" spans="1:56" s="15" customFormat="1" x14ac:dyDescent="0.3">
      <c r="A50" s="27"/>
      <c r="D50" s="54"/>
      <c r="E50" s="54"/>
      <c r="F50" s="54"/>
      <c r="G50" s="41" t="s">
        <v>124</v>
      </c>
      <c r="H50" s="46">
        <v>17.463000000000001</v>
      </c>
      <c r="I50" s="47">
        <v>0.14699999999999999</v>
      </c>
      <c r="J50" s="47">
        <v>8.5139999999999993</v>
      </c>
      <c r="K50" s="47">
        <v>0.71499999999999997</v>
      </c>
      <c r="L50" s="47">
        <v>0.20399999999999999</v>
      </c>
      <c r="M50" s="47">
        <v>0.2</v>
      </c>
      <c r="N50" s="47">
        <v>8.3000000000000004E-2</v>
      </c>
      <c r="O50" s="47">
        <v>0.50800000000000001</v>
      </c>
      <c r="P50" s="47">
        <v>0.83199999999999996</v>
      </c>
      <c r="Q50" s="47">
        <v>0.15</v>
      </c>
      <c r="R50" s="47">
        <v>0.25900000000000001</v>
      </c>
      <c r="S50" s="47">
        <v>0.25</v>
      </c>
      <c r="T50" s="47">
        <v>0.315</v>
      </c>
      <c r="U50" s="47">
        <v>0.30099999999999999</v>
      </c>
      <c r="V50" s="47">
        <v>1.538</v>
      </c>
      <c r="W50" s="47">
        <v>0.436</v>
      </c>
      <c r="X50" s="47">
        <v>0.48699999999999999</v>
      </c>
      <c r="Y50" s="47">
        <v>0.24099999999999999</v>
      </c>
      <c r="Z50" s="47">
        <v>0.26200000000000001</v>
      </c>
      <c r="AA50" s="47">
        <v>0.82199999999999995</v>
      </c>
      <c r="AB50" s="47">
        <v>6.5000000000000002E-2</v>
      </c>
      <c r="AC50" s="47">
        <v>0.27</v>
      </c>
      <c r="AD50" s="47">
        <v>0.129</v>
      </c>
      <c r="AE50" s="47">
        <v>0.155</v>
      </c>
      <c r="AF50" s="47">
        <v>0.157</v>
      </c>
      <c r="AG50" s="47">
        <v>0.34799999999999998</v>
      </c>
      <c r="AH50" s="47">
        <v>7.4999999999999997E-2</v>
      </c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</row>
    <row r="51" spans="1:56" s="15" customFormat="1" x14ac:dyDescent="0.3">
      <c r="A51" s="27"/>
      <c r="D51" s="54"/>
      <c r="E51" s="54"/>
      <c r="F51" s="54"/>
      <c r="G51" s="41" t="s">
        <v>125</v>
      </c>
      <c r="H51" s="46">
        <v>1.3499999999999988</v>
      </c>
      <c r="I51" s="47">
        <v>4.0000000000000001E-3</v>
      </c>
      <c r="J51" s="47">
        <v>1.0549999999999999</v>
      </c>
      <c r="K51" s="47">
        <v>3.6999999999999998E-2</v>
      </c>
      <c r="L51" s="47">
        <v>1E-3</v>
      </c>
      <c r="M51" s="47">
        <v>1.6E-2</v>
      </c>
      <c r="N51" s="47">
        <v>0</v>
      </c>
      <c r="O51" s="47">
        <v>2.5000000000000001E-2</v>
      </c>
      <c r="P51" s="47">
        <v>5.0999999999999997E-2</v>
      </c>
      <c r="Q51" s="47">
        <v>3.0000000000000001E-3</v>
      </c>
      <c r="R51" s="47">
        <v>6.0000000000000001E-3</v>
      </c>
      <c r="S51" s="47">
        <v>3.0000000000000001E-3</v>
      </c>
      <c r="T51" s="47">
        <v>1.2999999999999999E-2</v>
      </c>
      <c r="U51" s="47">
        <v>7.0000000000000001E-3</v>
      </c>
      <c r="V51" s="47">
        <v>4.9000000000000002E-2</v>
      </c>
      <c r="W51" s="47">
        <v>4.0000000000000001E-3</v>
      </c>
      <c r="X51" s="47">
        <v>4.2000000000000003E-2</v>
      </c>
      <c r="Y51" s="47">
        <v>3.0000000000000001E-3</v>
      </c>
      <c r="Z51" s="47">
        <v>1E-3</v>
      </c>
      <c r="AA51" s="47">
        <v>2.4E-2</v>
      </c>
      <c r="AB51" s="47">
        <v>0</v>
      </c>
      <c r="AC51" s="47">
        <v>2E-3</v>
      </c>
      <c r="AD51" s="47">
        <v>0</v>
      </c>
      <c r="AE51" s="47">
        <v>2E-3</v>
      </c>
      <c r="AF51" s="47">
        <v>1E-3</v>
      </c>
      <c r="AG51" s="47">
        <v>1E-3</v>
      </c>
      <c r="AH51" s="47">
        <v>0</v>
      </c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</row>
    <row r="52" spans="1:56" s="15" customFormat="1" ht="15.6" x14ac:dyDescent="0.3">
      <c r="A52" s="27"/>
      <c r="D52" s="54"/>
      <c r="E52" s="54"/>
      <c r="F52" s="54"/>
      <c r="G52" s="43" t="s">
        <v>126</v>
      </c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</row>
    <row r="53" spans="1:56" s="15" customFormat="1" x14ac:dyDescent="0.3">
      <c r="A53" s="27"/>
      <c r="D53" s="54"/>
      <c r="E53" s="54"/>
      <c r="F53" s="54"/>
      <c r="G53" s="41" t="s">
        <v>127</v>
      </c>
      <c r="H53" s="46">
        <v>10.695000000000004</v>
      </c>
      <c r="I53" s="47">
        <v>0.14899999999999999</v>
      </c>
      <c r="J53" s="47">
        <v>3.0659999999999998</v>
      </c>
      <c r="K53" s="47">
        <v>0.501</v>
      </c>
      <c r="L53" s="47">
        <v>0.29499999999999998</v>
      </c>
      <c r="M53" s="47">
        <v>0.19800000000000001</v>
      </c>
      <c r="N53" s="47">
        <v>0.105</v>
      </c>
      <c r="O53" s="47">
        <v>0.23</v>
      </c>
      <c r="P53" s="47">
        <v>0.376</v>
      </c>
      <c r="Q53" s="47">
        <v>0.21099999999999999</v>
      </c>
      <c r="R53" s="47">
        <v>0.16</v>
      </c>
      <c r="S53" s="47">
        <v>0.28899999999999998</v>
      </c>
      <c r="T53" s="47">
        <v>0.251</v>
      </c>
      <c r="U53" s="47">
        <v>0.23799999999999999</v>
      </c>
      <c r="V53" s="47">
        <v>0.89700000000000002</v>
      </c>
      <c r="W53" s="47">
        <v>0.52400000000000002</v>
      </c>
      <c r="X53" s="47">
        <v>0.314</v>
      </c>
      <c r="Y53" s="47">
        <v>0.39100000000000001</v>
      </c>
      <c r="Z53" s="47">
        <v>0.17899999999999999</v>
      </c>
      <c r="AA53" s="47">
        <v>0.59599999999999997</v>
      </c>
      <c r="AB53" s="47">
        <v>9.9000000000000005E-2</v>
      </c>
      <c r="AC53" s="47">
        <v>0.34100000000000003</v>
      </c>
      <c r="AD53" s="47">
        <v>0.126</v>
      </c>
      <c r="AE53" s="47">
        <v>0.11899999999999999</v>
      </c>
      <c r="AF53" s="47">
        <v>0.19400000000000001</v>
      </c>
      <c r="AG53" s="47">
        <v>0.625</v>
      </c>
      <c r="AH53" s="47">
        <v>0.221</v>
      </c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</row>
    <row r="54" spans="1:56" s="27" customFormat="1" ht="15.6" x14ac:dyDescent="0.3">
      <c r="D54" s="54"/>
      <c r="E54" s="54"/>
      <c r="F54" s="54"/>
      <c r="G54" s="43" t="s">
        <v>128</v>
      </c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</row>
    <row r="55" spans="1:56" s="27" customFormat="1" x14ac:dyDescent="0.3">
      <c r="D55" s="54"/>
      <c r="E55" s="54"/>
      <c r="F55" s="54"/>
      <c r="G55" s="41" t="s">
        <v>129</v>
      </c>
      <c r="H55" s="48">
        <v>7.2999999999999995E-2</v>
      </c>
      <c r="I55" s="49">
        <v>0</v>
      </c>
      <c r="J55" s="49">
        <v>7.2999999999999995E-2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0</v>
      </c>
      <c r="T55" s="49">
        <v>0</v>
      </c>
      <c r="U55" s="49">
        <v>0</v>
      </c>
      <c r="V55" s="49">
        <v>0</v>
      </c>
      <c r="W55" s="49">
        <v>0</v>
      </c>
      <c r="X55" s="49">
        <v>0</v>
      </c>
      <c r="Y55" s="49">
        <v>0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</row>
    <row r="56" spans="1:56" s="15" customFormat="1" x14ac:dyDescent="0.3">
      <c r="A56" s="27"/>
      <c r="D56" s="54"/>
      <c r="E56" s="54"/>
      <c r="F56" s="54"/>
      <c r="G56" s="41" t="s">
        <v>130</v>
      </c>
      <c r="H56" s="48">
        <v>5.1999999999999998E-2</v>
      </c>
      <c r="I56" s="50">
        <v>0</v>
      </c>
      <c r="J56" s="50">
        <v>5.1999999999999998E-2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</row>
    <row r="57" spans="1:56" s="15" customFormat="1" x14ac:dyDescent="0.3">
      <c r="A57" s="27"/>
      <c r="D57" s="54"/>
      <c r="E57" s="54"/>
      <c r="F57" s="54"/>
      <c r="G57" s="41" t="s">
        <v>131</v>
      </c>
      <c r="H57" s="48">
        <v>0.14399999999999996</v>
      </c>
      <c r="I57" s="47">
        <v>1.7216380556777638E-3</v>
      </c>
      <c r="J57" s="47">
        <v>4.0744476376377785E-2</v>
      </c>
      <c r="K57" s="47">
        <v>6.7285771436191438E-3</v>
      </c>
      <c r="L57" s="47">
        <v>3.0008007366861492E-3</v>
      </c>
      <c r="M57" s="47">
        <v>2.5612586665098632E-3</v>
      </c>
      <c r="N57" s="47">
        <v>1.236009840682169E-3</v>
      </c>
      <c r="O57" s="47">
        <v>3.8974847039972759E-3</v>
      </c>
      <c r="P57" s="47">
        <v>5.8981798098014073E-3</v>
      </c>
      <c r="Q57" s="47">
        <v>2.357560325628717E-3</v>
      </c>
      <c r="R57" s="47">
        <v>2.6844272149672429E-3</v>
      </c>
      <c r="S57" s="47">
        <v>4.5276310857195624E-3</v>
      </c>
      <c r="T57" s="47">
        <v>4.3069679631824896E-3</v>
      </c>
      <c r="U57" s="47">
        <v>3.5930560820182822E-3</v>
      </c>
      <c r="V57" s="47">
        <v>1.6416465397486056E-2</v>
      </c>
      <c r="W57" s="47">
        <v>4.4666969769197543E-3</v>
      </c>
      <c r="X57" s="47">
        <v>5.8937949731880214E-3</v>
      </c>
      <c r="Y57" s="47">
        <v>4.8249230081071149E-3</v>
      </c>
      <c r="Z57" s="47">
        <v>3.5131915751496498E-3</v>
      </c>
      <c r="AA57" s="47">
        <v>7.8037390812213227E-3</v>
      </c>
      <c r="AB57" s="47">
        <v>9.6901865130573773E-4</v>
      </c>
      <c r="AC57" s="47">
        <v>3.9465646338146896E-3</v>
      </c>
      <c r="AD57" s="47">
        <v>1.9518268577542609E-3</v>
      </c>
      <c r="AE57" s="47">
        <v>1.9817949479878144E-3</v>
      </c>
      <c r="AF57" s="47">
        <v>2.3035814749053137E-3</v>
      </c>
      <c r="AG57" s="47">
        <v>4.8140062769524089E-3</v>
      </c>
      <c r="AH57" s="47">
        <v>1.8563281403399705E-3</v>
      </c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</row>
    <row r="58" spans="1:56" s="15" customFormat="1" ht="15.6" x14ac:dyDescent="0.3">
      <c r="A58" s="27"/>
      <c r="D58" s="54"/>
      <c r="E58" s="54"/>
      <c r="F58" s="54"/>
      <c r="G58" s="43" t="s">
        <v>132</v>
      </c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</row>
    <row r="59" spans="1:56" s="15" customFormat="1" x14ac:dyDescent="0.3">
      <c r="A59" s="27"/>
      <c r="D59" s="54"/>
      <c r="E59" s="54"/>
      <c r="F59" s="54"/>
      <c r="G59" s="41" t="s">
        <v>133</v>
      </c>
      <c r="H59" s="46">
        <v>0.89000000000000035</v>
      </c>
      <c r="I59" s="47">
        <v>0.01</v>
      </c>
      <c r="J59" s="47">
        <v>0.27800000000000002</v>
      </c>
      <c r="K59" s="47">
        <v>4.9000000000000002E-2</v>
      </c>
      <c r="L59" s="47">
        <v>1.4999999999999999E-2</v>
      </c>
      <c r="M59" s="47">
        <v>2.1000000000000001E-2</v>
      </c>
      <c r="N59" s="47">
        <v>8.0000000000000002E-3</v>
      </c>
      <c r="O59" s="47">
        <v>1.4999999999999999E-2</v>
      </c>
      <c r="P59" s="47">
        <v>2.1000000000000001E-2</v>
      </c>
      <c r="Q59" s="47">
        <v>0.01</v>
      </c>
      <c r="R59" s="47">
        <v>1.4E-2</v>
      </c>
      <c r="S59" s="47">
        <v>2.8000000000000001E-2</v>
      </c>
      <c r="T59" s="47">
        <v>4.5999999999999999E-2</v>
      </c>
      <c r="U59" s="47">
        <v>1.6E-2</v>
      </c>
      <c r="V59" s="47">
        <v>0.13100000000000001</v>
      </c>
      <c r="W59" s="47">
        <v>2.1000000000000001E-2</v>
      </c>
      <c r="X59" s="47">
        <v>1.4E-2</v>
      </c>
      <c r="Y59" s="47">
        <v>2.7E-2</v>
      </c>
      <c r="Z59" s="47">
        <v>0.03</v>
      </c>
      <c r="AA59" s="47">
        <v>4.3999999999999997E-2</v>
      </c>
      <c r="AB59" s="47">
        <v>2E-3</v>
      </c>
      <c r="AC59" s="47">
        <v>1.9E-2</v>
      </c>
      <c r="AD59" s="47">
        <v>1.4E-2</v>
      </c>
      <c r="AE59" s="47">
        <v>8.9999999999999993E-3</v>
      </c>
      <c r="AF59" s="47">
        <v>7.0000000000000001E-3</v>
      </c>
      <c r="AG59" s="47">
        <v>2.9000000000000001E-2</v>
      </c>
      <c r="AH59" s="47">
        <v>1.2E-2</v>
      </c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</row>
    <row r="60" spans="1:56" s="15" customFormat="1" x14ac:dyDescent="0.3">
      <c r="A60" s="27"/>
      <c r="D60" s="54"/>
      <c r="E60" s="54"/>
      <c r="F60" s="54"/>
      <c r="G60" s="41" t="s">
        <v>134</v>
      </c>
      <c r="H60" s="46">
        <v>320.88299999999998</v>
      </c>
      <c r="I60" s="47">
        <v>5.2619999999999996</v>
      </c>
      <c r="J60" s="47">
        <v>67.396000000000001</v>
      </c>
      <c r="K60" s="47">
        <v>14.377000000000001</v>
      </c>
      <c r="L60" s="47">
        <v>7.2439999999999998</v>
      </c>
      <c r="M60" s="47">
        <v>5.3410000000000002</v>
      </c>
      <c r="N60" s="47">
        <v>3.5209999999999999</v>
      </c>
      <c r="O60" s="47">
        <v>7.1390000000000002</v>
      </c>
      <c r="P60" s="47">
        <v>12.86</v>
      </c>
      <c r="Q60" s="47">
        <v>6.0270000000000001</v>
      </c>
      <c r="R60" s="47">
        <v>7.5810000000000004</v>
      </c>
      <c r="S60" s="47">
        <v>12.180999999999999</v>
      </c>
      <c r="T60" s="47">
        <v>8.7870000000000008</v>
      </c>
      <c r="U60" s="47">
        <v>8.8019999999999996</v>
      </c>
      <c r="V60" s="47">
        <v>37.667000000000002</v>
      </c>
      <c r="W60" s="47">
        <v>11.12</v>
      </c>
      <c r="X60" s="47">
        <v>11.993</v>
      </c>
      <c r="Y60" s="47">
        <v>12.476000000000001</v>
      </c>
      <c r="Z60" s="47">
        <v>7.5670000000000002</v>
      </c>
      <c r="AA60" s="47">
        <v>18.739999999999998</v>
      </c>
      <c r="AB60" s="47">
        <v>3.1930000000000001</v>
      </c>
      <c r="AC60" s="47">
        <v>12.510999999999999</v>
      </c>
      <c r="AD60" s="47">
        <v>5.8959999999999999</v>
      </c>
      <c r="AE60" s="47">
        <v>5.6</v>
      </c>
      <c r="AF60" s="47">
        <v>7.37</v>
      </c>
      <c r="AG60" s="47">
        <v>13.568</v>
      </c>
      <c r="AH60" s="47">
        <v>6.6639999999999997</v>
      </c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</row>
    <row r="61" spans="1:56" s="15" customFormat="1" x14ac:dyDescent="0.3">
      <c r="A61" s="27"/>
      <c r="D61" s="54"/>
      <c r="E61" s="54"/>
      <c r="F61" s="54"/>
      <c r="G61" s="41" t="s">
        <v>135</v>
      </c>
      <c r="H61" s="45">
        <v>11.035</v>
      </c>
      <c r="I61" s="47">
        <v>0.14699999999999999</v>
      </c>
      <c r="J61" s="47">
        <v>2.9660000000000002</v>
      </c>
      <c r="K61" s="47">
        <v>0.55300000000000005</v>
      </c>
      <c r="L61" s="47">
        <v>0.249</v>
      </c>
      <c r="M61" s="47">
        <v>0.217</v>
      </c>
      <c r="N61" s="47">
        <v>0.13400000000000001</v>
      </c>
      <c r="O61" s="47">
        <v>0.372</v>
      </c>
      <c r="P61" s="47">
        <v>0.47899999999999998</v>
      </c>
      <c r="Q61" s="47">
        <v>0.16600000000000001</v>
      </c>
      <c r="R61" s="47">
        <v>0.19800000000000001</v>
      </c>
      <c r="S61" s="47">
        <v>0.38900000000000001</v>
      </c>
      <c r="T61" s="47">
        <v>0.20699999999999999</v>
      </c>
      <c r="U61" s="47">
        <v>0.22</v>
      </c>
      <c r="V61" s="47">
        <v>1.167</v>
      </c>
      <c r="W61" s="47">
        <v>0.26200000000000001</v>
      </c>
      <c r="X61" s="47">
        <v>0.7</v>
      </c>
      <c r="Y61" s="47">
        <v>0.40899999999999997</v>
      </c>
      <c r="Z61" s="47">
        <v>0.20699999999999999</v>
      </c>
      <c r="AA61" s="47">
        <v>0.54700000000000004</v>
      </c>
      <c r="AB61" s="47">
        <v>7.3999999999999996E-2</v>
      </c>
      <c r="AC61" s="47">
        <v>0.26100000000000001</v>
      </c>
      <c r="AD61" s="47">
        <v>0.14799999999999999</v>
      </c>
      <c r="AE61" s="47">
        <v>0.20499999999999999</v>
      </c>
      <c r="AF61" s="47">
        <v>0.184</v>
      </c>
      <c r="AG61" s="47">
        <v>0.318</v>
      </c>
      <c r="AH61" s="47">
        <v>0.25600000000000001</v>
      </c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</row>
    <row r="62" spans="1:56" s="15" customFormat="1" x14ac:dyDescent="0.3">
      <c r="A62" s="27"/>
      <c r="D62" s="54"/>
      <c r="E62" s="54"/>
      <c r="F62" s="54"/>
      <c r="G62" s="41" t="s">
        <v>136</v>
      </c>
      <c r="H62" s="46">
        <v>21.648000000000003</v>
      </c>
      <c r="I62" s="47">
        <v>0.39</v>
      </c>
      <c r="J62" s="47">
        <v>3.883</v>
      </c>
      <c r="K62" s="47">
        <v>1.1120000000000001</v>
      </c>
      <c r="L62" s="47">
        <v>0.71299999999999997</v>
      </c>
      <c r="M62" s="47">
        <v>0.45500000000000002</v>
      </c>
      <c r="N62" s="47">
        <v>0.27600000000000002</v>
      </c>
      <c r="O62" s="47">
        <v>0.61699999999999999</v>
      </c>
      <c r="P62" s="47">
        <v>1.4239999999999999</v>
      </c>
      <c r="Q62" s="47">
        <v>0.32300000000000001</v>
      </c>
      <c r="R62" s="47">
        <v>0.316</v>
      </c>
      <c r="S62" s="47">
        <v>1.39</v>
      </c>
      <c r="T62" s="47">
        <v>0.39600000000000002</v>
      </c>
      <c r="U62" s="47">
        <v>0.39700000000000002</v>
      </c>
      <c r="V62" s="47">
        <v>2.5579999999999998</v>
      </c>
      <c r="W62" s="47">
        <v>0.51600000000000001</v>
      </c>
      <c r="X62" s="47">
        <v>0.94099999999999995</v>
      </c>
      <c r="Y62" s="47">
        <v>1.05</v>
      </c>
      <c r="Z62" s="47">
        <v>0.35799999999999998</v>
      </c>
      <c r="AA62" s="47">
        <v>1.026</v>
      </c>
      <c r="AB62" s="47">
        <v>0.13500000000000001</v>
      </c>
      <c r="AC62" s="47">
        <v>0.56999999999999995</v>
      </c>
      <c r="AD62" s="47">
        <v>0.32600000000000001</v>
      </c>
      <c r="AE62" s="47">
        <v>0.23200000000000001</v>
      </c>
      <c r="AF62" s="47">
        <v>0.48799999999999999</v>
      </c>
      <c r="AG62" s="47">
        <v>0.72</v>
      </c>
      <c r="AH62" s="47">
        <v>1.036</v>
      </c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</row>
    <row r="63" spans="1:56" s="15" customFormat="1" x14ac:dyDescent="0.3">
      <c r="A63" s="27"/>
      <c r="D63" s="54"/>
      <c r="E63" s="54"/>
      <c r="F63" s="54"/>
      <c r="G63" s="41" t="s">
        <v>137</v>
      </c>
      <c r="H63" s="48">
        <v>1.4E-2</v>
      </c>
      <c r="I63" s="48">
        <v>0</v>
      </c>
      <c r="J63" s="48">
        <v>1.4E-2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1.4E-2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1.4E-2</v>
      </c>
      <c r="AA63" s="48">
        <v>0</v>
      </c>
      <c r="AB63" s="48">
        <v>0</v>
      </c>
      <c r="AC63" s="48">
        <v>1.4E-2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</row>
    <row r="64" spans="1:56" s="15" customFormat="1" x14ac:dyDescent="0.3">
      <c r="A64" s="27"/>
      <c r="B64" s="27"/>
      <c r="C64" s="27"/>
      <c r="D64" s="54"/>
      <c r="E64" s="54"/>
      <c r="F64" s="54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</row>
    <row r="65" spans="1:56" s="15" customFormat="1" x14ac:dyDescent="0.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</row>
    <row r="66" spans="1:56" s="15" customFormat="1" x14ac:dyDescent="0.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</row>
    <row r="67" spans="1:56" s="15" customFormat="1" x14ac:dyDescent="0.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</row>
    <row r="68" spans="1:56" s="15" customFormat="1" x14ac:dyDescent="0.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</row>
    <row r="69" spans="1:56" s="15" customFormat="1" x14ac:dyDescent="0.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</row>
    <row r="70" spans="1:56" s="15" customFormat="1" x14ac:dyDescent="0.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</row>
    <row r="71" spans="1:56" s="15" customFormat="1" x14ac:dyDescent="0.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</row>
    <row r="72" spans="1:56" s="15" customFormat="1" x14ac:dyDescent="0.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</row>
    <row r="73" spans="1:56" s="15" customFormat="1" x14ac:dyDescent="0.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</row>
    <row r="74" spans="1:56" s="15" customFormat="1" x14ac:dyDescent="0.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</row>
    <row r="75" spans="1:56" s="15" customFormat="1" x14ac:dyDescent="0.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</row>
    <row r="76" spans="1:56" s="15" customFormat="1" x14ac:dyDescent="0.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</row>
    <row r="77" spans="1:56" s="15" customFormat="1" x14ac:dyDescent="0.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</row>
    <row r="78" spans="1:56" x14ac:dyDescent="0.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</row>
    <row r="79" spans="1:56" x14ac:dyDescent="0.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</row>
    <row r="80" spans="1:56" x14ac:dyDescent="0.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</row>
    <row r="81" spans="1:56" x14ac:dyDescent="0.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</row>
    <row r="82" spans="1:56" x14ac:dyDescent="0.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</row>
    <row r="83" spans="1:56" x14ac:dyDescent="0.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</row>
    <row r="84" spans="1:56" x14ac:dyDescent="0.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</row>
    <row r="85" spans="1:56" x14ac:dyDescent="0.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</row>
    <row r="86" spans="1:56" x14ac:dyDescent="0.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</row>
    <row r="87" spans="1:56" x14ac:dyDescent="0.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</row>
    <row r="88" spans="1:56" x14ac:dyDescent="0.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</row>
    <row r="89" spans="1:56" x14ac:dyDescent="0.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</row>
    <row r="90" spans="1:56" x14ac:dyDescent="0.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</row>
    <row r="91" spans="1:56" x14ac:dyDescent="0.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</row>
    <row r="92" spans="1:56" x14ac:dyDescent="0.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</row>
    <row r="93" spans="1:56" x14ac:dyDescent="0.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</row>
    <row r="94" spans="1:56" x14ac:dyDescent="0.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</row>
    <row r="95" spans="1:56" x14ac:dyDescent="0.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</row>
    <row r="96" spans="1:56" x14ac:dyDescent="0.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</row>
    <row r="97" spans="1:56" x14ac:dyDescent="0.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</row>
    <row r="98" spans="1:56" x14ac:dyDescent="0.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</row>
    <row r="99" spans="1:56" x14ac:dyDescent="0.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</row>
    <row r="100" spans="1:56" x14ac:dyDescent="0.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</row>
    <row r="101" spans="1:56" x14ac:dyDescent="0.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</row>
    <row r="102" spans="1:56" x14ac:dyDescent="0.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</row>
    <row r="103" spans="1:56" x14ac:dyDescent="0.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</row>
    <row r="104" spans="1:56" x14ac:dyDescent="0.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</row>
    <row r="105" spans="1:56" x14ac:dyDescent="0.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</row>
    <row r="106" spans="1:56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</row>
    <row r="107" spans="1:56" x14ac:dyDescent="0.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</row>
    <row r="108" spans="1:56" x14ac:dyDescent="0.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</row>
    <row r="109" spans="1:56" x14ac:dyDescent="0.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</row>
    <row r="110" spans="1:56" x14ac:dyDescent="0.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</row>
    <row r="111" spans="1:56" x14ac:dyDescent="0.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</row>
    <row r="112" spans="1:56" x14ac:dyDescent="0.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</row>
    <row r="113" spans="1:56" x14ac:dyDescent="0.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</row>
    <row r="114" spans="1:56" x14ac:dyDescent="0.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</row>
    <row r="115" spans="1:56" x14ac:dyDescent="0.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</row>
    <row r="116" spans="1:56" x14ac:dyDescent="0.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</row>
    <row r="117" spans="1:56" s="15" customFormat="1" x14ac:dyDescent="0.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</row>
    <row r="118" spans="1:56" s="15" customFormat="1" x14ac:dyDescent="0.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</row>
    <row r="119" spans="1:56" x14ac:dyDescent="0.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</row>
    <row r="120" spans="1:56" x14ac:dyDescent="0.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</row>
    <row r="121" spans="1:56" x14ac:dyDescent="0.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</row>
    <row r="122" spans="1:56" x14ac:dyDescent="0.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</row>
    <row r="123" spans="1:56" x14ac:dyDescent="0.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</row>
    <row r="124" spans="1:56" x14ac:dyDescent="0.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</row>
    <row r="125" spans="1:56" x14ac:dyDescent="0.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</row>
    <row r="126" spans="1:56" x14ac:dyDescent="0.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</row>
    <row r="127" spans="1:56" x14ac:dyDescent="0.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</row>
    <row r="128" spans="1:56" x14ac:dyDescent="0.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</row>
    <row r="129" spans="1:56" x14ac:dyDescent="0.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</row>
    <row r="130" spans="1:56" x14ac:dyDescent="0.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</row>
    <row r="131" spans="1:56" x14ac:dyDescent="0.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</row>
    <row r="132" spans="1:56" x14ac:dyDescent="0.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</row>
    <row r="133" spans="1:56" x14ac:dyDescent="0.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</row>
    <row r="134" spans="1:56" x14ac:dyDescent="0.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</row>
    <row r="135" spans="1:56" x14ac:dyDescent="0.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</row>
    <row r="136" spans="1:56" x14ac:dyDescent="0.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</row>
    <row r="137" spans="1:56" x14ac:dyDescent="0.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</row>
    <row r="138" spans="1:56" x14ac:dyDescent="0.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</row>
    <row r="139" spans="1:56" x14ac:dyDescent="0.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</row>
    <row r="140" spans="1:56" x14ac:dyDescent="0.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</row>
    <row r="141" spans="1:56" x14ac:dyDescent="0.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</row>
    <row r="142" spans="1:56" x14ac:dyDescent="0.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</row>
    <row r="143" spans="1:56" x14ac:dyDescent="0.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</row>
    <row r="144" spans="1:56" x14ac:dyDescent="0.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</row>
    <row r="145" spans="1:56" x14ac:dyDescent="0.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</row>
    <row r="146" spans="1:56" x14ac:dyDescent="0.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</row>
    <row r="147" spans="1:56" x14ac:dyDescent="0.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</row>
    <row r="148" spans="1:56" x14ac:dyDescent="0.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</row>
    <row r="149" spans="1:56" x14ac:dyDescent="0.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</row>
    <row r="150" spans="1:56" x14ac:dyDescent="0.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</row>
    <row r="151" spans="1:56" x14ac:dyDescent="0.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</row>
    <row r="152" spans="1:56" x14ac:dyDescent="0.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</row>
    <row r="153" spans="1:56" x14ac:dyDescent="0.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</row>
    <row r="154" spans="1:56" x14ac:dyDescent="0.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</row>
    <row r="155" spans="1:56" x14ac:dyDescent="0.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</row>
    <row r="156" spans="1:56" x14ac:dyDescent="0.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</row>
    <row r="157" spans="1:56" x14ac:dyDescent="0.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</row>
    <row r="158" spans="1:56" x14ac:dyDescent="0.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</row>
    <row r="159" spans="1:56" x14ac:dyDescent="0.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</row>
    <row r="160" spans="1:56" x14ac:dyDescent="0.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</row>
    <row r="161" spans="1:56" x14ac:dyDescent="0.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</row>
    <row r="162" spans="1:56" x14ac:dyDescent="0.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</row>
    <row r="163" spans="1:56" x14ac:dyDescent="0.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</row>
    <row r="164" spans="1:56" x14ac:dyDescent="0.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</row>
    <row r="165" spans="1:56" x14ac:dyDescent="0.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</row>
    <row r="166" spans="1:56" x14ac:dyDescent="0.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</row>
    <row r="167" spans="1:56" x14ac:dyDescent="0.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</row>
    <row r="168" spans="1:56" x14ac:dyDescent="0.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</row>
    <row r="169" spans="1:56" x14ac:dyDescent="0.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</row>
    <row r="170" spans="1:56" x14ac:dyDescent="0.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</row>
    <row r="171" spans="1:56" x14ac:dyDescent="0.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</row>
    <row r="172" spans="1:56" x14ac:dyDescent="0.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</row>
    <row r="173" spans="1:56" x14ac:dyDescent="0.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</row>
    <row r="174" spans="1:56" x14ac:dyDescent="0.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</row>
    <row r="175" spans="1:56" x14ac:dyDescent="0.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</row>
    <row r="176" spans="1:56" x14ac:dyDescent="0.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</row>
    <row r="177" spans="1:56" x14ac:dyDescent="0.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</row>
    <row r="178" spans="1:56" x14ac:dyDescent="0.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</row>
    <row r="179" spans="1:56" x14ac:dyDescent="0.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</row>
    <row r="180" spans="1:56" x14ac:dyDescent="0.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</row>
    <row r="181" spans="1:56" x14ac:dyDescent="0.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</row>
    <row r="182" spans="1:56" x14ac:dyDescent="0.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</row>
    <row r="183" spans="1:56" x14ac:dyDescent="0.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</row>
    <row r="184" spans="1:56" x14ac:dyDescent="0.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</row>
    <row r="185" spans="1:56" x14ac:dyDescent="0.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</row>
    <row r="186" spans="1:56" x14ac:dyDescent="0.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</row>
    <row r="187" spans="1:56" x14ac:dyDescent="0.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</row>
    <row r="188" spans="1:56" x14ac:dyDescent="0.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</row>
    <row r="189" spans="1:56" x14ac:dyDescent="0.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</row>
    <row r="190" spans="1:56" x14ac:dyDescent="0.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</row>
    <row r="191" spans="1:56" x14ac:dyDescent="0.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</row>
    <row r="192" spans="1:56" x14ac:dyDescent="0.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</row>
    <row r="193" spans="1:56" x14ac:dyDescent="0.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</row>
    <row r="194" spans="1:56" x14ac:dyDescent="0.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</row>
    <row r="195" spans="1:56" x14ac:dyDescent="0.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</row>
    <row r="196" spans="1:56" x14ac:dyDescent="0.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</row>
    <row r="197" spans="1:56" x14ac:dyDescent="0.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</row>
    <row r="198" spans="1:56" x14ac:dyDescent="0.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</row>
    <row r="199" spans="1:56" x14ac:dyDescent="0.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</row>
    <row r="200" spans="1:56" x14ac:dyDescent="0.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</row>
    <row r="201" spans="1:56" s="15" customFormat="1" x14ac:dyDescent="0.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</row>
    <row r="202" spans="1:56" x14ac:dyDescent="0.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</row>
    <row r="203" spans="1:56" x14ac:dyDescent="0.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</row>
    <row r="204" spans="1:56" x14ac:dyDescent="0.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</row>
    <row r="205" spans="1:56" x14ac:dyDescent="0.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</row>
    <row r="206" spans="1:56" x14ac:dyDescent="0.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</row>
    <row r="207" spans="1:56" x14ac:dyDescent="0.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</row>
    <row r="208" spans="1:56" x14ac:dyDescent="0.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</row>
    <row r="209" spans="1:56" x14ac:dyDescent="0.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</row>
    <row r="210" spans="1:56" x14ac:dyDescent="0.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</row>
    <row r="211" spans="1:56" x14ac:dyDescent="0.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</row>
    <row r="212" spans="1:56" x14ac:dyDescent="0.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</row>
    <row r="213" spans="1:56" x14ac:dyDescent="0.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</row>
    <row r="214" spans="1:56" x14ac:dyDescent="0.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</row>
    <row r="215" spans="1:56" x14ac:dyDescent="0.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</row>
    <row r="216" spans="1:56" x14ac:dyDescent="0.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</row>
    <row r="217" spans="1:56" x14ac:dyDescent="0.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</row>
    <row r="218" spans="1:56" x14ac:dyDescent="0.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</row>
    <row r="219" spans="1:56" x14ac:dyDescent="0.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</row>
    <row r="220" spans="1:56" x14ac:dyDescent="0.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</row>
    <row r="221" spans="1:56" x14ac:dyDescent="0.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</row>
    <row r="222" spans="1:56" x14ac:dyDescent="0.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</row>
    <row r="223" spans="1:56" x14ac:dyDescent="0.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</row>
    <row r="224" spans="1:56" x14ac:dyDescent="0.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</row>
    <row r="225" spans="1:56" x14ac:dyDescent="0.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</row>
    <row r="226" spans="1:56" x14ac:dyDescent="0.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</row>
    <row r="227" spans="1:56" x14ac:dyDescent="0.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</row>
    <row r="228" spans="1:56" x14ac:dyDescent="0.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</row>
    <row r="229" spans="1:56" x14ac:dyDescent="0.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</row>
    <row r="230" spans="1:56" x14ac:dyDescent="0.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</row>
    <row r="231" spans="1:56" x14ac:dyDescent="0.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</row>
    <row r="232" spans="1:56" x14ac:dyDescent="0.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</row>
    <row r="233" spans="1:56" x14ac:dyDescent="0.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</row>
    <row r="234" spans="1:56" x14ac:dyDescent="0.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</row>
    <row r="235" spans="1:56" x14ac:dyDescent="0.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</row>
    <row r="236" spans="1:56" x14ac:dyDescent="0.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</row>
    <row r="237" spans="1:56" x14ac:dyDescent="0.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</row>
    <row r="238" spans="1:56" x14ac:dyDescent="0.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</row>
    <row r="239" spans="1:56" x14ac:dyDescent="0.3"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</row>
    <row r="240" spans="1:56" x14ac:dyDescent="0.3"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</row>
    <row r="241" spans="7:50" x14ac:dyDescent="0.3"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</row>
    <row r="242" spans="7:50" x14ac:dyDescent="0.3"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</row>
    <row r="243" spans="7:50" x14ac:dyDescent="0.3"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</row>
    <row r="244" spans="7:50" x14ac:dyDescent="0.3"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</row>
    <row r="245" spans="7:50" x14ac:dyDescent="0.3"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</row>
    <row r="246" spans="7:50" x14ac:dyDescent="0.3"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</row>
    <row r="247" spans="7:50" x14ac:dyDescent="0.3"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</row>
    <row r="248" spans="7:50" x14ac:dyDescent="0.3"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</row>
    <row r="249" spans="7:50" x14ac:dyDescent="0.3"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</row>
    <row r="250" spans="7:50" x14ac:dyDescent="0.3"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</row>
    <row r="251" spans="7:50" x14ac:dyDescent="0.3"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</row>
    <row r="252" spans="7:50" x14ac:dyDescent="0.3"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</row>
    <row r="253" spans="7:50" x14ac:dyDescent="0.3"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</row>
    <row r="254" spans="7:50" x14ac:dyDescent="0.3"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</row>
    <row r="255" spans="7:50" x14ac:dyDescent="0.3"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</row>
    <row r="256" spans="7:50" x14ac:dyDescent="0.3"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</row>
    <row r="257" spans="7:50" x14ac:dyDescent="0.3"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</row>
    <row r="258" spans="7:50" x14ac:dyDescent="0.3"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</row>
    <row r="259" spans="7:50" x14ac:dyDescent="0.3"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</row>
  </sheetData>
  <pageMargins left="0.7" right="0.7" top="0.75" bottom="0.75" header="0.3" footer="0.3"/>
  <pageSetup orientation="portrait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2021-04-09T10:17:21Z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229743599891662</vt:r8>
  </property>
</Properties>
</file>