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1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4"/>
  </bookViews>
  <sheets>
    <sheet name="BY-Demands" sheetId="5" r:id="rId4"/>
    <sheet name="REG_TRA_DEMANDS" sheetId="6" r:id="rId5"/>
    <sheet name="Regions" sheetId="7" r:id="rId6"/>
    <sheet name="DEMANDS" sheetId="1" r:id="rId7"/>
    <sheet name="Residential" sheetId="8" r:id="rId8"/>
    <sheet name="Inputs_RSD" sheetId="11" r:id="rId9"/>
    <sheet name="Fill_data" sheetId="10" r:id="rId10"/>
    <sheet name="Services" sheetId="9" r:id="rId11"/>
    <sheet name="Inputs_SRV" sheetId="12" r:id="rId12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71" authorId="2" shapeId="0" xr:uid="{A742DC92-1298-4154-AADF-F8E803920668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K71" authorId="3" shapeId="0" xr:uid="{FFC535D2-2499-4955-B5BC-EDEFAB18BEA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<sst xmlns="http://schemas.openxmlformats.org/spreadsheetml/2006/main" count="3175" uniqueCount="279">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</sst>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0"/>
    <numFmt numFmtId="177" formatCode="0%"/>
  </numFmts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000072479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88998174667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0000724792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00007247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8998174667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2" borderId="1">
      <alignment horizontal="center" vertical="center" wrapText="1"/>
      <protection/>
    </xf>
    <xf numFmtId="9" fontId="0" fillId="0" borderId="0" applyFont="0" applyFill="0" applyBorder="0" applyAlignment="0" applyProtection="0"/>
    <xf numFmtId="0" fontId="4" fillId="0" borderId="0">
      <alignment/>
      <protection/>
    </xf>
    <xf numFmtId="0" fontId="0" fillId="0" borderId="0">
      <alignment/>
      <protection/>
    </xf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5" fillId="0" borderId="0" xfId="20" applyFont="1">
      <alignment/>
      <protection/>
    </xf>
    <xf numFmtId="0" fontId="4" fillId="0" borderId="0" xfId="20">
      <alignment/>
      <protection/>
    </xf>
    <xf numFmtId="0" fontId="6" fillId="0" borderId="0" xfId="20" applyFont="1">
      <alignment/>
      <protection/>
    </xf>
    <xf numFmtId="0" fontId="7" fillId="3" borderId="2" xfId="20" applyFont="1" applyFill="1" applyBorder="1">
      <alignment/>
      <protection/>
    </xf>
    <xf numFmtId="0" fontId="8" fillId="4" borderId="2" xfId="20" applyFont="1" applyFill="1" applyBorder="1">
      <alignment/>
      <protection/>
    </xf>
    <xf numFmtId="0" fontId="4" fillId="4" borderId="2" xfId="20" applyFill="1" applyBorder="1">
      <alignment/>
      <protection/>
    </xf>
    <xf numFmtId="0" fontId="8" fillId="5" borderId="2" xfId="20" applyFont="1" applyFill="1" applyBorder="1">
      <alignment/>
      <protection/>
    </xf>
    <xf numFmtId="0" fontId="8" fillId="0" borderId="0" xfId="20" applyFont="1">
      <alignment/>
      <protection/>
    </xf>
    <xf numFmtId="0" fontId="0" fillId="0" borderId="0" xfId="20" applyFont="1">
      <alignment/>
      <protection/>
    </xf>
    <xf numFmtId="0" fontId="4" fillId="0" borderId="3" xfId="20" applyBorder="1">
      <alignment/>
      <protection/>
    </xf>
    <xf numFmtId="0" fontId="9" fillId="4" borderId="2" xfId="20" applyFont="1" applyFill="1" applyBorder="1" applyAlignment="1">
      <alignment vertical="center"/>
      <protection/>
    </xf>
    <xf numFmtId="164" fontId="4" fillId="0" borderId="0" xfId="20" applyNumberFormat="1">
      <alignment/>
      <protection/>
    </xf>
    <xf numFmtId="0" fontId="4" fillId="0" borderId="4" xfId="20" applyBorder="1">
      <alignment/>
      <protection/>
    </xf>
    <xf numFmtId="0" fontId="4" fillId="0" borderId="5" xfId="20" applyBorder="1">
      <alignment/>
      <protection/>
    </xf>
    <xf numFmtId="0" fontId="4" fillId="0" borderId="6" xfId="20" applyBorder="1">
      <alignment/>
      <protection/>
    </xf>
    <xf numFmtId="0" fontId="3" fillId="6" borderId="2" xfId="20" applyFont="1" applyFill="1" applyBorder="1">
      <alignment/>
      <protection/>
    </xf>
    <xf numFmtId="0" fontId="3" fillId="7" borderId="3" xfId="20" applyFont="1" applyFill="1" applyBorder="1" applyAlignment="1">
      <alignment horizontal="left" vertical="center"/>
      <protection/>
    </xf>
    <xf numFmtId="0" fontId="3" fillId="7" borderId="3" xfId="20" applyFont="1" applyFill="1" applyBorder="1" applyAlignment="1" applyProtection="1">
      <alignment horizontal="left" vertical="center"/>
      <protection locked="0"/>
    </xf>
    <xf numFmtId="2" fontId="3" fillId="8" borderId="0" xfId="0" applyNumberFormat="1" applyFont="1" applyFill="1"/>
    <xf numFmtId="0" fontId="3" fillId="8" borderId="0" xfId="0" applyFont="1" applyFill="1"/>
    <xf numFmtId="0" fontId="10" fillId="0" borderId="0" xfId="0" applyFont="1"/>
    <xf numFmtId="0" fontId="3" fillId="0" borderId="0" xfId="0" applyFont="1"/>
    <xf numFmtId="165" fontId="11" fillId="9" borderId="7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10" borderId="8" xfId="21" applyFont="1" applyFill="1" applyBorder="1" applyAlignment="1">
      <alignment horizontal="center" vertical="center" wrapText="1"/>
      <protection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2" fillId="10" borderId="8" xfId="0" applyFont="1" applyFill="1" applyBorder="1"/>
    <xf numFmtId="0" fontId="16" fillId="0" borderId="0" xfId="23" applyFont="1" applyAlignment="1">
      <alignment horizontal="left" vertical="center"/>
      <protection/>
    </xf>
    <xf numFmtId="0" fontId="4" fillId="0" borderId="0" xfId="23" applyAlignment="1">
      <alignment horizontal="left"/>
      <protection/>
    </xf>
    <xf numFmtId="0" fontId="13" fillId="12" borderId="9" xfId="23" applyFont="1" applyFill="1" applyBorder="1" applyAlignment="1">
      <alignment horizontal="left" vertical="center" wrapText="1"/>
      <protection/>
    </xf>
    <xf numFmtId="0" fontId="4" fillId="13" borderId="0" xfId="23" applyFill="1" applyAlignment="1">
      <alignment horizontal="left"/>
      <protection/>
    </xf>
    <xf numFmtId="0" fontId="14" fillId="13" borderId="0" xfId="23" applyFont="1" applyFill="1" applyAlignment="1">
      <alignment horizontal="left" vertical="center"/>
      <protection/>
    </xf>
    <xf numFmtId="0" fontId="14" fillId="13" borderId="0" xfId="23" applyFont="1" applyFill="1" applyAlignment="1">
      <alignment horizontal="left"/>
      <protection/>
    </xf>
    <xf numFmtId="0" fontId="16" fillId="14" borderId="0" xfId="23" applyFont="1" applyFill="1" applyAlignment="1">
      <alignment horizontal="left" vertical="center"/>
      <protection/>
    </xf>
    <xf numFmtId="1" fontId="4" fillId="13" borderId="0" xfId="23" applyNumberFormat="1" applyFill="1" applyAlignment="1">
      <alignment horizontal="right"/>
      <protection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4" fillId="0" borderId="0" xfId="0" applyNumberFormat="1" applyFont="1"/>
    <xf numFmtId="2" fontId="0" fillId="14" borderId="0" xfId="0" applyNumberFormat="1" applyFill="1"/>
    <xf numFmtId="9" fontId="0" fillId="0" borderId="0" xfId="15" applyFont="1"/>
  </cellXfs>
  <cellStyles count="1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Attrib" xfId="21"/>
    <cellStyle name="Percent 2" xfId="22"/>
    <cellStyle name="Normal 4" xfId="23"/>
    <cellStyle name="Normal 3" xfId="24"/>
    <cellStyle name="Hyperlink 2" xfId="25"/>
  </cellStyles>
  <dxfs count="1">
    <dxf>
      <numFmt numFmtId="177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calcChain" Target="calcChain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sharedStrings" Target="sharedStrings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id="1" name="Table1" displayName="Table1" ref="V14:W22" totalsRowShown="0">
  <autoFilter ref="V14:W22"/>
  <tableColumns count="2">
    <tableColumn id="1" name="Weight"/>
    <tableColumn id="2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S6:T11" totalsRowShown="0">
  <autoFilter ref="S6:T11"/>
  <tableColumns count="2">
    <tableColumn id="1" name="ESD"/>
    <tableColumn id="2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T137" totalsRowShown="0">
  <autoFilter ref="R14:T137"/>
  <tableColumns count="3">
    <tableColumn id="1" name="Commodity"/>
    <tableColumn id="2" name="Process"/>
    <tableColumn id="3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3" Type="http://schemas.openxmlformats.org/officeDocument/2006/relationships/table" Target="../tables/table3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workbookViewId="0" topLeftCell="A6">
      <selection pane="topLeft" activeCell="J25" sqref="J25"/>
    </sheetView>
  </sheetViews>
  <sheetFormatPr defaultColWidth="9.14428571428571" defaultRowHeight="12.75"/>
  <cols>
    <col min="1" max="6" width="9.14285714285714" style="3"/>
    <col min="7" max="7" width="10.5714285714286" style="3" bestFit="1" customWidth="1"/>
    <col min="8" max="8" width="9.14285714285714" style="3"/>
    <col min="9" max="9" width="11.5714285714286" style="3" bestFit="1" customWidth="1"/>
    <col min="10" max="16384" width="9.14285714285714" style="3"/>
  </cols>
  <sheetData>
    <row r="4" spans="3:3" ht="12.75">
      <c r="C4" s="2" t="s">
        <v>62</v>
      </c>
    </row>
    <row r="5" spans="3:37" ht="15.75" thickBot="1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 topLeftCell="A1">
      <selection pane="topLeft" activeCell="J31" sqref="J31"/>
    </sheetView>
  </sheetViews>
  <sheetFormatPr defaultColWidth="9.14428571428571" defaultRowHeight="12.75"/>
  <cols>
    <col min="1" max="3" width="9.14285714285714" style="3"/>
    <col min="4" max="4" width="11.1428571428571" style="3" bestFit="1" customWidth="1"/>
    <col min="5" max="16384" width="9.14285714285714" style="3"/>
  </cols>
  <sheetData>
    <row r="2" spans="2:2" ht="12.75">
      <c r="B2" s="3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4:32" s="0" customFormat="1" ht="1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4:32" s="0" customFormat="1" ht="1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0.095561633661176384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0.076883209959732524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4:32" s="0" customFormat="1" ht="1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4:32" ht="12.75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4:32" ht="12.75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4:32" ht="12.75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4:32" ht="12.75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4:32" ht="12.75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4:32" ht="12.75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4:32" ht="12.75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4:32" ht="12.75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4:32" ht="12.75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4:32" ht="12.75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0.080211002360103673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ht="12.75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0.07802149668403971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ht="12.75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0.075764134427105986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ht="12.75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0.094127447966037059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0.071249409913238554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ht="12.75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0.088212938596702567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0.069158011508642273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ht="12.75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0.040298189842888223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0.070239407968971462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0.059951095783093877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0.028931144408212772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0.091227989526291062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0.055183151449824552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0.062834088251830053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0.084102262744369605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0.082232883144582727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0.022681711433385598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0.09237679796644771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0.045686193445151825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0.046387653188956733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0.053919674514716867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0.043450865623823776</v>
      </c>
    </row>
    <row r="22" spans="4:32" ht="12.75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ht="12.75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ht="12.75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0.044736426592315429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0.07797521751578454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0.066553803187826568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0.03211747284668915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0.061260741824694438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0.069754313718117147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0.093364856292052711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0.091289592773639419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0.025179759251811974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0.050717837384500954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0.051496552320793129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0.059858111994945243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0.048236321977023038</v>
      </c>
    </row>
    <row r="25" spans="4:32" ht="12.75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0.054709600636236908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0.095358376490112085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0.081390765212663516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0.039277480271286955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0.074917711923025126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0.085304771455047348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0.030793129396254827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0.06202445836199811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0.062976773654461277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0.073202391239829717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0.058989734150496013</v>
      </c>
    </row>
    <row r="26" spans="4:32" ht="12.75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0.050474526932748301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0.087976678433753938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0.075090300843514812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0.036237007997650172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0.069118327025293178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0.078701323610975774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0.028409431269461646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0.057223141051558145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0.058101737555990705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0.06753578942649191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0.054423335036423943</v>
      </c>
    </row>
    <row r="27" spans="4:32" ht="12.75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0.042004379525771102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0.073213282321037701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0.062489372105217399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0.030156063450376601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0.095090501840783506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0.0575195572298293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0.065494427922832596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0.087663078095158192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0.085714550618035304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0.0236420350158753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0.096287949813282703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0.047620506430678201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0.048351665359049598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0.056202585799816303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0.04529053680827979</v>
      </c>
    </row>
    <row r="28" spans="4:32" ht="12.75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ht="12.75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ht="12.75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ht="12.75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ht="12.75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0.051031733884697311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0.00050566143384426034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0.050759043857337031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0.00010113228676885219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ht="12.75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0.064093592729048743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0.022382134926061514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0.00022177930432032186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0.022262535129606249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4.4355860864064419E-05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ht="12.75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0.088059490133054155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0.030751270224627546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0.00030470709518612524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0.030586949632702067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6.0941419037225117E-05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ht="12.75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0.047489540821759602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0.00047056267691773199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0.047235778638893701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9.4112535383546506E-05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ht="12.75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ht="12.75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0.087025700566917275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ht="12.75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ht="12.75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 topLeftCell="A1">
      <selection pane="topLeft" activeCell="J24" sqref="J24"/>
    </sheetView>
  </sheetViews>
  <sheetFormatPr defaultColWidth="9.14428571428571" defaultRowHeight="12.75"/>
  <cols>
    <col min="1" max="1" width="12.1428571428571" style="3" customWidth="1"/>
    <col min="2" max="2" width="11.5714285714286" style="3" customWidth="1"/>
    <col min="3" max="3" width="3.14285714285714" style="3" bestFit="1" customWidth="1"/>
    <col min="4" max="4" width="8.57142857142857" style="3" bestFit="1" customWidth="1"/>
    <col min="5" max="5" width="6.42857142857143" style="3" bestFit="1" customWidth="1"/>
    <col min="6" max="6" width="4.85714285714286" style="3" bestFit="1" customWidth="1"/>
    <col min="7" max="7" width="5.57142857142857" style="3" bestFit="1" customWidth="1"/>
    <col min="8" max="8" width="5.85714285714286" style="3" bestFit="1" customWidth="1"/>
    <col min="9" max="9" width="5.42857142857143" style="3" bestFit="1" customWidth="1"/>
    <col min="10" max="11" width="5.57142857142857" style="3" bestFit="1" customWidth="1"/>
    <col min="12" max="12" width="6.57142857142857" style="3" bestFit="1" customWidth="1"/>
    <col min="13" max="13" width="6.14285714285714" style="3" bestFit="1" customWidth="1"/>
    <col min="14" max="15" width="6.57142857142857" style="3" bestFit="1" customWidth="1"/>
    <col min="16" max="16" width="7.42857142857143" style="3" bestFit="1" customWidth="1"/>
    <col min="17" max="17" width="5.57142857142857" style="3" bestFit="1" customWidth="1"/>
    <col min="18" max="18" width="6.14285714285714" style="3" bestFit="1" customWidth="1"/>
    <col min="19" max="20" width="5.57142857142857" style="3" bestFit="1" customWidth="1"/>
    <col min="21" max="21" width="5.85714285714286" style="3" bestFit="1" customWidth="1"/>
    <col min="22" max="22" width="6.57142857142857" style="3" bestFit="1" customWidth="1"/>
    <col min="23" max="23" width="4.85714285714286" style="3" bestFit="1" customWidth="1"/>
    <col min="24" max="24" width="7.57142857142857" style="3" customWidth="1"/>
    <col min="25" max="25" width="6.57142857142857" style="3" bestFit="1" customWidth="1"/>
    <col min="26" max="26" width="6.14285714285714" style="3" bestFit="1" customWidth="1"/>
    <col min="27" max="28" width="6" style="3" bestFit="1" customWidth="1"/>
    <col min="29" max="29" width="5.57142857142857" style="3" bestFit="1" customWidth="1"/>
    <col min="30" max="30" width="6.57142857142857" style="3" bestFit="1" customWidth="1"/>
    <col min="31" max="16384" width="9.14285714285714" style="3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2.75">
      <c r="A4" s="3">
        <v>1</v>
      </c>
    </row>
    <row r="5" spans="1:30" ht="15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s="3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s="3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2.75">
      <c r="A11" s="16" t="s">
        <v>76</v>
      </c>
      <c r="B11" s="16" t="s">
        <v>128</v>
      </c>
    </row>
    <row r="12" spans="1:2" ht="12.75">
      <c r="A12" s="15" t="s">
        <v>99</v>
      </c>
      <c r="B12" s="15" t="s">
        <v>127</v>
      </c>
    </row>
    <row r="13" spans="1:2" ht="12.75">
      <c r="A13" s="15" t="s">
        <v>88</v>
      </c>
      <c r="B13" s="15" t="s">
        <v>126</v>
      </c>
    </row>
    <row r="14" spans="1:2" ht="12.75">
      <c r="A14" s="15" t="s">
        <v>89</v>
      </c>
      <c r="B14" s="15" t="s">
        <v>125</v>
      </c>
    </row>
    <row r="15" spans="1:2" ht="12.75">
      <c r="A15" s="15" t="s">
        <v>100</v>
      </c>
      <c r="B15" s="15" t="s">
        <v>124</v>
      </c>
    </row>
    <row r="16" spans="1:2" ht="12.75">
      <c r="A16" s="15" t="s">
        <v>77</v>
      </c>
      <c r="B16" s="15" t="s">
        <v>123</v>
      </c>
    </row>
    <row r="17" spans="1:2" ht="12.75">
      <c r="A17" s="15" t="s">
        <v>94</v>
      </c>
      <c r="B17" s="15" t="s">
        <v>122</v>
      </c>
    </row>
    <row r="18" spans="1:2" ht="12.75">
      <c r="A18" s="15" t="s">
        <v>90</v>
      </c>
      <c r="B18" s="15" t="s">
        <v>121</v>
      </c>
    </row>
    <row r="19" spans="1:2" ht="12.75">
      <c r="A19" s="15" t="s">
        <v>78</v>
      </c>
      <c r="B19" s="15" t="s">
        <v>120</v>
      </c>
    </row>
    <row r="20" spans="1:2" ht="12.75">
      <c r="A20" s="15" t="s">
        <v>79</v>
      </c>
      <c r="B20" s="15" t="s">
        <v>119</v>
      </c>
    </row>
    <row r="21" spans="1:2" ht="12.75">
      <c r="A21" s="15" t="s">
        <v>80</v>
      </c>
      <c r="B21" s="15" t="s">
        <v>118</v>
      </c>
    </row>
    <row r="22" spans="1:2" ht="12.75">
      <c r="A22" s="15" t="s">
        <v>95</v>
      </c>
      <c r="B22" s="15" t="s">
        <v>117</v>
      </c>
    </row>
    <row r="23" spans="1:2" ht="12.75">
      <c r="A23" s="15" t="s">
        <v>91</v>
      </c>
      <c r="B23" s="15" t="s">
        <v>116</v>
      </c>
    </row>
    <row r="24" spans="1:2" ht="12.75">
      <c r="A24" s="15" t="s">
        <v>81</v>
      </c>
      <c r="B24" s="15" t="s">
        <v>115</v>
      </c>
    </row>
    <row r="25" spans="1:2" ht="12.75">
      <c r="A25" s="15" t="s">
        <v>82</v>
      </c>
      <c r="B25" s="15" t="s">
        <v>114</v>
      </c>
    </row>
    <row r="26" spans="1:2" ht="12.75">
      <c r="A26" s="15" t="s">
        <v>96</v>
      </c>
      <c r="B26" s="15" t="s">
        <v>113</v>
      </c>
    </row>
    <row r="27" spans="1:2" ht="12.75">
      <c r="A27" s="15" t="s">
        <v>83</v>
      </c>
      <c r="B27" s="15" t="s">
        <v>112</v>
      </c>
    </row>
    <row r="28" spans="1:2" ht="12.75">
      <c r="A28" s="15" t="s">
        <v>101</v>
      </c>
      <c r="B28" s="15" t="s">
        <v>111</v>
      </c>
    </row>
    <row r="29" spans="1:2" ht="12.75">
      <c r="A29" s="15" t="s">
        <v>84</v>
      </c>
      <c r="B29" s="15" t="s">
        <v>110</v>
      </c>
    </row>
    <row r="30" spans="1:2" ht="12.75">
      <c r="A30" s="15" t="s">
        <v>97</v>
      </c>
      <c r="B30" s="15" t="s">
        <v>109</v>
      </c>
    </row>
    <row r="31" spans="1:2" ht="12.75">
      <c r="A31" s="15" t="s">
        <v>98</v>
      </c>
      <c r="B31" s="15" t="s">
        <v>108</v>
      </c>
    </row>
    <row r="32" spans="1:2" ht="12.75">
      <c r="A32" s="15" t="s">
        <v>92</v>
      </c>
      <c r="B32" s="15" t="s">
        <v>107</v>
      </c>
    </row>
    <row r="33" spans="1:2" ht="12.75">
      <c r="A33" s="15" t="s">
        <v>93</v>
      </c>
      <c r="B33" s="15" t="s">
        <v>106</v>
      </c>
    </row>
    <row r="34" spans="1:2" ht="12.75">
      <c r="A34" s="15" t="s">
        <v>85</v>
      </c>
      <c r="B34" s="15" t="s">
        <v>105</v>
      </c>
    </row>
    <row r="35" spans="1:2" ht="12.75">
      <c r="A35" s="15" t="s">
        <v>86</v>
      </c>
      <c r="B35" s="15" t="s">
        <v>104</v>
      </c>
    </row>
    <row r="36" spans="1:2" ht="12.7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workbookViewId="0" topLeftCell="J18">
      <selection pane="topLeft" activeCell="AG44" sqref="AG44"/>
    </sheetView>
  </sheetViews>
  <sheetFormatPr defaultRowHeight="15"/>
  <cols>
    <col min="3" max="3" width="25.5714285714286" bestFit="1" customWidth="1"/>
    <col min="4" max="4" width="10.5714285714286" bestFit="1" customWidth="1"/>
    <col min="5" max="5" width="10.5714285714286" customWidth="1"/>
    <col min="6" max="6" width="11.5714285714286" bestFit="1" customWidth="1"/>
    <col min="7" max="7" width="53.4285714285714" bestFit="1" customWidth="1"/>
    <col min="8" max="8" width="15.8571428571429" bestFit="1" customWidth="1"/>
    <col min="9" max="11" width="15.8571428571429" customWidth="1"/>
    <col min="12" max="13" width="15.8571428571429" bestFit="1" customWidth="1"/>
  </cols>
  <sheetData>
    <row r="1" spans="3:4" ht="15">
      <c r="C1" t="s">
        <v>146</v>
      </c>
      <c r="D1" t="s">
        <v>0</v>
      </c>
    </row>
    <row r="2" spans="3:15" ht="15.75" thickBot="1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4:16" ht="1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f>+SUMIF($F$54:$F$90,$F3,H$54:H$90)</f>
        <v>1.8983540603270901</v>
      </c>
      <c r="I3" s="30">
        <f t="shared" si="0" ref="I3:L18">+SUMIF($F$54:$F$90,$F3,I$54:I$90)</f>
        <v>2.9169885814082672</v>
      </c>
      <c r="J3" s="30">
        <f t="shared" si="0"/>
        <v>2.9233084199020065</v>
      </c>
      <c r="K3" s="30">
        <f t="shared" si="0"/>
        <v>2.9160581250770159</v>
      </c>
      <c r="L3" s="30">
        <f t="shared" si="0"/>
        <v>1.7028384806625201</v>
      </c>
      <c r="M3" s="29">
        <f>J3*2/3+N3/3</f>
        <v>1.972052694738631</v>
      </c>
      <c r="N3" s="29">
        <v>0.069541244411880462</v>
      </c>
      <c r="O3">
        <v>0</v>
      </c>
      <c r="P3" s="1"/>
    </row>
    <row r="4" spans="4:16" ht="1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f t="shared" si="1" ref="H4:L36">+SUMIF($F$54:$F$90,$F4,H$54:H$90)</f>
        <v>20.1128233846323</v>
      </c>
      <c r="I4" s="30">
        <f t="shared" si="0"/>
        <v>20.829707214475608</v>
      </c>
      <c r="J4" s="30">
        <f t="shared" si="0"/>
        <v>21.483394248547164</v>
      </c>
      <c r="K4" s="30">
        <f t="shared" si="0"/>
        <v>20.570384916097975</v>
      </c>
      <c r="L4" s="30">
        <f t="shared" si="0"/>
        <v>22.551189691217221</v>
      </c>
      <c r="M4" s="29">
        <f>J4*2/3+N4/3</f>
        <v>20.554705332982316</v>
      </c>
      <c r="N4" s="29">
        <v>18.697327501852616</v>
      </c>
      <c r="O4">
        <v>0</v>
      </c>
      <c r="P4" s="1"/>
    </row>
    <row r="5" spans="4:16" ht="1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f t="shared" si="1"/>
        <v>0.42769784899188301</v>
      </c>
      <c r="I5" s="30">
        <f t="shared" si="0"/>
        <v>0.74181807651109255</v>
      </c>
      <c r="J5" s="30">
        <f t="shared" si="0"/>
        <v>0.7440570217426532</v>
      </c>
      <c r="K5" s="30">
        <f t="shared" si="0"/>
        <v>0.73064036372909791</v>
      </c>
      <c r="L5" s="30">
        <f t="shared" si="0"/>
        <v>1.5478463345837199</v>
      </c>
      <c r="M5" s="29">
        <f>J5*2/3+N5/3</f>
        <v>1.407615765444906</v>
      </c>
      <c r="N5" s="29">
        <v>2.7347332528494115</v>
      </c>
      <c r="O5">
        <v>0</v>
      </c>
      <c r="P5" s="1"/>
    </row>
    <row r="6" spans="4:16" ht="1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f t="shared" si="1"/>
        <v>6.9295287156334302</v>
      </c>
      <c r="I6" s="30">
        <f t="shared" si="0"/>
        <v>6.5639975672352229</v>
      </c>
      <c r="J6" s="30">
        <f t="shared" si="0"/>
        <v>5.780638065059601</v>
      </c>
      <c r="K6" s="30">
        <f t="shared" si="0"/>
        <v>6.5949264310858817</v>
      </c>
      <c r="L6" s="30">
        <f t="shared" si="0"/>
        <v>5.8166390635502099</v>
      </c>
      <c r="M6" s="29">
        <f>J6*2/3+N6/3</f>
        <v>5.2567556213288702</v>
      </c>
      <c r="N6" s="29">
        <v>4.2089907338674086</v>
      </c>
      <c r="O6">
        <v>0</v>
      </c>
      <c r="P6" s="1"/>
    </row>
    <row r="7" spans="4:16" ht="1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f t="shared" si="1"/>
        <v>1.09140526535876</v>
      </c>
      <c r="I7" s="30">
        <f t="shared" si="0"/>
        <v>0.5707726774555677</v>
      </c>
      <c r="J7" s="30">
        <f t="shared" si="0"/>
        <v>0.56119057639608538</v>
      </c>
      <c r="K7" s="30">
        <f t="shared" si="0"/>
        <v>0.55161044480654198</v>
      </c>
      <c r="L7" s="30">
        <f t="shared" si="0"/>
        <v>1.19927927754182</v>
      </c>
      <c r="M7" s="29"/>
      <c r="N7" s="29">
        <v>1.2712201490482398</v>
      </c>
      <c r="O7">
        <v>0</v>
      </c>
      <c r="P7" s="1"/>
    </row>
    <row r="8" spans="4:16" ht="1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f t="shared" si="1"/>
        <v>9.5100483128062994</v>
      </c>
      <c r="I8" s="30">
        <f t="shared" si="0"/>
        <v>9.7037603897089575</v>
      </c>
      <c r="J8" s="30">
        <f t="shared" si="0"/>
        <v>9.435975307949354</v>
      </c>
      <c r="K8" s="30">
        <f t="shared" si="0"/>
        <v>9.2516395819175106</v>
      </c>
      <c r="L8" s="30">
        <f t="shared" si="0"/>
        <v>10.6043548094603</v>
      </c>
      <c r="M8" s="29">
        <f t="shared" si="2" ref="M8:M16">J8*2/3+N8/3</f>
        <v>8.6936025856611057</v>
      </c>
      <c r="N8" s="29">
        <v>7.2088571410846098</v>
      </c>
      <c r="O8">
        <v>0</v>
      </c>
      <c r="P8" s="1"/>
    </row>
    <row r="9" spans="4:16" ht="1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f t="shared" si="1"/>
        <v>1.9556249526505201</v>
      </c>
      <c r="I9" s="30">
        <f t="shared" si="0"/>
        <v>1.5498072549825794</v>
      </c>
      <c r="J9" s="30">
        <f t="shared" si="0"/>
        <v>1.5053268122598555</v>
      </c>
      <c r="K9" s="30">
        <f t="shared" si="0"/>
        <v>1.4894503267095116</v>
      </c>
      <c r="L9" s="30">
        <f t="shared" si="0"/>
        <v>1.0410295169864401</v>
      </c>
      <c r="M9" s="29">
        <f t="shared" si="2"/>
        <v>1.1662896536418408</v>
      </c>
      <c r="N9" s="29">
        <v>0.48821533640581133</v>
      </c>
      <c r="O9">
        <v>0</v>
      </c>
      <c r="P9" s="1"/>
    </row>
    <row r="10" spans="4:16" ht="1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f t="shared" si="1"/>
        <v>19.482476804508799</v>
      </c>
      <c r="I10" s="30">
        <f t="shared" si="0"/>
        <v>17.613308735917627</v>
      </c>
      <c r="J10" s="30">
        <f t="shared" si="0"/>
        <v>17.067480468046199</v>
      </c>
      <c r="K10" s="30">
        <f t="shared" si="0"/>
        <v>18.473544022536192</v>
      </c>
      <c r="L10" s="30">
        <f t="shared" si="0"/>
        <v>17.814731247908266</v>
      </c>
      <c r="M10" s="29">
        <f t="shared" si="2"/>
        <v>14.340003372823332</v>
      </c>
      <c r="N10" s="29">
        <v>8.8850491823775997</v>
      </c>
      <c r="O10">
        <v>0</v>
      </c>
      <c r="P10" s="1"/>
    </row>
    <row r="11" spans="4:16" ht="1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f t="shared" si="1"/>
        <v>20.3153817696899</v>
      </c>
      <c r="I11" s="30">
        <f t="shared" si="0"/>
        <v>20.746846228178715</v>
      </c>
      <c r="J11" s="30">
        <f t="shared" si="0"/>
        <v>18.66727780331064</v>
      </c>
      <c r="K11" s="30">
        <f t="shared" si="0"/>
        <v>19.411458005544933</v>
      </c>
      <c r="L11" s="30">
        <f t="shared" si="0"/>
        <v>17.19085534816012</v>
      </c>
      <c r="M11" s="29">
        <f t="shared" si="2"/>
        <v>16.429457485804782</v>
      </c>
      <c r="N11" s="29">
        <v>11.953816850793071</v>
      </c>
      <c r="O11">
        <v>0</v>
      </c>
      <c r="P11" s="1"/>
    </row>
    <row r="12" spans="4:16" ht="1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f t="shared" si="1"/>
        <v>1.4729468330623701</v>
      </c>
      <c r="I12" s="30">
        <f t="shared" si="0"/>
        <v>1.4943226387301358</v>
      </c>
      <c r="J12" s="30">
        <f t="shared" si="0"/>
        <v>1.4634791461847667</v>
      </c>
      <c r="K12" s="30">
        <f t="shared" si="0"/>
        <v>1.4446377495642824</v>
      </c>
      <c r="L12" s="30">
        <f t="shared" si="0"/>
        <v>2.2584342466232901</v>
      </c>
      <c r="M12" s="29">
        <f t="shared" si="2"/>
        <v>1.2848783646902477</v>
      </c>
      <c r="N12" s="29">
        <v>0.92767680170120992</v>
      </c>
      <c r="O12">
        <v>0</v>
      </c>
      <c r="P12" s="1"/>
    </row>
    <row r="13" spans="4:16" ht="1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f t="shared" si="1"/>
        <v>4.65085642477431</v>
      </c>
      <c r="I13" s="30">
        <f t="shared" si="0"/>
        <v>5.007589393109674</v>
      </c>
      <c r="J13" s="30">
        <f t="shared" si="0"/>
        <v>4.7554316434518897</v>
      </c>
      <c r="K13" s="30">
        <f t="shared" si="0"/>
        <v>4.7269471440454405</v>
      </c>
      <c r="L13" s="30">
        <f t="shared" si="0"/>
        <v>6.2862087424890802</v>
      </c>
      <c r="M13" s="29">
        <f t="shared" si="2"/>
        <v>6.1714117589967739</v>
      </c>
      <c r="N13" s="29">
        <v>9.0033719900865421</v>
      </c>
      <c r="O13">
        <v>0</v>
      </c>
      <c r="P13" s="1"/>
    </row>
    <row r="14" spans="4:16" ht="1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f t="shared" si="1"/>
        <v>0.1947788154134</v>
      </c>
      <c r="I14" s="30">
        <f t="shared" si="0"/>
        <v>0.26558264395501924</v>
      </c>
      <c r="J14" s="30">
        <f t="shared" si="0"/>
        <v>0.2542796677646712</v>
      </c>
      <c r="K14" s="30">
        <f t="shared" si="0"/>
        <v>0.25565928356184919</v>
      </c>
      <c r="L14" s="30">
        <f t="shared" si="0"/>
        <v>0.187409320968947</v>
      </c>
      <c r="M14" s="29">
        <f t="shared" si="2"/>
        <v>0.17723840367205199</v>
      </c>
      <c r="N14" s="29">
        <v>0.023155875486813523</v>
      </c>
      <c r="O14">
        <v>0</v>
      </c>
      <c r="P14" s="1"/>
    </row>
    <row r="15" spans="4:16" ht="1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f t="shared" si="1"/>
        <v>4.6984287524850101</v>
      </c>
      <c r="I15" s="30">
        <f t="shared" si="0"/>
        <v>4.3090308460490396</v>
      </c>
      <c r="J15" s="30">
        <f t="shared" si="0"/>
        <v>4.2602225832464828</v>
      </c>
      <c r="K15" s="30">
        <f t="shared" si="0"/>
        <v>4.1432118323518896</v>
      </c>
      <c r="L15" s="30">
        <f t="shared" si="0"/>
        <v>4.6924479738735299</v>
      </c>
      <c r="M15" s="29">
        <f t="shared" si="2"/>
        <v>3.9613080270270089</v>
      </c>
      <c r="N15" s="29">
        <v>3.3634789145880619</v>
      </c>
      <c r="O15">
        <v>0</v>
      </c>
      <c r="P15" s="1"/>
    </row>
    <row r="16" spans="4:16" ht="1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f t="shared" si="1"/>
        <v>1.9571195447376</v>
      </c>
      <c r="I16" s="30">
        <f t="shared" si="0"/>
        <v>2.1699504611733866</v>
      </c>
      <c r="J16" s="30">
        <f t="shared" si="0"/>
        <v>1.9706387130131231</v>
      </c>
      <c r="K16" s="30">
        <f t="shared" si="0"/>
        <v>1.9076981609625141</v>
      </c>
      <c r="L16" s="30">
        <f t="shared" si="0"/>
        <v>3.6347440465271599</v>
      </c>
      <c r="M16" s="29">
        <f t="shared" si="2"/>
        <v>2.3951478356566893</v>
      </c>
      <c r="N16" s="29">
        <v>3.2441660809438213</v>
      </c>
      <c r="O16">
        <v>0</v>
      </c>
      <c r="P16" s="1"/>
    </row>
    <row r="17" spans="4:16" ht="1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"/>
        <v>14.5565610923972</v>
      </c>
      <c r="I17" s="30">
        <f t="shared" si="0"/>
        <v>14.87639834</v>
      </c>
      <c r="J17" s="30">
        <f t="shared" si="0"/>
        <v>10.76129175</v>
      </c>
      <c r="K17" s="30">
        <f t="shared" si="0"/>
        <v>13.57251588540027</v>
      </c>
      <c r="L17" s="30">
        <f t="shared" si="0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ht="1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"/>
        <v>31.276118540281001</v>
      </c>
      <c r="I18" s="30">
        <f t="shared" si="0"/>
        <v>31.984256429999999</v>
      </c>
      <c r="J18" s="30">
        <f t="shared" si="0"/>
        <v>23.13677727</v>
      </c>
      <c r="K18" s="30">
        <f t="shared" si="0"/>
        <v>27.703716034013713</v>
      </c>
      <c r="L18" s="30">
        <f t="shared" si="0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ht="1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"/>
        <v>27.131577542973599</v>
      </c>
      <c r="I19" s="30">
        <f t="shared" si="1"/>
        <v>24.769203236999999</v>
      </c>
      <c r="J19" s="30">
        <f t="shared" si="1"/>
        <v>17.917550766000002</v>
      </c>
      <c r="K19" s="30">
        <f t="shared" si="1"/>
        <v>18.200537756613475</v>
      </c>
      <c r="L19" s="30">
        <f t="shared" si="1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ht="1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"/>
        <v>10.702591</v>
      </c>
      <c r="I20" s="30">
        <f t="shared" si="1"/>
        <v>10.6386</v>
      </c>
      <c r="J20" s="30">
        <f t="shared" si="1"/>
        <v>10.3482</v>
      </c>
      <c r="K20" s="30">
        <f t="shared" si="1"/>
        <v>10.67855</v>
      </c>
      <c r="L20" s="30">
        <f t="shared" si="1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ht="1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"/>
        <v>7.7105748259750104</v>
      </c>
      <c r="I21" s="30">
        <f t="shared" si="1"/>
        <v>10.277153740875089</v>
      </c>
      <c r="J21" s="30">
        <f t="shared" si="1"/>
        <v>3.3705919303064187</v>
      </c>
      <c r="K21" s="30">
        <f t="shared" si="1"/>
        <v>8.6157094085103783</v>
      </c>
      <c r="L21" s="30">
        <f t="shared" si="1"/>
        <v>7.6814227047944605</v>
      </c>
      <c r="M21" s="29">
        <v>0</v>
      </c>
      <c r="N21" s="29">
        <v>0</v>
      </c>
      <c r="O21">
        <v>0</v>
      </c>
      <c r="P21" s="1"/>
    </row>
    <row r="22" spans="4:16" ht="1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"/>
        <v>3.5132998087277101</v>
      </c>
      <c r="I22" s="30">
        <f t="shared" si="1"/>
        <v>3.7418117054559139</v>
      </c>
      <c r="J22" s="30">
        <f t="shared" si="1"/>
        <v>4.5759806863218264</v>
      </c>
      <c r="K22" s="30">
        <f t="shared" si="1"/>
        <v>5.0500849492972852</v>
      </c>
      <c r="L22" s="30">
        <f t="shared" si="1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ht="1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"/>
        <v>20.831454920682301</v>
      </c>
      <c r="I23" s="30">
        <f t="shared" si="1"/>
        <v>16.657128777768676</v>
      </c>
      <c r="J23" s="30">
        <f t="shared" si="1"/>
        <v>22.750457116443403</v>
      </c>
      <c r="K23" s="30">
        <f t="shared" si="1"/>
        <v>15.130660002348661</v>
      </c>
      <c r="L23" s="30">
        <f t="shared" si="1"/>
        <v>13.161374650000001</v>
      </c>
      <c r="M23" s="29">
        <v>0</v>
      </c>
      <c r="N23" s="29">
        <v>0</v>
      </c>
      <c r="O23">
        <v>0</v>
      </c>
      <c r="P23" s="1"/>
    </row>
    <row r="24" spans="4:16" ht="1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"/>
        <v>0.23349320028657899</v>
      </c>
      <c r="I24" s="30">
        <f t="shared" si="1"/>
        <v>0.25090920347352241</v>
      </c>
      <c r="J24" s="30">
        <f t="shared" si="1"/>
        <v>0.11004689080374389</v>
      </c>
      <c r="K24" s="30">
        <f t="shared" si="1"/>
        <v>0.12006442123265494</v>
      </c>
      <c r="L24" s="30">
        <f t="shared" si="1"/>
        <v>0.23000000000000001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ht="1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"/>
        <v>45.9683637522608</v>
      </c>
      <c r="I25" s="30">
        <f t="shared" si="1"/>
        <v>46.490627829341264</v>
      </c>
      <c r="J25" s="30">
        <f t="shared" si="1"/>
        <v>16.580491392971403</v>
      </c>
      <c r="K25" s="30">
        <f t="shared" si="1"/>
        <v>18.575720244415919</v>
      </c>
      <c r="L25" s="30">
        <f t="shared" si="1"/>
        <v>48.192396850000002</v>
      </c>
      <c r="M25" s="47"/>
      <c r="N25" s="29">
        <f>H25</f>
        <v>45.9683637522608</v>
      </c>
      <c r="O25">
        <v>0</v>
      </c>
      <c r="P25" s="1"/>
    </row>
    <row r="26" spans="4:15" ht="1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"/>
        <v>28.901664567933999</v>
      </c>
      <c r="I26" s="30">
        <f t="shared" si="1"/>
        <v>29.285472960899106</v>
      </c>
      <c r="J26" s="30">
        <f t="shared" si="1"/>
        <v>29.618106901468909</v>
      </c>
      <c r="K26" s="30">
        <f t="shared" si="1"/>
        <v>30.592051000616877</v>
      </c>
      <c r="L26" s="30">
        <f t="shared" si="1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5" ht="1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"/>
        <v>58.151541961987597</v>
      </c>
      <c r="I27" s="30">
        <f t="shared" si="1"/>
        <v>58.923782945423504</v>
      </c>
      <c r="J27" s="30">
        <f t="shared" si="1"/>
        <v>59.593058464401295</v>
      </c>
      <c r="K27" s="30">
        <f t="shared" si="1"/>
        <v>61.552680928952022</v>
      </c>
      <c r="L27" s="30">
        <f t="shared" si="1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5" ht="1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"/>
        <v>5.6291760000000002</v>
      </c>
      <c r="I28" s="30"/>
      <c r="J28" s="30">
        <f t="shared" si="1"/>
        <v>10.868400000000001</v>
      </c>
      <c r="K28" s="30">
        <f t="shared" si="1"/>
        <v>14.3748</v>
      </c>
      <c r="L28" s="30">
        <f t="shared" si="1"/>
        <v>18.9072</v>
      </c>
      <c r="M28" s="29">
        <v>40.299999999999997</v>
      </c>
      <c r="N28" s="29">
        <v>40.299999999999997</v>
      </c>
      <c r="O28">
        <v>0</v>
      </c>
    </row>
    <row r="29" spans="4:15" ht="1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"/>
        <v>0.47999999999999998</v>
      </c>
      <c r="I29" s="30"/>
      <c r="J29" s="30"/>
      <c r="K29" s="30"/>
      <c r="L29" s="30"/>
      <c r="M29" s="30">
        <v>0.50</v>
      </c>
      <c r="N29" s="29">
        <v>0.54</v>
      </c>
      <c r="O29">
        <v>0</v>
      </c>
    </row>
    <row r="30" spans="4:15" ht="1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"/>
        <v>1.1544546193487999</v>
      </c>
      <c r="I30" s="30">
        <f t="shared" si="1"/>
        <v>1.1908349006400001</v>
      </c>
      <c r="J30" s="30">
        <f t="shared" si="1"/>
        <v>1.2115424059200002</v>
      </c>
      <c r="K30" s="30">
        <f t="shared" si="1"/>
        <v>1.2318444230400001</v>
      </c>
      <c r="L30" s="30">
        <f t="shared" si="1"/>
        <v>1.2514826903039997</v>
      </c>
      <c r="M30" s="30">
        <f t="shared" si="3" ref="M30:M36">J30*2/3+N30/3</f>
        <v>1.3450282706133334</v>
      </c>
      <c r="N30" s="29">
        <v>1.6120000000000001</v>
      </c>
      <c r="O30">
        <v>0</v>
      </c>
    </row>
    <row r="31" spans="4:15" ht="1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"/>
        <v>2.0006897535500099</v>
      </c>
      <c r="I31" s="30">
        <f t="shared" si="1"/>
        <v>2.0637374080794082</v>
      </c>
      <c r="J31" s="30">
        <f t="shared" si="1"/>
        <v>2.099623871644904</v>
      </c>
      <c r="K31" s="30">
        <f t="shared" si="1"/>
        <v>2.1348076172401118</v>
      </c>
      <c r="L31" s="30">
        <f t="shared" si="1"/>
        <v>2.1688410728944572</v>
      </c>
      <c r="M31" s="30">
        <f t="shared" si="3"/>
        <v>2.3517492477632693</v>
      </c>
      <c r="N31" s="29">
        <v>2.8559999999999999</v>
      </c>
      <c r="O31">
        <v>0</v>
      </c>
    </row>
    <row r="32" spans="4:15" ht="1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"/>
        <v>0.78876799986757495</v>
      </c>
      <c r="I32" s="30">
        <f t="shared" si="1"/>
        <v>0.81362441364750004</v>
      </c>
      <c r="J32" s="30">
        <f t="shared" si="1"/>
        <v>0.82777258131750009</v>
      </c>
      <c r="K32" s="30">
        <f t="shared" si="1"/>
        <v>0.84164370380999998</v>
      </c>
      <c r="L32" s="30">
        <f t="shared" si="1"/>
        <v>0.855061326756</v>
      </c>
      <c r="M32" s="30">
        <f t="shared" si="3"/>
        <v>0.87184838754500005</v>
      </c>
      <c r="N32" s="29">
        <v>0.96</v>
      </c>
      <c r="O32">
        <v>0</v>
      </c>
    </row>
    <row r="33" spans="4:15" ht="1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"/>
        <v>1.05169316530962</v>
      </c>
      <c r="I33" s="30">
        <f t="shared" si="1"/>
        <v>1.0848351290947176</v>
      </c>
      <c r="J33" s="30">
        <f t="shared" si="1"/>
        <v>1.1036993974761575</v>
      </c>
      <c r="K33" s="30">
        <f t="shared" si="1"/>
        <v>1.1221942714099173</v>
      </c>
      <c r="L33" s="30">
        <f t="shared" si="1"/>
        <v>1.1400844778449895</v>
      </c>
      <c r="M33" s="30">
        <f t="shared" si="3"/>
        <v>1.3781329316507716</v>
      </c>
      <c r="N33" s="29">
        <v>1.927</v>
      </c>
      <c r="O33">
        <v>0</v>
      </c>
    </row>
    <row r="34" spans="4:15" ht="1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"/>
        <v>0.84878652127122001</v>
      </c>
      <c r="I34" s="30">
        <f t="shared" si="1"/>
        <v>0.8755342962660001</v>
      </c>
      <c r="J34" s="30">
        <f t="shared" si="1"/>
        <v>0.89075901889800024</v>
      </c>
      <c r="K34" s="30">
        <f t="shared" si="1"/>
        <v>0.90568561557600002</v>
      </c>
      <c r="L34" s="30">
        <f t="shared" si="1"/>
        <v>0.92012420525760008</v>
      </c>
      <c r="M34" s="30">
        <f t="shared" si="3"/>
        <v>1.1128393459320001</v>
      </c>
      <c r="N34" s="29">
        <v>1.5569999999999999</v>
      </c>
      <c r="O34">
        <v>0</v>
      </c>
    </row>
    <row r="35" spans="4:15" ht="1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"/>
        <v>9.2169270601308995</v>
      </c>
      <c r="I35" s="30">
        <f t="shared" si="1"/>
        <v>9.5073797063138894</v>
      </c>
      <c r="J35" s="30">
        <f t="shared" si="1"/>
        <v>9.6727041483181129</v>
      </c>
      <c r="K35" s="30">
        <f t="shared" si="1"/>
        <v>9.8347912566655307</v>
      </c>
      <c r="L35" s="30">
        <f t="shared" si="1"/>
        <v>9.9915791233568569</v>
      </c>
      <c r="M35" s="30">
        <f t="shared" si="3"/>
        <v>10.176802765545409</v>
      </c>
      <c r="N35" s="29">
        <v>11.185</v>
      </c>
      <c r="O35">
        <v>0</v>
      </c>
    </row>
    <row r="36" spans="4:15" ht="1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"/>
        <v>0</v>
      </c>
      <c r="I36" s="30">
        <f t="shared" si="1"/>
        <v>0</v>
      </c>
      <c r="J36" s="30">
        <f t="shared" si="1"/>
        <v>0</v>
      </c>
      <c r="K36" s="30">
        <f t="shared" si="1"/>
        <v>0</v>
      </c>
      <c r="L36" s="30">
        <f t="shared" si="1"/>
        <v>0</v>
      </c>
      <c r="M36" s="30">
        <f t="shared" si="3"/>
        <v>0</v>
      </c>
      <c r="N36" s="29">
        <v>0</v>
      </c>
      <c r="O36">
        <v>0</v>
      </c>
    </row>
    <row r="37" spans="8:11" ht="15">
      <c r="H37" s="1"/>
      <c r="I37" s="1"/>
      <c r="J37" s="1"/>
      <c r="K37" s="1"/>
    </row>
    <row r="38" spans="3:11" ht="15">
      <c r="C38" t="s">
        <v>146</v>
      </c>
      <c r="D38" t="s">
        <v>0</v>
      </c>
      <c r="H38" s="1"/>
      <c r="I38" s="1"/>
      <c r="J38" s="1"/>
      <c r="K38" s="1"/>
    </row>
    <row r="39" spans="3:43" ht="15.75" thickBot="1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4:43" ht="1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4:43" ht="1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4:43" ht="1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8:11" ht="15">
      <c r="H43" s="1"/>
      <c r="I43" s="1"/>
      <c r="J43" s="1"/>
      <c r="K43" s="1"/>
    </row>
    <row r="44" spans="8:11" ht="15">
      <c r="H44" s="1"/>
      <c r="I44" s="1"/>
      <c r="J44" s="1"/>
      <c r="K44" s="1"/>
    </row>
    <row r="45" spans="8:11" ht="15">
      <c r="H45" s="1"/>
      <c r="I45" s="1"/>
      <c r="J45" s="1"/>
      <c r="K45" s="1"/>
    </row>
    <row r="46" spans="8:11" ht="15">
      <c r="H46" s="30"/>
      <c r="I46" s="29"/>
      <c r="J46" s="29"/>
      <c r="K46" s="29"/>
    </row>
    <row r="47" spans="8:11" ht="15">
      <c r="H47" s="30"/>
      <c r="I47" s="29"/>
      <c r="J47" s="29"/>
      <c r="K47" s="29"/>
    </row>
    <row r="48" spans="8:16" ht="15">
      <c r="H48" s="30"/>
      <c r="I48" s="29"/>
      <c r="J48" s="29"/>
      <c r="K48" s="29"/>
      <c r="L48" s="29"/>
      <c r="P48" s="1"/>
    </row>
    <row r="53" spans="4:12" ht="15.75" thickBot="1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</row>
    <row r="54" spans="4:12" ht="1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</row>
    <row r="55" spans="4:12" ht="1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</row>
    <row r="56" spans="4:12" ht="1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</row>
    <row r="57" spans="4:12" ht="1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</row>
    <row r="58" spans="4:12" ht="1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</row>
    <row r="59" spans="4:12" ht="1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</row>
    <row r="60" spans="4:12" ht="1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</row>
    <row r="61" spans="4:12" ht="1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</row>
    <row r="62" spans="4:12" ht="1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</row>
    <row r="63" spans="4:12" ht="1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</row>
    <row r="64" spans="4:12" ht="1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ht="1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12" ht="15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</row>
    <row r="67" spans="4:12" ht="1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</row>
    <row r="68" spans="4:12" ht="1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</row>
    <row r="69" spans="4:12" ht="1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</row>
    <row r="70" spans="4:12" ht="1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</row>
    <row r="71" spans="4:12" ht="1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</row>
    <row r="72" spans="4:12" ht="1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</row>
    <row r="73" spans="4:12" ht="1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</row>
    <row r="74" spans="4:12" ht="1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</row>
    <row r="75" spans="4:12" ht="1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</row>
    <row r="76" spans="4:12" ht="1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</row>
    <row r="77" spans="4:12" ht="1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</row>
    <row r="78" spans="4:12" ht="1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</row>
    <row r="79" spans="4:12" ht="1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</row>
    <row r="80" spans="4:12" ht="1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</row>
    <row r="81" spans="4:12" ht="1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ht="1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ht="1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ht="1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ht="1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ht="1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ht="1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ht="1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ht="1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ht="1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abSelected="1" workbookViewId="0" topLeftCell="B1">
      <selection pane="topLeft" activeCell="T138" sqref="T138"/>
    </sheetView>
  </sheetViews>
  <sheetFormatPr defaultRowHeight="15"/>
  <cols>
    <col min="4" max="4" width="9.85714285714286" bestFit="1" customWidth="1"/>
    <col min="8" max="8" width="12.1428571428571" bestFit="1" customWidth="1"/>
    <col min="9" max="9" width="10.4285714285714" bestFit="1" customWidth="1"/>
    <col min="10" max="10" width="18.7142857142857" customWidth="1"/>
    <col min="11" max="11" width="21.5714285714286" customWidth="1"/>
    <col min="13" max="13" width="8.28571428571429" bestFit="1" customWidth="1"/>
    <col min="18" max="18" width="13.1428571428571" bestFit="1" customWidth="1"/>
    <col min="19" max="19" width="13.5714285714286" customWidth="1"/>
    <col min="20" max="20" width="25.8571428571429" customWidth="1"/>
    <col min="22" max="22" width="9" customWidth="1"/>
    <col min="23" max="23" width="21.7142857142857" customWidth="1"/>
  </cols>
  <sheetData>
    <row r="4" spans="4:12" ht="15.75" thickBot="1">
      <c r="D4" s="24" t="s">
        <v>147</v>
      </c>
      <c r="J4" s="25"/>
      <c r="K4" s="25"/>
      <c r="L4" s="25"/>
    </row>
    <row r="5" spans="4:13" ht="25.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0" ht="1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6:20" ht="15">
      <c r="F7" t="s">
        <v>151</v>
      </c>
      <c r="G7">
        <v>2023</v>
      </c>
      <c r="H7" s="42">
        <f>+SUMIFS(Inputs_RSD!$L$2:$L$124,Inputs_RSD!$C$2:$C$124,Residential!L7,Inputs_RSD!$D$2:$D$124,Residential!J7)</f>
        <v>0.000506142839224487</v>
      </c>
      <c r="I7" s="42">
        <f>+H7</f>
        <v>0.000506142839224487</v>
      </c>
      <c r="J7" t="s">
        <v>140</v>
      </c>
      <c r="L7" t="s">
        <v>209</v>
      </c>
      <c r="S7" t="s">
        <v>188</v>
      </c>
      <c r="T7" s="28">
        <v>0.20</v>
      </c>
    </row>
    <row r="8" spans="6:20" ht="15">
      <c r="F8" t="s">
        <v>151</v>
      </c>
      <c r="G8">
        <v>2023</v>
      </c>
      <c r="H8" s="42">
        <f>+SUMIFS(Inputs_RSD!$L$2:$L$124,Inputs_RSD!$C$2:$C$124,Residential!L8,Inputs_RSD!$D$2:$D$124,Residential!J8)</f>
        <v>0.00055272693120035003</v>
      </c>
      <c r="I8" s="42">
        <f t="shared" si="0" ref="I8:I71">+H8</f>
        <v>0.00055272693120035003</v>
      </c>
      <c r="J8" t="s">
        <v>143</v>
      </c>
      <c r="L8" t="s">
        <v>209</v>
      </c>
      <c r="S8" t="s">
        <v>189</v>
      </c>
      <c r="T8" s="28">
        <v>0.20</v>
      </c>
    </row>
    <row r="9" spans="6:20" ht="15">
      <c r="F9" t="s">
        <v>151</v>
      </c>
      <c r="G9">
        <v>2023</v>
      </c>
      <c r="H9" s="42">
        <f>+SUMIFS(Inputs_RSD!$L$2:$L$124,Inputs_RSD!$C$2:$C$124,Residential!L9,Inputs_RSD!$D$2:$D$124,Residential!J9)</f>
        <v>0.00043315605376271002</v>
      </c>
      <c r="I9" s="42">
        <f t="shared" si="0"/>
        <v>0.00043315605376271002</v>
      </c>
      <c r="J9" t="s">
        <v>212</v>
      </c>
      <c r="L9" t="s">
        <v>209</v>
      </c>
      <c r="S9" t="s">
        <v>190</v>
      </c>
      <c r="T9" s="28">
        <v>0.30</v>
      </c>
    </row>
    <row r="10" spans="6:20" ht="15">
      <c r="F10" t="s">
        <v>151</v>
      </c>
      <c r="G10">
        <v>2023</v>
      </c>
      <c r="H10" s="42">
        <f>+SUMIFS(Inputs_RSD!$L$2:$L$124,Inputs_RSD!$C$2:$C$124,Residential!L10,Inputs_RSD!$D$2:$D$124,Residential!J10)</f>
        <v>0.0040244969239508098</v>
      </c>
      <c r="I10" s="42">
        <f t="shared" si="0"/>
        <v>0.0040244969239508098</v>
      </c>
      <c r="J10" t="s">
        <v>137</v>
      </c>
      <c r="L10" t="s">
        <v>209</v>
      </c>
      <c r="S10" t="s">
        <v>191</v>
      </c>
      <c r="T10" s="28">
        <v>0.20</v>
      </c>
    </row>
    <row r="11" spans="6:20" ht="15">
      <c r="F11" t="s">
        <v>151</v>
      </c>
      <c r="G11">
        <v>2023</v>
      </c>
      <c r="H11" s="42">
        <f>+SUMIFS(Inputs_RSD!$L$2:$L$124,Inputs_RSD!$C$2:$C$124,Residential!L11,Inputs_RSD!$D$2:$D$124,Residential!J11)</f>
        <v>0.000683619325130715</v>
      </c>
      <c r="I11" s="42">
        <f t="shared" si="0"/>
        <v>0.000683619325130715</v>
      </c>
      <c r="J11" t="s">
        <v>140</v>
      </c>
      <c r="L11" t="s">
        <v>213</v>
      </c>
      <c r="S11" t="s">
        <v>192</v>
      </c>
      <c r="T11" s="28">
        <v>0.20</v>
      </c>
    </row>
    <row r="12" spans="6:12" ht="15">
      <c r="F12" t="s">
        <v>151</v>
      </c>
      <c r="G12">
        <v>2023</v>
      </c>
      <c r="H12" s="42">
        <f>+SUMIFS(Inputs_RSD!$L$2:$L$124,Inputs_RSD!$C$2:$C$124,Residential!L12,Inputs_RSD!$D$2:$D$124,Residential!J12)</f>
        <v>0.00037301650664773602</v>
      </c>
      <c r="I12" s="42">
        <f t="shared" si="0"/>
        <v>0.00037301650664773602</v>
      </c>
      <c r="J12" t="s">
        <v>143</v>
      </c>
      <c r="L12" t="s">
        <v>213</v>
      </c>
    </row>
    <row r="13" spans="6:12" ht="15">
      <c r="F13" t="s">
        <v>151</v>
      </c>
      <c r="G13">
        <v>2023</v>
      </c>
      <c r="H13" s="42">
        <f>+SUMIFS(Inputs_RSD!$L$2:$L$124,Inputs_RSD!$C$2:$C$124,Residential!L13,Inputs_RSD!$D$2:$D$124,Residential!J13)</f>
        <v>0.0065085678239306501</v>
      </c>
      <c r="I13" s="42">
        <f t="shared" si="0"/>
        <v>0.0065085678239306501</v>
      </c>
      <c r="J13" t="s">
        <v>212</v>
      </c>
      <c r="L13" t="s">
        <v>213</v>
      </c>
    </row>
    <row r="14" spans="6:23" ht="15">
      <c r="F14" t="s">
        <v>151</v>
      </c>
      <c r="G14">
        <v>2023</v>
      </c>
      <c r="H14" s="42">
        <f>+SUMIFS(Inputs_RSD!$L$2:$L$124,Inputs_RSD!$C$2:$C$124,Residential!L14,Inputs_RSD!$D$2:$D$124,Residential!J14)</f>
        <v>0.0097445348238324302</v>
      </c>
      <c r="I14" s="42">
        <f t="shared" si="0"/>
        <v>0.0097445348238324302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6:23" ht="15">
      <c r="F15" t="s">
        <v>151</v>
      </c>
      <c r="G15">
        <v>2023</v>
      </c>
      <c r="H15" s="42">
        <f>+SUMIFS(Inputs_RSD!$L$2:$L$124,Inputs_RSD!$C$2:$C$124,Residential!L15,Inputs_RSD!$D$2:$D$124,Residential!J15)</f>
        <v>0.00075723595506168901</v>
      </c>
      <c r="I15" s="42">
        <f t="shared" si="0"/>
        <v>0.00075723595506168901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</v>
      </c>
      <c r="V15">
        <v>1</v>
      </c>
      <c r="W15" s="32" t="s">
        <v>66</v>
      </c>
    </row>
    <row r="16" spans="6:23" ht="15">
      <c r="F16" t="s">
        <v>151</v>
      </c>
      <c r="G16">
        <v>2023</v>
      </c>
      <c r="H16" s="42">
        <f>+SUMIFS(Inputs_RSD!$L$2:$L$124,Inputs_RSD!$C$2:$C$124,Residential!L16,Inputs_RSD!$D$2:$D$124,Residential!J16)</f>
        <v>0.000343728252885419</v>
      </c>
      <c r="I16" s="42">
        <f t="shared" si="0"/>
        <v>0.000343728252885419</v>
      </c>
      <c r="J16" t="s">
        <v>143</v>
      </c>
      <c r="L16" t="s">
        <v>214</v>
      </c>
      <c r="R16" t="s">
        <v>143</v>
      </c>
      <c r="S16" t="s">
        <v>209</v>
      </c>
      <c r="T16">
        <f>+SUMIF($S$7:$S$11,LEFT(R16,5)&amp;"*",$T$7:$T$11)*SUMIF($W$15:$W$22,LEFT(_xlfn.TEXTAFTER(RIGHT(S16,3),"_"),1),$V$15:$V$22)</f>
        <v>0</v>
      </c>
      <c r="V16">
        <v>1</v>
      </c>
      <c r="W16" t="s">
        <v>261</v>
      </c>
    </row>
    <row r="17" spans="6:23" ht="15">
      <c r="F17" t="s">
        <v>151</v>
      </c>
      <c r="G17">
        <v>2023</v>
      </c>
      <c r="H17" s="42">
        <f>+SUMIFS(Inputs_RSD!$L$2:$L$124,Inputs_RSD!$C$2:$C$124,Residential!L17,Inputs_RSD!$D$2:$D$124,Residential!J17)</f>
        <v>0.011604149295966801</v>
      </c>
      <c r="I17" s="42">
        <f t="shared" si="0"/>
        <v>0.011604149295966801</v>
      </c>
      <c r="J17" t="s">
        <v>212</v>
      </c>
      <c r="L17" t="s">
        <v>214</v>
      </c>
      <c r="R17" t="s">
        <v>212</v>
      </c>
      <c r="S17" t="s">
        <v>209</v>
      </c>
      <c r="T17">
        <f>+SUMIF($S$7:$S$11,LEFT(R17,5)&amp;"*",$T$7:$T$11)*SUMIF($W$15:$W$22,LEFT(_xlfn.TEXTAFTER(RIGHT(S17,3),"_"),1),$V$15:$V$22)</f>
        <v>0</v>
      </c>
      <c r="V17">
        <v>1</v>
      </c>
      <c r="W17" t="s">
        <v>262</v>
      </c>
    </row>
    <row r="18" spans="6:23" ht="15">
      <c r="F18" t="s">
        <v>151</v>
      </c>
      <c r="G18">
        <v>2023</v>
      </c>
      <c r="H18" s="42">
        <f>+SUMIFS(Inputs_RSD!$L$2:$L$124,Inputs_RSD!$C$2:$C$124,Residential!L18,Inputs_RSD!$D$2:$D$124,Residential!J18)</f>
        <v>0.012331284039255199</v>
      </c>
      <c r="I18" s="42">
        <f t="shared" si="0"/>
        <v>0.012331284039255199</v>
      </c>
      <c r="J18" t="s">
        <v>137</v>
      </c>
      <c r="L18" t="s">
        <v>214</v>
      </c>
      <c r="R18" t="s">
        <v>137</v>
      </c>
      <c r="S18" t="s">
        <v>209</v>
      </c>
      <c r="T18">
        <f>+SUMIF($S$7:$S$11,LEFT(R18,5)&amp;"*",$T$7:$T$11)*SUMIF($W$15:$W$22,LEFT(_xlfn.TEXTAFTER(RIGHT(S18,3),"_"),1),$V$15:$V$22)</f>
        <v>0</v>
      </c>
      <c r="V18">
        <v>1</v>
      </c>
      <c r="W18" t="s">
        <v>263</v>
      </c>
    </row>
    <row r="19" spans="6:23" ht="15">
      <c r="F19" t="s">
        <v>151</v>
      </c>
      <c r="G19">
        <v>2023</v>
      </c>
      <c r="H19" s="42">
        <f>+SUMIFS(Inputs_RSD!$L$2:$L$124,Inputs_RSD!$C$2:$C$124,Residential!L19,Inputs_RSD!$D$2:$D$124,Residential!J19)</f>
        <v>0.00075793685463835202</v>
      </c>
      <c r="I19" s="42">
        <f t="shared" si="0"/>
        <v>0.00075793685463835202</v>
      </c>
      <c r="J19" t="s">
        <v>140</v>
      </c>
      <c r="L19" t="s">
        <v>215</v>
      </c>
      <c r="R19" t="s">
        <v>140</v>
      </c>
      <c r="S19" t="s">
        <v>213</v>
      </c>
      <c r="T19">
        <f>+SUMIF($S$7:$S$11,LEFT(R19,5)&amp;"*",$T$7:$T$11)*SUMIF($W$15:$W$22,LEFT(_xlfn.TEXTAFTER(RIGHT(S19,3),"_"),1),$V$15:$V$22)</f>
        <v>0</v>
      </c>
      <c r="V19">
        <v>1</v>
      </c>
      <c r="W19" t="s">
        <v>264</v>
      </c>
    </row>
    <row r="20" spans="6:23" ht="15">
      <c r="F20" t="s">
        <v>151</v>
      </c>
      <c r="G20">
        <v>2023</v>
      </c>
      <c r="H20" s="42">
        <f>+SUMIFS(Inputs_RSD!$L$2:$L$124,Inputs_RSD!$C$2:$C$124,Residential!L20,Inputs_RSD!$D$2:$D$124,Residential!J20)</f>
        <v>0.00031842733929098998</v>
      </c>
      <c r="I20" s="42">
        <f t="shared" si="0"/>
        <v>0.00031842733929098998</v>
      </c>
      <c r="J20" t="s">
        <v>143</v>
      </c>
      <c r="L20" t="s">
        <v>215</v>
      </c>
      <c r="R20" t="s">
        <v>143</v>
      </c>
      <c r="S20" t="s">
        <v>213</v>
      </c>
      <c r="T20">
        <f>+SUMIF($S$7:$S$11,LEFT(R20,5)&amp;"*",$T$7:$T$11)*SUMIF($W$15:$W$22,LEFT(_xlfn.TEXTAFTER(RIGHT(S20,3),"_"),1),$V$15:$V$22)</f>
        <v>0</v>
      </c>
      <c r="V20">
        <v>1</v>
      </c>
      <c r="W20" t="s">
        <v>265</v>
      </c>
    </row>
    <row r="21" spans="6:23" ht="15">
      <c r="F21" t="s">
        <v>151</v>
      </c>
      <c r="G21">
        <v>2023</v>
      </c>
      <c r="H21" s="42">
        <f>+SUMIFS(Inputs_RSD!$L$2:$L$124,Inputs_RSD!$C$2:$C$124,Residential!L21,Inputs_RSD!$D$2:$D$124,Residential!J21)</f>
        <v>0.015658923996909099</v>
      </c>
      <c r="I21" s="42">
        <f t="shared" si="0"/>
        <v>0.015658923996909099</v>
      </c>
      <c r="J21" t="s">
        <v>212</v>
      </c>
      <c r="L21" t="s">
        <v>215</v>
      </c>
      <c r="R21" t="s">
        <v>212</v>
      </c>
      <c r="S21" t="s">
        <v>213</v>
      </c>
      <c r="T21">
        <f>+SUMIF($S$7:$S$11,LEFT(R21,5)&amp;"*",$T$7:$T$11)*SUMIF($W$15:$W$22,LEFT(_xlfn.TEXTAFTER(RIGHT(S21,3),"_"),1),$V$15:$V$22)</f>
        <v>0</v>
      </c>
      <c r="V21">
        <v>1</v>
      </c>
      <c r="W21" t="s">
        <v>266</v>
      </c>
    </row>
    <row r="22" spans="6:23" ht="15">
      <c r="F22" t="s">
        <v>151</v>
      </c>
      <c r="G22">
        <v>2023</v>
      </c>
      <c r="H22" s="42">
        <f>+SUMIFS(Inputs_RSD!$L$2:$L$124,Inputs_RSD!$C$2:$C$124,Residential!L22,Inputs_RSD!$D$2:$D$124,Residential!J22)</f>
        <v>0.0137580627391312</v>
      </c>
      <c r="I22" s="42">
        <f t="shared" si="0"/>
        <v>0.0137580627391312</v>
      </c>
      <c r="J22" t="s">
        <v>137</v>
      </c>
      <c r="L22" t="s">
        <v>215</v>
      </c>
      <c r="R22" t="s">
        <v>137</v>
      </c>
      <c r="S22" t="s">
        <v>213</v>
      </c>
      <c r="T22">
        <f>+SUMIF($S$7:$S$11,LEFT(R22,5)&amp;"*",$T$7:$T$11)*SUMIF($W$15:$W$22,LEFT(_xlfn.TEXTAFTER(RIGHT(S22,3),"_"),1),$V$15:$V$22)</f>
        <v>0</v>
      </c>
      <c r="V22">
        <v>1</v>
      </c>
      <c r="W22" t="s">
        <v>267</v>
      </c>
    </row>
    <row r="23" spans="6:20" ht="15">
      <c r="F23" t="s">
        <v>151</v>
      </c>
      <c r="G23">
        <v>2023</v>
      </c>
      <c r="H23" s="42">
        <f>+SUMIFS(Inputs_RSD!$L$2:$L$124,Inputs_RSD!$C$2:$C$124,Residential!L23,Inputs_RSD!$D$2:$D$124,Residential!J23)</f>
        <v>0.00070490984619025901</v>
      </c>
      <c r="I23" s="42">
        <f t="shared" si="0"/>
        <v>0.00070490984619025901</v>
      </c>
      <c r="J23" t="s">
        <v>140</v>
      </c>
      <c r="L23" t="s">
        <v>216</v>
      </c>
      <c r="R23" t="s">
        <v>140</v>
      </c>
      <c r="S23" t="s">
        <v>214</v>
      </c>
      <c r="T23">
        <f>+SUMIF($S$7:$S$11,LEFT(R23,5)&amp;"*",$T$7:$T$11)*SUMIF($W$15:$W$22,LEFT(_xlfn.TEXTAFTER(RIGHT(S23,3),"_"),1),$V$15:$V$22)</f>
        <v>0</v>
      </c>
    </row>
    <row r="24" spans="6:20" ht="15">
      <c r="F24" t="s">
        <v>151</v>
      </c>
      <c r="G24">
        <v>2023</v>
      </c>
      <c r="H24" s="42">
        <f>+SUMIFS(Inputs_RSD!$L$2:$L$124,Inputs_RSD!$C$2:$C$124,Residential!L24,Inputs_RSD!$D$2:$D$124,Residential!J24)</f>
        <v>0.00021330643979401999</v>
      </c>
      <c r="I24" s="42">
        <f t="shared" si="0"/>
        <v>0.00021330643979401999</v>
      </c>
      <c r="J24" t="s">
        <v>143</v>
      </c>
      <c r="L24" t="s">
        <v>216</v>
      </c>
      <c r="R24" t="s">
        <v>143</v>
      </c>
      <c r="S24" t="s">
        <v>214</v>
      </c>
      <c r="T24">
        <f>+SUMIF($S$7:$S$11,LEFT(R24,5)&amp;"*",$T$7:$T$11)*SUMIF($W$15:$W$22,LEFT(_xlfn.TEXTAFTER(RIGHT(S24,3),"_"),1),$V$15:$V$22)</f>
        <v>0</v>
      </c>
    </row>
    <row r="25" spans="6:20" ht="15">
      <c r="F25" t="s">
        <v>151</v>
      </c>
      <c r="G25">
        <v>2023</v>
      </c>
      <c r="H25" s="42">
        <f>+SUMIFS(Inputs_RSD!$L$2:$L$124,Inputs_RSD!$C$2:$C$124,Residential!L25,Inputs_RSD!$D$2:$D$124,Residential!J25)</f>
        <v>0.0113937015968713</v>
      </c>
      <c r="I25" s="42">
        <f t="shared" si="0"/>
        <v>0.0113937015968713</v>
      </c>
      <c r="J25" t="s">
        <v>217</v>
      </c>
      <c r="L25" t="s">
        <v>216</v>
      </c>
      <c r="R25" t="s">
        <v>212</v>
      </c>
      <c r="S25" t="s">
        <v>214</v>
      </c>
      <c r="T25">
        <f>+SUMIF($S$7:$S$11,LEFT(R25,5)&amp;"*",$T$7:$T$11)*SUMIF($W$15:$W$22,LEFT(_xlfn.TEXTAFTER(RIGHT(S25,3),"_"),1),$V$15:$V$22)</f>
        <v>0</v>
      </c>
    </row>
    <row r="26" spans="6:20" ht="15">
      <c r="F26" t="s">
        <v>151</v>
      </c>
      <c r="G26">
        <v>2023</v>
      </c>
      <c r="H26" s="42">
        <f>+SUMIFS(Inputs_RSD!$L$2:$L$124,Inputs_RSD!$C$2:$C$124,Residential!L26,Inputs_RSD!$D$2:$D$124,Residential!J26)</f>
        <v>0.013665642356902799</v>
      </c>
      <c r="I26" s="42">
        <f t="shared" si="0"/>
        <v>0.013665642356902799</v>
      </c>
      <c r="J26" t="s">
        <v>137</v>
      </c>
      <c r="L26" t="s">
        <v>216</v>
      </c>
      <c r="R26" t="s">
        <v>137</v>
      </c>
      <c r="S26" t="s">
        <v>214</v>
      </c>
      <c r="T26">
        <f>+SUMIF($S$7:$S$11,LEFT(R26,5)&amp;"*",$T$7:$T$11)*SUMIF($W$15:$W$22,LEFT(_xlfn.TEXTAFTER(RIGHT(S26,3),"_"),1),$V$15:$V$22)</f>
        <v>0</v>
      </c>
    </row>
    <row r="27" spans="6:20" ht="15">
      <c r="F27" t="s">
        <v>151</v>
      </c>
      <c r="G27">
        <v>2023</v>
      </c>
      <c r="H27" s="42">
        <f>+SUMIFS(Inputs_RSD!$L$2:$L$124,Inputs_RSD!$C$2:$C$124,Residential!L27,Inputs_RSD!$D$2:$D$124,Residential!J27)</f>
        <v>0.00063201440609990996</v>
      </c>
      <c r="I27" s="42">
        <f t="shared" si="0"/>
        <v>0.00063201440609990996</v>
      </c>
      <c r="J27" t="s">
        <v>140</v>
      </c>
      <c r="L27" t="s">
        <v>218</v>
      </c>
      <c r="R27" t="s">
        <v>140</v>
      </c>
      <c r="S27" t="s">
        <v>215</v>
      </c>
      <c r="T27">
        <f>+SUMIF($S$7:$S$11,LEFT(R27,5)&amp;"*",$T$7:$T$11)*SUMIF($W$15:$W$22,LEFT(_xlfn.TEXTAFTER(RIGHT(S27,3),"_"),1),$V$15:$V$22)</f>
        <v>0</v>
      </c>
    </row>
    <row r="28" spans="6:20" ht="1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9.2802973696255701E-05</v>
      </c>
      <c r="I28" s="42">
        <f t="shared" si="0"/>
        <v>9.2802973696255701E-05</v>
      </c>
      <c r="J28" t="s">
        <v>143</v>
      </c>
      <c r="L28" t="s">
        <v>218</v>
      </c>
      <c r="R28" t="s">
        <v>143</v>
      </c>
      <c r="S28" t="s">
        <v>215</v>
      </c>
      <c r="T28">
        <f>+SUMIF($S$7:$S$11,LEFT(R28,5)&amp;"*",$T$7:$T$11)*SUMIF($W$15:$W$22,LEFT(_xlfn.TEXTAFTER(RIGHT(S28,3),"_"),1),$V$15:$V$22)</f>
        <v>0</v>
      </c>
    </row>
    <row r="29" spans="6:20" ht="15">
      <c r="F29" t="s">
        <v>151</v>
      </c>
      <c r="G29">
        <v>2023</v>
      </c>
      <c r="H29" s="42">
        <f>+SUMIFS(Inputs_RSD!$L$2:$L$124,Inputs_RSD!$C$2:$C$124,Residential!L29,Inputs_RSD!$D$2:$D$124,Residential!J29)</f>
        <v>0.0124634538797252</v>
      </c>
      <c r="I29" s="42">
        <f t="shared" si="0"/>
        <v>0.0124634538797252</v>
      </c>
      <c r="J29" t="s">
        <v>219</v>
      </c>
      <c r="L29" t="s">
        <v>218</v>
      </c>
      <c r="R29" t="s">
        <v>212</v>
      </c>
      <c r="S29" t="s">
        <v>215</v>
      </c>
      <c r="T29">
        <f>+SUMIF($S$7:$S$11,LEFT(R29,5)&amp;"*",$T$7:$T$11)*SUMIF($W$15:$W$22,LEFT(_xlfn.TEXTAFTER(RIGHT(S29,3),"_"),1),$V$15:$V$22)</f>
        <v>0</v>
      </c>
    </row>
    <row r="30" spans="6:20" ht="15">
      <c r="F30" t="s">
        <v>151</v>
      </c>
      <c r="G30">
        <v>2023</v>
      </c>
      <c r="H30" s="42">
        <f>+SUMIFS(Inputs_RSD!$L$2:$L$124,Inputs_RSD!$C$2:$C$124,Residential!L30,Inputs_RSD!$D$2:$D$124,Residential!J30)</f>
        <v>0.0116206091575292</v>
      </c>
      <c r="I30" s="42">
        <f t="shared" si="0"/>
        <v>0.0116206091575292</v>
      </c>
      <c r="J30" t="s">
        <v>137</v>
      </c>
      <c r="L30" t="s">
        <v>218</v>
      </c>
      <c r="R30" t="s">
        <v>137</v>
      </c>
      <c r="S30" t="s">
        <v>215</v>
      </c>
      <c r="T30">
        <f>+SUMIF($S$7:$S$11,LEFT(R30,5)&amp;"*",$T$7:$T$11)*SUMIF($W$15:$W$22,LEFT(_xlfn.TEXTAFTER(RIGHT(S30,3),"_"),1),$V$15:$V$22)</f>
        <v>0</v>
      </c>
    </row>
    <row r="31" spans="6:20" ht="15">
      <c r="F31" t="s">
        <v>151</v>
      </c>
      <c r="G31">
        <v>2023</v>
      </c>
      <c r="H31" s="42">
        <f>+SUMIFS(Inputs_RSD!$L$2:$L$124,Inputs_RSD!$C$2:$C$124,Residential!L31,Inputs_RSD!$D$2:$D$124,Residential!J31)</f>
        <v>0.00058833522338227497</v>
      </c>
      <c r="I31" s="42">
        <f t="shared" si="0"/>
        <v>0.00058833522338227497</v>
      </c>
      <c r="J31" t="s">
        <v>140</v>
      </c>
      <c r="L31" t="s">
        <v>220</v>
      </c>
      <c r="R31" t="s">
        <v>140</v>
      </c>
      <c r="S31" t="s">
        <v>216</v>
      </c>
      <c r="T31">
        <f>+SUMIF($S$7:$S$11,LEFT(R31,5)&amp;"*",$T$7:$T$11)*SUMIF($W$15:$W$22,LEFT(_xlfn.TEXTAFTER(RIGHT(S31,3),"_"),1),$V$15:$V$22)</f>
        <v>0</v>
      </c>
    </row>
    <row r="32" spans="6:20" ht="1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6.9127556176359E-05</v>
      </c>
      <c r="I32" s="42">
        <f t="shared" si="0"/>
        <v>6.9127556176359E-05</v>
      </c>
      <c r="J32" t="s">
        <v>143</v>
      </c>
      <c r="L32" t="s">
        <v>220</v>
      </c>
      <c r="R32" t="s">
        <v>143</v>
      </c>
      <c r="S32" t="s">
        <v>216</v>
      </c>
      <c r="T32">
        <f>+SUMIF($S$7:$S$11,LEFT(R32,5)&amp;"*",$T$7:$T$11)*SUMIF($W$15:$W$22,LEFT(_xlfn.TEXTAFTER(RIGHT(S32,3),"_"),1),$V$15:$V$22)</f>
        <v>0</v>
      </c>
    </row>
    <row r="33" spans="6:20" ht="15">
      <c r="F33" t="s">
        <v>151</v>
      </c>
      <c r="G33">
        <v>2023</v>
      </c>
      <c r="H33" s="42">
        <f>+SUMIFS(Inputs_RSD!$L$2:$L$124,Inputs_RSD!$C$2:$C$124,Residential!L33,Inputs_RSD!$D$2:$D$124,Residential!J33)</f>
        <v>0.016645048110215999</v>
      </c>
      <c r="I33" s="42">
        <f t="shared" si="0"/>
        <v>0.016645048110215999</v>
      </c>
      <c r="J33" t="s">
        <v>221</v>
      </c>
      <c r="L33" t="s">
        <v>220</v>
      </c>
      <c r="R33" t="s">
        <v>217</v>
      </c>
      <c r="S33" t="s">
        <v>216</v>
      </c>
      <c r="T33">
        <f>+SUMIF($S$7:$S$11,LEFT(R33,5)&amp;"*",$T$7:$T$11)*SUMIF($W$15:$W$22,LEFT(_xlfn.TEXTAFTER(RIGHT(S33,3),"_"),1),$V$15:$V$22)</f>
        <v>0</v>
      </c>
    </row>
    <row r="34" spans="6:20" ht="15">
      <c r="F34" t="s">
        <v>151</v>
      </c>
      <c r="G34">
        <v>2023</v>
      </c>
      <c r="H34" s="42">
        <f>+SUMIFS(Inputs_RSD!$L$2:$L$124,Inputs_RSD!$C$2:$C$124,Residential!L34,Inputs_RSD!$D$2:$D$124,Residential!J34)</f>
        <v>0.010940282504497099</v>
      </c>
      <c r="I34" s="42">
        <f t="shared" si="0"/>
        <v>0.010940282504497099</v>
      </c>
      <c r="J34" t="s">
        <v>137</v>
      </c>
      <c r="L34" t="s">
        <v>220</v>
      </c>
      <c r="R34" t="s">
        <v>137</v>
      </c>
      <c r="S34" t="s">
        <v>216</v>
      </c>
      <c r="T34">
        <f>+SUMIF($S$7:$S$11,LEFT(R34,5)&amp;"*",$T$7:$T$11)*SUMIF($W$15:$W$22,LEFT(_xlfn.TEXTAFTER(RIGHT(S34,3),"_"),1),$V$15:$V$22)</f>
        <v>0</v>
      </c>
    </row>
    <row r="35" spans="6:20" ht="15">
      <c r="F35" t="s">
        <v>151</v>
      </c>
      <c r="G35">
        <v>2023</v>
      </c>
      <c r="H35" s="42">
        <f>+SUMIFS(Inputs_RSD!$L$2:$L$124,Inputs_RSD!$C$2:$C$124,Residential!L35,Inputs_RSD!$D$2:$D$124,Residential!J35)</f>
        <v>0.00055338501641265204</v>
      </c>
      <c r="I35" s="42">
        <f t="shared" si="0"/>
        <v>0.00055338501641265204</v>
      </c>
      <c r="J35" t="s">
        <v>140</v>
      </c>
      <c r="L35" t="s">
        <v>222</v>
      </c>
      <c r="R35" t="s">
        <v>140</v>
      </c>
      <c r="S35" t="s">
        <v>218</v>
      </c>
      <c r="T35">
        <f>+SUMIF($S$7:$S$11,LEFT(R35,5)&amp;"*",$T$7:$T$11)*SUMIF($W$15:$W$22,LEFT(_xlfn.TEXTAFTER(RIGHT(S35,3),"_"),1),$V$15:$V$22)</f>
        <v>0</v>
      </c>
    </row>
    <row r="36" spans="6:20" ht="1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8.4873154087721598E-05</v>
      </c>
      <c r="I36" s="42">
        <f t="shared" si="0"/>
        <v>8.4873154087721598E-05</v>
      </c>
      <c r="J36" t="s">
        <v>143</v>
      </c>
      <c r="L36" t="s">
        <v>222</v>
      </c>
      <c r="R36" t="s">
        <v>143</v>
      </c>
      <c r="S36" t="s">
        <v>218</v>
      </c>
      <c r="T36">
        <f>+SUMIF($S$7:$S$11,LEFT(R36,5)&amp;"*",$T$7:$T$11)*SUMIF($W$15:$W$22,LEFT(_xlfn.TEXTAFTER(RIGHT(S36,3),"_"),1),$V$15:$V$22)</f>
        <v>0</v>
      </c>
    </row>
    <row r="37" spans="6:20" ht="15">
      <c r="F37" t="s">
        <v>151</v>
      </c>
      <c r="G37">
        <v>2023</v>
      </c>
      <c r="H37" s="42">
        <f>+SUMIFS(Inputs_RSD!$L$2:$L$124,Inputs_RSD!$C$2:$C$124,Residential!L37,Inputs_RSD!$D$2:$D$124,Residential!J37)</f>
        <v>0.0226241477602659</v>
      </c>
      <c r="I37" s="42">
        <f t="shared" si="0"/>
        <v>0.0226241477602659</v>
      </c>
      <c r="J37" t="s">
        <v>223</v>
      </c>
      <c r="L37" t="s">
        <v>222</v>
      </c>
      <c r="R37" t="s">
        <v>219</v>
      </c>
      <c r="S37" t="s">
        <v>218</v>
      </c>
      <c r="T37">
        <f>+SUMIF($S$7:$S$11,LEFT(R37,5)&amp;"*",$T$7:$T$11)*SUMIF($W$15:$W$22,LEFT(_xlfn.TEXTAFTER(RIGHT(S37,3),"_"),1),$V$15:$V$22)</f>
        <v>0</v>
      </c>
    </row>
    <row r="38" spans="6:20" ht="15">
      <c r="F38" t="s">
        <v>151</v>
      </c>
      <c r="G38">
        <v>2023</v>
      </c>
      <c r="H38" s="42">
        <f>+SUMIFS(Inputs_RSD!$L$2:$L$124,Inputs_RSD!$C$2:$C$124,Residential!L38,Inputs_RSD!$D$2:$D$124,Residential!J38)</f>
        <v>0.011080838801265799</v>
      </c>
      <c r="I38" s="42">
        <f t="shared" si="0"/>
        <v>0.011080838801265799</v>
      </c>
      <c r="J38" t="s">
        <v>137</v>
      </c>
      <c r="L38" t="s">
        <v>222</v>
      </c>
      <c r="R38" t="s">
        <v>137</v>
      </c>
      <c r="S38" t="s">
        <v>218</v>
      </c>
      <c r="T38">
        <f>+SUMIF($S$7:$S$11,LEFT(R38,5)&amp;"*",$T$7:$T$11)*SUMIF($W$15:$W$22,LEFT(_xlfn.TEXTAFTER(RIGHT(S38,3),"_"),1),$V$15:$V$22)</f>
        <v>0</v>
      </c>
    </row>
    <row r="39" spans="6:20" ht="15">
      <c r="F39" t="s">
        <v>151</v>
      </c>
      <c r="G39">
        <v>2023</v>
      </c>
      <c r="H39" s="42">
        <f>+SUMIFS(Inputs_RSD!$L$2:$L$124,Inputs_RSD!$C$2:$C$124,Residential!L39,Inputs_RSD!$D$2:$D$124,Residential!J39)</f>
        <v>0.000533896737113557</v>
      </c>
      <c r="I39" s="42">
        <f t="shared" si="0"/>
        <v>0.000533896737113557</v>
      </c>
      <c r="J39" t="s">
        <v>140</v>
      </c>
      <c r="L39" t="s">
        <v>224</v>
      </c>
      <c r="R39" t="s">
        <v>140</v>
      </c>
      <c r="S39" t="s">
        <v>220</v>
      </c>
      <c r="T39">
        <f>+SUMIF($S$7:$S$11,LEFT(R39,5)&amp;"*",$T$7:$T$11)*SUMIF($W$15:$W$22,LEFT(_xlfn.TEXTAFTER(RIGHT(S39,3),"_"),1),$V$15:$V$22)</f>
        <v>0</v>
      </c>
    </row>
    <row r="40" spans="6:20" ht="1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7.1426639989066005E-05</v>
      </c>
      <c r="I40" s="42">
        <f t="shared" si="0"/>
        <v>7.1426639989066005E-05</v>
      </c>
      <c r="J40" t="s">
        <v>143</v>
      </c>
      <c r="L40" t="s">
        <v>224</v>
      </c>
      <c r="R40" t="s">
        <v>143</v>
      </c>
      <c r="S40" t="s">
        <v>220</v>
      </c>
      <c r="T40">
        <f>+SUMIF($S$7:$S$11,LEFT(R40,5)&amp;"*",$T$7:$T$11)*SUMIF($W$15:$W$22,LEFT(_xlfn.TEXTAFTER(RIGHT(S40,3),"_"),1),$V$15:$V$22)</f>
        <v>0</v>
      </c>
    </row>
    <row r="41" spans="6:20" ht="15">
      <c r="F41" t="s">
        <v>151</v>
      </c>
      <c r="G41">
        <v>2023</v>
      </c>
      <c r="H41" s="42">
        <f>+SUMIFS(Inputs_RSD!$L$2:$L$124,Inputs_RSD!$C$2:$C$124,Residential!L41,Inputs_RSD!$D$2:$D$124,Residential!J41)</f>
        <v>0.027338413527361698</v>
      </c>
      <c r="I41" s="42">
        <f t="shared" si="0"/>
        <v>0.027338413527361698</v>
      </c>
      <c r="J41" t="s">
        <v>225</v>
      </c>
      <c r="L41" t="s">
        <v>224</v>
      </c>
      <c r="R41" t="s">
        <v>221</v>
      </c>
      <c r="S41" t="s">
        <v>220</v>
      </c>
      <c r="T41">
        <f>+SUMIF($S$7:$S$11,LEFT(R41,5)&amp;"*",$T$7:$T$11)*SUMIF($W$15:$W$22,LEFT(_xlfn.TEXTAFTER(RIGHT(S41,3),"_"),1),$V$15:$V$22)</f>
        <v>0</v>
      </c>
    </row>
    <row r="42" spans="6:20" ht="15">
      <c r="F42" t="s">
        <v>151</v>
      </c>
      <c r="G42">
        <v>2023</v>
      </c>
      <c r="H42" s="42">
        <f>+SUMIFS(Inputs_RSD!$L$2:$L$124,Inputs_RSD!$C$2:$C$124,Residential!L42,Inputs_RSD!$D$2:$D$124,Residential!J42)</f>
        <v>0.010581748102151799</v>
      </c>
      <c r="I42" s="42">
        <f t="shared" si="0"/>
        <v>0.010581748102151799</v>
      </c>
      <c r="J42" t="s">
        <v>137</v>
      </c>
      <c r="L42" t="s">
        <v>224</v>
      </c>
      <c r="R42" t="s">
        <v>137</v>
      </c>
      <c r="S42" t="s">
        <v>220</v>
      </c>
      <c r="T42">
        <f>+SUMIF($S$7:$S$11,LEFT(R42,5)&amp;"*",$T$7:$T$11)*SUMIF($W$15:$W$22,LEFT(_xlfn.TEXTAFTER(RIGHT(S42,3),"_"),1),$V$15:$V$22)</f>
        <v>0</v>
      </c>
    </row>
    <row r="43" spans="6:20" ht="15">
      <c r="F43" t="s">
        <v>151</v>
      </c>
      <c r="G43">
        <v>2023</v>
      </c>
      <c r="H43" s="42">
        <f>+SUMIFS(Inputs_RSD!$L$2:$L$124,Inputs_RSD!$C$2:$C$124,Residential!L43,Inputs_RSD!$D$2:$D$124,Residential!J43)</f>
        <v>0.00074241698715176601</v>
      </c>
      <c r="I43" s="42">
        <f t="shared" si="0"/>
        <v>0.00074241698715176601</v>
      </c>
      <c r="J43" t="s">
        <v>141</v>
      </c>
      <c r="L43" t="s">
        <v>226</v>
      </c>
      <c r="R43" t="s">
        <v>140</v>
      </c>
      <c r="S43" t="s">
        <v>222</v>
      </c>
      <c r="T43">
        <f>+SUMIF($S$7:$S$11,LEFT(R43,5)&amp;"*",$T$7:$T$11)*SUMIF($W$15:$W$22,LEFT(_xlfn.TEXTAFTER(RIGHT(S43,3),"_"),1),$V$15:$V$22)</f>
        <v>0</v>
      </c>
    </row>
    <row r="44" spans="6:20" ht="15">
      <c r="F44" t="s">
        <v>151</v>
      </c>
      <c r="G44">
        <v>2023</v>
      </c>
      <c r="H44" s="42">
        <f>+SUMIFS(Inputs_RSD!$L$2:$L$124,Inputs_RSD!$C$2:$C$124,Residential!L44,Inputs_RSD!$D$2:$D$124,Residential!J44)</f>
        <v>0.00069732301417353205</v>
      </c>
      <c r="I44" s="42">
        <f t="shared" si="0"/>
        <v>0.00069732301417353205</v>
      </c>
      <c r="J44" t="s">
        <v>144</v>
      </c>
      <c r="L44" t="s">
        <v>226</v>
      </c>
      <c r="R44" t="s">
        <v>143</v>
      </c>
      <c r="S44" t="s">
        <v>222</v>
      </c>
      <c r="T44">
        <f>+SUMIF($S$7:$S$11,LEFT(R44,5)&amp;"*",$T$7:$T$11)*SUMIF($W$15:$W$22,LEFT(_xlfn.TEXTAFTER(RIGHT(S44,3),"_"),1),$V$15:$V$22)</f>
        <v>0</v>
      </c>
    </row>
    <row r="45" spans="6:20" ht="15">
      <c r="F45" t="s">
        <v>151</v>
      </c>
      <c r="G45">
        <v>2023</v>
      </c>
      <c r="H45" s="42">
        <f>+SUMIFS(Inputs_RSD!$L$2:$L$124,Inputs_RSD!$C$2:$C$124,Residential!L45,Inputs_RSD!$D$2:$D$124,Residential!J45)</f>
        <v>0.0016091636703289801</v>
      </c>
      <c r="I45" s="42">
        <f t="shared" si="0"/>
        <v>0.0016091636703289801</v>
      </c>
      <c r="J45" t="s">
        <v>227</v>
      </c>
      <c r="L45" t="s">
        <v>226</v>
      </c>
      <c r="R45" t="s">
        <v>223</v>
      </c>
      <c r="S45" t="s">
        <v>222</v>
      </c>
      <c r="T45">
        <f>+SUMIF($S$7:$S$11,LEFT(R45,5)&amp;"*",$T$7:$T$11)*SUMIF($W$15:$W$22,LEFT(_xlfn.TEXTAFTER(RIGHT(S45,3),"_"),1),$V$15:$V$22)</f>
        <v>0</v>
      </c>
    </row>
    <row r="46" spans="6:20" ht="15">
      <c r="F46" t="s">
        <v>151</v>
      </c>
      <c r="G46">
        <v>2023</v>
      </c>
      <c r="H46" s="42">
        <f>+SUMIFS(Inputs_RSD!$L$2:$L$124,Inputs_RSD!$C$2:$C$124,Residential!L46,Inputs_RSD!$D$2:$D$124,Residential!J46)</f>
        <v>0.0057786168730819196</v>
      </c>
      <c r="I46" s="42">
        <f t="shared" si="0"/>
        <v>0.0057786168730819196</v>
      </c>
      <c r="J46" t="s">
        <v>138</v>
      </c>
      <c r="L46" t="s">
        <v>226</v>
      </c>
      <c r="R46" t="s">
        <v>137</v>
      </c>
      <c r="S46" t="s">
        <v>222</v>
      </c>
      <c r="T46">
        <f>+SUMIF($S$7:$S$11,LEFT(R46,5)&amp;"*",$T$7:$T$11)*SUMIF($W$15:$W$22,LEFT(_xlfn.TEXTAFTER(RIGHT(S46,3),"_"),1),$V$15:$V$22)</f>
        <v>0</v>
      </c>
    </row>
    <row r="47" spans="6:20" ht="15">
      <c r="F47" t="s">
        <v>151</v>
      </c>
      <c r="G47">
        <v>2023</v>
      </c>
      <c r="H47" s="42">
        <f>+SUMIFS(Inputs_RSD!$L$2:$L$124,Inputs_RSD!$C$2:$C$124,Residential!L47,Inputs_RSD!$D$2:$D$124,Residential!J47)</f>
        <v>0.00077940560081569</v>
      </c>
      <c r="I47" s="42">
        <f t="shared" si="0"/>
        <v>0.00077940560081569</v>
      </c>
      <c r="J47" t="s">
        <v>141</v>
      </c>
      <c r="L47" t="s">
        <v>228</v>
      </c>
      <c r="R47" t="s">
        <v>140</v>
      </c>
      <c r="S47" t="s">
        <v>224</v>
      </c>
      <c r="T47">
        <f>+SUMIF($S$7:$S$11,LEFT(R47,5)&amp;"*",$T$7:$T$11)*SUMIF($W$15:$W$22,LEFT(_xlfn.TEXTAFTER(RIGHT(S47,3),"_"),1),$V$15:$V$22)</f>
        <v>0</v>
      </c>
    </row>
    <row r="48" spans="6:20" ht="15">
      <c r="F48" t="s">
        <v>151</v>
      </c>
      <c r="G48">
        <v>2023</v>
      </c>
      <c r="H48" s="42">
        <f>+SUMIFS(Inputs_RSD!$L$2:$L$124,Inputs_RSD!$C$2:$C$124,Residential!L48,Inputs_RSD!$D$2:$D$124,Residential!J48)</f>
        <v>0.000426163933939329</v>
      </c>
      <c r="I48" s="42">
        <f t="shared" si="0"/>
        <v>0.000426163933939329</v>
      </c>
      <c r="J48" t="s">
        <v>144</v>
      </c>
      <c r="L48" t="s">
        <v>228</v>
      </c>
      <c r="R48" t="s">
        <v>143</v>
      </c>
      <c r="S48" t="s">
        <v>224</v>
      </c>
      <c r="T48">
        <f>+SUMIF($S$7:$S$11,LEFT(R48,5)&amp;"*",$T$7:$T$11)*SUMIF($W$15:$W$22,LEFT(_xlfn.TEXTAFTER(RIGHT(S48,3),"_"),1),$V$15:$V$22)</f>
        <v>0</v>
      </c>
    </row>
    <row r="49" spans="6:20" ht="15">
      <c r="F49" t="s">
        <v>151</v>
      </c>
      <c r="G49">
        <v>2023</v>
      </c>
      <c r="H49" s="42">
        <f>+SUMIFS(Inputs_RSD!$L$2:$L$124,Inputs_RSD!$C$2:$C$124,Residential!L49,Inputs_RSD!$D$2:$D$124,Residential!J49)</f>
        <v>0.012603603215973499</v>
      </c>
      <c r="I49" s="42">
        <f t="shared" si="0"/>
        <v>0.012603603215973499</v>
      </c>
      <c r="J49" t="s">
        <v>227</v>
      </c>
      <c r="L49" t="s">
        <v>228</v>
      </c>
      <c r="R49" t="s">
        <v>225</v>
      </c>
      <c r="S49" t="s">
        <v>224</v>
      </c>
      <c r="T49">
        <f>+SUMIF($S$7:$S$11,LEFT(R49,5)&amp;"*",$T$7:$T$11)*SUMIF($W$15:$W$22,LEFT(_xlfn.TEXTAFTER(RIGHT(S49,3),"_"),1),$V$15:$V$22)</f>
        <v>0</v>
      </c>
    </row>
    <row r="50" spans="6:20" ht="15">
      <c r="F50" t="s">
        <v>151</v>
      </c>
      <c r="G50">
        <v>2023</v>
      </c>
      <c r="H50" s="42">
        <f>+SUMIFS(Inputs_RSD!$L$2:$L$124,Inputs_RSD!$C$2:$C$124,Residential!L50,Inputs_RSD!$D$2:$D$124,Residential!J50)</f>
        <v>0.0053948468322694201</v>
      </c>
      <c r="I50" s="42">
        <f t="shared" si="0"/>
        <v>0.0053948468322694201</v>
      </c>
      <c r="J50" t="s">
        <v>138</v>
      </c>
      <c r="L50" t="s">
        <v>228</v>
      </c>
      <c r="R50" t="s">
        <v>137</v>
      </c>
      <c r="S50" t="s">
        <v>224</v>
      </c>
      <c r="T50">
        <f>+SUMIF($S$7:$S$11,LEFT(R50,5)&amp;"*",$T$7:$T$11)*SUMIF($W$15:$W$22,LEFT(_xlfn.TEXTAFTER(RIGHT(S50,3),"_"),1),$V$15:$V$22)</f>
        <v>0</v>
      </c>
    </row>
    <row r="51" spans="6:20" ht="15">
      <c r="F51" t="s">
        <v>151</v>
      </c>
      <c r="G51">
        <v>2023</v>
      </c>
      <c r="H51" s="42">
        <f>+SUMIFS(Inputs_RSD!$L$2:$L$124,Inputs_RSD!$C$2:$C$124,Residential!L51,Inputs_RSD!$D$2:$D$124,Residential!J51)</f>
        <v>0.00093488148228942805</v>
      </c>
      <c r="I51" s="42">
        <f t="shared" si="0"/>
        <v>0.00093488148228942805</v>
      </c>
      <c r="J51" t="s">
        <v>141</v>
      </c>
      <c r="L51" t="s">
        <v>229</v>
      </c>
      <c r="R51" t="s">
        <v>141</v>
      </c>
      <c r="S51" t="s">
        <v>226</v>
      </c>
      <c r="T51">
        <f>+SUMIF($S$7:$S$11,LEFT(R51,5)&amp;"*",$T$7:$T$11)*SUMIF($W$15:$W$22,LEFT(_xlfn.TEXTAFTER(RIGHT(S51,3),"_"),1),$V$15:$V$22)</f>
        <v>0</v>
      </c>
    </row>
    <row r="52" spans="6:20" ht="15">
      <c r="F52" t="s">
        <v>151</v>
      </c>
      <c r="G52">
        <v>2023</v>
      </c>
      <c r="H52" s="42">
        <f>+SUMIFS(Inputs_RSD!$L$2:$L$124,Inputs_RSD!$C$2:$C$124,Residential!L52,Inputs_RSD!$D$2:$D$124,Residential!J52)</f>
        <v>0.00040670311858187198</v>
      </c>
      <c r="I52" s="42">
        <f t="shared" si="0"/>
        <v>0.00040670311858187198</v>
      </c>
      <c r="J52" t="s">
        <v>144</v>
      </c>
      <c r="L52" t="s">
        <v>229</v>
      </c>
      <c r="R52" t="s">
        <v>144</v>
      </c>
      <c r="S52" t="s">
        <v>226</v>
      </c>
      <c r="T52">
        <f>+SUMIF($S$7:$S$11,LEFT(R52,5)&amp;"*",$T$7:$T$11)*SUMIF($W$15:$W$22,LEFT(_xlfn.TEXTAFTER(RIGHT(S52,3),"_"),1),$V$15:$V$22)</f>
        <v>0</v>
      </c>
    </row>
    <row r="53" spans="6:20" ht="15">
      <c r="F53" t="s">
        <v>151</v>
      </c>
      <c r="G53">
        <v>2023</v>
      </c>
      <c r="H53" s="42">
        <f>+SUMIFS(Inputs_RSD!$L$2:$L$124,Inputs_RSD!$C$2:$C$124,Residential!L53,Inputs_RSD!$D$2:$D$124,Residential!J53)</f>
        <v>0.019962815705499199</v>
      </c>
      <c r="I53" s="42">
        <f t="shared" si="0"/>
        <v>0.019962815705499199</v>
      </c>
      <c r="J53" t="s">
        <v>227</v>
      </c>
      <c r="L53" t="s">
        <v>229</v>
      </c>
      <c r="R53" t="s">
        <v>227</v>
      </c>
      <c r="S53" t="s">
        <v>226</v>
      </c>
      <c r="T53">
        <f>+SUMIF($S$7:$S$11,LEFT(R53,5)&amp;"*",$T$7:$T$11)*SUMIF($W$15:$W$22,LEFT(_xlfn.TEXTAFTER(RIGHT(S53,3),"_"),1),$V$15:$V$22)</f>
        <v>0</v>
      </c>
    </row>
    <row r="54" spans="6:20" ht="15">
      <c r="F54" t="s">
        <v>151</v>
      </c>
      <c r="G54">
        <v>2023</v>
      </c>
      <c r="H54" s="42">
        <f>+SUMIFS(Inputs_RSD!$L$2:$L$124,Inputs_RSD!$C$2:$C$124,Residential!L54,Inputs_RSD!$D$2:$D$124,Residential!J54)</f>
        <v>0.0079920668210354106</v>
      </c>
      <c r="I54" s="42">
        <f t="shared" si="0"/>
        <v>0.0079920668210354106</v>
      </c>
      <c r="J54" t="s">
        <v>138</v>
      </c>
      <c r="L54" t="s">
        <v>229</v>
      </c>
      <c r="R54" t="s">
        <v>138</v>
      </c>
      <c r="S54" t="s">
        <v>226</v>
      </c>
      <c r="T54">
        <f>+SUMIF($S$7:$S$11,LEFT(R54,5)&amp;"*",$T$7:$T$11)*SUMIF($W$15:$W$22,LEFT(_xlfn.TEXTAFTER(RIGHT(S54,3),"_"),1),$V$15:$V$22)</f>
        <v>0</v>
      </c>
    </row>
    <row r="55" spans="6:20" ht="15">
      <c r="F55" t="s">
        <v>151</v>
      </c>
      <c r="G55">
        <v>2023</v>
      </c>
      <c r="H55" s="42">
        <f>+SUMIFS(Inputs_RSD!$L$2:$L$124,Inputs_RSD!$C$2:$C$124,Residential!L55,Inputs_RSD!$D$2:$D$124,Residential!J55)</f>
        <v>0.00095937840089950596</v>
      </c>
      <c r="I55" s="42">
        <f t="shared" si="0"/>
        <v>0.00095937840089950596</v>
      </c>
      <c r="J55" t="s">
        <v>141</v>
      </c>
      <c r="L55" t="s">
        <v>230</v>
      </c>
      <c r="R55" t="s">
        <v>141</v>
      </c>
      <c r="S55" t="s">
        <v>228</v>
      </c>
      <c r="T55">
        <f>+SUMIF($S$7:$S$11,LEFT(R55,5)&amp;"*",$T$7:$T$11)*SUMIF($W$15:$W$22,LEFT(_xlfn.TEXTAFTER(RIGHT(S55,3),"_"),1),$V$15:$V$22)</f>
        <v>0</v>
      </c>
    </row>
    <row r="56" spans="6:20" ht="15">
      <c r="F56" t="s">
        <v>151</v>
      </c>
      <c r="G56">
        <v>2023</v>
      </c>
      <c r="H56" s="42">
        <f>+SUMIFS(Inputs_RSD!$L$2:$L$124,Inputs_RSD!$C$2:$C$124,Residential!L56,Inputs_RSD!$D$2:$D$124,Residential!J56)</f>
        <v>0.00039745734872240202</v>
      </c>
      <c r="I56" s="42">
        <f t="shared" si="0"/>
        <v>0.00039745734872240202</v>
      </c>
      <c r="J56" t="s">
        <v>144</v>
      </c>
      <c r="L56" t="s">
        <v>230</v>
      </c>
      <c r="R56" t="s">
        <v>144</v>
      </c>
      <c r="S56" t="s">
        <v>228</v>
      </c>
      <c r="T56">
        <f>+SUMIF($S$7:$S$11,LEFT(R56,5)&amp;"*",$T$7:$T$11)*SUMIF($W$15:$W$22,LEFT(_xlfn.TEXTAFTER(RIGHT(S56,3),"_"),1),$V$15:$V$22)</f>
        <v>0</v>
      </c>
    </row>
    <row r="57" spans="6:20" ht="15">
      <c r="F57" t="s">
        <v>151</v>
      </c>
      <c r="G57">
        <v>2023</v>
      </c>
      <c r="H57" s="42">
        <f>+SUMIFS(Inputs_RSD!$L$2:$L$124,Inputs_RSD!$C$2:$C$124,Residential!L57,Inputs_RSD!$D$2:$D$124,Residential!J57)</f>
        <v>0.023880087312967601</v>
      </c>
      <c r="I57" s="42">
        <f t="shared" si="0"/>
        <v>0.023880087312967601</v>
      </c>
      <c r="J57" t="s">
        <v>227</v>
      </c>
      <c r="L57" t="s">
        <v>230</v>
      </c>
      <c r="R57" t="s">
        <v>227</v>
      </c>
      <c r="S57" t="s">
        <v>228</v>
      </c>
      <c r="T57">
        <f>+SUMIF($S$7:$S$11,LEFT(R57,5)&amp;"*",$T$7:$T$11)*SUMIF($W$15:$W$22,LEFT(_xlfn.TEXTAFTER(RIGHT(S57,3),"_"),1),$V$15:$V$22)</f>
        <v>0</v>
      </c>
    </row>
    <row r="58" spans="6:20" ht="15">
      <c r="F58" t="s">
        <v>151</v>
      </c>
      <c r="G58">
        <v>2023</v>
      </c>
      <c r="H58" s="42">
        <f>+SUMIFS(Inputs_RSD!$L$2:$L$124,Inputs_RSD!$C$2:$C$124,Residential!L58,Inputs_RSD!$D$2:$D$124,Residential!J58)</f>
        <v>0.0089012862565573808</v>
      </c>
      <c r="I58" s="42">
        <f t="shared" si="0"/>
        <v>0.0089012862565573808</v>
      </c>
      <c r="J58" t="s">
        <v>138</v>
      </c>
      <c r="L58" t="s">
        <v>230</v>
      </c>
      <c r="R58" t="s">
        <v>138</v>
      </c>
      <c r="S58" t="s">
        <v>228</v>
      </c>
      <c r="T58">
        <f>+SUMIF($S$7:$S$11,LEFT(R58,5)&amp;"*",$T$7:$T$11)*SUMIF($W$15:$W$22,LEFT(_xlfn.TEXTAFTER(RIGHT(S58,3),"_"),1),$V$15:$V$22)</f>
        <v>0</v>
      </c>
    </row>
    <row r="59" spans="6:20" ht="15">
      <c r="F59" t="s">
        <v>151</v>
      </c>
      <c r="G59">
        <v>2023</v>
      </c>
      <c r="H59" s="42">
        <f>+SUMIFS(Inputs_RSD!$L$2:$L$124,Inputs_RSD!$C$2:$C$124,Residential!L59,Inputs_RSD!$D$2:$D$124,Residential!J59)</f>
        <v>0.00094983104774723102</v>
      </c>
      <c r="I59" s="42">
        <f t="shared" si="0"/>
        <v>0.00094983104774723102</v>
      </c>
      <c r="J59" t="s">
        <v>141</v>
      </c>
      <c r="L59" t="s">
        <v>231</v>
      </c>
      <c r="R59" t="s">
        <v>141</v>
      </c>
      <c r="S59" t="s">
        <v>229</v>
      </c>
      <c r="T59">
        <f>+SUMIF($S$7:$S$11,LEFT(R59,5)&amp;"*",$T$7:$T$11)*SUMIF($W$15:$W$22,LEFT(_xlfn.TEXTAFTER(RIGHT(S59,3),"_"),1),$V$15:$V$22)</f>
        <v>0</v>
      </c>
    </row>
    <row r="60" spans="6:20" ht="15">
      <c r="F60" t="s">
        <v>151</v>
      </c>
      <c r="G60">
        <v>2023</v>
      </c>
      <c r="H60" s="42">
        <f>+SUMIFS(Inputs_RSD!$L$2:$L$124,Inputs_RSD!$C$2:$C$124,Residential!L60,Inputs_RSD!$D$2:$D$124,Residential!J60)</f>
        <v>0.00039487301870630399</v>
      </c>
      <c r="I60" s="42">
        <f t="shared" si="0"/>
        <v>0.00039487301870630399</v>
      </c>
      <c r="J60" t="s">
        <v>144</v>
      </c>
      <c r="L60" t="s">
        <v>231</v>
      </c>
      <c r="R60" t="s">
        <v>144</v>
      </c>
      <c r="S60" t="s">
        <v>229</v>
      </c>
      <c r="T60">
        <f>+SUMIF($S$7:$S$11,LEFT(R60,5)&amp;"*",$T$7:$T$11)*SUMIF($W$15:$W$22,LEFT(_xlfn.TEXTAFTER(RIGHT(S60,3),"_"),1),$V$15:$V$22)</f>
        <v>0</v>
      </c>
    </row>
    <row r="61" spans="6:20" ht="15">
      <c r="F61" t="s">
        <v>151</v>
      </c>
      <c r="G61">
        <v>2023</v>
      </c>
      <c r="H61" s="42">
        <f>+SUMIFS(Inputs_RSD!$L$2:$L$124,Inputs_RSD!$C$2:$C$124,Residential!L61,Inputs_RSD!$D$2:$D$124,Residential!J61)</f>
        <v>0.020324283757671101</v>
      </c>
      <c r="I61" s="42">
        <f t="shared" si="0"/>
        <v>0.020324283757671101</v>
      </c>
      <c r="J61" t="s">
        <v>232</v>
      </c>
      <c r="L61" t="s">
        <v>231</v>
      </c>
      <c r="R61" t="s">
        <v>227</v>
      </c>
      <c r="S61" t="s">
        <v>229</v>
      </c>
      <c r="T61">
        <f>+SUMIF($S$7:$S$11,LEFT(R61,5)&amp;"*",$T$7:$T$11)*SUMIF($W$15:$W$22,LEFT(_xlfn.TEXTAFTER(RIGHT(S61,3),"_"),1),$V$15:$V$22)</f>
        <v>0</v>
      </c>
    </row>
    <row r="62" spans="6:20" ht="15">
      <c r="F62" t="s">
        <v>151</v>
      </c>
      <c r="G62">
        <v>2023</v>
      </c>
      <c r="H62" s="42">
        <f>+SUMIFS(Inputs_RSD!$L$2:$L$124,Inputs_RSD!$C$2:$C$124,Residential!L62,Inputs_RSD!$D$2:$D$124,Residential!J62)</f>
        <v>0.0099971612245433501</v>
      </c>
      <c r="I62" s="42">
        <f t="shared" si="0"/>
        <v>0.0099971612245433501</v>
      </c>
      <c r="J62" t="s">
        <v>138</v>
      </c>
      <c r="L62" t="s">
        <v>231</v>
      </c>
      <c r="R62" t="s">
        <v>138</v>
      </c>
      <c r="S62" t="s">
        <v>229</v>
      </c>
      <c r="T62">
        <f>+SUMIF($S$7:$S$11,LEFT(R62,5)&amp;"*",$T$7:$T$11)*SUMIF($W$15:$W$22,LEFT(_xlfn.TEXTAFTER(RIGHT(S62,3),"_"),1),$V$15:$V$22)</f>
        <v>0</v>
      </c>
    </row>
    <row r="63" spans="6:20" ht="15">
      <c r="F63" t="s">
        <v>151</v>
      </c>
      <c r="G63">
        <v>2023</v>
      </c>
      <c r="H63" s="42">
        <f>+SUMIFS(Inputs_RSD!$L$2:$L$124,Inputs_RSD!$C$2:$C$124,Residential!L63,Inputs_RSD!$D$2:$D$124,Residential!J63)</f>
        <v>0.00092710745268607096</v>
      </c>
      <c r="I63" s="42">
        <f t="shared" si="0"/>
        <v>0.00092710745268607096</v>
      </c>
      <c r="J63" t="s">
        <v>141</v>
      </c>
      <c r="L63" t="s">
        <v>233</v>
      </c>
      <c r="R63" t="s">
        <v>141</v>
      </c>
      <c r="S63" t="s">
        <v>230</v>
      </c>
      <c r="T63">
        <f>+SUMIF($S$7:$S$11,LEFT(R63,5)&amp;"*",$T$7:$T$11)*SUMIF($W$15:$W$22,LEFT(_xlfn.TEXTAFTER(RIGHT(S63,3),"_"),1),$V$15:$V$22)</f>
        <v>0</v>
      </c>
    </row>
    <row r="64" spans="6:20" ht="15">
      <c r="F64" t="s">
        <v>151</v>
      </c>
      <c r="G64">
        <v>2023</v>
      </c>
      <c r="H64" s="42">
        <f>+SUMIFS(Inputs_RSD!$L$2:$L$124,Inputs_RSD!$C$2:$C$124,Residential!L64,Inputs_RSD!$D$2:$D$124,Residential!J64)</f>
        <v>0.000368293949598222</v>
      </c>
      <c r="I64" s="42">
        <f t="shared" si="0"/>
        <v>0.000368293949598222</v>
      </c>
      <c r="J64" t="s">
        <v>144</v>
      </c>
      <c r="L64" t="s">
        <v>233</v>
      </c>
      <c r="R64" t="s">
        <v>144</v>
      </c>
      <c r="S64" t="s">
        <v>230</v>
      </c>
      <c r="T64">
        <f>+SUMIF($S$7:$S$11,LEFT(R64,5)&amp;"*",$T$7:$T$11)*SUMIF($W$15:$W$22,LEFT(_xlfn.TEXTAFTER(RIGHT(S64,3),"_"),1),$V$15:$V$22)</f>
        <v>0</v>
      </c>
    </row>
    <row r="65" spans="6:20" ht="15">
      <c r="F65" t="s">
        <v>151</v>
      </c>
      <c r="G65">
        <v>2023</v>
      </c>
      <c r="H65" s="42">
        <f>+SUMIFS(Inputs_RSD!$L$2:$L$124,Inputs_RSD!$C$2:$C$124,Residential!L65,Inputs_RSD!$D$2:$D$124,Residential!J65)</f>
        <v>0.028990562100458198</v>
      </c>
      <c r="I65" s="42">
        <f t="shared" si="0"/>
        <v>0.028990562100458198</v>
      </c>
      <c r="J65" t="s">
        <v>234</v>
      </c>
      <c r="L65" t="s">
        <v>233</v>
      </c>
      <c r="R65" t="s">
        <v>227</v>
      </c>
      <c r="S65" t="s">
        <v>230</v>
      </c>
      <c r="T65">
        <f>+SUMIF($S$7:$S$11,LEFT(R65,5)&amp;"*",$T$7:$T$11)*SUMIF($W$15:$W$22,LEFT(_xlfn.TEXTAFTER(RIGHT(S65,3),"_"),1),$V$15:$V$22)</f>
        <v>0</v>
      </c>
    </row>
    <row r="66" spans="6:20" ht="15">
      <c r="F66" t="s">
        <v>151</v>
      </c>
      <c r="G66">
        <v>2023</v>
      </c>
      <c r="H66" s="42">
        <f>+SUMIFS(Inputs_RSD!$L$2:$L$124,Inputs_RSD!$C$2:$C$124,Residential!L66,Inputs_RSD!$D$2:$D$124,Residential!J66)</f>
        <v>0.0106097605259381</v>
      </c>
      <c r="I66" s="42">
        <f t="shared" si="0"/>
        <v>0.0106097605259381</v>
      </c>
      <c r="J66" t="s">
        <v>138</v>
      </c>
      <c r="L66" t="s">
        <v>233</v>
      </c>
      <c r="R66" t="s">
        <v>138</v>
      </c>
      <c r="S66" t="s">
        <v>230</v>
      </c>
      <c r="T66">
        <f>+SUMIF($S$7:$S$11,LEFT(R66,5)&amp;"*",$T$7:$T$11)*SUMIF($W$15:$W$22,LEFT(_xlfn.TEXTAFTER(RIGHT(S66,3),"_"),1),$V$15:$V$22)</f>
        <v>0</v>
      </c>
    </row>
    <row r="67" spans="6:20" ht="15">
      <c r="F67" t="s">
        <v>151</v>
      </c>
      <c r="G67">
        <v>2023</v>
      </c>
      <c r="H67" s="42">
        <f>+SUMIFS(Inputs_RSD!$L$2:$L$124,Inputs_RSD!$C$2:$C$124,Residential!L67,Inputs_RSD!$D$2:$D$124,Residential!J67)</f>
        <v>0.00089871332337915601</v>
      </c>
      <c r="I67" s="42">
        <f t="shared" si="0"/>
        <v>0.00089871332337915601</v>
      </c>
      <c r="J67" t="s">
        <v>141</v>
      </c>
      <c r="L67" t="s">
        <v>235</v>
      </c>
      <c r="R67" t="s">
        <v>141</v>
      </c>
      <c r="S67" t="s">
        <v>231</v>
      </c>
      <c r="T67">
        <f>+SUMIF($S$7:$S$11,LEFT(R67,5)&amp;"*",$T$7:$T$11)*SUMIF($W$15:$W$22,LEFT(_xlfn.TEXTAFTER(RIGHT(S67,3),"_"),1),$V$15:$V$22)</f>
        <v>0</v>
      </c>
    </row>
    <row r="68" spans="6:20" ht="15">
      <c r="F68" t="s">
        <v>151</v>
      </c>
      <c r="G68">
        <v>2023</v>
      </c>
      <c r="H68" s="42">
        <f>+SUMIFS(Inputs_RSD!$L$2:$L$124,Inputs_RSD!$C$2:$C$124,Residential!L68,Inputs_RSD!$D$2:$D$124,Residential!J68)</f>
        <v>0.00033519631170326802</v>
      </c>
      <c r="I68" s="42">
        <f t="shared" si="0"/>
        <v>0.00033519631170326802</v>
      </c>
      <c r="J68" t="s">
        <v>144</v>
      </c>
      <c r="L68" t="s">
        <v>235</v>
      </c>
      <c r="R68" t="s">
        <v>144</v>
      </c>
      <c r="S68" t="s">
        <v>231</v>
      </c>
      <c r="T68">
        <f>+SUMIF($S$7:$S$11,LEFT(R68,5)&amp;"*",$T$7:$T$11)*SUMIF($W$15:$W$22,LEFT(_xlfn.TEXTAFTER(RIGHT(S68,3),"_"),1),$V$15:$V$22)</f>
        <v>0</v>
      </c>
    </row>
    <row r="69" spans="6:20" ht="15">
      <c r="F69" t="s">
        <v>151</v>
      </c>
      <c r="G69">
        <v>2023</v>
      </c>
      <c r="H69" s="42">
        <f>+SUMIFS(Inputs_RSD!$L$2:$L$124,Inputs_RSD!$C$2:$C$124,Residential!L69,Inputs_RSD!$D$2:$D$124,Residential!J69)</f>
        <v>0.039529383884159101</v>
      </c>
      <c r="I69" s="42">
        <f t="shared" si="0"/>
        <v>0.039529383884159101</v>
      </c>
      <c r="J69" t="s">
        <v>236</v>
      </c>
      <c r="L69" t="s">
        <v>235</v>
      </c>
      <c r="R69" t="s">
        <v>232</v>
      </c>
      <c r="S69" t="s">
        <v>231</v>
      </c>
      <c r="T69">
        <f>+SUMIF($S$7:$S$11,LEFT(R69,5)&amp;"*",$T$7:$T$11)*SUMIF($W$15:$W$22,LEFT(_xlfn.TEXTAFTER(RIGHT(S69,3),"_"),1),$V$15:$V$22)</f>
        <v>0</v>
      </c>
    </row>
    <row r="70" spans="6:20" ht="15">
      <c r="F70" t="s">
        <v>151</v>
      </c>
      <c r="G70">
        <v>2023</v>
      </c>
      <c r="H70" s="42">
        <f>+SUMIFS(Inputs_RSD!$L$2:$L$124,Inputs_RSD!$C$2:$C$124,Residential!L70,Inputs_RSD!$D$2:$D$124,Residential!J70)</f>
        <v>0.011065162721274399</v>
      </c>
      <c r="I70" s="42">
        <f t="shared" si="0"/>
        <v>0.011065162721274399</v>
      </c>
      <c r="J70" t="s">
        <v>138</v>
      </c>
      <c r="L70" t="s">
        <v>235</v>
      </c>
      <c r="R70" t="s">
        <v>138</v>
      </c>
      <c r="S70" t="s">
        <v>231</v>
      </c>
      <c r="T70">
        <f>+SUMIF($S$7:$S$11,LEFT(R70,5)&amp;"*",$T$7:$T$11)*SUMIF($W$15:$W$22,LEFT(_xlfn.TEXTAFTER(RIGHT(S70,3),"_"),1),$V$15:$V$22)</f>
        <v>0</v>
      </c>
    </row>
    <row r="71" spans="6:20" ht="15">
      <c r="F71" t="s">
        <v>151</v>
      </c>
      <c r="G71">
        <v>2023</v>
      </c>
      <c r="H71" s="42">
        <f>+SUMIFS(Inputs_RSD!$L$2:$L$124,Inputs_RSD!$C$2:$C$124,Residential!L71,Inputs_RSD!$D$2:$D$124,Residential!J71)</f>
        <v>0.00089917332740457596</v>
      </c>
      <c r="I71" s="42">
        <f t="shared" si="0"/>
        <v>0.00089917332740457596</v>
      </c>
      <c r="J71" t="s">
        <v>141</v>
      </c>
      <c r="L71" t="s">
        <v>237</v>
      </c>
      <c r="R71" t="s">
        <v>141</v>
      </c>
      <c r="S71" t="s">
        <v>233</v>
      </c>
      <c r="T71">
        <f>+SUMIF($S$7:$S$11,LEFT(R71,5)&amp;"*",$T$7:$T$11)*SUMIF($W$15:$W$22,LEFT(_xlfn.TEXTAFTER(RIGHT(S71,3),"_"),1),$V$15:$V$22)</f>
        <v>0</v>
      </c>
    </row>
    <row r="72" spans="6:20" ht="15">
      <c r="F72" t="s">
        <v>151</v>
      </c>
      <c r="G72">
        <v>2023</v>
      </c>
      <c r="H72" s="42">
        <f>+SUMIFS(Inputs_RSD!$L$2:$L$124,Inputs_RSD!$C$2:$C$124,Residential!L72,Inputs_RSD!$D$2:$D$124,Residential!J72)</f>
        <v>0.00033086537242422499</v>
      </c>
      <c r="I72" s="42">
        <f t="shared" si="1" ref="I72:I135">+H72</f>
        <v>0.00033086537242422499</v>
      </c>
      <c r="J72" t="s">
        <v>144</v>
      </c>
      <c r="L72" t="s">
        <v>237</v>
      </c>
      <c r="R72" t="s">
        <v>144</v>
      </c>
      <c r="S72" t="s">
        <v>233</v>
      </c>
      <c r="T72">
        <f>+SUMIF($S$7:$S$11,LEFT(R72,5)&amp;"*",$T$7:$T$11)*SUMIF($W$15:$W$22,LEFT(_xlfn.TEXTAFTER(RIGHT(S72,3),"_"),1),$V$15:$V$22)</f>
        <v>0</v>
      </c>
    </row>
    <row r="73" spans="6:20" ht="15">
      <c r="F73" t="s">
        <v>151</v>
      </c>
      <c r="G73">
        <v>2023</v>
      </c>
      <c r="H73" s="42">
        <f>+SUMIFS(Inputs_RSD!$L$2:$L$124,Inputs_RSD!$C$2:$C$124,Residential!L73,Inputs_RSD!$D$2:$D$124,Residential!J73)</f>
        <v>0.050493263338740102</v>
      </c>
      <c r="I73" s="42">
        <f t="shared" si="1"/>
        <v>0.050493263338740102</v>
      </c>
      <c r="J73" t="s">
        <v>238</v>
      </c>
      <c r="L73" t="s">
        <v>237</v>
      </c>
      <c r="R73" t="s">
        <v>234</v>
      </c>
      <c r="S73" t="s">
        <v>233</v>
      </c>
      <c r="T73">
        <f>+SUMIF($S$7:$S$11,LEFT(R73,5)&amp;"*",$T$7:$T$11)*SUMIF($W$15:$W$22,LEFT(_xlfn.TEXTAFTER(RIGHT(S73,3),"_"),1),$V$15:$V$22)</f>
        <v>0</v>
      </c>
    </row>
    <row r="74" spans="6:20" ht="15">
      <c r="F74" t="s">
        <v>151</v>
      </c>
      <c r="G74">
        <v>2023</v>
      </c>
      <c r="H74" s="42">
        <f>+SUMIFS(Inputs_RSD!$L$2:$L$124,Inputs_RSD!$C$2:$C$124,Residential!L74,Inputs_RSD!$D$2:$D$124,Residential!J74)</f>
        <v>0.0114874610881934</v>
      </c>
      <c r="I74" s="42">
        <f t="shared" si="1"/>
        <v>0.0114874610881934</v>
      </c>
      <c r="J74" t="s">
        <v>138</v>
      </c>
      <c r="L74" t="s">
        <v>237</v>
      </c>
      <c r="R74" t="s">
        <v>138</v>
      </c>
      <c r="S74" t="s">
        <v>233</v>
      </c>
      <c r="T74">
        <f>+SUMIF($S$7:$S$11,LEFT(R74,5)&amp;"*",$T$7:$T$11)*SUMIF($W$15:$W$22,LEFT(_xlfn.TEXTAFTER(RIGHT(S74,3),"_"),1),$V$15:$V$22)</f>
        <v>0</v>
      </c>
    </row>
    <row r="75" spans="6:20" ht="15">
      <c r="F75" t="s">
        <v>151</v>
      </c>
      <c r="G75">
        <v>2023</v>
      </c>
      <c r="H75" s="42">
        <f>+SUMIFS(Inputs_RSD!$L$2:$L$124,Inputs_RSD!$C$2:$C$124,Residential!L75,Inputs_RSD!$D$2:$D$124,Residential!J75)</f>
        <v>0.00087038647541608097</v>
      </c>
      <c r="I75" s="42">
        <f t="shared" si="1"/>
        <v>0.00087038647541608097</v>
      </c>
      <c r="J75" t="s">
        <v>141</v>
      </c>
      <c r="L75" t="s">
        <v>239</v>
      </c>
      <c r="R75" t="s">
        <v>141</v>
      </c>
      <c r="S75" t="s">
        <v>235</v>
      </c>
      <c r="T75">
        <f>+SUMIF($S$7:$S$11,LEFT(R75,5)&amp;"*",$T$7:$T$11)*SUMIF($W$15:$W$22,LEFT(_xlfn.TEXTAFTER(RIGHT(S75,3),"_"),1),$V$15:$V$22)</f>
        <v>0</v>
      </c>
    </row>
    <row r="76" spans="6:20" ht="15">
      <c r="F76" t="s">
        <v>151</v>
      </c>
      <c r="G76">
        <v>2023</v>
      </c>
      <c r="H76" s="42">
        <f>+SUMIFS(Inputs_RSD!$L$2:$L$124,Inputs_RSD!$C$2:$C$124,Residential!L76,Inputs_RSD!$D$2:$D$124,Residential!J76)</f>
        <v>0.00023534708508606299</v>
      </c>
      <c r="I76" s="42">
        <f t="shared" si="1"/>
        <v>0.00023534708508606299</v>
      </c>
      <c r="J76" t="s">
        <v>144</v>
      </c>
      <c r="L76" t="s">
        <v>239</v>
      </c>
      <c r="R76" t="s">
        <v>144</v>
      </c>
      <c r="S76" t="s">
        <v>235</v>
      </c>
      <c r="T76">
        <f>+SUMIF($S$7:$S$11,LEFT(R76,5)&amp;"*",$T$7:$T$11)*SUMIF($W$15:$W$22,LEFT(_xlfn.TEXTAFTER(RIGHT(S76,3),"_"),1),$V$15:$V$22)</f>
        <v>0</v>
      </c>
    </row>
    <row r="77" spans="6:20" ht="15">
      <c r="F77" t="s">
        <v>151</v>
      </c>
      <c r="G77">
        <v>2023</v>
      </c>
      <c r="H77" s="42">
        <f>+SUMIFS(Inputs_RSD!$L$2:$L$124,Inputs_RSD!$C$2:$C$124,Residential!L77,Inputs_RSD!$D$2:$D$124,Residential!J77)</f>
        <v>0.052195880415110002</v>
      </c>
      <c r="I77" s="42">
        <f t="shared" si="1"/>
        <v>0.052195880415110002</v>
      </c>
      <c r="J77" t="s">
        <v>240</v>
      </c>
      <c r="L77" t="s">
        <v>239</v>
      </c>
      <c r="R77" t="s">
        <v>236</v>
      </c>
      <c r="S77" t="s">
        <v>235</v>
      </c>
      <c r="T77">
        <f>+SUMIF($S$7:$S$11,LEFT(R77,5)&amp;"*",$T$7:$T$11)*SUMIF($W$15:$W$22,LEFT(_xlfn.TEXTAFTER(RIGHT(S77,3),"_"),1),$V$15:$V$22)</f>
        <v>0</v>
      </c>
    </row>
    <row r="78" spans="6:20" ht="15">
      <c r="F78" t="s">
        <v>151</v>
      </c>
      <c r="G78">
        <v>2023</v>
      </c>
      <c r="H78" s="42">
        <f>+SUMIFS(Inputs_RSD!$L$2:$L$124,Inputs_RSD!$C$2:$C$124,Residential!L78,Inputs_RSD!$D$2:$D$124,Residential!J78)</f>
        <v>0.0104359658232331</v>
      </c>
      <c r="I78" s="42">
        <f t="shared" si="1"/>
        <v>0.0104359658232331</v>
      </c>
      <c r="J78" t="s">
        <v>138</v>
      </c>
      <c r="L78" t="s">
        <v>239</v>
      </c>
      <c r="R78" t="s">
        <v>138</v>
      </c>
      <c r="S78" t="s">
        <v>235</v>
      </c>
      <c r="T78">
        <f>+SUMIF($S$7:$S$11,LEFT(R78,5)&amp;"*",$T$7:$T$11)*SUMIF($W$15:$W$22,LEFT(_xlfn.TEXTAFTER(RIGHT(S78,3),"_"),1),$V$15:$V$22)</f>
        <v>0</v>
      </c>
    </row>
    <row r="79" spans="6:20" ht="15">
      <c r="F79" t="s">
        <v>151</v>
      </c>
      <c r="G79">
        <v>2023</v>
      </c>
      <c r="H79" s="42">
        <f>+SUMIFS(Inputs_RSD!$L$2:$L$124,Inputs_RSD!$C$2:$C$124,Residential!L79,Inputs_RSD!$D$2:$D$124,Residential!J79)</f>
        <v>0.00084666683429302902</v>
      </c>
      <c r="I79" s="42">
        <f t="shared" si="1"/>
        <v>0.00084666683429302902</v>
      </c>
      <c r="J79" t="s">
        <v>142</v>
      </c>
      <c r="L79" t="s">
        <v>241</v>
      </c>
      <c r="R79" t="s">
        <v>141</v>
      </c>
      <c r="S79" t="s">
        <v>237</v>
      </c>
      <c r="T79">
        <f>+SUMIF($S$7:$S$11,LEFT(R79,5)&amp;"*",$T$7:$T$11)*SUMIF($W$15:$W$22,LEFT(_xlfn.TEXTAFTER(RIGHT(S79,3),"_"),1),$V$15:$V$22)</f>
        <v>0</v>
      </c>
    </row>
    <row r="80" spans="6:20" ht="15">
      <c r="F80" t="s">
        <v>151</v>
      </c>
      <c r="G80">
        <v>2023</v>
      </c>
      <c r="H80" s="42">
        <f>+SUMIFS(Inputs_RSD!$L$2:$L$124,Inputs_RSD!$C$2:$C$124,Residential!L80,Inputs_RSD!$D$2:$D$124,Residential!J80)</f>
        <v>0.00066867996369597798</v>
      </c>
      <c r="I80" s="42">
        <f t="shared" si="1"/>
        <v>0.00066867996369597798</v>
      </c>
      <c r="J80" t="s">
        <v>145</v>
      </c>
      <c r="L80" t="s">
        <v>241</v>
      </c>
      <c r="R80" t="s">
        <v>144</v>
      </c>
      <c r="S80" t="s">
        <v>237</v>
      </c>
      <c r="T80">
        <f>+SUMIF($S$7:$S$11,LEFT(R80,5)&amp;"*",$T$7:$T$11)*SUMIF($W$15:$W$22,LEFT(_xlfn.TEXTAFTER(RIGHT(S80,3),"_"),1),$V$15:$V$22)</f>
        <v>0</v>
      </c>
    </row>
    <row r="81" spans="6:20" ht="15">
      <c r="F81" t="s">
        <v>151</v>
      </c>
      <c r="G81">
        <v>2023</v>
      </c>
      <c r="H81" s="42">
        <f>+SUMIFS(Inputs_RSD!$L$2:$L$124,Inputs_RSD!$C$2:$C$124,Residential!L81,Inputs_RSD!$D$2:$D$124,Residential!J81)</f>
        <v>0.0024058665241777598</v>
      </c>
      <c r="I81" s="42">
        <f t="shared" si="1"/>
        <v>0.0024058665241777598</v>
      </c>
      <c r="J81" t="s">
        <v>242</v>
      </c>
      <c r="L81" t="s">
        <v>241</v>
      </c>
      <c r="R81" t="s">
        <v>238</v>
      </c>
      <c r="S81" t="s">
        <v>237</v>
      </c>
      <c r="T81">
        <f>+SUMIF($S$7:$S$11,LEFT(R81,5)&amp;"*",$T$7:$T$11)*SUMIF($W$15:$W$22,LEFT(_xlfn.TEXTAFTER(RIGHT(S81,3),"_"),1),$V$15:$V$22)</f>
        <v>0</v>
      </c>
    </row>
    <row r="82" spans="6:20" ht="15">
      <c r="F82" t="s">
        <v>151</v>
      </c>
      <c r="G82">
        <v>2023</v>
      </c>
      <c r="H82" s="42">
        <f>+SUMIFS(Inputs_RSD!$L$2:$L$124,Inputs_RSD!$C$2:$C$124,Residential!L82,Inputs_RSD!$D$2:$D$124,Residential!J82)</f>
        <v>0.00426054151520409</v>
      </c>
      <c r="I82" s="42">
        <f t="shared" si="1"/>
        <v>0.00426054151520409</v>
      </c>
      <c r="J82" t="s">
        <v>139</v>
      </c>
      <c r="L82" t="s">
        <v>241</v>
      </c>
      <c r="R82" t="s">
        <v>138</v>
      </c>
      <c r="S82" t="s">
        <v>237</v>
      </c>
      <c r="T82">
        <f>+SUMIF($S$7:$S$11,LEFT(R82,5)&amp;"*",$T$7:$T$11)*SUMIF($W$15:$W$22,LEFT(_xlfn.TEXTAFTER(RIGHT(S82,3),"_"),1),$V$15:$V$22)</f>
        <v>0</v>
      </c>
    </row>
    <row r="83" spans="6:20" ht="15">
      <c r="F83" t="s">
        <v>151</v>
      </c>
      <c r="G83">
        <v>2023</v>
      </c>
      <c r="H83" s="42">
        <f>+SUMIFS(Inputs_RSD!$L$2:$L$124,Inputs_RSD!$C$2:$C$124,Residential!L83,Inputs_RSD!$D$2:$D$124,Residential!J83)</f>
        <v>0.0017683153930356801</v>
      </c>
      <c r="I83" s="42">
        <f t="shared" si="1"/>
        <v>0.0017683153930356801</v>
      </c>
      <c r="J83" t="s">
        <v>142</v>
      </c>
      <c r="L83" t="s">
        <v>243</v>
      </c>
      <c r="R83" t="s">
        <v>141</v>
      </c>
      <c r="S83" t="s">
        <v>239</v>
      </c>
      <c r="T83">
        <f>+SUMIF($S$7:$S$11,LEFT(R83,5)&amp;"*",$T$7:$T$11)*SUMIF($W$15:$W$22,LEFT(_xlfn.TEXTAFTER(RIGHT(S83,3),"_"),1),$V$15:$V$22)</f>
        <v>0</v>
      </c>
    </row>
    <row r="84" spans="6:20" ht="15">
      <c r="F84" t="s">
        <v>151</v>
      </c>
      <c r="G84">
        <v>2023</v>
      </c>
      <c r="H84" s="42">
        <f>+SUMIFS(Inputs_RSD!$L$2:$L$124,Inputs_RSD!$C$2:$C$124,Residential!L84,Inputs_RSD!$D$2:$D$124,Residential!J84)</f>
        <v>0.000750537163695459</v>
      </c>
      <c r="I84" s="42">
        <f t="shared" si="1"/>
        <v>0.000750537163695459</v>
      </c>
      <c r="J84" t="s">
        <v>145</v>
      </c>
      <c r="L84" t="s">
        <v>243</v>
      </c>
      <c r="R84" t="s">
        <v>144</v>
      </c>
      <c r="S84" t="s">
        <v>239</v>
      </c>
      <c r="T84">
        <f>+SUMIF($S$7:$S$11,LEFT(R84,5)&amp;"*",$T$7:$T$11)*SUMIF($W$15:$W$22,LEFT(_xlfn.TEXTAFTER(RIGHT(S84,3),"_"),1),$V$15:$V$22)</f>
        <v>0</v>
      </c>
    </row>
    <row r="85" spans="6:20" ht="15">
      <c r="F85" t="s">
        <v>151</v>
      </c>
      <c r="G85">
        <v>2023</v>
      </c>
      <c r="H85" s="42">
        <f>+SUMIFS(Inputs_RSD!$L$2:$L$124,Inputs_RSD!$C$2:$C$124,Residential!L85,Inputs_RSD!$D$2:$D$124,Residential!J85)</f>
        <v>0.020717034161966401</v>
      </c>
      <c r="I85" s="42">
        <f t="shared" si="1"/>
        <v>0.020717034161966401</v>
      </c>
      <c r="J85" t="s">
        <v>242</v>
      </c>
      <c r="L85" t="s">
        <v>243</v>
      </c>
      <c r="R85" t="s">
        <v>240</v>
      </c>
      <c r="S85" t="s">
        <v>239</v>
      </c>
      <c r="T85">
        <f>+SUMIF($S$7:$S$11,LEFT(R85,5)&amp;"*",$T$7:$T$11)*SUMIF($W$15:$W$22,LEFT(_xlfn.TEXTAFTER(RIGHT(S85,3),"_"),1),$V$15:$V$22)</f>
        <v>0</v>
      </c>
    </row>
    <row r="86" spans="6:20" ht="15">
      <c r="F86" t="s">
        <v>151</v>
      </c>
      <c r="G86">
        <v>2023</v>
      </c>
      <c r="H86" s="42">
        <f>+SUMIFS(Inputs_RSD!$L$2:$L$124,Inputs_RSD!$C$2:$C$124,Residential!L86,Inputs_RSD!$D$2:$D$124,Residential!J86)</f>
        <v>0.0088922350864476096</v>
      </c>
      <c r="I86" s="42">
        <f t="shared" si="1"/>
        <v>0.0088922350864476096</v>
      </c>
      <c r="J86" t="s">
        <v>139</v>
      </c>
      <c r="L86" t="s">
        <v>243</v>
      </c>
      <c r="R86" t="s">
        <v>138</v>
      </c>
      <c r="S86" t="s">
        <v>239</v>
      </c>
      <c r="T86">
        <f>+SUMIF($S$7:$S$11,LEFT(R86,5)&amp;"*",$T$7:$T$11)*SUMIF($W$15:$W$22,LEFT(_xlfn.TEXTAFTER(RIGHT(S86,3),"_"),1),$V$15:$V$22)</f>
        <v>0</v>
      </c>
    </row>
    <row r="87" spans="6:20" ht="15">
      <c r="F87" t="s">
        <v>151</v>
      </c>
      <c r="G87">
        <v>2023</v>
      </c>
      <c r="H87" s="42">
        <f>+SUMIFS(Inputs_RSD!$L$2:$L$124,Inputs_RSD!$C$2:$C$124,Residential!L87,Inputs_RSD!$D$2:$D$124,Residential!J87)</f>
        <v>0.0020047682124008999</v>
      </c>
      <c r="I87" s="42">
        <f t="shared" si="1"/>
        <v>0.0020047682124008999</v>
      </c>
      <c r="J87" t="s">
        <v>142</v>
      </c>
      <c r="L87" t="s">
        <v>244</v>
      </c>
      <c r="R87" t="s">
        <v>142</v>
      </c>
      <c r="S87" t="s">
        <v>241</v>
      </c>
      <c r="T87">
        <f>+SUMIF($S$7:$S$11,LEFT(R87,5)&amp;"*",$T$7:$T$11)*SUMIF($W$15:$W$22,LEFT(_xlfn.TEXTAFTER(RIGHT(S87,3),"_"),1),$V$15:$V$22)</f>
        <v>0</v>
      </c>
    </row>
    <row r="88" spans="6:20" ht="15">
      <c r="F88" t="s">
        <v>151</v>
      </c>
      <c r="G88">
        <v>2023</v>
      </c>
      <c r="H88" s="42">
        <f>+SUMIFS(Inputs_RSD!$L$2:$L$124,Inputs_RSD!$C$2:$C$124,Residential!L88,Inputs_RSD!$D$2:$D$124,Residential!J88)</f>
        <v>0.00059115484277808797</v>
      </c>
      <c r="I88" s="42">
        <f t="shared" si="1"/>
        <v>0.00059115484277808797</v>
      </c>
      <c r="J88" t="s">
        <v>145</v>
      </c>
      <c r="L88" t="s">
        <v>244</v>
      </c>
      <c r="R88" t="s">
        <v>145</v>
      </c>
      <c r="S88" t="s">
        <v>241</v>
      </c>
      <c r="T88">
        <f>+SUMIF($S$7:$S$11,LEFT(R88,5)&amp;"*",$T$7:$T$11)*SUMIF($W$15:$W$22,LEFT(_xlfn.TEXTAFTER(RIGHT(S88,3),"_"),1),$V$15:$V$22)</f>
        <v>0</v>
      </c>
    </row>
    <row r="89" spans="6:20" ht="15">
      <c r="F89" t="s">
        <v>151</v>
      </c>
      <c r="G89">
        <v>2023</v>
      </c>
      <c r="H89" s="42">
        <f>+SUMIFS(Inputs_RSD!$L$2:$L$124,Inputs_RSD!$C$2:$C$124,Residential!L89,Inputs_RSD!$D$2:$D$124,Residential!J89)</f>
        <v>0.033083652738783199</v>
      </c>
      <c r="I89" s="42">
        <f t="shared" si="1"/>
        <v>0.033083652738783199</v>
      </c>
      <c r="J89" t="s">
        <v>242</v>
      </c>
      <c r="L89" t="s">
        <v>244</v>
      </c>
      <c r="R89" t="s">
        <v>242</v>
      </c>
      <c r="S89" t="s">
        <v>241</v>
      </c>
      <c r="T89">
        <f>+SUMIF($S$7:$S$11,LEFT(R89,5)&amp;"*",$T$7:$T$11)*SUMIF($W$15:$W$22,LEFT(_xlfn.TEXTAFTER(RIGHT(S89,3),"_"),1),$V$15:$V$22)</f>
        <v>0</v>
      </c>
    </row>
    <row r="90" spans="6:20" ht="15">
      <c r="F90" t="s">
        <v>151</v>
      </c>
      <c r="G90">
        <v>2023</v>
      </c>
      <c r="H90" s="42">
        <f>+SUMIFS(Inputs_RSD!$L$2:$L$124,Inputs_RSD!$C$2:$C$124,Residential!L90,Inputs_RSD!$D$2:$D$124,Residential!J90)</f>
        <v>0.0117236462517728</v>
      </c>
      <c r="I90" s="42">
        <f t="shared" si="1"/>
        <v>0.0117236462517728</v>
      </c>
      <c r="J90" t="s">
        <v>139</v>
      </c>
      <c r="L90" t="s">
        <v>244</v>
      </c>
      <c r="R90" t="s">
        <v>139</v>
      </c>
      <c r="S90" t="s">
        <v>241</v>
      </c>
      <c r="T90">
        <f>+SUMIF($S$7:$S$11,LEFT(R90,5)&amp;"*",$T$7:$T$11)*SUMIF($W$15:$W$22,LEFT(_xlfn.TEXTAFTER(RIGHT(S90,3),"_"),1),$V$15:$V$22)</f>
        <v>0</v>
      </c>
    </row>
    <row r="91" spans="6:20" ht="15">
      <c r="F91" t="s">
        <v>151</v>
      </c>
      <c r="G91">
        <v>2023</v>
      </c>
      <c r="H91" s="42">
        <f>+SUMIFS(Inputs_RSD!$L$2:$L$124,Inputs_RSD!$C$2:$C$124,Residential!L91,Inputs_RSD!$D$2:$D$124,Residential!J91)</f>
        <v>0.00196179164560536</v>
      </c>
      <c r="I91" s="42">
        <f t="shared" si="1"/>
        <v>0.00196179164560536</v>
      </c>
      <c r="J91" t="s">
        <v>142</v>
      </c>
      <c r="L91" t="s">
        <v>245</v>
      </c>
      <c r="R91" t="s">
        <v>142</v>
      </c>
      <c r="S91" t="s">
        <v>243</v>
      </c>
      <c r="T91">
        <f>+SUMIF($S$7:$S$11,LEFT(R91,5)&amp;"*",$T$7:$T$11)*SUMIF($W$15:$W$22,LEFT(_xlfn.TEXTAFTER(RIGHT(S91,3),"_"),1),$V$15:$V$22)</f>
        <v>0</v>
      </c>
    </row>
    <row r="92" spans="6:20" ht="15">
      <c r="F92" t="s">
        <v>151</v>
      </c>
      <c r="G92">
        <v>2023</v>
      </c>
      <c r="H92" s="42">
        <f>+SUMIFS(Inputs_RSD!$L$2:$L$124,Inputs_RSD!$C$2:$C$124,Residential!L92,Inputs_RSD!$D$2:$D$124,Residential!J92)</f>
        <v>0.00051352659953481301</v>
      </c>
      <c r="I92" s="42">
        <f t="shared" si="1"/>
        <v>0.00051352659953481301</v>
      </c>
      <c r="J92" t="s">
        <v>145</v>
      </c>
      <c r="L92" t="s">
        <v>245</v>
      </c>
      <c r="R92" t="s">
        <v>145</v>
      </c>
      <c r="S92" t="s">
        <v>243</v>
      </c>
      <c r="T92">
        <f>+SUMIF($S$7:$S$11,LEFT(R92,5)&amp;"*",$T$7:$T$11)*SUMIF($W$15:$W$22,LEFT(_xlfn.TEXTAFTER(RIGHT(S92,3),"_"),1),$V$15:$V$22)</f>
        <v>0</v>
      </c>
    </row>
    <row r="93" spans="6:20" ht="15">
      <c r="F93" t="s">
        <v>151</v>
      </c>
      <c r="G93">
        <v>2023</v>
      </c>
      <c r="H93" s="42">
        <f>+SUMIFS(Inputs_RSD!$L$2:$L$124,Inputs_RSD!$C$2:$C$124,Residential!L93,Inputs_RSD!$D$2:$D$124,Residential!J93)</f>
        <v>0.038234291164306301</v>
      </c>
      <c r="I93" s="42">
        <f t="shared" si="1"/>
        <v>0.038234291164306301</v>
      </c>
      <c r="J93" t="s">
        <v>242</v>
      </c>
      <c r="L93" t="s">
        <v>245</v>
      </c>
      <c r="R93" t="s">
        <v>242</v>
      </c>
      <c r="S93" t="s">
        <v>243</v>
      </c>
      <c r="T93">
        <f>+SUMIF($S$7:$S$11,LEFT(R93,5)&amp;"*",$T$7:$T$11)*SUMIF($W$15:$W$22,LEFT(_xlfn.TEXTAFTER(RIGHT(S93,3),"_"),1),$V$15:$V$22)</f>
        <v>0</v>
      </c>
    </row>
    <row r="94" spans="6:20" ht="15">
      <c r="F94" t="s">
        <v>151</v>
      </c>
      <c r="G94">
        <v>2023</v>
      </c>
      <c r="H94" s="42">
        <f>+SUMIFS(Inputs_RSD!$L$2:$L$124,Inputs_RSD!$C$2:$C$124,Residential!L94,Inputs_RSD!$D$2:$D$124,Residential!J94)</f>
        <v>0.013255956176612699</v>
      </c>
      <c r="I94" s="42">
        <f t="shared" si="1"/>
        <v>0.013255956176612699</v>
      </c>
      <c r="J94" t="s">
        <v>139</v>
      </c>
      <c r="L94" t="s">
        <v>245</v>
      </c>
      <c r="R94" t="s">
        <v>139</v>
      </c>
      <c r="S94" t="s">
        <v>243</v>
      </c>
      <c r="T94">
        <f>+SUMIF($S$7:$S$11,LEFT(R94,5)&amp;"*",$T$7:$T$11)*SUMIF($W$15:$W$22,LEFT(_xlfn.TEXTAFTER(RIGHT(S94,3),"_"),1),$V$15:$V$22)</f>
        <v>0</v>
      </c>
    </row>
    <row r="95" spans="6:20" ht="15">
      <c r="F95" t="s">
        <v>151</v>
      </c>
      <c r="G95">
        <v>2023</v>
      </c>
      <c r="H95" s="42">
        <f>+SUMIFS(Inputs_RSD!$L$2:$L$124,Inputs_RSD!$C$2:$C$124,Residential!L95,Inputs_RSD!$D$2:$D$124,Residential!J95)</f>
        <v>0.0017035279711745399</v>
      </c>
      <c r="I95" s="42">
        <f t="shared" si="1"/>
        <v>0.0017035279711745399</v>
      </c>
      <c r="J95" t="s">
        <v>142</v>
      </c>
      <c r="L95" t="s">
        <v>246</v>
      </c>
      <c r="R95" t="s">
        <v>142</v>
      </c>
      <c r="S95" t="s">
        <v>244</v>
      </c>
      <c r="T95">
        <f>+SUMIF($S$7:$S$11,LEFT(R95,5)&amp;"*",$T$7:$T$11)*SUMIF($W$15:$W$22,LEFT(_xlfn.TEXTAFTER(RIGHT(S95,3),"_"),1),$V$15:$V$22)</f>
        <v>0</v>
      </c>
    </row>
    <row r="96" spans="6:20" ht="15">
      <c r="F96" t="s">
        <v>151</v>
      </c>
      <c r="G96">
        <v>2023</v>
      </c>
      <c r="H96" s="42">
        <f>+SUMIFS(Inputs_RSD!$L$2:$L$124,Inputs_RSD!$C$2:$C$124,Residential!L96,Inputs_RSD!$D$2:$D$124,Residential!J96)</f>
        <v>0.00047564031426238499</v>
      </c>
      <c r="I96" s="42">
        <f t="shared" si="1"/>
        <v>0.00047564031426238499</v>
      </c>
      <c r="J96" t="s">
        <v>145</v>
      </c>
      <c r="L96" t="s">
        <v>246</v>
      </c>
      <c r="R96" t="s">
        <v>145</v>
      </c>
      <c r="S96" t="s">
        <v>244</v>
      </c>
      <c r="T96">
        <f>+SUMIF($S$7:$S$11,LEFT(R96,5)&amp;"*",$T$7:$T$11)*SUMIF($W$15:$W$22,LEFT(_xlfn.TEXTAFTER(RIGHT(S96,3),"_"),1),$V$15:$V$22)</f>
        <v>0</v>
      </c>
    </row>
    <row r="97" spans="6:20" ht="15">
      <c r="F97" t="s">
        <v>151</v>
      </c>
      <c r="G97">
        <v>2023</v>
      </c>
      <c r="H97" s="42">
        <f>+SUMIFS(Inputs_RSD!$L$2:$L$124,Inputs_RSD!$C$2:$C$124,Residential!L97,Inputs_RSD!$D$2:$D$124,Residential!J97)</f>
        <v>0.043300799885821702</v>
      </c>
      <c r="I97" s="42">
        <f t="shared" si="1"/>
        <v>0.043300799885821702</v>
      </c>
      <c r="J97" t="s">
        <v>247</v>
      </c>
      <c r="L97" t="s">
        <v>246</v>
      </c>
      <c r="R97" t="s">
        <v>242</v>
      </c>
      <c r="S97" t="s">
        <v>244</v>
      </c>
      <c r="T97">
        <f>+SUMIF($S$7:$S$11,LEFT(R97,5)&amp;"*",$T$7:$T$11)*SUMIF($W$15:$W$22,LEFT(_xlfn.TEXTAFTER(RIGHT(S97,3),"_"),1),$V$15:$V$22)</f>
        <v>0</v>
      </c>
    </row>
    <row r="98" spans="6:20" ht="15">
      <c r="F98" t="s">
        <v>151</v>
      </c>
      <c r="G98">
        <v>2023</v>
      </c>
      <c r="H98" s="42">
        <f>+SUMIFS(Inputs_RSD!$L$2:$L$124,Inputs_RSD!$C$2:$C$124,Residential!L98,Inputs_RSD!$D$2:$D$124,Residential!J98)</f>
        <v>0.014139525083172099</v>
      </c>
      <c r="I98" s="42">
        <f t="shared" si="1"/>
        <v>0.014139525083172099</v>
      </c>
      <c r="J98" t="s">
        <v>139</v>
      </c>
      <c r="L98" t="s">
        <v>246</v>
      </c>
      <c r="R98" t="s">
        <v>139</v>
      </c>
      <c r="S98" t="s">
        <v>244</v>
      </c>
      <c r="T98">
        <f>+SUMIF($S$7:$S$11,LEFT(R98,5)&amp;"*",$T$7:$T$11)*SUMIF($W$15:$W$22,LEFT(_xlfn.TEXTAFTER(RIGHT(S98,3),"_"),1),$V$15:$V$22)</f>
        <v>0</v>
      </c>
    </row>
    <row r="99" spans="6:20" ht="15">
      <c r="F99" t="s">
        <v>151</v>
      </c>
      <c r="G99">
        <v>2023</v>
      </c>
      <c r="H99" s="42">
        <f>+SUMIFS(Inputs_RSD!$L$2:$L$124,Inputs_RSD!$C$2:$C$124,Residential!L99,Inputs_RSD!$D$2:$D$124,Residential!J99)</f>
        <v>0.00139319820124895</v>
      </c>
      <c r="I99" s="42">
        <f t="shared" si="1"/>
        <v>0.00139319820124895</v>
      </c>
      <c r="J99" t="s">
        <v>142</v>
      </c>
      <c r="L99" t="s">
        <v>248</v>
      </c>
      <c r="R99" t="s">
        <v>142</v>
      </c>
      <c r="S99" t="s">
        <v>245</v>
      </c>
      <c r="T99">
        <f>+SUMIF($S$7:$S$11,LEFT(R99,5)&amp;"*",$T$7:$T$11)*SUMIF($W$15:$W$22,LEFT(_xlfn.TEXTAFTER(RIGHT(S99,3),"_"),1),$V$15:$V$22)</f>
        <v>0</v>
      </c>
    </row>
    <row r="100" spans="6:20" ht="15">
      <c r="F100" t="s">
        <v>151</v>
      </c>
      <c r="G100">
        <v>2023</v>
      </c>
      <c r="H100" s="42">
        <f>+SUMIFS(Inputs_RSD!$L$2:$L$124,Inputs_RSD!$C$2:$C$124,Residential!L100,Inputs_RSD!$D$2:$D$124,Residential!J100)</f>
        <v>0.00046204216750972199</v>
      </c>
      <c r="I100" s="42">
        <f t="shared" si="1"/>
        <v>0.00046204216750972199</v>
      </c>
      <c r="J100" t="s">
        <v>145</v>
      </c>
      <c r="L100" t="s">
        <v>248</v>
      </c>
      <c r="R100" t="s">
        <v>145</v>
      </c>
      <c r="S100" t="s">
        <v>245</v>
      </c>
      <c r="T100">
        <f>+SUMIF($S$7:$S$11,LEFT(R100,5)&amp;"*",$T$7:$T$11)*SUMIF($W$15:$W$22,LEFT(_xlfn.TEXTAFTER(RIGHT(S100,3),"_"),1),$V$15:$V$22)</f>
        <v>0</v>
      </c>
    </row>
    <row r="101" spans="6:20" ht="15">
      <c r="F101" t="s">
        <v>151</v>
      </c>
      <c r="G101">
        <v>2023</v>
      </c>
      <c r="H101" s="42">
        <f>+SUMIFS(Inputs_RSD!$L$2:$L$124,Inputs_RSD!$C$2:$C$124,Residential!L101,Inputs_RSD!$D$2:$D$124,Residential!J101)</f>
        <v>0.0489015983401654</v>
      </c>
      <c r="I101" s="42">
        <f t="shared" si="1"/>
        <v>0.0489015983401654</v>
      </c>
      <c r="J101" t="s">
        <v>249</v>
      </c>
      <c r="L101" t="s">
        <v>248</v>
      </c>
      <c r="R101" t="s">
        <v>242</v>
      </c>
      <c r="S101" t="s">
        <v>245</v>
      </c>
      <c r="T101">
        <f>+SUMIF($S$7:$S$11,LEFT(R101,5)&amp;"*",$T$7:$T$11)*SUMIF($W$15:$W$22,LEFT(_xlfn.TEXTAFTER(RIGHT(S101,3),"_"),1),$V$15:$V$22)</f>
        <v>0</v>
      </c>
    </row>
    <row r="102" spans="6:20" ht="15">
      <c r="F102" t="s">
        <v>151</v>
      </c>
      <c r="G102">
        <v>2023</v>
      </c>
      <c r="H102" s="42">
        <f>+SUMIFS(Inputs_RSD!$L$2:$L$124,Inputs_RSD!$C$2:$C$124,Residential!L102,Inputs_RSD!$D$2:$D$124,Residential!J102)</f>
        <v>0.0143038292745449</v>
      </c>
      <c r="I102" s="42">
        <f t="shared" si="1"/>
        <v>0.0143038292745449</v>
      </c>
      <c r="J102" t="s">
        <v>139</v>
      </c>
      <c r="L102" t="s">
        <v>248</v>
      </c>
      <c r="R102" t="s">
        <v>139</v>
      </c>
      <c r="S102" t="s">
        <v>245</v>
      </c>
      <c r="T102">
        <f>+SUMIF($S$7:$S$11,LEFT(R102,5)&amp;"*",$T$7:$T$11)*SUMIF($W$15:$W$22,LEFT(_xlfn.TEXTAFTER(RIGHT(S102,3),"_"),1),$V$15:$V$22)</f>
        <v>0</v>
      </c>
    </row>
    <row r="103" spans="6:20" ht="15">
      <c r="F103" t="s">
        <v>151</v>
      </c>
      <c r="G103">
        <v>2023</v>
      </c>
      <c r="H103" s="42">
        <f>+SUMIFS(Inputs_RSD!$L$2:$L$124,Inputs_RSD!$C$2:$C$124,Residential!L103,Inputs_RSD!$D$2:$D$124,Residential!J103)</f>
        <v>0.0012866536750593201</v>
      </c>
      <c r="I103" s="42">
        <f t="shared" si="1"/>
        <v>0.0012866536750593201</v>
      </c>
      <c r="J103" t="s">
        <v>142</v>
      </c>
      <c r="L103" t="s">
        <v>250</v>
      </c>
      <c r="R103" t="s">
        <v>142</v>
      </c>
      <c r="S103" t="s">
        <v>246</v>
      </c>
      <c r="T103">
        <f>+SUMIF($S$7:$S$11,LEFT(R103,5)&amp;"*",$T$7:$T$11)*SUMIF($W$15:$W$22,LEFT(_xlfn.TEXTAFTER(RIGHT(S103,3),"_"),1),$V$15:$V$22)</f>
        <v>0</v>
      </c>
    </row>
    <row r="104" spans="6:20" ht="15">
      <c r="F104" t="s">
        <v>151</v>
      </c>
      <c r="G104">
        <v>2023</v>
      </c>
      <c r="H104" s="42">
        <f>+SUMIFS(Inputs_RSD!$L$2:$L$124,Inputs_RSD!$C$2:$C$124,Residential!L104,Inputs_RSD!$D$2:$D$124,Residential!J104)</f>
        <v>0.00043173964300815897</v>
      </c>
      <c r="I104" s="42">
        <f t="shared" si="1"/>
        <v>0.00043173964300815897</v>
      </c>
      <c r="J104" t="s">
        <v>145</v>
      </c>
      <c r="L104" t="s">
        <v>250</v>
      </c>
      <c r="R104" t="s">
        <v>145</v>
      </c>
      <c r="S104" t="s">
        <v>246</v>
      </c>
      <c r="T104">
        <f>+SUMIF($S$7:$S$11,LEFT(R104,5)&amp;"*",$T$7:$T$11)*SUMIF($W$15:$W$22,LEFT(_xlfn.TEXTAFTER(RIGHT(S104,3),"_"),1),$V$15:$V$22)</f>
        <v>0</v>
      </c>
    </row>
    <row r="105" spans="6:20" ht="15">
      <c r="F105" t="s">
        <v>151</v>
      </c>
      <c r="G105">
        <v>2023</v>
      </c>
      <c r="H105" s="42">
        <f>+SUMIFS(Inputs_RSD!$L$2:$L$124,Inputs_RSD!$C$2:$C$124,Residential!L105,Inputs_RSD!$D$2:$D$124,Residential!J105)</f>
        <v>0.060316400230437502</v>
      </c>
      <c r="I105" s="42">
        <f t="shared" si="1"/>
        <v>0.060316400230437502</v>
      </c>
      <c r="J105" t="s">
        <v>251</v>
      </c>
      <c r="L105" t="s">
        <v>250</v>
      </c>
      <c r="R105" t="s">
        <v>247</v>
      </c>
      <c r="S105" t="s">
        <v>246</v>
      </c>
      <c r="T105">
        <f>+SUMIF($S$7:$S$11,LEFT(R105,5)&amp;"*",$T$7:$T$11)*SUMIF($W$15:$W$22,LEFT(_xlfn.TEXTAFTER(RIGHT(S105,3),"_"),1),$V$15:$V$22)</f>
        <v>0</v>
      </c>
    </row>
    <row r="106" spans="6:20" ht="15">
      <c r="F106" t="s">
        <v>151</v>
      </c>
      <c r="G106">
        <v>2023</v>
      </c>
      <c r="H106" s="42">
        <f>+SUMIFS(Inputs_RSD!$L$2:$L$124,Inputs_RSD!$C$2:$C$124,Residential!L106,Inputs_RSD!$D$2:$D$124,Residential!J106)</f>
        <v>0.0143517332094984</v>
      </c>
      <c r="I106" s="42">
        <f t="shared" si="1"/>
        <v>0.0143517332094984</v>
      </c>
      <c r="J106" t="s">
        <v>139</v>
      </c>
      <c r="L106" t="s">
        <v>250</v>
      </c>
      <c r="R106" t="s">
        <v>139</v>
      </c>
      <c r="S106" t="s">
        <v>246</v>
      </c>
      <c r="T106">
        <f>+SUMIF($S$7:$S$11,LEFT(R106,5)&amp;"*",$T$7:$T$11)*SUMIF($W$15:$W$22,LEFT(_xlfn.TEXTAFTER(RIGHT(S106,3),"_"),1),$V$15:$V$22)</f>
        <v>0</v>
      </c>
    </row>
    <row r="107" spans="6:20" ht="15">
      <c r="F107" t="s">
        <v>151</v>
      </c>
      <c r="G107">
        <v>2023</v>
      </c>
      <c r="H107" s="42">
        <f>+SUMIFS(Inputs_RSD!$L$2:$L$124,Inputs_RSD!$C$2:$C$124,Residential!L107,Inputs_RSD!$D$2:$D$124,Residential!J107)</f>
        <v>0.0012249928868643301</v>
      </c>
      <c r="I107" s="42">
        <f t="shared" si="1"/>
        <v>0.0012249928868643301</v>
      </c>
      <c r="J107" t="s">
        <v>142</v>
      </c>
      <c r="L107" t="s">
        <v>252</v>
      </c>
      <c r="R107" t="s">
        <v>142</v>
      </c>
      <c r="S107" t="s">
        <v>248</v>
      </c>
      <c r="T107">
        <f>+SUMIF($S$7:$S$11,LEFT(R107,5)&amp;"*",$T$7:$T$11)*SUMIF($W$15:$W$22,LEFT(_xlfn.TEXTAFTER(RIGHT(S107,3),"_"),1),$V$15:$V$22)</f>
        <v>0</v>
      </c>
    </row>
    <row r="108" spans="6:20" ht="15">
      <c r="F108" t="s">
        <v>151</v>
      </c>
      <c r="G108">
        <v>2023</v>
      </c>
      <c r="H108" s="42">
        <f>+SUMIFS(Inputs_RSD!$L$2:$L$124,Inputs_RSD!$C$2:$C$124,Residential!L108,Inputs_RSD!$D$2:$D$124,Residential!J108)</f>
        <v>0.00041119730191954202</v>
      </c>
      <c r="I108" s="42">
        <f t="shared" si="1"/>
        <v>0.00041119730191954202</v>
      </c>
      <c r="J108" t="s">
        <v>145</v>
      </c>
      <c r="L108" t="s">
        <v>252</v>
      </c>
      <c r="R108" t="s">
        <v>145</v>
      </c>
      <c r="S108" t="s">
        <v>248</v>
      </c>
      <c r="T108">
        <f>+SUMIF($S$7:$S$11,LEFT(R108,5)&amp;"*",$T$7:$T$11)*SUMIF($W$15:$W$22,LEFT(_xlfn.TEXTAFTER(RIGHT(S108,3),"_"),1),$V$15:$V$22)</f>
        <v>0</v>
      </c>
    </row>
    <row r="109" spans="6:20" ht="15">
      <c r="F109" t="s">
        <v>151</v>
      </c>
      <c r="G109">
        <v>2023</v>
      </c>
      <c r="H109" s="42">
        <f>+SUMIFS(Inputs_RSD!$L$2:$L$124,Inputs_RSD!$C$2:$C$124,Residential!L109,Inputs_RSD!$D$2:$D$124,Residential!J109)</f>
        <v>0.072534210143308797</v>
      </c>
      <c r="I109" s="42">
        <f t="shared" si="1"/>
        <v>0.072534210143308797</v>
      </c>
      <c r="J109" t="s">
        <v>253</v>
      </c>
      <c r="L109" t="s">
        <v>252</v>
      </c>
      <c r="R109" t="s">
        <v>249</v>
      </c>
      <c r="S109" t="s">
        <v>248</v>
      </c>
      <c r="T109">
        <f>+SUMIF($S$7:$S$11,LEFT(R109,5)&amp;"*",$T$7:$T$11)*SUMIF($W$15:$W$22,LEFT(_xlfn.TEXTAFTER(RIGHT(S109,3),"_"),1),$V$15:$V$22)</f>
        <v>0</v>
      </c>
    </row>
    <row r="110" spans="6:20" ht="15">
      <c r="F110" t="s">
        <v>151</v>
      </c>
      <c r="G110">
        <v>2023</v>
      </c>
      <c r="H110" s="42">
        <f>+SUMIFS(Inputs_RSD!$L$2:$L$124,Inputs_RSD!$C$2:$C$124,Residential!L110,Inputs_RSD!$D$2:$D$124,Residential!J110)</f>
        <v>0.0144314490951484</v>
      </c>
      <c r="I110" s="42">
        <f t="shared" si="1"/>
        <v>0.0144314490951484</v>
      </c>
      <c r="J110" t="s">
        <v>139</v>
      </c>
      <c r="L110" t="s">
        <v>252</v>
      </c>
      <c r="R110" t="s">
        <v>139</v>
      </c>
      <c r="S110" t="s">
        <v>248</v>
      </c>
      <c r="T110">
        <f>+SUMIF($S$7:$S$11,LEFT(R110,5)&amp;"*",$T$7:$T$11)*SUMIF($W$15:$W$22,LEFT(_xlfn.TEXTAFTER(RIGHT(S110,3),"_"),1),$V$15:$V$22)</f>
        <v>0</v>
      </c>
    </row>
    <row r="111" spans="6:20" ht="15">
      <c r="F111" t="s">
        <v>151</v>
      </c>
      <c r="G111">
        <v>2023</v>
      </c>
      <c r="H111" s="42">
        <f>+SUMIFS(Inputs_RSD!$L$2:$L$124,Inputs_RSD!$C$2:$C$124,Residential!L111,Inputs_RSD!$D$2:$D$124,Residential!J111)</f>
        <v>0.00108148631148779</v>
      </c>
      <c r="I111" s="42">
        <f t="shared" si="1"/>
        <v>0.00108148631148779</v>
      </c>
      <c r="J111" t="s">
        <v>142</v>
      </c>
      <c r="L111" t="s">
        <v>254</v>
      </c>
      <c r="R111" t="s">
        <v>142</v>
      </c>
      <c r="S111" t="s">
        <v>250</v>
      </c>
      <c r="T111">
        <f>+SUMIF($S$7:$S$11,LEFT(R111,5)&amp;"*",$T$7:$T$11)*SUMIF($W$15:$W$22,LEFT(_xlfn.TEXTAFTER(RIGHT(S111,3),"_"),1),$V$15:$V$22)</f>
        <v>0</v>
      </c>
    </row>
    <row r="112" spans="6:20" ht="15">
      <c r="F112" t="s">
        <v>151</v>
      </c>
      <c r="G112">
        <v>2023</v>
      </c>
      <c r="H112" s="42">
        <f>+SUMIFS(Inputs_RSD!$L$2:$L$124,Inputs_RSD!$C$2:$C$124,Residential!L112,Inputs_RSD!$D$2:$D$124,Residential!J112)</f>
        <v>0.00030143313414422002</v>
      </c>
      <c r="I112" s="42">
        <f t="shared" si="1"/>
        <v>0.00030143313414422002</v>
      </c>
      <c r="J112" t="s">
        <v>145</v>
      </c>
      <c r="L112" t="s">
        <v>254</v>
      </c>
      <c r="R112" t="s">
        <v>145</v>
      </c>
      <c r="S112" t="s">
        <v>250</v>
      </c>
      <c r="T112">
        <f>+SUMIF($S$7:$S$11,LEFT(R112,5)&amp;"*",$T$7:$T$11)*SUMIF($W$15:$W$22,LEFT(_xlfn.TEXTAFTER(RIGHT(S112,3),"_"),1),$V$15:$V$22)</f>
        <v>0</v>
      </c>
    </row>
    <row r="113" spans="6:20" ht="15">
      <c r="F113" t="s">
        <v>151</v>
      </c>
      <c r="G113">
        <v>2023</v>
      </c>
      <c r="H113" s="42">
        <f>+SUMIFS(Inputs_RSD!$L$2:$L$124,Inputs_RSD!$C$2:$C$124,Residential!L113,Inputs_RSD!$D$2:$D$124,Residential!J113)</f>
        <v>0.095721007741370198</v>
      </c>
      <c r="I113" s="42">
        <f t="shared" si="1"/>
        <v>0.095721007741370198</v>
      </c>
      <c r="J113" t="s">
        <v>255</v>
      </c>
      <c r="L113" t="s">
        <v>254</v>
      </c>
      <c r="R113" t="s">
        <v>251</v>
      </c>
      <c r="S113" t="s">
        <v>250</v>
      </c>
      <c r="T113">
        <f>+SUMIF($S$7:$S$11,LEFT(R113,5)&amp;"*",$T$7:$T$11)*SUMIF($W$15:$W$22,LEFT(_xlfn.TEXTAFTER(RIGHT(S113,3),"_"),1),$V$15:$V$22)</f>
        <v>0</v>
      </c>
    </row>
    <row r="114" spans="6:20" ht="15">
      <c r="F114" t="s">
        <v>151</v>
      </c>
      <c r="G114">
        <v>2023</v>
      </c>
      <c r="H114" s="42">
        <f>+SUMIFS(Inputs_RSD!$L$2:$L$124,Inputs_RSD!$C$2:$C$124,Residential!L114,Inputs_RSD!$D$2:$D$124,Residential!J114)</f>
        <v>0.013140678240923199</v>
      </c>
      <c r="I114" s="42">
        <f t="shared" si="1"/>
        <v>0.013140678240923199</v>
      </c>
      <c r="J114" t="s">
        <v>139</v>
      </c>
      <c r="L114" t="s">
        <v>254</v>
      </c>
      <c r="R114" t="s">
        <v>139</v>
      </c>
      <c r="S114" t="s">
        <v>250</v>
      </c>
      <c r="T114">
        <f>+SUMIF($S$7:$S$11,LEFT(R114,5)&amp;"*",$T$7:$T$11)*SUMIF($W$15:$W$22,LEFT(_xlfn.TEXTAFTER(RIGHT(S114,3),"_"),1),$V$15:$V$22)</f>
        <v>0</v>
      </c>
    </row>
    <row r="115" spans="6:20" ht="15">
      <c r="F115" t="s">
        <v>151</v>
      </c>
      <c r="G115">
        <v>2023</v>
      </c>
      <c r="H115" s="42">
        <f>+SUMIFS(Inputs_RSD!$L$2:$L$124,Inputs_RSD!$C$2:$C$124,Residential!L115,Inputs_RSD!$D$2:$D$124,Residential!J115)</f>
        <v>0.00032505870170077201</v>
      </c>
      <c r="I115" s="42">
        <f t="shared" si="1"/>
        <v>0.00032505870170077201</v>
      </c>
      <c r="J115" t="s">
        <v>140</v>
      </c>
      <c r="L115" t="s">
        <v>257</v>
      </c>
      <c r="R115" t="s">
        <v>142</v>
      </c>
      <c r="S115" t="s">
        <v>252</v>
      </c>
      <c r="T115">
        <f>+SUMIF($S$7:$S$11,LEFT(R115,5)&amp;"*",$T$7:$T$11)*SUMIF($W$15:$W$22,LEFT(_xlfn.TEXTAFTER(RIGHT(S115,3),"_"),1),$V$15:$V$22)</f>
        <v>0</v>
      </c>
    </row>
    <row r="116" spans="6:20" ht="15">
      <c r="F116" t="s">
        <v>151</v>
      </c>
      <c r="G116">
        <v>2023</v>
      </c>
      <c r="H116" s="42">
        <f>+SUMIFS(Inputs_RSD!$L$2:$L$124,Inputs_RSD!$C$2:$C$124,Residential!L116,Inputs_RSD!$D$2:$D$124,Residential!J116)</f>
        <v>0.00024641622412260601</v>
      </c>
      <c r="I116" s="42">
        <f t="shared" si="1"/>
        <v>0.00024641622412260601</v>
      </c>
      <c r="J116" t="s">
        <v>143</v>
      </c>
      <c r="L116" t="s">
        <v>257</v>
      </c>
      <c r="R116" t="s">
        <v>145</v>
      </c>
      <c r="S116" t="s">
        <v>252</v>
      </c>
      <c r="T116">
        <f>+SUMIF($S$7:$S$11,LEFT(R116,5)&amp;"*",$T$7:$T$11)*SUMIF($W$15:$W$22,LEFT(_xlfn.TEXTAFTER(RIGHT(S116,3),"_"),1),$V$15:$V$22)</f>
        <v>0</v>
      </c>
    </row>
    <row r="117" spans="6:20" ht="15">
      <c r="F117" t="s">
        <v>151</v>
      </c>
      <c r="G117">
        <v>2023</v>
      </c>
      <c r="H117" s="42">
        <f>+SUMIFS(Inputs_RSD!$L$2:$L$124,Inputs_RSD!$C$2:$C$124,Residential!L117,Inputs_RSD!$D$2:$D$124,Residential!J117)</f>
        <v>0.00019344980866313499</v>
      </c>
      <c r="I117" s="42">
        <f t="shared" si="1"/>
        <v>0.00019344980866313499</v>
      </c>
      <c r="J117" t="s">
        <v>134</v>
      </c>
      <c r="L117" t="s">
        <v>257</v>
      </c>
      <c r="R117" t="s">
        <v>253</v>
      </c>
      <c r="S117" t="s">
        <v>252</v>
      </c>
      <c r="T117">
        <f>+SUMIF($S$7:$S$11,LEFT(R117,5)&amp;"*",$T$7:$T$11)*SUMIF($W$15:$W$22,LEFT(_xlfn.TEXTAFTER(RIGHT(S117,3),"_"),1),$V$15:$V$22)</f>
        <v>0</v>
      </c>
    </row>
    <row r="118" spans="6:20" ht="15">
      <c r="F118" t="s">
        <v>151</v>
      </c>
      <c r="G118">
        <v>2023</v>
      </c>
      <c r="H118" s="42">
        <f>+SUMIFS(Inputs_RSD!$L$2:$L$124,Inputs_RSD!$C$2:$C$124,Residential!L118,Inputs_RSD!$D$2:$D$124,Residential!J118)</f>
        <v>0.000132490135783855</v>
      </c>
      <c r="I118" s="42">
        <f t="shared" si="1"/>
        <v>0.000132490135783855</v>
      </c>
      <c r="J118" t="s">
        <v>212</v>
      </c>
      <c r="L118" t="s">
        <v>257</v>
      </c>
      <c r="R118" t="s">
        <v>139</v>
      </c>
      <c r="S118" t="s">
        <v>252</v>
      </c>
      <c r="T118">
        <f>+SUMIF($S$7:$S$11,LEFT(R118,5)&amp;"*",$T$7:$T$11)*SUMIF($W$15:$W$22,LEFT(_xlfn.TEXTAFTER(RIGHT(S118,3),"_"),1),$V$15:$V$22)</f>
        <v>0</v>
      </c>
    </row>
    <row r="119" spans="6:20" ht="15">
      <c r="F119" t="s">
        <v>151</v>
      </c>
      <c r="G119">
        <v>2023</v>
      </c>
      <c r="H119" s="42">
        <f>+SUMIFS(Inputs_RSD!$L$2:$L$124,Inputs_RSD!$C$2:$C$124,Residential!L119,Inputs_RSD!$D$2:$D$124,Residential!J119)</f>
        <v>0.0026993348022525299</v>
      </c>
      <c r="I119" s="42">
        <f t="shared" si="1"/>
        <v>0.0026993348022525299</v>
      </c>
      <c r="J119" t="s">
        <v>137</v>
      </c>
      <c r="L119" t="s">
        <v>257</v>
      </c>
      <c r="R119" t="s">
        <v>142</v>
      </c>
      <c r="S119" t="s">
        <v>254</v>
      </c>
      <c r="T119">
        <f>+SUMIF($S$7:$S$11,LEFT(R119,5)&amp;"*",$T$7:$T$11)*SUMIF($W$15:$W$22,LEFT(_xlfn.TEXTAFTER(RIGHT(S119,3),"_"),1),$V$15:$V$22)</f>
        <v>0</v>
      </c>
    </row>
    <row r="120" spans="6:20" ht="15">
      <c r="F120" t="s">
        <v>151</v>
      </c>
      <c r="G120">
        <v>2023</v>
      </c>
      <c r="H120" s="42">
        <f>+SUMIFS(Inputs_RSD!$L$2:$L$124,Inputs_RSD!$C$2:$C$124,Residential!L120,Inputs_RSD!$D$2:$D$124,Residential!J120)</f>
        <v>0.00030596592500527599</v>
      </c>
      <c r="I120" s="42">
        <f t="shared" si="1"/>
        <v>0.00030596592500527599</v>
      </c>
      <c r="J120" t="s">
        <v>141</v>
      </c>
      <c r="L120" t="s">
        <v>258</v>
      </c>
      <c r="R120" t="s">
        <v>145</v>
      </c>
      <c r="S120" t="s">
        <v>254</v>
      </c>
      <c r="T120">
        <f>+SUMIF($S$7:$S$11,LEFT(R120,5)&amp;"*",$T$7:$T$11)*SUMIF($W$15:$W$22,LEFT(_xlfn.TEXTAFTER(RIGHT(S120,3),"_"),1),$V$15:$V$22)</f>
        <v>0</v>
      </c>
    </row>
    <row r="121" spans="6:20" ht="15">
      <c r="F121" t="s">
        <v>151</v>
      </c>
      <c r="G121">
        <v>2023</v>
      </c>
      <c r="H121" s="42">
        <f>+SUMIFS(Inputs_RSD!$L$2:$L$124,Inputs_RSD!$C$2:$C$124,Residential!L121,Inputs_RSD!$D$2:$D$124,Residential!J121)</f>
        <v>0.000217828091994246</v>
      </c>
      <c r="I121" s="42">
        <f t="shared" si="1"/>
        <v>0.000217828091994246</v>
      </c>
      <c r="J121" t="s">
        <v>144</v>
      </c>
      <c r="L121" t="s">
        <v>258</v>
      </c>
      <c r="R121" t="s">
        <v>255</v>
      </c>
      <c r="S121" t="s">
        <v>254</v>
      </c>
      <c r="T121">
        <f>+SUMIF($S$7:$S$11,LEFT(R121,5)&amp;"*",$T$7:$T$11)*SUMIF($W$15:$W$22,LEFT(_xlfn.TEXTAFTER(RIGHT(S121,3),"_"),1),$V$15:$V$22)</f>
        <v>0</v>
      </c>
    </row>
    <row r="122" spans="6:20" ht="15">
      <c r="F122" t="s">
        <v>151</v>
      </c>
      <c r="G122">
        <v>2023</v>
      </c>
      <c r="H122" s="42">
        <f>+SUMIFS(Inputs_RSD!$L$2:$L$124,Inputs_RSD!$C$2:$C$124,Residential!L122,Inputs_RSD!$D$2:$D$124,Residential!J122)</f>
        <v>0.00021494423184792799</v>
      </c>
      <c r="I122" s="42">
        <f t="shared" si="1"/>
        <v>0.00021494423184792799</v>
      </c>
      <c r="J122" t="s">
        <v>135</v>
      </c>
      <c r="L122" t="s">
        <v>258</v>
      </c>
      <c r="R122" t="s">
        <v>139</v>
      </c>
      <c r="S122" t="s">
        <v>254</v>
      </c>
      <c r="T122">
        <f>+SUMIF($S$7:$S$11,LEFT(R122,5)&amp;"*",$T$7:$T$11)*SUMIF($W$15:$W$22,LEFT(_xlfn.TEXTAFTER(RIGHT(S122,3),"_"),1),$V$15:$V$22)</f>
        <v>0</v>
      </c>
    </row>
    <row r="123" spans="6:20" ht="15">
      <c r="F123" t="s">
        <v>151</v>
      </c>
      <c r="G123">
        <v>2023</v>
      </c>
      <c r="H123" s="42">
        <f>+SUMIFS(Inputs_RSD!$L$2:$L$124,Inputs_RSD!$C$2:$C$124,Residential!L123,Inputs_RSD!$D$2:$D$124,Residential!J123)</f>
        <v>0.00031499640433377599</v>
      </c>
      <c r="I123" s="42">
        <f t="shared" si="1"/>
        <v>0.00031499640433377599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0.20000000000000001</v>
      </c>
    </row>
    <row r="124" spans="6:20" ht="15">
      <c r="F124" t="s">
        <v>151</v>
      </c>
      <c r="G124">
        <v>2023</v>
      </c>
      <c r="H124" s="42">
        <f>+SUMIFS(Inputs_RSD!$L$2:$L$124,Inputs_RSD!$C$2:$C$124,Residential!L124,Inputs_RSD!$D$2:$D$124,Residential!J124)</f>
        <v>0.0025141244794864501</v>
      </c>
      <c r="I124" s="42">
        <f t="shared" si="1"/>
        <v>0.0025141244794864501</v>
      </c>
      <c r="J124" t="s">
        <v>138</v>
      </c>
      <c r="L124" t="s">
        <v>258</v>
      </c>
      <c r="R124" t="s">
        <v>143</v>
      </c>
      <c r="S124" t="s">
        <v>257</v>
      </c>
      <c r="T124">
        <f>+SUMIF($S$7:$S$11,LEFT(R124,5)&amp;"*",$T$7:$T$11)</f>
        <v>0.20000000000000001</v>
      </c>
    </row>
    <row r="125" spans="6:20" ht="15">
      <c r="F125" t="s">
        <v>151</v>
      </c>
      <c r="G125">
        <v>2023</v>
      </c>
      <c r="H125" s="42">
        <f>+SUMIFS(Inputs_RSD!$L$2:$L$124,Inputs_RSD!$C$2:$C$124,Residential!L125,Inputs_RSD!$D$2:$D$124,Residential!J125)</f>
        <v>0.0017683153930356801</v>
      </c>
      <c r="I125" s="42">
        <f t="shared" si="1"/>
        <v>0.0017683153930356801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2" ref="T124:T137">+SUMIF($S$7:$S$11,LEFT(R125,5)&amp;"*",$T$7:$T$11)</f>
        <v>0.20000000000000001</v>
      </c>
    </row>
    <row r="126" spans="6:20" ht="15">
      <c r="F126" t="s">
        <v>151</v>
      </c>
      <c r="G126">
        <v>2023</v>
      </c>
      <c r="H126" s="42">
        <f>+SUMIFS(Inputs_RSD!$L$2:$L$124,Inputs_RSD!$C$2:$C$124,Residential!L126,Inputs_RSD!$D$2:$D$124,Residential!J126)</f>
        <v>0.00066867996369597798</v>
      </c>
      <c r="I126" s="42">
        <f t="shared" si="1"/>
        <v>0.00066867996369597798</v>
      </c>
      <c r="J126" t="s">
        <v>145</v>
      </c>
      <c r="L126" t="s">
        <v>259</v>
      </c>
      <c r="R126" t="s">
        <v>212</v>
      </c>
      <c r="S126" t="s">
        <v>257</v>
      </c>
      <c r="T126">
        <f>+SUMIF($S$7:$S$11,LEFT(R126,5)&amp;"*",$T$7:$T$11)</f>
        <v>0.20000000000000001</v>
      </c>
    </row>
    <row r="127" spans="6:20" ht="15">
      <c r="F127" t="s">
        <v>151</v>
      </c>
      <c r="G127">
        <v>2023</v>
      </c>
      <c r="H127" s="42">
        <f>+SUMIFS(Inputs_RSD!$L$2:$L$124,Inputs_RSD!$C$2:$C$124,Residential!L127,Inputs_RSD!$D$2:$D$124,Residential!J127)</f>
        <v>0.00023643865503272099</v>
      </c>
      <c r="I127" s="42">
        <f t="shared" si="1"/>
        <v>0.00023643865503272099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2"/>
        <v>0.29999999999999999</v>
      </c>
    </row>
    <row r="128" spans="6:20" ht="15">
      <c r="F128" t="s">
        <v>151</v>
      </c>
      <c r="G128">
        <v>2023</v>
      </c>
      <c r="H128" s="42">
        <f>+SUMIFS(Inputs_RSD!$L$2:$L$124,Inputs_RSD!$C$2:$C$124,Residential!L128,Inputs_RSD!$D$2:$D$124,Residential!J128)</f>
        <v>0.0024058665241777598</v>
      </c>
      <c r="I128" s="42">
        <f t="shared" si="1"/>
        <v>0.0024058665241777598</v>
      </c>
      <c r="J128" t="s">
        <v>242</v>
      </c>
      <c r="L128" t="s">
        <v>259</v>
      </c>
      <c r="R128" t="s">
        <v>141</v>
      </c>
      <c r="S128" t="s">
        <v>258</v>
      </c>
      <c r="T128">
        <f>+SUMIF($S$7:$S$11,LEFT(R128,5)&amp;"*",$T$7:$T$11)</f>
        <v>0.20000000000000001</v>
      </c>
    </row>
    <row r="129" spans="6:20" ht="15">
      <c r="F129" t="s">
        <v>151</v>
      </c>
      <c r="G129">
        <v>2023</v>
      </c>
      <c r="H129" s="42">
        <f>+SUMIFS(Inputs_RSD!$L$2:$L$124,Inputs_RSD!$C$2:$C$124,Residential!L129,Inputs_RSD!$D$2:$D$124,Residential!J129)</f>
        <v>0.00426054151520409</v>
      </c>
      <c r="I129" s="42">
        <f t="shared" si="1"/>
        <v>0.00426054151520409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2"/>
        <v>0.20000000000000001</v>
      </c>
    </row>
    <row r="130" spans="6:20" ht="15">
      <c r="F130" s="43" t="s">
        <v>151</v>
      </c>
      <c r="G130" s="43">
        <v>2050</v>
      </c>
      <c r="H130" s="44">
        <f>+H7*(1-T15)</f>
        <v>0.000506142839224487</v>
      </c>
      <c r="I130" s="44">
        <f t="shared" si="1"/>
        <v>0.000506142839224487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2"/>
        <v>0.20000000000000001</v>
      </c>
    </row>
    <row r="131" spans="6:20" ht="15">
      <c r="F131" s="43" t="s">
        <v>151</v>
      </c>
      <c r="G131" s="43">
        <v>2050</v>
      </c>
      <c r="H131" s="44">
        <f t="shared" si="3" ref="H131:H194">+H8*(1-T16)</f>
        <v>0.00055272693120035003</v>
      </c>
      <c r="I131" s="44">
        <f t="shared" si="1"/>
        <v>0.00055272693120035003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>+SUMIF($S$7:$S$11,LEFT(R131,5)&amp;"*",$T$7:$T$11)</f>
        <v>0.20000000000000001</v>
      </c>
    </row>
    <row r="132" spans="6:20" ht="15">
      <c r="F132" s="43" t="s">
        <v>151</v>
      </c>
      <c r="G132" s="43">
        <v>2050</v>
      </c>
      <c r="H132" s="44">
        <f t="shared" si="3"/>
        <v>0.00043315605376271002</v>
      </c>
      <c r="I132" s="44">
        <f t="shared" si="1"/>
        <v>0.00043315605376271002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2"/>
        <v>0.29999999999999999</v>
      </c>
    </row>
    <row r="133" spans="6:20" ht="15">
      <c r="F133" s="43" t="s">
        <v>151</v>
      </c>
      <c r="G133" s="43">
        <v>2050</v>
      </c>
      <c r="H133" s="44">
        <f t="shared" si="3"/>
        <v>0.0040244969239508098</v>
      </c>
      <c r="I133" s="44">
        <f t="shared" si="1"/>
        <v>0.0040244969239508098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>+SUMIF($S$7:$S$11,LEFT(R133,5)&amp;"*",$T$7:$T$11)</f>
        <v>0.20000000000000001</v>
      </c>
    </row>
    <row r="134" spans="6:20" ht="15">
      <c r="F134" s="43" t="s">
        <v>151</v>
      </c>
      <c r="G134" s="43">
        <v>2050</v>
      </c>
      <c r="H134" s="44">
        <f t="shared" si="3"/>
        <v>0.000683619325130715</v>
      </c>
      <c r="I134" s="44">
        <f t="shared" si="1"/>
        <v>0.000683619325130715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2"/>
        <v>0.20000000000000001</v>
      </c>
    </row>
    <row r="135" spans="6:20" ht="15">
      <c r="F135" s="43" t="s">
        <v>151</v>
      </c>
      <c r="G135" s="43">
        <v>2050</v>
      </c>
      <c r="H135" s="44">
        <f t="shared" si="3"/>
        <v>0.00037301650664773602</v>
      </c>
      <c r="I135" s="44">
        <f t="shared" si="1"/>
        <v>0.00037301650664773602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>+SUMIF($S$7:$S$11,LEFT(R135,5)&amp;"*",$T$7:$T$11)</f>
        <v>0.20000000000000001</v>
      </c>
    </row>
    <row r="136" spans="6:20" ht="15">
      <c r="F136" s="43" t="s">
        <v>151</v>
      </c>
      <c r="G136" s="43">
        <v>2050</v>
      </c>
      <c r="H136" s="44">
        <f t="shared" si="3"/>
        <v>0.0065085678239306501</v>
      </c>
      <c r="I136" s="44">
        <f t="shared" si="4" ref="I136:I199">+H136</f>
        <v>0.0065085678239306501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2"/>
        <v>0.20000000000000001</v>
      </c>
    </row>
    <row r="137" spans="6:20" ht="15">
      <c r="F137" s="43" t="s">
        <v>151</v>
      </c>
      <c r="G137" s="43">
        <v>2050</v>
      </c>
      <c r="H137" s="44">
        <f t="shared" si="3"/>
        <v>0.0097445348238324302</v>
      </c>
      <c r="I137" s="44">
        <f t="shared" si="4"/>
        <v>0.0097445348238324302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>+SUMIF($S$7:$S$11,LEFT(R137,5)&amp;"*",$T$7:$T$11)</f>
        <v>0.29999999999999999</v>
      </c>
    </row>
    <row r="138" spans="6:13" ht="15">
      <c r="F138" s="43" t="s">
        <v>151</v>
      </c>
      <c r="G138" s="43">
        <v>2050</v>
      </c>
      <c r="H138" s="44">
        <f t="shared" si="3"/>
        <v>0.00075723595506168901</v>
      </c>
      <c r="I138" s="44">
        <f t="shared" si="4"/>
        <v>0.00075723595506168901</v>
      </c>
      <c r="J138" s="43" t="s">
        <v>140</v>
      </c>
      <c r="K138" s="43"/>
      <c r="L138" s="43" t="s">
        <v>214</v>
      </c>
      <c r="M138" s="43"/>
    </row>
    <row r="139" spans="6:13" ht="15">
      <c r="F139" s="43" t="s">
        <v>151</v>
      </c>
      <c r="G139" s="43">
        <v>2050</v>
      </c>
      <c r="H139" s="44">
        <f t="shared" si="3"/>
        <v>0.000343728252885419</v>
      </c>
      <c r="I139" s="44">
        <f t="shared" si="4"/>
        <v>0.000343728252885419</v>
      </c>
      <c r="J139" s="43" t="s">
        <v>143</v>
      </c>
      <c r="K139" s="43"/>
      <c r="L139" s="43" t="s">
        <v>214</v>
      </c>
      <c r="M139" s="43"/>
    </row>
    <row r="140" spans="6:13" ht="15">
      <c r="F140" s="43" t="s">
        <v>151</v>
      </c>
      <c r="G140" s="43">
        <v>2050</v>
      </c>
      <c r="H140" s="44">
        <f t="shared" si="3"/>
        <v>0.011604149295966801</v>
      </c>
      <c r="I140" s="44">
        <f t="shared" si="4"/>
        <v>0.011604149295966801</v>
      </c>
      <c r="J140" s="43" t="s">
        <v>212</v>
      </c>
      <c r="K140" s="43"/>
      <c r="L140" s="43" t="s">
        <v>214</v>
      </c>
      <c r="M140" s="43"/>
    </row>
    <row r="141" spans="6:13" ht="15">
      <c r="F141" s="43" t="s">
        <v>151</v>
      </c>
      <c r="G141" s="43">
        <v>2050</v>
      </c>
      <c r="H141" s="44">
        <f t="shared" si="3"/>
        <v>0.012331284039255199</v>
      </c>
      <c r="I141" s="44">
        <f t="shared" si="4"/>
        <v>0.012331284039255199</v>
      </c>
      <c r="J141" s="43" t="s">
        <v>137</v>
      </c>
      <c r="K141" s="43"/>
      <c r="L141" s="43" t="s">
        <v>214</v>
      </c>
      <c r="M141" s="43"/>
    </row>
    <row r="142" spans="6:13" ht="15">
      <c r="F142" s="43" t="s">
        <v>151</v>
      </c>
      <c r="G142" s="43">
        <v>2050</v>
      </c>
      <c r="H142" s="44">
        <f t="shared" si="3"/>
        <v>0.00075793685463835202</v>
      </c>
      <c r="I142" s="44">
        <f t="shared" si="4"/>
        <v>0.00075793685463835202</v>
      </c>
      <c r="J142" s="43" t="s">
        <v>140</v>
      </c>
      <c r="K142" s="43"/>
      <c r="L142" s="43" t="s">
        <v>215</v>
      </c>
      <c r="M142" s="43"/>
    </row>
    <row r="143" spans="6:13" ht="15">
      <c r="F143" s="43" t="s">
        <v>151</v>
      </c>
      <c r="G143" s="43">
        <v>2050</v>
      </c>
      <c r="H143" s="44">
        <f t="shared" si="3"/>
        <v>0.00031842733929098998</v>
      </c>
      <c r="I143" s="44">
        <f t="shared" si="4"/>
        <v>0.00031842733929098998</v>
      </c>
      <c r="J143" s="43" t="s">
        <v>143</v>
      </c>
      <c r="K143" s="43"/>
      <c r="L143" s="43" t="s">
        <v>215</v>
      </c>
      <c r="M143" s="43"/>
    </row>
    <row r="144" spans="6:13" ht="15">
      <c r="F144" s="43" t="s">
        <v>151</v>
      </c>
      <c r="G144" s="43">
        <v>2050</v>
      </c>
      <c r="H144" s="44">
        <f t="shared" si="3"/>
        <v>0.015658923996909099</v>
      </c>
      <c r="I144" s="44">
        <f t="shared" si="4"/>
        <v>0.015658923996909099</v>
      </c>
      <c r="J144" s="43" t="s">
        <v>212</v>
      </c>
      <c r="K144" s="43"/>
      <c r="L144" s="43" t="s">
        <v>215</v>
      </c>
      <c r="M144" s="43"/>
    </row>
    <row r="145" spans="6:13" ht="15">
      <c r="F145" s="43" t="s">
        <v>151</v>
      </c>
      <c r="G145" s="43">
        <v>2050</v>
      </c>
      <c r="H145" s="44">
        <f t="shared" si="3"/>
        <v>0.0137580627391312</v>
      </c>
      <c r="I145" s="44">
        <f t="shared" si="4"/>
        <v>0.0137580627391312</v>
      </c>
      <c r="J145" s="43" t="s">
        <v>137</v>
      </c>
      <c r="K145" s="43"/>
      <c r="L145" s="43" t="s">
        <v>215</v>
      </c>
      <c r="M145" s="43"/>
    </row>
    <row r="146" spans="6:13" ht="15">
      <c r="F146" s="43" t="s">
        <v>151</v>
      </c>
      <c r="G146" s="43">
        <v>2050</v>
      </c>
      <c r="H146" s="44">
        <f t="shared" si="3"/>
        <v>0.00070490984619025901</v>
      </c>
      <c r="I146" s="44">
        <f t="shared" si="4"/>
        <v>0.00070490984619025901</v>
      </c>
      <c r="J146" s="43" t="s">
        <v>140</v>
      </c>
      <c r="K146" s="43"/>
      <c r="L146" s="43" t="s">
        <v>216</v>
      </c>
      <c r="M146" s="43"/>
    </row>
    <row r="147" spans="6:13" ht="15">
      <c r="F147" s="43" t="s">
        <v>151</v>
      </c>
      <c r="G147" s="43">
        <v>2050</v>
      </c>
      <c r="H147" s="44">
        <f t="shared" si="3"/>
        <v>0.00021330643979401999</v>
      </c>
      <c r="I147" s="44">
        <f t="shared" si="4"/>
        <v>0.00021330643979401999</v>
      </c>
      <c r="J147" s="43" t="s">
        <v>143</v>
      </c>
      <c r="K147" s="43"/>
      <c r="L147" s="43" t="s">
        <v>216</v>
      </c>
      <c r="M147" s="43"/>
    </row>
    <row r="148" spans="6:13" ht="15">
      <c r="F148" s="43" t="s">
        <v>151</v>
      </c>
      <c r="G148" s="43">
        <v>2050</v>
      </c>
      <c r="H148" s="44">
        <f t="shared" si="3"/>
        <v>0.0113937015968713</v>
      </c>
      <c r="I148" s="44">
        <f t="shared" si="4"/>
        <v>0.0113937015968713</v>
      </c>
      <c r="J148" s="43" t="s">
        <v>217</v>
      </c>
      <c r="K148" s="43"/>
      <c r="L148" s="43" t="s">
        <v>216</v>
      </c>
      <c r="M148" s="43"/>
    </row>
    <row r="149" spans="6:13" ht="15">
      <c r="F149" s="43" t="s">
        <v>151</v>
      </c>
      <c r="G149" s="43">
        <v>2050</v>
      </c>
      <c r="H149" s="44">
        <f t="shared" si="3"/>
        <v>0.013665642356902799</v>
      </c>
      <c r="I149" s="44">
        <f t="shared" si="4"/>
        <v>0.013665642356902799</v>
      </c>
      <c r="J149" s="43" t="s">
        <v>137</v>
      </c>
      <c r="K149" s="43"/>
      <c r="L149" s="43" t="s">
        <v>216</v>
      </c>
      <c r="M149" s="43"/>
    </row>
    <row r="150" spans="6:13" ht="15">
      <c r="F150" s="43" t="s">
        <v>151</v>
      </c>
      <c r="G150" s="43">
        <v>2050</v>
      </c>
      <c r="H150" s="44">
        <f t="shared" si="3"/>
        <v>0.00063201440609990996</v>
      </c>
      <c r="I150" s="44">
        <f t="shared" si="4"/>
        <v>0.00063201440609990996</v>
      </c>
      <c r="J150" s="43" t="s">
        <v>140</v>
      </c>
      <c r="K150" s="43"/>
      <c r="L150" s="43" t="s">
        <v>218</v>
      </c>
      <c r="M150" s="43"/>
    </row>
    <row r="151" spans="6:13" ht="15">
      <c r="F151" s="43" t="s">
        <v>151</v>
      </c>
      <c r="G151" s="43">
        <v>2050</v>
      </c>
      <c r="H151" s="44">
        <f t="shared" si="3"/>
        <v>9.2802973696255701E-05</v>
      </c>
      <c r="I151" s="44">
        <f t="shared" si="4"/>
        <v>9.2802973696255701E-05</v>
      </c>
      <c r="J151" s="43" t="s">
        <v>143</v>
      </c>
      <c r="K151" s="43"/>
      <c r="L151" s="43" t="s">
        <v>218</v>
      </c>
      <c r="M151" s="43"/>
    </row>
    <row r="152" spans="6:13" ht="15">
      <c r="F152" s="43" t="s">
        <v>151</v>
      </c>
      <c r="G152" s="43">
        <v>2050</v>
      </c>
      <c r="H152" s="44">
        <f t="shared" si="3"/>
        <v>0.0124634538797252</v>
      </c>
      <c r="I152" s="44">
        <f t="shared" si="4"/>
        <v>0.0124634538797252</v>
      </c>
      <c r="J152" s="43" t="s">
        <v>219</v>
      </c>
      <c r="K152" s="43"/>
      <c r="L152" s="43" t="s">
        <v>218</v>
      </c>
      <c r="M152" s="43"/>
    </row>
    <row r="153" spans="6:13" ht="15">
      <c r="F153" s="43" t="s">
        <v>151</v>
      </c>
      <c r="G153" s="43">
        <v>2050</v>
      </c>
      <c r="H153" s="44">
        <f t="shared" si="3"/>
        <v>0.0116206091575292</v>
      </c>
      <c r="I153" s="44">
        <f t="shared" si="4"/>
        <v>0.0116206091575292</v>
      </c>
      <c r="J153" s="43" t="s">
        <v>137</v>
      </c>
      <c r="K153" s="43"/>
      <c r="L153" s="43" t="s">
        <v>218</v>
      </c>
      <c r="M153" s="43"/>
    </row>
    <row r="154" spans="6:13" ht="15">
      <c r="F154" s="43" t="s">
        <v>151</v>
      </c>
      <c r="G154" s="43">
        <v>2050</v>
      </c>
      <c r="H154" s="44">
        <f t="shared" si="3"/>
        <v>0.00058833522338227497</v>
      </c>
      <c r="I154" s="44">
        <f t="shared" si="4"/>
        <v>0.00058833522338227497</v>
      </c>
      <c r="J154" s="43" t="s">
        <v>140</v>
      </c>
      <c r="K154" s="43"/>
      <c r="L154" s="43" t="s">
        <v>220</v>
      </c>
      <c r="M154" s="43"/>
    </row>
    <row r="155" spans="6:13" ht="15">
      <c r="F155" s="43" t="s">
        <v>151</v>
      </c>
      <c r="G155" s="43">
        <v>2050</v>
      </c>
      <c r="H155" s="44">
        <f t="shared" si="3"/>
        <v>6.9127556176359E-05</v>
      </c>
      <c r="I155" s="44">
        <f t="shared" si="4"/>
        <v>6.9127556176359E-05</v>
      </c>
      <c r="J155" s="43" t="s">
        <v>143</v>
      </c>
      <c r="K155" s="43"/>
      <c r="L155" s="43" t="s">
        <v>220</v>
      </c>
      <c r="M155" s="43"/>
    </row>
    <row r="156" spans="6:13" ht="15">
      <c r="F156" s="43" t="s">
        <v>151</v>
      </c>
      <c r="G156" s="43">
        <v>2050</v>
      </c>
      <c r="H156" s="44">
        <f t="shared" si="3"/>
        <v>0.016645048110215999</v>
      </c>
      <c r="I156" s="44">
        <f t="shared" si="4"/>
        <v>0.016645048110215999</v>
      </c>
      <c r="J156" s="43" t="s">
        <v>221</v>
      </c>
      <c r="K156" s="43"/>
      <c r="L156" s="43" t="s">
        <v>220</v>
      </c>
      <c r="M156" s="43"/>
    </row>
    <row r="157" spans="6:13" ht="15">
      <c r="F157" s="43" t="s">
        <v>151</v>
      </c>
      <c r="G157" s="43">
        <v>2050</v>
      </c>
      <c r="H157" s="44">
        <f t="shared" si="3"/>
        <v>0.010940282504497099</v>
      </c>
      <c r="I157" s="44">
        <f t="shared" si="4"/>
        <v>0.010940282504497099</v>
      </c>
      <c r="J157" s="43" t="s">
        <v>137</v>
      </c>
      <c r="K157" s="43"/>
      <c r="L157" s="43" t="s">
        <v>220</v>
      </c>
      <c r="M157" s="43"/>
    </row>
    <row r="158" spans="6:13" ht="15">
      <c r="F158" s="43" t="s">
        <v>151</v>
      </c>
      <c r="G158" s="43">
        <v>2050</v>
      </c>
      <c r="H158" s="44">
        <f t="shared" si="3"/>
        <v>0.00055338501641265204</v>
      </c>
      <c r="I158" s="44">
        <f t="shared" si="4"/>
        <v>0.00055338501641265204</v>
      </c>
      <c r="J158" s="43" t="s">
        <v>140</v>
      </c>
      <c r="K158" s="43"/>
      <c r="L158" s="43" t="s">
        <v>222</v>
      </c>
      <c r="M158" s="43"/>
    </row>
    <row r="159" spans="6:13" ht="15">
      <c r="F159" s="43" t="s">
        <v>151</v>
      </c>
      <c r="G159" s="43">
        <v>2050</v>
      </c>
      <c r="H159" s="44">
        <f t="shared" si="3"/>
        <v>8.4873154087721598E-05</v>
      </c>
      <c r="I159" s="44">
        <f t="shared" si="4"/>
        <v>8.4873154087721598E-05</v>
      </c>
      <c r="J159" s="43" t="s">
        <v>143</v>
      </c>
      <c r="K159" s="43"/>
      <c r="L159" s="43" t="s">
        <v>222</v>
      </c>
      <c r="M159" s="43"/>
    </row>
    <row r="160" spans="6:13" ht="15">
      <c r="F160" s="43" t="s">
        <v>151</v>
      </c>
      <c r="G160" s="43">
        <v>2050</v>
      </c>
      <c r="H160" s="44">
        <f t="shared" si="3"/>
        <v>0.0226241477602659</v>
      </c>
      <c r="I160" s="44">
        <f t="shared" si="4"/>
        <v>0.0226241477602659</v>
      </c>
      <c r="J160" s="43" t="s">
        <v>223</v>
      </c>
      <c r="K160" s="43"/>
      <c r="L160" s="43" t="s">
        <v>222</v>
      </c>
      <c r="M160" s="43"/>
    </row>
    <row r="161" spans="6:13" ht="15">
      <c r="F161" s="43" t="s">
        <v>151</v>
      </c>
      <c r="G161" s="43">
        <v>2050</v>
      </c>
      <c r="H161" s="44">
        <f t="shared" si="3"/>
        <v>0.011080838801265799</v>
      </c>
      <c r="I161" s="44">
        <f t="shared" si="4"/>
        <v>0.011080838801265799</v>
      </c>
      <c r="J161" s="43" t="s">
        <v>137</v>
      </c>
      <c r="K161" s="43"/>
      <c r="L161" s="43" t="s">
        <v>222</v>
      </c>
      <c r="M161" s="43"/>
    </row>
    <row r="162" spans="6:13" ht="15">
      <c r="F162" s="43" t="s">
        <v>151</v>
      </c>
      <c r="G162" s="43">
        <v>2050</v>
      </c>
      <c r="H162" s="44">
        <f t="shared" si="3"/>
        <v>0.000533896737113557</v>
      </c>
      <c r="I162" s="44">
        <f t="shared" si="4"/>
        <v>0.000533896737113557</v>
      </c>
      <c r="J162" s="43" t="s">
        <v>140</v>
      </c>
      <c r="K162" s="43"/>
      <c r="L162" s="43" t="s">
        <v>224</v>
      </c>
      <c r="M162" s="43"/>
    </row>
    <row r="163" spans="6:13" ht="15">
      <c r="F163" s="43" t="s">
        <v>151</v>
      </c>
      <c r="G163" s="43">
        <v>2050</v>
      </c>
      <c r="H163" s="44">
        <f t="shared" si="3"/>
        <v>7.1426639989066005E-05</v>
      </c>
      <c r="I163" s="44">
        <f t="shared" si="4"/>
        <v>7.1426639989066005E-05</v>
      </c>
      <c r="J163" s="43" t="s">
        <v>143</v>
      </c>
      <c r="K163" s="43"/>
      <c r="L163" s="43" t="s">
        <v>224</v>
      </c>
      <c r="M163" s="43"/>
    </row>
    <row r="164" spans="6:13" ht="15">
      <c r="F164" s="43" t="s">
        <v>151</v>
      </c>
      <c r="G164" s="43">
        <v>2050</v>
      </c>
      <c r="H164" s="44">
        <f t="shared" si="3"/>
        <v>0.027338413527361698</v>
      </c>
      <c r="I164" s="44">
        <f t="shared" si="4"/>
        <v>0.027338413527361698</v>
      </c>
      <c r="J164" s="43" t="s">
        <v>225</v>
      </c>
      <c r="K164" s="43"/>
      <c r="L164" s="43" t="s">
        <v>224</v>
      </c>
      <c r="M164" s="43"/>
    </row>
    <row r="165" spans="6:13" ht="15">
      <c r="F165" s="43" t="s">
        <v>151</v>
      </c>
      <c r="G165" s="43">
        <v>2050</v>
      </c>
      <c r="H165" s="44">
        <f t="shared" si="3"/>
        <v>0.010581748102151799</v>
      </c>
      <c r="I165" s="44">
        <f t="shared" si="4"/>
        <v>0.010581748102151799</v>
      </c>
      <c r="J165" s="43" t="s">
        <v>137</v>
      </c>
      <c r="K165" s="43"/>
      <c r="L165" s="43" t="s">
        <v>224</v>
      </c>
      <c r="M165" s="43"/>
    </row>
    <row r="166" spans="6:13" ht="15">
      <c r="F166" s="43" t="s">
        <v>151</v>
      </c>
      <c r="G166" s="43">
        <v>2050</v>
      </c>
      <c r="H166" s="44">
        <f t="shared" si="3"/>
        <v>0.00074241698715176601</v>
      </c>
      <c r="I166" s="44">
        <f t="shared" si="4"/>
        <v>0.00074241698715176601</v>
      </c>
      <c r="J166" s="43" t="s">
        <v>141</v>
      </c>
      <c r="K166" s="43"/>
      <c r="L166" s="43" t="s">
        <v>226</v>
      </c>
      <c r="M166" s="43"/>
    </row>
    <row r="167" spans="6:13" ht="15">
      <c r="F167" s="43" t="s">
        <v>151</v>
      </c>
      <c r="G167" s="43">
        <v>2050</v>
      </c>
      <c r="H167" s="44">
        <f t="shared" si="3"/>
        <v>0.00069732301417353205</v>
      </c>
      <c r="I167" s="44">
        <f t="shared" si="4"/>
        <v>0.00069732301417353205</v>
      </c>
      <c r="J167" s="43" t="s">
        <v>144</v>
      </c>
      <c r="K167" s="43"/>
      <c r="L167" s="43" t="s">
        <v>226</v>
      </c>
      <c r="M167" s="43"/>
    </row>
    <row r="168" spans="6:13" ht="15">
      <c r="F168" s="43" t="s">
        <v>151</v>
      </c>
      <c r="G168" s="43">
        <v>2050</v>
      </c>
      <c r="H168" s="44">
        <f t="shared" si="3"/>
        <v>0.0016091636703289801</v>
      </c>
      <c r="I168" s="44">
        <f t="shared" si="4"/>
        <v>0.0016091636703289801</v>
      </c>
      <c r="J168" s="43" t="s">
        <v>227</v>
      </c>
      <c r="K168" s="43"/>
      <c r="L168" s="43" t="s">
        <v>226</v>
      </c>
      <c r="M168" s="43"/>
    </row>
    <row r="169" spans="6:13" ht="15">
      <c r="F169" s="43" t="s">
        <v>151</v>
      </c>
      <c r="G169" s="43">
        <v>2050</v>
      </c>
      <c r="H169" s="44">
        <f t="shared" si="3"/>
        <v>0.0057786168730819196</v>
      </c>
      <c r="I169" s="44">
        <f t="shared" si="4"/>
        <v>0.0057786168730819196</v>
      </c>
      <c r="J169" s="43" t="s">
        <v>138</v>
      </c>
      <c r="K169" s="43"/>
      <c r="L169" s="43" t="s">
        <v>226</v>
      </c>
      <c r="M169" s="43"/>
    </row>
    <row r="170" spans="6:13" ht="15">
      <c r="F170" s="43" t="s">
        <v>151</v>
      </c>
      <c r="G170" s="43">
        <v>2050</v>
      </c>
      <c r="H170" s="44">
        <f t="shared" si="3"/>
        <v>0.00077940560081569</v>
      </c>
      <c r="I170" s="44">
        <f t="shared" si="4"/>
        <v>0.00077940560081569</v>
      </c>
      <c r="J170" s="43" t="s">
        <v>141</v>
      </c>
      <c r="K170" s="43"/>
      <c r="L170" s="43" t="s">
        <v>228</v>
      </c>
      <c r="M170" s="43"/>
    </row>
    <row r="171" spans="6:13" ht="15">
      <c r="F171" s="43" t="s">
        <v>151</v>
      </c>
      <c r="G171" s="43">
        <v>2050</v>
      </c>
      <c r="H171" s="44">
        <f t="shared" si="3"/>
        <v>0.000426163933939329</v>
      </c>
      <c r="I171" s="44">
        <f t="shared" si="4"/>
        <v>0.000426163933939329</v>
      </c>
      <c r="J171" s="43" t="s">
        <v>144</v>
      </c>
      <c r="K171" s="43"/>
      <c r="L171" s="43" t="s">
        <v>228</v>
      </c>
      <c r="M171" s="43"/>
    </row>
    <row r="172" spans="6:13" ht="15">
      <c r="F172" s="43" t="s">
        <v>151</v>
      </c>
      <c r="G172" s="43">
        <v>2050</v>
      </c>
      <c r="H172" s="44">
        <f t="shared" si="3"/>
        <v>0.012603603215973499</v>
      </c>
      <c r="I172" s="44">
        <f t="shared" si="4"/>
        <v>0.012603603215973499</v>
      </c>
      <c r="J172" s="43" t="s">
        <v>227</v>
      </c>
      <c r="K172" s="43"/>
      <c r="L172" s="43" t="s">
        <v>228</v>
      </c>
      <c r="M172" s="43"/>
    </row>
    <row r="173" spans="6:13" ht="15">
      <c r="F173" s="43" t="s">
        <v>151</v>
      </c>
      <c r="G173" s="43">
        <v>2050</v>
      </c>
      <c r="H173" s="44">
        <f t="shared" si="3"/>
        <v>0.0053948468322694201</v>
      </c>
      <c r="I173" s="44">
        <f t="shared" si="4"/>
        <v>0.0053948468322694201</v>
      </c>
      <c r="J173" s="43" t="s">
        <v>138</v>
      </c>
      <c r="K173" s="43"/>
      <c r="L173" s="43" t="s">
        <v>228</v>
      </c>
      <c r="M173" s="43"/>
    </row>
    <row r="174" spans="6:13" ht="15">
      <c r="F174" s="43" t="s">
        <v>151</v>
      </c>
      <c r="G174" s="43">
        <v>2050</v>
      </c>
      <c r="H174" s="44">
        <f t="shared" si="3"/>
        <v>0.00093488148228942805</v>
      </c>
      <c r="I174" s="44">
        <f t="shared" si="4"/>
        <v>0.00093488148228942805</v>
      </c>
      <c r="J174" s="43" t="s">
        <v>141</v>
      </c>
      <c r="K174" s="43"/>
      <c r="L174" s="43" t="s">
        <v>229</v>
      </c>
      <c r="M174" s="43"/>
    </row>
    <row r="175" spans="6:13" ht="15">
      <c r="F175" s="43" t="s">
        <v>151</v>
      </c>
      <c r="G175" s="43">
        <v>2050</v>
      </c>
      <c r="H175" s="44">
        <f t="shared" si="3"/>
        <v>0.00040670311858187198</v>
      </c>
      <c r="I175" s="44">
        <f t="shared" si="4"/>
        <v>0.00040670311858187198</v>
      </c>
      <c r="J175" s="43" t="s">
        <v>144</v>
      </c>
      <c r="K175" s="43"/>
      <c r="L175" s="43" t="s">
        <v>229</v>
      </c>
      <c r="M175" s="43"/>
    </row>
    <row r="176" spans="6:13" ht="15">
      <c r="F176" s="43" t="s">
        <v>151</v>
      </c>
      <c r="G176" s="43">
        <v>2050</v>
      </c>
      <c r="H176" s="44">
        <f t="shared" si="3"/>
        <v>0.019962815705499199</v>
      </c>
      <c r="I176" s="44">
        <f t="shared" si="4"/>
        <v>0.019962815705499199</v>
      </c>
      <c r="J176" s="43" t="s">
        <v>227</v>
      </c>
      <c r="K176" s="43"/>
      <c r="L176" s="43" t="s">
        <v>229</v>
      </c>
      <c r="M176" s="43"/>
    </row>
    <row r="177" spans="6:13" ht="15">
      <c r="F177" s="43" t="s">
        <v>151</v>
      </c>
      <c r="G177" s="43">
        <v>2050</v>
      </c>
      <c r="H177" s="44">
        <f t="shared" si="3"/>
        <v>0.0079920668210354106</v>
      </c>
      <c r="I177" s="44">
        <f t="shared" si="4"/>
        <v>0.0079920668210354106</v>
      </c>
      <c r="J177" s="43" t="s">
        <v>138</v>
      </c>
      <c r="K177" s="43"/>
      <c r="L177" s="43" t="s">
        <v>229</v>
      </c>
      <c r="M177" s="43"/>
    </row>
    <row r="178" spans="6:13" ht="15">
      <c r="F178" s="43" t="s">
        <v>151</v>
      </c>
      <c r="G178" s="43">
        <v>2050</v>
      </c>
      <c r="H178" s="44">
        <f t="shared" si="3"/>
        <v>0.00095937840089950596</v>
      </c>
      <c r="I178" s="44">
        <f t="shared" si="4"/>
        <v>0.00095937840089950596</v>
      </c>
      <c r="J178" s="43" t="s">
        <v>141</v>
      </c>
      <c r="K178" s="43"/>
      <c r="L178" s="43" t="s">
        <v>230</v>
      </c>
      <c r="M178" s="43"/>
    </row>
    <row r="179" spans="6:13" ht="15">
      <c r="F179" s="43" t="s">
        <v>151</v>
      </c>
      <c r="G179" s="43">
        <v>2050</v>
      </c>
      <c r="H179" s="44">
        <f t="shared" si="3"/>
        <v>0.00039745734872240202</v>
      </c>
      <c r="I179" s="44">
        <f t="shared" si="4"/>
        <v>0.00039745734872240202</v>
      </c>
      <c r="J179" s="43" t="s">
        <v>144</v>
      </c>
      <c r="K179" s="43"/>
      <c r="L179" s="43" t="s">
        <v>230</v>
      </c>
      <c r="M179" s="43"/>
    </row>
    <row r="180" spans="6:13" ht="15">
      <c r="F180" s="43" t="s">
        <v>151</v>
      </c>
      <c r="G180" s="43">
        <v>2050</v>
      </c>
      <c r="H180" s="44">
        <f t="shared" si="3"/>
        <v>0.023880087312967601</v>
      </c>
      <c r="I180" s="44">
        <f t="shared" si="4"/>
        <v>0.023880087312967601</v>
      </c>
      <c r="J180" s="43" t="s">
        <v>227</v>
      </c>
      <c r="K180" s="43"/>
      <c r="L180" s="43" t="s">
        <v>230</v>
      </c>
      <c r="M180" s="43"/>
    </row>
    <row r="181" spans="6:13" ht="15">
      <c r="F181" s="43" t="s">
        <v>151</v>
      </c>
      <c r="G181" s="43">
        <v>2050</v>
      </c>
      <c r="H181" s="44">
        <f t="shared" si="3"/>
        <v>0.0089012862565573808</v>
      </c>
      <c r="I181" s="44">
        <f t="shared" si="4"/>
        <v>0.0089012862565573808</v>
      </c>
      <c r="J181" s="43" t="s">
        <v>138</v>
      </c>
      <c r="K181" s="43"/>
      <c r="L181" s="43" t="s">
        <v>230</v>
      </c>
      <c r="M181" s="43"/>
    </row>
    <row r="182" spans="6:13" ht="15">
      <c r="F182" s="43" t="s">
        <v>151</v>
      </c>
      <c r="G182" s="43">
        <v>2050</v>
      </c>
      <c r="H182" s="44">
        <f t="shared" si="3"/>
        <v>0.00094983104774723102</v>
      </c>
      <c r="I182" s="44">
        <f t="shared" si="4"/>
        <v>0.00094983104774723102</v>
      </c>
      <c r="J182" s="43" t="s">
        <v>141</v>
      </c>
      <c r="K182" s="43"/>
      <c r="L182" s="43" t="s">
        <v>231</v>
      </c>
      <c r="M182" s="43"/>
    </row>
    <row r="183" spans="6:13" ht="15">
      <c r="F183" s="43" t="s">
        <v>151</v>
      </c>
      <c r="G183" s="43">
        <v>2050</v>
      </c>
      <c r="H183" s="44">
        <f t="shared" si="3"/>
        <v>0.00039487301870630399</v>
      </c>
      <c r="I183" s="44">
        <f t="shared" si="4"/>
        <v>0.00039487301870630399</v>
      </c>
      <c r="J183" s="43" t="s">
        <v>144</v>
      </c>
      <c r="K183" s="43"/>
      <c r="L183" s="43" t="s">
        <v>231</v>
      </c>
      <c r="M183" s="43"/>
    </row>
    <row r="184" spans="6:13" ht="15">
      <c r="F184" s="43" t="s">
        <v>151</v>
      </c>
      <c r="G184" s="43">
        <v>2050</v>
      </c>
      <c r="H184" s="44">
        <f t="shared" si="3"/>
        <v>0.020324283757671101</v>
      </c>
      <c r="I184" s="44">
        <f t="shared" si="4"/>
        <v>0.020324283757671101</v>
      </c>
      <c r="J184" s="43" t="s">
        <v>232</v>
      </c>
      <c r="K184" s="43"/>
      <c r="L184" s="43" t="s">
        <v>231</v>
      </c>
      <c r="M184" s="43"/>
    </row>
    <row r="185" spans="6:13" ht="15">
      <c r="F185" s="43" t="s">
        <v>151</v>
      </c>
      <c r="G185" s="43">
        <v>2050</v>
      </c>
      <c r="H185" s="44">
        <f t="shared" si="3"/>
        <v>0.0099971612245433501</v>
      </c>
      <c r="I185" s="44">
        <f t="shared" si="4"/>
        <v>0.0099971612245433501</v>
      </c>
      <c r="J185" s="43" t="s">
        <v>138</v>
      </c>
      <c r="K185" s="43"/>
      <c r="L185" s="43" t="s">
        <v>231</v>
      </c>
      <c r="M185" s="43"/>
    </row>
    <row r="186" spans="6:13" ht="15">
      <c r="F186" s="43" t="s">
        <v>151</v>
      </c>
      <c r="G186" s="43">
        <v>2050</v>
      </c>
      <c r="H186" s="44">
        <f t="shared" si="3"/>
        <v>0.00092710745268607096</v>
      </c>
      <c r="I186" s="44">
        <f t="shared" si="4"/>
        <v>0.00092710745268607096</v>
      </c>
      <c r="J186" s="43" t="s">
        <v>141</v>
      </c>
      <c r="K186" s="43"/>
      <c r="L186" s="43" t="s">
        <v>233</v>
      </c>
      <c r="M186" s="43"/>
    </row>
    <row r="187" spans="6:13" ht="15">
      <c r="F187" s="43" t="s">
        <v>151</v>
      </c>
      <c r="G187" s="43">
        <v>2050</v>
      </c>
      <c r="H187" s="44">
        <f t="shared" si="3"/>
        <v>0.000368293949598222</v>
      </c>
      <c r="I187" s="44">
        <f t="shared" si="4"/>
        <v>0.000368293949598222</v>
      </c>
      <c r="J187" s="43" t="s">
        <v>144</v>
      </c>
      <c r="K187" s="43"/>
      <c r="L187" s="43" t="s">
        <v>233</v>
      </c>
      <c r="M187" s="43"/>
    </row>
    <row r="188" spans="6:13" ht="15">
      <c r="F188" s="43" t="s">
        <v>151</v>
      </c>
      <c r="G188" s="43">
        <v>2050</v>
      </c>
      <c r="H188" s="44">
        <f t="shared" si="3"/>
        <v>0.028990562100458198</v>
      </c>
      <c r="I188" s="44">
        <f t="shared" si="4"/>
        <v>0.028990562100458198</v>
      </c>
      <c r="J188" s="43" t="s">
        <v>234</v>
      </c>
      <c r="K188" s="43"/>
      <c r="L188" s="43" t="s">
        <v>233</v>
      </c>
      <c r="M188" s="43"/>
    </row>
    <row r="189" spans="6:13" ht="15">
      <c r="F189" s="43" t="s">
        <v>151</v>
      </c>
      <c r="G189" s="43">
        <v>2050</v>
      </c>
      <c r="H189" s="44">
        <f t="shared" si="3"/>
        <v>0.0106097605259381</v>
      </c>
      <c r="I189" s="44">
        <f t="shared" si="4"/>
        <v>0.0106097605259381</v>
      </c>
      <c r="J189" s="43" t="s">
        <v>138</v>
      </c>
      <c r="K189" s="43"/>
      <c r="L189" s="43" t="s">
        <v>233</v>
      </c>
      <c r="M189" s="43"/>
    </row>
    <row r="190" spans="6:13" ht="15">
      <c r="F190" s="43" t="s">
        <v>151</v>
      </c>
      <c r="G190" s="43">
        <v>2050</v>
      </c>
      <c r="H190" s="44">
        <f t="shared" si="3"/>
        <v>0.00089871332337915601</v>
      </c>
      <c r="I190" s="44">
        <f t="shared" si="4"/>
        <v>0.00089871332337915601</v>
      </c>
      <c r="J190" s="43" t="s">
        <v>141</v>
      </c>
      <c r="K190" s="43"/>
      <c r="L190" s="43" t="s">
        <v>235</v>
      </c>
      <c r="M190" s="43"/>
    </row>
    <row r="191" spans="6:13" ht="15">
      <c r="F191" s="43" t="s">
        <v>151</v>
      </c>
      <c r="G191" s="43">
        <v>2050</v>
      </c>
      <c r="H191" s="44">
        <f t="shared" si="3"/>
        <v>0.00033519631170326802</v>
      </c>
      <c r="I191" s="44">
        <f t="shared" si="4"/>
        <v>0.00033519631170326802</v>
      </c>
      <c r="J191" s="43" t="s">
        <v>144</v>
      </c>
      <c r="K191" s="43"/>
      <c r="L191" s="43" t="s">
        <v>235</v>
      </c>
      <c r="M191" s="43"/>
    </row>
    <row r="192" spans="6:13" ht="15">
      <c r="F192" s="43" t="s">
        <v>151</v>
      </c>
      <c r="G192" s="43">
        <v>2050</v>
      </c>
      <c r="H192" s="44">
        <f t="shared" si="3"/>
        <v>0.039529383884159101</v>
      </c>
      <c r="I192" s="44">
        <f t="shared" si="4"/>
        <v>0.039529383884159101</v>
      </c>
      <c r="J192" s="43" t="s">
        <v>236</v>
      </c>
      <c r="K192" s="43"/>
      <c r="L192" s="43" t="s">
        <v>235</v>
      </c>
      <c r="M192" s="43"/>
    </row>
    <row r="193" spans="6:13" ht="15">
      <c r="F193" s="43" t="s">
        <v>151</v>
      </c>
      <c r="G193" s="43">
        <v>2050</v>
      </c>
      <c r="H193" s="44">
        <f t="shared" si="3"/>
        <v>0.011065162721274399</v>
      </c>
      <c r="I193" s="44">
        <f t="shared" si="4"/>
        <v>0.011065162721274399</v>
      </c>
      <c r="J193" s="43" t="s">
        <v>138</v>
      </c>
      <c r="K193" s="43"/>
      <c r="L193" s="43" t="s">
        <v>235</v>
      </c>
      <c r="M193" s="43"/>
    </row>
    <row r="194" spans="6:13" ht="15">
      <c r="F194" s="43" t="s">
        <v>151</v>
      </c>
      <c r="G194" s="43">
        <v>2050</v>
      </c>
      <c r="H194" s="44">
        <f t="shared" si="3"/>
        <v>0.00089917332740457596</v>
      </c>
      <c r="I194" s="44">
        <f t="shared" si="4"/>
        <v>0.00089917332740457596</v>
      </c>
      <c r="J194" s="43" t="s">
        <v>141</v>
      </c>
      <c r="K194" s="43"/>
      <c r="L194" s="43" t="s">
        <v>237</v>
      </c>
      <c r="M194" s="43"/>
    </row>
    <row r="195" spans="6:13" ht="15">
      <c r="F195" s="43" t="s">
        <v>151</v>
      </c>
      <c r="G195" s="43">
        <v>2050</v>
      </c>
      <c r="H195" s="44">
        <f t="shared" si="5" ref="H195:H252">+H72*(1-T80)</f>
        <v>0.00033086537242422499</v>
      </c>
      <c r="I195" s="44">
        <f t="shared" si="4"/>
        <v>0.00033086537242422499</v>
      </c>
      <c r="J195" s="43" t="s">
        <v>144</v>
      </c>
      <c r="K195" s="43"/>
      <c r="L195" s="43" t="s">
        <v>237</v>
      </c>
      <c r="M195" s="43"/>
    </row>
    <row r="196" spans="6:13" ht="15">
      <c r="F196" s="43" t="s">
        <v>151</v>
      </c>
      <c r="G196" s="43">
        <v>2050</v>
      </c>
      <c r="H196" s="44">
        <f t="shared" si="5"/>
        <v>0.050493263338740102</v>
      </c>
      <c r="I196" s="44">
        <f t="shared" si="4"/>
        <v>0.050493263338740102</v>
      </c>
      <c r="J196" s="43" t="s">
        <v>238</v>
      </c>
      <c r="K196" s="43"/>
      <c r="L196" s="43" t="s">
        <v>237</v>
      </c>
      <c r="M196" s="43"/>
    </row>
    <row r="197" spans="6:13" ht="15">
      <c r="F197" s="43" t="s">
        <v>151</v>
      </c>
      <c r="G197" s="43">
        <v>2050</v>
      </c>
      <c r="H197" s="44">
        <f t="shared" si="5"/>
        <v>0.0114874610881934</v>
      </c>
      <c r="I197" s="44">
        <f t="shared" si="4"/>
        <v>0.0114874610881934</v>
      </c>
      <c r="J197" s="43" t="s">
        <v>138</v>
      </c>
      <c r="K197" s="43"/>
      <c r="L197" s="43" t="s">
        <v>237</v>
      </c>
      <c r="M197" s="43"/>
    </row>
    <row r="198" spans="6:13" ht="15">
      <c r="F198" s="43" t="s">
        <v>151</v>
      </c>
      <c r="G198" s="43">
        <v>2050</v>
      </c>
      <c r="H198" s="44">
        <f t="shared" si="5"/>
        <v>0.00087038647541608097</v>
      </c>
      <c r="I198" s="44">
        <f t="shared" si="4"/>
        <v>0.00087038647541608097</v>
      </c>
      <c r="J198" s="43" t="s">
        <v>141</v>
      </c>
      <c r="K198" s="43"/>
      <c r="L198" s="43" t="s">
        <v>239</v>
      </c>
      <c r="M198" s="43"/>
    </row>
    <row r="199" spans="6:13" ht="15">
      <c r="F199" s="43" t="s">
        <v>151</v>
      </c>
      <c r="G199" s="43">
        <v>2050</v>
      </c>
      <c r="H199" s="44">
        <f t="shared" si="5"/>
        <v>0.00023534708508606299</v>
      </c>
      <c r="I199" s="44">
        <f t="shared" si="4"/>
        <v>0.00023534708508606299</v>
      </c>
      <c r="J199" s="43" t="s">
        <v>144</v>
      </c>
      <c r="K199" s="43"/>
      <c r="L199" s="43" t="s">
        <v>239</v>
      </c>
      <c r="M199" s="43"/>
    </row>
    <row r="200" spans="6:13" ht="15">
      <c r="F200" s="43" t="s">
        <v>151</v>
      </c>
      <c r="G200" s="43">
        <v>2050</v>
      </c>
      <c r="H200" s="44">
        <f t="shared" si="5"/>
        <v>0.052195880415110002</v>
      </c>
      <c r="I200" s="44">
        <f t="shared" si="6" ref="I200:I252">+H200</f>
        <v>0.052195880415110002</v>
      </c>
      <c r="J200" s="43" t="s">
        <v>240</v>
      </c>
      <c r="K200" s="43"/>
      <c r="L200" s="43" t="s">
        <v>239</v>
      </c>
      <c r="M200" s="43"/>
    </row>
    <row r="201" spans="6:13" ht="15">
      <c r="F201" s="43" t="s">
        <v>151</v>
      </c>
      <c r="G201" s="43">
        <v>2050</v>
      </c>
      <c r="H201" s="44">
        <f t="shared" si="5"/>
        <v>0.0104359658232331</v>
      </c>
      <c r="I201" s="44">
        <f t="shared" si="6"/>
        <v>0.0104359658232331</v>
      </c>
      <c r="J201" s="43" t="s">
        <v>138</v>
      </c>
      <c r="K201" s="43"/>
      <c r="L201" s="43" t="s">
        <v>239</v>
      </c>
      <c r="M201" s="43"/>
    </row>
    <row r="202" spans="6:13" ht="15">
      <c r="F202" s="43" t="s">
        <v>151</v>
      </c>
      <c r="G202" s="43">
        <v>2050</v>
      </c>
      <c r="H202" s="44">
        <f t="shared" si="5"/>
        <v>0.00084666683429302902</v>
      </c>
      <c r="I202" s="44">
        <f t="shared" si="6"/>
        <v>0.00084666683429302902</v>
      </c>
      <c r="J202" s="43" t="s">
        <v>142</v>
      </c>
      <c r="K202" s="43"/>
      <c r="L202" s="43" t="s">
        <v>241</v>
      </c>
      <c r="M202" s="43"/>
    </row>
    <row r="203" spans="6:13" ht="15">
      <c r="F203" s="43" t="s">
        <v>151</v>
      </c>
      <c r="G203" s="43">
        <v>2050</v>
      </c>
      <c r="H203" s="44">
        <f t="shared" si="5"/>
        <v>0.00066867996369597798</v>
      </c>
      <c r="I203" s="44">
        <f t="shared" si="6"/>
        <v>0.00066867996369597798</v>
      </c>
      <c r="J203" s="43" t="s">
        <v>145</v>
      </c>
      <c r="K203" s="43"/>
      <c r="L203" s="43" t="s">
        <v>241</v>
      </c>
      <c r="M203" s="43"/>
    </row>
    <row r="204" spans="6:13" ht="15">
      <c r="F204" s="43" t="s">
        <v>151</v>
      </c>
      <c r="G204" s="43">
        <v>2050</v>
      </c>
      <c r="H204" s="44">
        <f t="shared" si="5"/>
        <v>0.0024058665241777598</v>
      </c>
      <c r="I204" s="44">
        <f t="shared" si="6"/>
        <v>0.0024058665241777598</v>
      </c>
      <c r="J204" s="43" t="s">
        <v>242</v>
      </c>
      <c r="K204" s="43"/>
      <c r="L204" s="43" t="s">
        <v>241</v>
      </c>
      <c r="M204" s="43"/>
    </row>
    <row r="205" spans="6:13" ht="15">
      <c r="F205" s="43" t="s">
        <v>151</v>
      </c>
      <c r="G205" s="43">
        <v>2050</v>
      </c>
      <c r="H205" s="44">
        <f t="shared" si="5"/>
        <v>0.00426054151520409</v>
      </c>
      <c r="I205" s="44">
        <f t="shared" si="6"/>
        <v>0.00426054151520409</v>
      </c>
      <c r="J205" s="43" t="s">
        <v>139</v>
      </c>
      <c r="K205" s="43"/>
      <c r="L205" s="43" t="s">
        <v>241</v>
      </c>
      <c r="M205" s="43"/>
    </row>
    <row r="206" spans="6:13" ht="15">
      <c r="F206" s="43" t="s">
        <v>151</v>
      </c>
      <c r="G206" s="43">
        <v>2050</v>
      </c>
      <c r="H206" s="44">
        <f t="shared" si="5"/>
        <v>0.0017683153930356801</v>
      </c>
      <c r="I206" s="44">
        <f t="shared" si="6"/>
        <v>0.0017683153930356801</v>
      </c>
      <c r="J206" s="43" t="s">
        <v>142</v>
      </c>
      <c r="K206" s="43"/>
      <c r="L206" s="43" t="s">
        <v>243</v>
      </c>
      <c r="M206" s="43"/>
    </row>
    <row r="207" spans="6:13" ht="15">
      <c r="F207" s="43" t="s">
        <v>151</v>
      </c>
      <c r="G207" s="43">
        <v>2050</v>
      </c>
      <c r="H207" s="44">
        <f t="shared" si="5"/>
        <v>0.000750537163695459</v>
      </c>
      <c r="I207" s="44">
        <f t="shared" si="6"/>
        <v>0.000750537163695459</v>
      </c>
      <c r="J207" s="43" t="s">
        <v>145</v>
      </c>
      <c r="K207" s="43"/>
      <c r="L207" s="43" t="s">
        <v>243</v>
      </c>
      <c r="M207" s="43"/>
    </row>
    <row r="208" spans="6:13" ht="15">
      <c r="F208" s="43" t="s">
        <v>151</v>
      </c>
      <c r="G208" s="43">
        <v>2050</v>
      </c>
      <c r="H208" s="44">
        <f t="shared" si="5"/>
        <v>0.020717034161966401</v>
      </c>
      <c r="I208" s="44">
        <f t="shared" si="6"/>
        <v>0.020717034161966401</v>
      </c>
      <c r="J208" s="43" t="s">
        <v>242</v>
      </c>
      <c r="K208" s="43"/>
      <c r="L208" s="43" t="s">
        <v>243</v>
      </c>
      <c r="M208" s="43"/>
    </row>
    <row r="209" spans="6:13" ht="15">
      <c r="F209" s="43" t="s">
        <v>151</v>
      </c>
      <c r="G209" s="43">
        <v>2050</v>
      </c>
      <c r="H209" s="44">
        <f t="shared" si="5"/>
        <v>0.0088922350864476096</v>
      </c>
      <c r="I209" s="44">
        <f t="shared" si="6"/>
        <v>0.0088922350864476096</v>
      </c>
      <c r="J209" s="43" t="s">
        <v>139</v>
      </c>
      <c r="K209" s="43"/>
      <c r="L209" s="43" t="s">
        <v>243</v>
      </c>
      <c r="M209" s="43"/>
    </row>
    <row r="210" spans="6:13" ht="15">
      <c r="F210" s="43" t="s">
        <v>151</v>
      </c>
      <c r="G210" s="43">
        <v>2050</v>
      </c>
      <c r="H210" s="44">
        <f t="shared" si="5"/>
        <v>0.0020047682124008999</v>
      </c>
      <c r="I210" s="44">
        <f t="shared" si="6"/>
        <v>0.0020047682124008999</v>
      </c>
      <c r="J210" s="43" t="s">
        <v>142</v>
      </c>
      <c r="K210" s="43"/>
      <c r="L210" s="43" t="s">
        <v>244</v>
      </c>
      <c r="M210" s="43"/>
    </row>
    <row r="211" spans="6:13" ht="15">
      <c r="F211" s="43" t="s">
        <v>151</v>
      </c>
      <c r="G211" s="43">
        <v>2050</v>
      </c>
      <c r="H211" s="44">
        <f t="shared" si="5"/>
        <v>0.00059115484277808797</v>
      </c>
      <c r="I211" s="44">
        <f t="shared" si="6"/>
        <v>0.00059115484277808797</v>
      </c>
      <c r="J211" s="43" t="s">
        <v>145</v>
      </c>
      <c r="K211" s="43"/>
      <c r="L211" s="43" t="s">
        <v>244</v>
      </c>
      <c r="M211" s="43"/>
    </row>
    <row r="212" spans="6:13" ht="15">
      <c r="F212" s="43" t="s">
        <v>151</v>
      </c>
      <c r="G212" s="43">
        <v>2050</v>
      </c>
      <c r="H212" s="44">
        <f t="shared" si="5"/>
        <v>0.033083652738783199</v>
      </c>
      <c r="I212" s="44">
        <f t="shared" si="6"/>
        <v>0.033083652738783199</v>
      </c>
      <c r="J212" s="43" t="s">
        <v>242</v>
      </c>
      <c r="K212" s="43"/>
      <c r="L212" s="43" t="s">
        <v>244</v>
      </c>
      <c r="M212" s="43"/>
    </row>
    <row r="213" spans="6:13" ht="15">
      <c r="F213" s="43" t="s">
        <v>151</v>
      </c>
      <c r="G213" s="43">
        <v>2050</v>
      </c>
      <c r="H213" s="44">
        <f t="shared" si="5"/>
        <v>0.0117236462517728</v>
      </c>
      <c r="I213" s="44">
        <f t="shared" si="6"/>
        <v>0.0117236462517728</v>
      </c>
      <c r="J213" s="43" t="s">
        <v>139</v>
      </c>
      <c r="K213" s="43"/>
      <c r="L213" s="43" t="s">
        <v>244</v>
      </c>
      <c r="M213" s="43"/>
    </row>
    <row r="214" spans="6:13" ht="15">
      <c r="F214" s="43" t="s">
        <v>151</v>
      </c>
      <c r="G214" s="43">
        <v>2050</v>
      </c>
      <c r="H214" s="44">
        <f t="shared" si="5"/>
        <v>0.00196179164560536</v>
      </c>
      <c r="I214" s="44">
        <f t="shared" si="6"/>
        <v>0.00196179164560536</v>
      </c>
      <c r="J214" s="43" t="s">
        <v>142</v>
      </c>
      <c r="K214" s="43"/>
      <c r="L214" s="43" t="s">
        <v>245</v>
      </c>
      <c r="M214" s="43"/>
    </row>
    <row r="215" spans="6:13" ht="15">
      <c r="F215" s="43" t="s">
        <v>151</v>
      </c>
      <c r="G215" s="43">
        <v>2050</v>
      </c>
      <c r="H215" s="44">
        <f t="shared" si="5"/>
        <v>0.00051352659953481301</v>
      </c>
      <c r="I215" s="44">
        <f t="shared" si="6"/>
        <v>0.00051352659953481301</v>
      </c>
      <c r="J215" s="43" t="s">
        <v>145</v>
      </c>
      <c r="K215" s="43"/>
      <c r="L215" s="43" t="s">
        <v>245</v>
      </c>
      <c r="M215" s="43"/>
    </row>
    <row r="216" spans="6:13" ht="15">
      <c r="F216" s="43" t="s">
        <v>151</v>
      </c>
      <c r="G216" s="43">
        <v>2050</v>
      </c>
      <c r="H216" s="44">
        <f t="shared" si="5"/>
        <v>0.038234291164306301</v>
      </c>
      <c r="I216" s="44">
        <f t="shared" si="6"/>
        <v>0.038234291164306301</v>
      </c>
      <c r="J216" s="43" t="s">
        <v>242</v>
      </c>
      <c r="K216" s="43"/>
      <c r="L216" s="43" t="s">
        <v>245</v>
      </c>
      <c r="M216" s="43"/>
    </row>
    <row r="217" spans="6:13" ht="15">
      <c r="F217" s="43" t="s">
        <v>151</v>
      </c>
      <c r="G217" s="43">
        <v>2050</v>
      </c>
      <c r="H217" s="44">
        <f t="shared" si="5"/>
        <v>0.013255956176612699</v>
      </c>
      <c r="I217" s="44">
        <f t="shared" si="6"/>
        <v>0.013255956176612699</v>
      </c>
      <c r="J217" s="43" t="s">
        <v>139</v>
      </c>
      <c r="K217" s="43"/>
      <c r="L217" s="43" t="s">
        <v>245</v>
      </c>
      <c r="M217" s="43"/>
    </row>
    <row r="218" spans="6:13" ht="15">
      <c r="F218" s="43" t="s">
        <v>151</v>
      </c>
      <c r="G218" s="43">
        <v>2050</v>
      </c>
      <c r="H218" s="44">
        <f t="shared" si="5"/>
        <v>0.0017035279711745399</v>
      </c>
      <c r="I218" s="44">
        <f t="shared" si="6"/>
        <v>0.0017035279711745399</v>
      </c>
      <c r="J218" s="43" t="s">
        <v>142</v>
      </c>
      <c r="K218" s="43"/>
      <c r="L218" s="43" t="s">
        <v>246</v>
      </c>
      <c r="M218" s="43"/>
    </row>
    <row r="219" spans="6:13" ht="15">
      <c r="F219" s="43" t="s">
        <v>151</v>
      </c>
      <c r="G219" s="43">
        <v>2050</v>
      </c>
      <c r="H219" s="44">
        <f t="shared" si="5"/>
        <v>0.00047564031426238499</v>
      </c>
      <c r="I219" s="44">
        <f t="shared" si="6"/>
        <v>0.00047564031426238499</v>
      </c>
      <c r="J219" s="43" t="s">
        <v>145</v>
      </c>
      <c r="K219" s="43"/>
      <c r="L219" s="43" t="s">
        <v>246</v>
      </c>
      <c r="M219" s="43"/>
    </row>
    <row r="220" spans="6:13" ht="15">
      <c r="F220" s="43" t="s">
        <v>151</v>
      </c>
      <c r="G220" s="43">
        <v>2050</v>
      </c>
      <c r="H220" s="44">
        <f t="shared" si="5"/>
        <v>0.043300799885821702</v>
      </c>
      <c r="I220" s="44">
        <f t="shared" si="6"/>
        <v>0.043300799885821702</v>
      </c>
      <c r="J220" s="43" t="s">
        <v>247</v>
      </c>
      <c r="K220" s="43"/>
      <c r="L220" s="43" t="s">
        <v>246</v>
      </c>
      <c r="M220" s="43"/>
    </row>
    <row r="221" spans="6:13" ht="15">
      <c r="F221" s="43" t="s">
        <v>151</v>
      </c>
      <c r="G221" s="43">
        <v>2050</v>
      </c>
      <c r="H221" s="44">
        <f t="shared" si="5"/>
        <v>0.014139525083172099</v>
      </c>
      <c r="I221" s="44">
        <f t="shared" si="6"/>
        <v>0.014139525083172099</v>
      </c>
      <c r="J221" s="43" t="s">
        <v>139</v>
      </c>
      <c r="K221" s="43"/>
      <c r="L221" s="43" t="s">
        <v>246</v>
      </c>
      <c r="M221" s="43"/>
    </row>
    <row r="222" spans="6:13" ht="15">
      <c r="F222" s="43" t="s">
        <v>151</v>
      </c>
      <c r="G222" s="43">
        <v>2050</v>
      </c>
      <c r="H222" s="44">
        <f t="shared" si="5"/>
        <v>0.00139319820124895</v>
      </c>
      <c r="I222" s="44">
        <f t="shared" si="6"/>
        <v>0.00139319820124895</v>
      </c>
      <c r="J222" s="43" t="s">
        <v>142</v>
      </c>
      <c r="K222" s="43"/>
      <c r="L222" s="43" t="s">
        <v>248</v>
      </c>
      <c r="M222" s="43"/>
    </row>
    <row r="223" spans="6:13" ht="15">
      <c r="F223" s="43" t="s">
        <v>151</v>
      </c>
      <c r="G223" s="43">
        <v>2050</v>
      </c>
      <c r="H223" s="44">
        <f t="shared" si="5"/>
        <v>0.00046204216750972199</v>
      </c>
      <c r="I223" s="44">
        <f t="shared" si="6"/>
        <v>0.00046204216750972199</v>
      </c>
      <c r="J223" s="43" t="s">
        <v>145</v>
      </c>
      <c r="K223" s="43"/>
      <c r="L223" s="43" t="s">
        <v>248</v>
      </c>
      <c r="M223" s="43"/>
    </row>
    <row r="224" spans="6:13" ht="15">
      <c r="F224" s="43" t="s">
        <v>151</v>
      </c>
      <c r="G224" s="43">
        <v>2050</v>
      </c>
      <c r="H224" s="44">
        <f t="shared" si="5"/>
        <v>0.0489015983401654</v>
      </c>
      <c r="I224" s="44">
        <f t="shared" si="6"/>
        <v>0.0489015983401654</v>
      </c>
      <c r="J224" s="43" t="s">
        <v>249</v>
      </c>
      <c r="K224" s="43"/>
      <c r="L224" s="43" t="s">
        <v>248</v>
      </c>
      <c r="M224" s="43"/>
    </row>
    <row r="225" spans="6:13" ht="15">
      <c r="F225" s="43" t="s">
        <v>151</v>
      </c>
      <c r="G225" s="43">
        <v>2050</v>
      </c>
      <c r="H225" s="44">
        <f t="shared" si="5"/>
        <v>0.0143038292745449</v>
      </c>
      <c r="I225" s="44">
        <f t="shared" si="6"/>
        <v>0.0143038292745449</v>
      </c>
      <c r="J225" s="43" t="s">
        <v>139</v>
      </c>
      <c r="K225" s="43"/>
      <c r="L225" s="43" t="s">
        <v>248</v>
      </c>
      <c r="M225" s="43"/>
    </row>
    <row r="226" spans="6:13" ht="15">
      <c r="F226" s="43" t="s">
        <v>151</v>
      </c>
      <c r="G226" s="43">
        <v>2050</v>
      </c>
      <c r="H226" s="44">
        <f t="shared" si="5"/>
        <v>0.0012866536750593201</v>
      </c>
      <c r="I226" s="44">
        <f t="shared" si="6"/>
        <v>0.0012866536750593201</v>
      </c>
      <c r="J226" s="43" t="s">
        <v>142</v>
      </c>
      <c r="K226" s="43"/>
      <c r="L226" s="43" t="s">
        <v>250</v>
      </c>
      <c r="M226" s="43"/>
    </row>
    <row r="227" spans="6:13" ht="15">
      <c r="F227" s="43" t="s">
        <v>151</v>
      </c>
      <c r="G227" s="43">
        <v>2050</v>
      </c>
      <c r="H227" s="44">
        <f t="shared" si="5"/>
        <v>0.00043173964300815897</v>
      </c>
      <c r="I227" s="44">
        <f t="shared" si="6"/>
        <v>0.00043173964300815897</v>
      </c>
      <c r="J227" s="43" t="s">
        <v>145</v>
      </c>
      <c r="K227" s="43"/>
      <c r="L227" s="43" t="s">
        <v>250</v>
      </c>
      <c r="M227" s="43"/>
    </row>
    <row r="228" spans="6:13" ht="15">
      <c r="F228" s="43" t="s">
        <v>151</v>
      </c>
      <c r="G228" s="43">
        <v>2050</v>
      </c>
      <c r="H228" s="44">
        <f t="shared" si="5"/>
        <v>0.060316400230437502</v>
      </c>
      <c r="I228" s="44">
        <f t="shared" si="6"/>
        <v>0.060316400230437502</v>
      </c>
      <c r="J228" s="43" t="s">
        <v>251</v>
      </c>
      <c r="K228" s="43"/>
      <c r="L228" s="43" t="s">
        <v>250</v>
      </c>
      <c r="M228" s="43"/>
    </row>
    <row r="229" spans="6:13" ht="15">
      <c r="F229" s="43" t="s">
        <v>151</v>
      </c>
      <c r="G229" s="43">
        <v>2050</v>
      </c>
      <c r="H229" s="44">
        <f t="shared" si="5"/>
        <v>0.0143517332094984</v>
      </c>
      <c r="I229" s="44">
        <f t="shared" si="6"/>
        <v>0.0143517332094984</v>
      </c>
      <c r="J229" s="43" t="s">
        <v>139</v>
      </c>
      <c r="K229" s="43"/>
      <c r="L229" s="43" t="s">
        <v>250</v>
      </c>
      <c r="M229" s="43"/>
    </row>
    <row r="230" spans="6:13" ht="15">
      <c r="F230" s="43" t="s">
        <v>151</v>
      </c>
      <c r="G230" s="43">
        <v>2050</v>
      </c>
      <c r="H230" s="44">
        <f t="shared" si="5"/>
        <v>0.0012249928868643301</v>
      </c>
      <c r="I230" s="44">
        <f t="shared" si="6"/>
        <v>0.0012249928868643301</v>
      </c>
      <c r="J230" s="43" t="s">
        <v>142</v>
      </c>
      <c r="K230" s="43"/>
      <c r="L230" s="43" t="s">
        <v>252</v>
      </c>
      <c r="M230" s="43"/>
    </row>
    <row r="231" spans="6:13" ht="15">
      <c r="F231" s="43" t="s">
        <v>151</v>
      </c>
      <c r="G231" s="43">
        <v>2050</v>
      </c>
      <c r="H231" s="44">
        <f t="shared" si="5"/>
        <v>0.00041119730191954202</v>
      </c>
      <c r="I231" s="44">
        <f t="shared" si="6"/>
        <v>0.00041119730191954202</v>
      </c>
      <c r="J231" s="43" t="s">
        <v>145</v>
      </c>
      <c r="K231" s="43"/>
      <c r="L231" s="43" t="s">
        <v>252</v>
      </c>
      <c r="M231" s="43"/>
    </row>
    <row r="232" spans="6:13" ht="15">
      <c r="F232" s="43" t="s">
        <v>151</v>
      </c>
      <c r="G232" s="43">
        <v>2050</v>
      </c>
      <c r="H232" s="44">
        <f t="shared" si="5"/>
        <v>0.072534210143308797</v>
      </c>
      <c r="I232" s="44">
        <f t="shared" si="6"/>
        <v>0.072534210143308797</v>
      </c>
      <c r="J232" s="43" t="s">
        <v>253</v>
      </c>
      <c r="K232" s="43"/>
      <c r="L232" s="43" t="s">
        <v>252</v>
      </c>
      <c r="M232" s="43"/>
    </row>
    <row r="233" spans="6:13" ht="15">
      <c r="F233" s="43" t="s">
        <v>151</v>
      </c>
      <c r="G233" s="43">
        <v>2050</v>
      </c>
      <c r="H233" s="44">
        <f t="shared" si="5"/>
        <v>0.0144314490951484</v>
      </c>
      <c r="I233" s="44">
        <f t="shared" si="6"/>
        <v>0.0144314490951484</v>
      </c>
      <c r="J233" s="43" t="s">
        <v>139</v>
      </c>
      <c r="K233" s="43"/>
      <c r="L233" s="43" t="s">
        <v>252</v>
      </c>
      <c r="M233" s="43"/>
    </row>
    <row r="234" spans="6:13" ht="15">
      <c r="F234" s="43" t="s">
        <v>151</v>
      </c>
      <c r="G234" s="43">
        <v>2050</v>
      </c>
      <c r="H234" s="44">
        <f t="shared" si="5"/>
        <v>0.00108148631148779</v>
      </c>
      <c r="I234" s="44">
        <f t="shared" si="6"/>
        <v>0.00108148631148779</v>
      </c>
      <c r="J234" s="43" t="s">
        <v>142</v>
      </c>
      <c r="K234" s="43"/>
      <c r="L234" s="43" t="s">
        <v>254</v>
      </c>
      <c r="M234" s="43"/>
    </row>
    <row r="235" spans="6:13" ht="15">
      <c r="F235" s="43" t="s">
        <v>151</v>
      </c>
      <c r="G235" s="43">
        <v>2050</v>
      </c>
      <c r="H235" s="44">
        <f t="shared" si="5"/>
        <v>0.00030143313414422002</v>
      </c>
      <c r="I235" s="44">
        <f t="shared" si="6"/>
        <v>0.00030143313414422002</v>
      </c>
      <c r="J235" s="43" t="s">
        <v>145</v>
      </c>
      <c r="K235" s="43"/>
      <c r="L235" s="43" t="s">
        <v>254</v>
      </c>
      <c r="M235" s="43"/>
    </row>
    <row r="236" spans="6:13" ht="15">
      <c r="F236" s="43" t="s">
        <v>151</v>
      </c>
      <c r="G236" s="43">
        <v>2050</v>
      </c>
      <c r="H236" s="44">
        <f t="shared" si="5"/>
        <v>0.095721007741370198</v>
      </c>
      <c r="I236" s="44">
        <f t="shared" si="6"/>
        <v>0.095721007741370198</v>
      </c>
      <c r="J236" s="43" t="s">
        <v>255</v>
      </c>
      <c r="K236" s="43"/>
      <c r="L236" s="43" t="s">
        <v>254</v>
      </c>
      <c r="M236" s="43"/>
    </row>
    <row r="237" spans="6:13" ht="15">
      <c r="F237" s="43" t="s">
        <v>151</v>
      </c>
      <c r="G237" s="43">
        <v>2050</v>
      </c>
      <c r="H237" s="44">
        <f t="shared" si="5"/>
        <v>0.013140678240923199</v>
      </c>
      <c r="I237" s="44">
        <f t="shared" si="6"/>
        <v>0.013140678240923199</v>
      </c>
      <c r="J237" s="43" t="s">
        <v>139</v>
      </c>
      <c r="K237" s="43"/>
      <c r="L237" s="43" t="s">
        <v>254</v>
      </c>
      <c r="M237" s="43"/>
    </row>
    <row r="238" spans="6:13" ht="15">
      <c r="F238" s="43" t="s">
        <v>151</v>
      </c>
      <c r="G238" s="43">
        <v>2050</v>
      </c>
      <c r="H238" s="44">
        <f t="shared" si="5"/>
        <v>0.00026004696136061763</v>
      </c>
      <c r="I238" s="44">
        <f t="shared" si="6"/>
        <v>0.00026004696136061763</v>
      </c>
      <c r="J238" s="43" t="s">
        <v>140</v>
      </c>
      <c r="K238" s="43"/>
      <c r="L238" s="43" t="s">
        <v>257</v>
      </c>
      <c r="M238" s="43"/>
    </row>
    <row r="239" spans="6:13" ht="15">
      <c r="F239" s="43" t="s">
        <v>151</v>
      </c>
      <c r="G239" s="43">
        <v>2050</v>
      </c>
      <c r="H239" s="44">
        <f t="shared" si="5"/>
        <v>0.00019713297929808483</v>
      </c>
      <c r="I239" s="44">
        <f t="shared" si="6"/>
        <v>0.00019713297929808483</v>
      </c>
      <c r="J239" s="43" t="s">
        <v>143</v>
      </c>
      <c r="K239" s="43"/>
      <c r="L239" s="43" t="s">
        <v>257</v>
      </c>
      <c r="M239" s="43"/>
    </row>
    <row r="240" spans="6:13" ht="15">
      <c r="F240" s="43" t="s">
        <v>151</v>
      </c>
      <c r="G240" s="43">
        <v>2050</v>
      </c>
      <c r="H240" s="44">
        <f t="shared" si="5"/>
        <v>0.00015475984693050801</v>
      </c>
      <c r="I240" s="44">
        <f t="shared" si="6"/>
        <v>0.00015475984693050801</v>
      </c>
      <c r="J240" s="43" t="s">
        <v>134</v>
      </c>
      <c r="K240" s="43"/>
      <c r="L240" s="43" t="s">
        <v>257</v>
      </c>
      <c r="M240" s="43"/>
    </row>
    <row r="241" spans="6:13" ht="15">
      <c r="F241" s="43" t="s">
        <v>151</v>
      </c>
      <c r="G241" s="43">
        <v>2050</v>
      </c>
      <c r="H241" s="44">
        <f t="shared" si="5"/>
        <v>0.00010599210862708401</v>
      </c>
      <c r="I241" s="44">
        <f t="shared" si="6"/>
        <v>0.00010599210862708401</v>
      </c>
      <c r="J241" s="43" t="s">
        <v>212</v>
      </c>
      <c r="K241" s="43"/>
      <c r="L241" s="43" t="s">
        <v>257</v>
      </c>
      <c r="M241" s="43"/>
    </row>
    <row r="242" spans="6:13" ht="15">
      <c r="F242" s="43" t="s">
        <v>151</v>
      </c>
      <c r="G242" s="43">
        <v>2050</v>
      </c>
      <c r="H242" s="44">
        <f t="shared" si="5"/>
        <v>0.0018895343615767707</v>
      </c>
      <c r="I242" s="44">
        <f t="shared" si="6"/>
        <v>0.0018895343615767707</v>
      </c>
      <c r="J242" s="43" t="s">
        <v>137</v>
      </c>
      <c r="K242" s="43"/>
      <c r="L242" s="43" t="s">
        <v>257</v>
      </c>
      <c r="M242" s="43"/>
    </row>
    <row r="243" spans="6:13" ht="15">
      <c r="F243" s="43" t="s">
        <v>151</v>
      </c>
      <c r="G243" s="43">
        <v>2050</v>
      </c>
      <c r="H243" s="44">
        <f t="shared" si="5"/>
        <v>0.0002447727400042208</v>
      </c>
      <c r="I243" s="44">
        <f t="shared" si="6"/>
        <v>0.0002447727400042208</v>
      </c>
      <c r="J243" s="43" t="s">
        <v>141</v>
      </c>
      <c r="K243" s="43"/>
      <c r="L243" s="43" t="s">
        <v>258</v>
      </c>
      <c r="M243" s="43"/>
    </row>
    <row r="244" spans="6:13" ht="15">
      <c r="F244" s="43" t="s">
        <v>151</v>
      </c>
      <c r="G244" s="43">
        <v>2050</v>
      </c>
      <c r="H244" s="44">
        <f t="shared" si="5"/>
        <v>0.00017426247359539682</v>
      </c>
      <c r="I244" s="44">
        <f t="shared" si="6"/>
        <v>0.00017426247359539682</v>
      </c>
      <c r="J244" s="43" t="s">
        <v>144</v>
      </c>
      <c r="K244" s="43"/>
      <c r="L244" s="43" t="s">
        <v>258</v>
      </c>
      <c r="M244" s="43"/>
    </row>
    <row r="245" spans="6:13" ht="15">
      <c r="F245" s="43" t="s">
        <v>151</v>
      </c>
      <c r="G245" s="43">
        <v>2050</v>
      </c>
      <c r="H245" s="44">
        <f t="shared" si="5"/>
        <v>0.00017195538547834239</v>
      </c>
      <c r="I245" s="44">
        <f t="shared" si="6"/>
        <v>0.00017195538547834239</v>
      </c>
      <c r="J245" s="43" t="s">
        <v>135</v>
      </c>
      <c r="K245" s="43"/>
      <c r="L245" s="43" t="s">
        <v>258</v>
      </c>
      <c r="M245" s="43"/>
    </row>
    <row r="246" spans="6:13" ht="15">
      <c r="F246" s="43" t="s">
        <v>151</v>
      </c>
      <c r="G246" s="43">
        <v>2050</v>
      </c>
      <c r="H246" s="44">
        <f t="shared" si="5"/>
        <v>0.00025199712346702079</v>
      </c>
      <c r="I246" s="44">
        <f t="shared" si="6"/>
        <v>0.00025199712346702079</v>
      </c>
      <c r="J246" s="43" t="s">
        <v>227</v>
      </c>
      <c r="K246" s="43"/>
      <c r="L246" s="43" t="s">
        <v>258</v>
      </c>
      <c r="M246" s="43"/>
    </row>
    <row r="247" spans="6:13" ht="15">
      <c r="F247" s="43" t="s">
        <v>151</v>
      </c>
      <c r="G247" s="43">
        <v>2050</v>
      </c>
      <c r="H247" s="44">
        <f t="shared" si="5"/>
        <v>0.001759887135640515</v>
      </c>
      <c r="I247" s="44">
        <f t="shared" si="6"/>
        <v>0.001759887135640515</v>
      </c>
      <c r="J247" s="43" t="s">
        <v>138</v>
      </c>
      <c r="K247" s="43"/>
      <c r="L247" s="43" t="s">
        <v>258</v>
      </c>
      <c r="M247" s="43"/>
    </row>
    <row r="248" spans="6:13" ht="15">
      <c r="F248" s="43" t="s">
        <v>151</v>
      </c>
      <c r="G248" s="43">
        <v>2050</v>
      </c>
      <c r="H248" s="44">
        <f t="shared" si="5"/>
        <v>0.0014146523144285441</v>
      </c>
      <c r="I248" s="44">
        <f t="shared" si="6"/>
        <v>0.0014146523144285441</v>
      </c>
      <c r="J248" s="43" t="s">
        <v>142</v>
      </c>
      <c r="K248" s="43"/>
      <c r="L248" s="43" t="s">
        <v>259</v>
      </c>
      <c r="M248" s="43"/>
    </row>
    <row r="249" spans="6:13" ht="15">
      <c r="F249" s="43" t="s">
        <v>151</v>
      </c>
      <c r="G249" s="43">
        <v>2050</v>
      </c>
      <c r="H249" s="44">
        <f t="shared" si="5"/>
        <v>0.00053494397095678239</v>
      </c>
      <c r="I249" s="44">
        <f t="shared" si="6"/>
        <v>0.00053494397095678239</v>
      </c>
      <c r="J249" s="43" t="s">
        <v>145</v>
      </c>
      <c r="K249" s="43"/>
      <c r="L249" s="43" t="s">
        <v>259</v>
      </c>
      <c r="M249" s="43"/>
    </row>
    <row r="250" spans="6:13" ht="15">
      <c r="F250" s="43" t="s">
        <v>151</v>
      </c>
      <c r="G250" s="43">
        <v>2050</v>
      </c>
      <c r="H250" s="44">
        <f t="shared" si="5"/>
        <v>0.0001891509240261768</v>
      </c>
      <c r="I250" s="44">
        <f t="shared" si="6"/>
        <v>0.0001891509240261768</v>
      </c>
      <c r="J250" s="43" t="s">
        <v>136</v>
      </c>
      <c r="K250" s="43"/>
      <c r="L250" s="43" t="s">
        <v>259</v>
      </c>
      <c r="M250" s="43"/>
    </row>
    <row r="251" spans="6:13" ht="15">
      <c r="F251" s="43" t="s">
        <v>151</v>
      </c>
      <c r="G251" s="43">
        <v>2050</v>
      </c>
      <c r="H251" s="44">
        <f t="shared" si="5"/>
        <v>0.0019246932193422079</v>
      </c>
      <c r="I251" s="44">
        <f t="shared" si="6"/>
        <v>0.0019246932193422079</v>
      </c>
      <c r="J251" s="43" t="s">
        <v>242</v>
      </c>
      <c r="K251" s="43"/>
      <c r="L251" s="43" t="s">
        <v>259</v>
      </c>
      <c r="M251" s="43"/>
    </row>
    <row r="252" spans="6:13" ht="15">
      <c r="F252" s="43" t="s">
        <v>151</v>
      </c>
      <c r="G252" s="43">
        <v>2050</v>
      </c>
      <c r="H252" s="44">
        <f t="shared" si="5"/>
        <v>0.002982379060642863</v>
      </c>
      <c r="I252" s="44">
        <f t="shared" si="6"/>
        <v>0.002982379060642863</v>
      </c>
      <c r="J252" s="43" t="s">
        <v>139</v>
      </c>
      <c r="K252" s="43"/>
      <c r="L252" s="43" t="s">
        <v>259</v>
      </c>
      <c r="M252" s="43"/>
    </row>
    <row r="253" spans="6:13" ht="15">
      <c r="F253" s="43"/>
      <c r="G253" s="43"/>
      <c r="H253" s="44"/>
      <c r="I253" s="44"/>
      <c r="J253" s="43"/>
      <c r="K253" s="43"/>
      <c r="L253" s="43"/>
      <c r="M253" s="43"/>
    </row>
    <row r="254" spans="6:12" ht="15">
      <c r="F254" s="43"/>
      <c r="G254" s="43"/>
      <c r="J254" s="43"/>
      <c r="L254" s="43"/>
    </row>
  </sheetData>
  <pageMargins left="0.7" right="0.7" top="0.75" bottom="0.75" header="0.3" footer="0.3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 topLeftCell="A1">
      <selection pane="topLeft" activeCell="R2" sqref="R2:R6"/>
    </sheetView>
  </sheetViews>
  <sheetFormatPr defaultRowHeight="15"/>
  <cols>
    <col min="3" max="3" width="18.7142857142857" customWidth="1"/>
    <col min="4" max="4" width="18.5714285714286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0.013140678240923199</v>
      </c>
      <c r="M109">
        <v>0.013140678240923199</v>
      </c>
    </row>
    <row r="110" spans="1:13" ht="1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0.00032505870170077201</v>
      </c>
      <c r="M110">
        <v>0.00032505870170077201</v>
      </c>
    </row>
    <row r="111" spans="1:13" ht="1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0.00024641622412260601</v>
      </c>
      <c r="M111">
        <v>0.00024641622412260601</v>
      </c>
    </row>
    <row r="112" spans="1:13" ht="1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0.00019344980866313499</v>
      </c>
      <c r="M112">
        <v>0.00019344980866313499</v>
      </c>
    </row>
    <row r="113" spans="1:13" ht="1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0.000132490135783855</v>
      </c>
      <c r="M113">
        <v>0.000132490135783855</v>
      </c>
    </row>
    <row r="114" spans="1:13" ht="1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0.0026993348022525299</v>
      </c>
      <c r="M114">
        <v>0.0026993348022525299</v>
      </c>
    </row>
    <row r="115" spans="1:13" ht="1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0.00030596592500527599</v>
      </c>
      <c r="M115">
        <v>0.00030596592500527599</v>
      </c>
    </row>
    <row r="116" spans="1:13" ht="1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0.000217828091994246</v>
      </c>
      <c r="M116">
        <v>0.000217828091994246</v>
      </c>
    </row>
    <row r="117" spans="1:13" ht="1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0.00021494423184792799</v>
      </c>
      <c r="M117">
        <v>0.00021494423184792799</v>
      </c>
    </row>
    <row r="118" spans="1:13" ht="1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0.00031499640433377599</v>
      </c>
      <c r="M118">
        <v>0.00031499640433377599</v>
      </c>
    </row>
    <row r="119" spans="1:13" ht="1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0.0025141244794864501</v>
      </c>
      <c r="M119">
        <v>0.0025141244794864501</v>
      </c>
    </row>
    <row r="120" spans="1:13" ht="1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0.0017683153930356801</v>
      </c>
      <c r="M120">
        <v>0.0017683153930356801</v>
      </c>
    </row>
    <row r="121" spans="1:13" ht="1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0.00066867996369597798</v>
      </c>
      <c r="M121">
        <v>0.00066867996369597798</v>
      </c>
    </row>
    <row r="122" spans="1:13" ht="1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0.00023643865503272099</v>
      </c>
      <c r="M122">
        <v>0.00023643865503272099</v>
      </c>
    </row>
    <row r="123" spans="1:13" ht="1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0.0024058665241777598</v>
      </c>
      <c r="M123">
        <v>0.0024058665241777598</v>
      </c>
    </row>
    <row r="124" spans="1:13" ht="1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0.00426054151520409</v>
      </c>
      <c r="M124">
        <v>0.00426054151520409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 topLeftCell="A1">
      <selection pane="topLeft" activeCell="N8" sqref="N8"/>
    </sheetView>
  </sheetViews>
  <sheetFormatPr defaultRowHeight="15"/>
  <cols>
    <col min="9" max="9" width="11.1428571428571" bestFit="1" customWidth="1"/>
    <col min="20" max="20" width="18.8571428571429" customWidth="1"/>
  </cols>
  <sheetData>
    <row r="7" spans="3:22" ht="15.75" thickBot="1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1" ht="1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si="0" ref="J9:J13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1" ht="1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1" ht="1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1" ht="1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1" ht="1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5:21" ht="1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5:21" ht="1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5:21" ht="1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ht="1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ht="1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14:21" ht="1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14:21" ht="1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14:21" ht="1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14:21" ht="1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 topLeftCell="A1">
      <selection pane="topLeft" activeCell="F26" sqref="F26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ht="1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5:15" ht="1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5:15" ht="15">
      <c r="E7" t="s">
        <v>151</v>
      </c>
      <c r="F7">
        <v>2022</v>
      </c>
      <c r="G7">
        <f t="shared" si="0" ref="G7:G19">O7</f>
        <v>0.086436286608257501</v>
      </c>
      <c r="I7" t="s">
        <v>164</v>
      </c>
      <c r="J7" t="s">
        <v>164</v>
      </c>
      <c r="N7" s="48">
        <f t="shared" si="1" ref="N7:N19">+G7/O7*100%</f>
        <v>1</v>
      </c>
      <c r="O7">
        <f>+SUMIF(Inputs_SRV!$D$2:$D$15,Services!I7,Inputs_SRV!$L$2:$L$15)</f>
        <v>0.086436286608257501</v>
      </c>
    </row>
    <row r="8" spans="5:15" ht="1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5:15" ht="1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5:15" ht="1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5:15" ht="1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5:15" ht="1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5:15" ht="1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5:15" ht="15">
      <c r="E14" t="s">
        <v>151</v>
      </c>
      <c r="F14">
        <v>2022</v>
      </c>
      <c r="G14">
        <f t="shared" si="0"/>
        <v>0.025794975305082499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0.025794975305082499</v>
      </c>
    </row>
    <row r="15" spans="5:15" ht="15">
      <c r="E15" t="s">
        <v>151</v>
      </c>
      <c r="F15">
        <v>2022</v>
      </c>
      <c r="G15">
        <f t="shared" si="0"/>
        <v>0.0193475483290594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0.0193475483290594</v>
      </c>
    </row>
    <row r="16" spans="5:15" ht="15">
      <c r="E16" t="s">
        <v>151</v>
      </c>
      <c r="F16">
        <v>2022</v>
      </c>
      <c r="G16">
        <f t="shared" si="0"/>
        <v>0.032190254153783002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0.032190254153783002</v>
      </c>
    </row>
    <row r="17" spans="5:15" ht="1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ht="1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ht="15">
      <c r="E19" t="s">
        <v>151</v>
      </c>
      <c r="F19">
        <v>2022</v>
      </c>
      <c r="G19">
        <f t="shared" si="0"/>
        <v>0.052612374241425702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0.052612374241425702</v>
      </c>
    </row>
    <row r="20" spans="5:14" ht="1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4" ht="15">
      <c r="E21" t="s">
        <v>151</v>
      </c>
      <c r="F21">
        <v>2050</v>
      </c>
      <c r="G21">
        <f t="shared" si="2" ref="G21:G33">+G7*(1-N21)</f>
        <v>0.047539957634541628</v>
      </c>
      <c r="I21" t="s">
        <v>164</v>
      </c>
      <c r="J21" t="s">
        <v>164</v>
      </c>
      <c r="N21" s="48">
        <v>0.45</v>
      </c>
    </row>
    <row r="22" spans="5:14" ht="15">
      <c r="E22" t="s">
        <v>151</v>
      </c>
      <c r="F22">
        <v>2050</v>
      </c>
      <c r="G22">
        <f t="shared" si="2"/>
        <v>0.068837260116996257</v>
      </c>
      <c r="I22" t="s">
        <v>165</v>
      </c>
      <c r="J22" t="s">
        <v>165</v>
      </c>
      <c r="N22" s="48">
        <v>0.45</v>
      </c>
    </row>
    <row r="23" spans="5:14" ht="15">
      <c r="E23" t="s">
        <v>151</v>
      </c>
      <c r="F23">
        <v>2050</v>
      </c>
      <c r="G23">
        <f t="shared" si="2"/>
        <v>0.074386187213232952</v>
      </c>
      <c r="I23" t="s">
        <v>166</v>
      </c>
      <c r="J23" t="s">
        <v>166</v>
      </c>
      <c r="N23" s="48">
        <v>0.45</v>
      </c>
    </row>
    <row r="24" spans="5:14" ht="1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4" ht="1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4" ht="1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4" ht="15">
      <c r="E27" t="s">
        <v>151</v>
      </c>
      <c r="F27">
        <v>2050</v>
      </c>
      <c r="G27">
        <f t="shared" si="2"/>
        <v>0.057297888691905406</v>
      </c>
      <c r="I27" t="s">
        <v>170</v>
      </c>
      <c r="J27" t="s">
        <v>170</v>
      </c>
      <c r="N27" s="48">
        <v>0.45</v>
      </c>
    </row>
    <row r="28" spans="5:14" ht="15">
      <c r="E28" t="s">
        <v>151</v>
      </c>
      <c r="F28">
        <v>2050</v>
      </c>
      <c r="G28">
        <f t="shared" si="2"/>
        <v>0.014187236417795375</v>
      </c>
      <c r="I28" t="s">
        <v>171</v>
      </c>
      <c r="J28" t="s">
        <v>171</v>
      </c>
      <c r="N28" s="48">
        <v>0.45</v>
      </c>
    </row>
    <row r="29" spans="5:14" ht="15">
      <c r="E29" t="s">
        <v>151</v>
      </c>
      <c r="F29">
        <v>2050</v>
      </c>
      <c r="G29">
        <f t="shared" si="2"/>
        <v>0.010641151580982671</v>
      </c>
      <c r="I29" t="s">
        <v>172</v>
      </c>
      <c r="J29" t="s">
        <v>172</v>
      </c>
      <c r="N29" s="48">
        <v>0.45</v>
      </c>
    </row>
    <row r="30" spans="5:14" ht="15">
      <c r="E30" t="s">
        <v>151</v>
      </c>
      <c r="F30">
        <v>2050</v>
      </c>
      <c r="G30">
        <f t="shared" si="2"/>
        <v>0.017704639784580652</v>
      </c>
      <c r="I30" t="s">
        <v>173</v>
      </c>
      <c r="J30" t="s">
        <v>173</v>
      </c>
      <c r="N30" s="48">
        <v>0.45</v>
      </c>
    </row>
    <row r="31" spans="5:14" ht="15">
      <c r="E31" t="s">
        <v>151</v>
      </c>
      <c r="F31">
        <v>2050</v>
      </c>
      <c r="G31">
        <f t="shared" si="2"/>
        <v>0.089138031168140355</v>
      </c>
      <c r="I31" t="s">
        <v>174</v>
      </c>
      <c r="J31" t="s">
        <v>174</v>
      </c>
      <c r="N31" s="48">
        <v>0.45</v>
      </c>
    </row>
    <row r="32" spans="5:14" ht="1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ht="15">
      <c r="E33" t="s">
        <v>151</v>
      </c>
      <c r="F33">
        <v>2050</v>
      </c>
      <c r="G33">
        <f t="shared" si="2"/>
        <v>0.02893680583278414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 topLeftCell="A1">
      <selection pane="topLeft" activeCell="D14" sqref="D14"/>
    </sheetView>
  </sheetViews>
  <sheetFormatPr defaultRowHeight="15"/>
  <cols>
    <col min="3" max="3" width="15" customWidth="1"/>
    <col min="4" max="4" width="25.8571428571429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ht="1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ht="1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ht="1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ht="1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ht="1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ht="1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0.086436286608257501</v>
      </c>
      <c r="M8">
        <v>0.086436286608257501</v>
      </c>
    </row>
    <row r="9" spans="1:13" ht="1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0.032190254153783002</v>
      </c>
      <c r="M9">
        <v>0.032190254153783002</v>
      </c>
    </row>
    <row r="10" spans="1:13" ht="1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ht="1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0.052612374241425702</v>
      </c>
      <c r="M11">
        <v>0.052612374241425702</v>
      </c>
    </row>
    <row r="12" spans="1:13" ht="1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ht="1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0.0193475483290594</v>
      </c>
      <c r="M13">
        <v>0.0193475483290594</v>
      </c>
    </row>
    <row r="14" spans="1:13" ht="1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ht="1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0.025794975305082499</v>
      </c>
      <c r="M15">
        <v>0.025794975305082499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2024-04-23T16:49:15Z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