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BCED1E4-D61D-4DBB-81EF-37C0B85DF359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AM74" i="55" l="1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<sst xmlns="http://schemas.openxmlformats.org/spreadsheetml/2006/main" count="19572" uniqueCount="794">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</sst>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324"/>
  <sheetViews>
    <sheetView tabSelected="1" topLeftCell="A13" zoomScale="70" zoomScaleNormal="70" workbookViewId="0">
      <selection activeCell="C37" sqref="C3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742</v>
      </c>
      <c r="I3" s="17" t="s">
        <v>743</v>
      </c>
      <c r="J3" s="17" t="s">
        <v>744</v>
      </c>
      <c r="K3" s="17" t="s">
        <v>745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5" t="s">
        <v>242</v>
      </c>
      <c r="I4" s="626"/>
      <c r="J4" s="626"/>
      <c r="K4" s="627"/>
      <c r="L4" s="625" t="s">
        <v>83</v>
      </c>
      <c r="M4" s="626"/>
      <c r="N4" s="626"/>
      <c r="O4" s="627"/>
      <c r="P4" s="625" t="s">
        <v>84</v>
      </c>
      <c r="Q4" s="626"/>
      <c r="R4" s="626"/>
      <c r="S4" s="627"/>
      <c r="T4" s="625" t="s">
        <v>85</v>
      </c>
      <c r="U4" s="627"/>
      <c r="V4" s="619" t="s">
        <v>86</v>
      </c>
      <c r="W4" s="620"/>
      <c r="X4" s="620"/>
      <c r="Y4" s="621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622" t="s">
        <v>34</v>
      </c>
      <c r="I6" s="623"/>
      <c r="J6" s="623"/>
      <c r="K6" s="624"/>
      <c r="L6" s="623" t="s">
        <v>34</v>
      </c>
      <c r="M6" s="623"/>
      <c r="N6" s="623"/>
      <c r="O6" s="624"/>
      <c r="P6" s="622" t="s">
        <v>34</v>
      </c>
      <c r="Q6" s="623"/>
      <c r="R6" s="623"/>
      <c r="S6" s="624"/>
      <c r="T6" s="622" t="s">
        <v>68</v>
      </c>
      <c r="U6" s="624"/>
      <c r="V6" s="622" t="s">
        <v>487</v>
      </c>
      <c r="W6" s="623"/>
      <c r="X6" s="623"/>
      <c r="Y6" s="624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3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763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762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764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765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766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767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750</v>
      </c>
      <c r="E31" s="555" t="s">
        <v>144</v>
      </c>
      <c r="F31" s="555" t="s">
        <v>539</v>
      </c>
      <c r="G31" s="555" t="s">
        <v>768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751</v>
      </c>
      <c r="E32" s="30" t="s">
        <v>144</v>
      </c>
      <c r="F32" s="30" t="s">
        <v>539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752</v>
      </c>
      <c r="E33" s="24" t="s">
        <v>144</v>
      </c>
      <c r="F33" s="24" t="s">
        <v>539</v>
      </c>
      <c r="G33" s="24" t="s">
        <v>747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753</v>
      </c>
      <c r="E34" s="30" t="s">
        <v>144</v>
      </c>
      <c r="F34" s="30" t="s">
        <v>539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754</v>
      </c>
      <c r="E35" s="24" t="s">
        <v>144</v>
      </c>
      <c r="F35" s="24" t="s">
        <v>539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755</v>
      </c>
      <c r="E36" s="112" t="s">
        <v>144</v>
      </c>
      <c r="F36" s="112" t="s">
        <v>539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747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30"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v>2019</v>
      </c>
      <c r="AK39" s="544">
        <v>18</v>
      </c>
      <c r="AM39" s="205"/>
      <c r="AN39" s="205" t="str">
        <f t="shared" ref="AN39:AN43" si="36">C43</f>
        <v>R-SH_Apt_ELC_HPN3-ABC</v>
      </c>
      <c r="AO39" s="205" t="str">
        <f t="shared" ref="AO39:AO43" si="37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30">
        <v>2019</v>
      </c>
      <c r="AK40" s="545">
        <v>18</v>
      </c>
      <c r="AM40" s="205"/>
      <c r="AN40" s="205" t="str">
        <f t="shared" si="36"/>
        <v>R-SH_Apt_ELC_HPN3-ABD</v>
      </c>
      <c r="AO40" s="205" t="str">
        <f t="shared" si="37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8">H41*0.7</f>
        <v>0.49399399399399396</v>
      </c>
      <c r="Q41" s="526">
        <f t="shared" ref="Q41" si="39">I41*0.7</f>
        <v>0.54339339339339332</v>
      </c>
      <c r="R41" s="526">
        <f t="shared" ref="R41" si="40">J41*0.7</f>
        <v>0.60925925925925917</v>
      </c>
      <c r="S41" s="561">
        <f t="shared" ref="S41" si="41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2">31.536*(AK41/1000)</f>
        <v>0.56764799999999993</v>
      </c>
      <c r="AI41" s="524"/>
      <c r="AJ41" s="524">
        <v>2019</v>
      </c>
      <c r="AK41" s="543">
        <v>18</v>
      </c>
      <c r="AM41" s="205"/>
      <c r="AN41" s="205" t="str">
        <f t="shared" si="36"/>
        <v>R-SH_Apt_ELC_HPN3-ABE</v>
      </c>
      <c r="AO41" s="205" t="str">
        <f t="shared" si="37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756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6"/>
        <v>R-SH_Apt_ELC_HPN3-ABF</v>
      </c>
      <c r="AO42" s="205" t="str">
        <f t="shared" si="37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757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3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6"/>
        <v>R-SH_Apt_ELC_HPN3-ABG</v>
      </c>
      <c r="AO43" s="205" t="str">
        <f t="shared" si="37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758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3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4">C48</f>
        <v>R-SH_Apt_ELC_HPN3-C</v>
      </c>
      <c r="AO44" s="205" t="str">
        <f t="shared" si="44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759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3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4"/>
        <v>R-SH_Apt_ELC_HPN3-D</v>
      </c>
      <c r="AO45" s="205" t="str">
        <f t="shared" si="44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760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3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4"/>
        <v>R-SH_Apt_ELC_HPN3-E</v>
      </c>
      <c r="AO46" s="205" t="str">
        <f t="shared" si="44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761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3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4"/>
        <v>R-SH_Apt_ELC_HPN3-F</v>
      </c>
      <c r="AO47" s="205" t="str">
        <f t="shared" si="44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5">31.536*(AK48/1000)</f>
        <v>0.47304000000000002</v>
      </c>
      <c r="AI48" s="30"/>
      <c r="AJ48" s="30">
        <v>2019</v>
      </c>
      <c r="AK48" s="545">
        <v>15</v>
      </c>
      <c r="AM48" s="205"/>
      <c r="AN48" s="205" t="str">
        <f t="shared" si="44"/>
        <v>R-SH_Apt_ELC_HPN3-G</v>
      </c>
      <c r="AO48" s="205" t="str">
        <f t="shared" si="44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5"/>
        <v>0.47304000000000002</v>
      </c>
      <c r="AI49" s="24"/>
      <c r="AJ49" s="24">
        <v>2019</v>
      </c>
      <c r="AK49" s="544">
        <v>15</v>
      </c>
      <c r="AM49" s="205"/>
      <c r="AN49" s="205" t="str">
        <f t="shared" si="44"/>
        <v>R-HC_Apt_ELC_HPN2-AB</v>
      </c>
      <c r="AO49" s="205" t="str">
        <f t="shared" si="44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5"/>
        <v>0.47304000000000002</v>
      </c>
      <c r="AI50" s="30"/>
      <c r="AJ50" s="30">
        <v>2019</v>
      </c>
      <c r="AK50" s="545">
        <v>15</v>
      </c>
      <c r="AM50" s="205"/>
      <c r="AN50" s="205" t="str">
        <f t="shared" ref="AN50:AN54" si="46">C54</f>
        <v>R-HC_Apt_ELC_HPN2-ABC</v>
      </c>
      <c r="AO50" s="205" t="str">
        <f t="shared" ref="AO50:AO54" si="47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5"/>
        <v>0.47304000000000002</v>
      </c>
      <c r="AI51" s="24"/>
      <c r="AJ51" s="24">
        <v>2019</v>
      </c>
      <c r="AK51" s="544">
        <v>15</v>
      </c>
      <c r="AM51" s="205"/>
      <c r="AN51" s="205" t="str">
        <f t="shared" si="46"/>
        <v>R-HC_Apt_ELC_HPN2-ABD</v>
      </c>
      <c r="AO51" s="205" t="str">
        <f t="shared" si="47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5"/>
        <v>0.47304000000000002</v>
      </c>
      <c r="AI52" s="547"/>
      <c r="AJ52" s="547">
        <v>2019</v>
      </c>
      <c r="AK52" s="551">
        <v>15</v>
      </c>
      <c r="AM52" s="205"/>
      <c r="AN52" s="205" t="str">
        <f t="shared" si="46"/>
        <v>R-HC_Apt_ELC_HPN2-ABE</v>
      </c>
      <c r="AO52" s="205" t="str">
        <f t="shared" si="47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539</v>
      </c>
      <c r="G53" s="555" t="s">
        <v>769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48">I53*0.9</f>
        <v>1.05</v>
      </c>
      <c r="N53" s="556">
        <f t="shared" si="48"/>
        <v>1.2</v>
      </c>
      <c r="O53" s="566">
        <f t="shared" si="48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6"/>
        <v>R-HC_Apt_ELC_HPN2-ABF</v>
      </c>
      <c r="AO53" s="205" t="str">
        <f t="shared" si="47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539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49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6"/>
        <v>R-HC_Apt_ELC_HPN2-ABG</v>
      </c>
      <c r="AO54" s="205" t="str">
        <f t="shared" si="47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539</v>
      </c>
      <c r="G55" s="24" t="s">
        <v>746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49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0">C59</f>
        <v>R-HC_Apt_ELC_HPN2-C</v>
      </c>
      <c r="AO55" s="205" t="str">
        <f t="shared" si="50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748</v>
      </c>
      <c r="E56" s="30" t="s">
        <v>144</v>
      </c>
      <c r="F56" s="30" t="s">
        <v>539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49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0"/>
        <v>R-HC_Apt_ELC_HPN2-D</v>
      </c>
      <c r="AO56" s="205" t="str">
        <f t="shared" si="50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749</v>
      </c>
      <c r="E57" s="24" t="s">
        <v>144</v>
      </c>
      <c r="F57" s="24" t="s">
        <v>539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49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0"/>
        <v>R-HC_Apt_ELC_HPN2-E</v>
      </c>
      <c r="AO57" s="205" t="str">
        <f t="shared" si="50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x14ac:dyDescent="0.25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539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49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0"/>
        <v>R-HC_Apt_ELC_HPN2-F</v>
      </c>
      <c r="AO58" s="205" t="str">
        <f t="shared" si="50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24" t="s">
        <v>539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1">H59*0.9</f>
        <v>0.85629729729729731</v>
      </c>
      <c r="M59" s="23">
        <f t="shared" si="48"/>
        <v>0.94192702702702691</v>
      </c>
      <c r="N59" s="23">
        <f t="shared" si="48"/>
        <v>1.0561</v>
      </c>
      <c r="O59" s="562">
        <f t="shared" si="48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2">V48*1.1</f>
        <v>14.004545454545456</v>
      </c>
      <c r="W59" s="23">
        <f t="shared" si="52"/>
        <v>12.927272727272729</v>
      </c>
      <c r="X59" s="23">
        <f t="shared" si="52"/>
        <v>11.85</v>
      </c>
      <c r="Y59" s="23">
        <f t="shared" si="52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3">31.536*(AK59/1000)</f>
        <v>0.47304000000000002</v>
      </c>
      <c r="AI59" s="24"/>
      <c r="AJ59" s="24">
        <v>2019</v>
      </c>
      <c r="AK59" s="544">
        <v>15</v>
      </c>
      <c r="AM59" s="205"/>
      <c r="AN59" s="205" t="str">
        <f t="shared" si="50"/>
        <v>R-HC_Apt_ELC_HPN2-G</v>
      </c>
      <c r="AO59" s="205" t="str">
        <f t="shared" si="50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539</v>
      </c>
      <c r="G60" s="30" t="s">
        <v>746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1"/>
        <v>0.8125945945945946</v>
      </c>
      <c r="M60" s="29">
        <f t="shared" si="48"/>
        <v>0.89385405405405394</v>
      </c>
      <c r="N60" s="29">
        <f t="shared" si="48"/>
        <v>1.0022000000000002</v>
      </c>
      <c r="O60" s="563">
        <f t="shared" si="48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2"/>
        <v>14.004545454545456</v>
      </c>
      <c r="W60" s="29">
        <f t="shared" si="52"/>
        <v>12.927272727272729</v>
      </c>
      <c r="X60" s="29">
        <f t="shared" si="52"/>
        <v>11.85</v>
      </c>
      <c r="Y60" s="29">
        <f t="shared" si="52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3"/>
        <v>0.47304000000000002</v>
      </c>
      <c r="AI60" s="30"/>
      <c r="AJ60" s="30"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539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1"/>
        <v>0.76756756756756761</v>
      </c>
      <c r="M61" s="23">
        <f t="shared" si="48"/>
        <v>0.84432432432432414</v>
      </c>
      <c r="N61" s="23">
        <f t="shared" si="48"/>
        <v>0.94666666666666666</v>
      </c>
      <c r="O61" s="562">
        <f t="shared" si="48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2"/>
        <v>15.911193787878791</v>
      </c>
      <c r="W61" s="23">
        <f t="shared" si="52"/>
        <v>14.833921060606063</v>
      </c>
      <c r="X61" s="23">
        <f t="shared" si="52"/>
        <v>13.756648333333334</v>
      </c>
      <c r="Y61" s="23">
        <f t="shared" si="52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3"/>
        <v>0.47304000000000002</v>
      </c>
      <c r="AI61" s="24"/>
      <c r="AJ61" s="24"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539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1"/>
        <v>0.7013513513513514</v>
      </c>
      <c r="M62" s="29">
        <f t="shared" si="48"/>
        <v>0.77148648648648643</v>
      </c>
      <c r="N62" s="29">
        <f t="shared" si="48"/>
        <v>0.8650000000000001</v>
      </c>
      <c r="O62" s="563">
        <f t="shared" si="48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2"/>
        <v>16.110962954545457</v>
      </c>
      <c r="W62" s="29">
        <f t="shared" si="52"/>
        <v>15.033690227272729</v>
      </c>
      <c r="X62" s="29">
        <f t="shared" si="52"/>
        <v>13.956417500000001</v>
      </c>
      <c r="Y62" s="29">
        <f t="shared" si="52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3"/>
        <v>0.47304000000000002</v>
      </c>
      <c r="AI62" s="30"/>
      <c r="AJ62" s="30"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524" t="s">
        <v>539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1"/>
        <v>0.63513513513513509</v>
      </c>
      <c r="M63" s="526">
        <f t="shared" si="48"/>
        <v>0.69864864864864851</v>
      </c>
      <c r="N63" s="526">
        <f t="shared" si="48"/>
        <v>0.78333333333333333</v>
      </c>
      <c r="O63" s="561">
        <f t="shared" si="48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2"/>
        <v>16.310732121212123</v>
      </c>
      <c r="W63" s="526">
        <f t="shared" si="52"/>
        <v>15.233459393939395</v>
      </c>
      <c r="X63" s="526">
        <f t="shared" si="52"/>
        <v>14.156186666666667</v>
      </c>
      <c r="Y63" s="526">
        <f t="shared" si="52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3"/>
        <v>0.47304000000000002</v>
      </c>
      <c r="AI63" s="524"/>
      <c r="AJ63" s="524"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4">I65*0.7</f>
        <v>1.2530864197530862</v>
      </c>
      <c r="R65" s="513">
        <f t="shared" si="54"/>
        <v>1.4691358024691357</v>
      </c>
      <c r="S65" s="560">
        <f t="shared" si="54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5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6">I66*0.7</f>
        <v>1.2055555555555555</v>
      </c>
      <c r="R66" s="526">
        <f t="shared" ref="R66" si="57">J66*0.7</f>
        <v>1.2055555555555555</v>
      </c>
      <c r="S66" s="561">
        <f t="shared" ref="S66" si="58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5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59">J68*0.7</f>
        <v>2.9050000000000002</v>
      </c>
      <c r="S68" s="59">
        <f t="shared" si="59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0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1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1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2">31.536*(AK75/1000)</f>
        <v>9.4608000000000012E-2</v>
      </c>
      <c r="AI75" s="87"/>
      <c r="AJ75" s="87">
        <v>2019</v>
      </c>
      <c r="AK75" s="87">
        <v>3</v>
      </c>
      <c r="AM75" s="413"/>
      <c r="AN75" s="413"/>
      <c r="AO75" s="413"/>
      <c r="AP75" s="414"/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2"/>
        <v>9.4608000000000012E-2</v>
      </c>
      <c r="AI76" s="67"/>
      <c r="AJ76" s="67">
        <v>2019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742</v>
      </c>
      <c r="I80" s="17" t="s">
        <v>743</v>
      </c>
      <c r="J80" s="17" t="s">
        <v>744</v>
      </c>
      <c r="K80" s="17" t="s">
        <v>745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5" t="s">
        <v>82</v>
      </c>
      <c r="I81" s="626"/>
      <c r="J81" s="626"/>
      <c r="K81" s="627"/>
      <c r="L81" s="625" t="s">
        <v>83</v>
      </c>
      <c r="M81" s="626"/>
      <c r="N81" s="626"/>
      <c r="O81" s="627"/>
      <c r="P81" s="625" t="s">
        <v>84</v>
      </c>
      <c r="Q81" s="626"/>
      <c r="R81" s="626"/>
      <c r="S81" s="627"/>
      <c r="T81" s="625" t="s">
        <v>85</v>
      </c>
      <c r="U81" s="627"/>
      <c r="V81" s="619" t="s">
        <v>86</v>
      </c>
      <c r="W81" s="620"/>
      <c r="X81" s="620"/>
      <c r="Y81" s="621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2" t="s">
        <v>34</v>
      </c>
      <c r="I83" s="623"/>
      <c r="J83" s="623"/>
      <c r="K83" s="624"/>
      <c r="L83" s="623" t="s">
        <v>34</v>
      </c>
      <c r="M83" s="623"/>
      <c r="N83" s="623"/>
      <c r="O83" s="624"/>
      <c r="P83" s="622" t="s">
        <v>34</v>
      </c>
      <c r="Q83" s="623"/>
      <c r="R83" s="623"/>
      <c r="S83" s="624"/>
      <c r="T83" s="628" t="s">
        <v>68</v>
      </c>
      <c r="U83" s="629"/>
      <c r="V83" s="628" t="s">
        <v>487</v>
      </c>
      <c r="W83" s="630"/>
      <c r="X83" s="630"/>
      <c r="Y83" s="629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3">W88*1.3</f>
        <v>4.2250000000000005</v>
      </c>
      <c r="X84" s="349">
        <f t="shared" si="63"/>
        <v>4.2250000000000005</v>
      </c>
      <c r="Y84" s="349">
        <f t="shared" si="63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4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5">I85*0.7</f>
        <v>0.77</v>
      </c>
      <c r="R85" s="23">
        <f t="shared" ref="R85:R87" si="66">J85*0.7</f>
        <v>0.80499999999999994</v>
      </c>
      <c r="S85" s="57">
        <f t="shared" ref="S85:S87" si="67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68">W89*1.3</f>
        <v>4.2773760330578519</v>
      </c>
      <c r="X85" s="350">
        <f t="shared" si="68"/>
        <v>4.2773760330578519</v>
      </c>
      <c r="Y85" s="350">
        <f t="shared" si="68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4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5"/>
        <v>0.81899999999999995</v>
      </c>
      <c r="R86" s="29">
        <f t="shared" si="66"/>
        <v>0.84</v>
      </c>
      <c r="S86" s="58">
        <f t="shared" si="67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4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5"/>
        <v>0.76300000000000001</v>
      </c>
      <c r="R87" s="23">
        <f t="shared" si="66"/>
        <v>0.79099999999999993</v>
      </c>
      <c r="S87" s="57">
        <f t="shared" si="67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69">3.25</f>
        <v>3.25</v>
      </c>
      <c r="X88" s="349">
        <f t="shared" si="69"/>
        <v>3.25</v>
      </c>
      <c r="Y88" s="349">
        <f t="shared" si="69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4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0">I89*0.7</f>
        <v>0.77</v>
      </c>
      <c r="R89" s="23">
        <f t="shared" ref="R89:R91" si="71">J89*0.7</f>
        <v>0.80499999999999994</v>
      </c>
      <c r="S89" s="57">
        <f t="shared" ref="S89:S91" si="72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4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0"/>
        <v>0.81899999999999995</v>
      </c>
      <c r="R90" s="29">
        <f t="shared" si="71"/>
        <v>0.84</v>
      </c>
      <c r="S90" s="58">
        <f t="shared" si="72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4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3">C84</f>
        <v>R-SH_Att_KER_N1</v>
      </c>
      <c r="AO90" s="99" t="str">
        <f t="shared" ref="AO90:AO101" si="74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0"/>
        <v>0.76300000000000001</v>
      </c>
      <c r="R91" s="23">
        <f t="shared" si="71"/>
        <v>0.79099999999999993</v>
      </c>
      <c r="S91" s="57">
        <f t="shared" si="72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4"/>
        <v>0.7884000000000001</v>
      </c>
      <c r="AI91" s="66"/>
      <c r="AJ91" s="66">
        <v>2019</v>
      </c>
      <c r="AK91" s="66">
        <v>25</v>
      </c>
      <c r="AM91" s="100"/>
      <c r="AN91" s="99" t="str">
        <f t="shared" si="73"/>
        <v>R-SW_Att_KER_N1</v>
      </c>
      <c r="AO91" s="99" t="str">
        <f t="shared" si="74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4"/>
        <v>0.63072000000000006</v>
      </c>
      <c r="AI92" s="65"/>
      <c r="AJ92" s="65">
        <v>2019</v>
      </c>
      <c r="AK92" s="65">
        <v>20</v>
      </c>
      <c r="AM92" s="100"/>
      <c r="AN92" s="99" t="str">
        <f t="shared" si="73"/>
        <v>R-SW_Att_KER_N2</v>
      </c>
      <c r="AO92" s="99" t="str">
        <f t="shared" si="74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5">I93*0.7</f>
        <v>0.77</v>
      </c>
      <c r="R93" s="23">
        <f t="shared" ref="R93" si="76">J93*0.7</f>
        <v>0.80499999999999994</v>
      </c>
      <c r="S93" s="57">
        <f t="shared" ref="S93" si="77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4"/>
        <v>0.7884000000000001</v>
      </c>
      <c r="AI93" s="66"/>
      <c r="AJ93" s="66">
        <v>2019</v>
      </c>
      <c r="AK93" s="66">
        <v>25</v>
      </c>
      <c r="AM93" s="100"/>
      <c r="AN93" s="99" t="str">
        <f t="shared" si="73"/>
        <v>R-SW_Att_KER_N3</v>
      </c>
      <c r="AO93" s="99" t="str">
        <f t="shared" si="74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4"/>
        <v>0.63072000000000006</v>
      </c>
      <c r="AI94" s="65"/>
      <c r="AJ94" s="65">
        <v>2019</v>
      </c>
      <c r="AK94" s="65">
        <v>20</v>
      </c>
      <c r="AM94" s="100"/>
      <c r="AN94" s="99" t="str">
        <f t="shared" si="73"/>
        <v>R-SH_Att_GAS_N1</v>
      </c>
      <c r="AO94" s="99" t="str">
        <f t="shared" si="74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78">H95*0.7</f>
        <v>0.72799999999999998</v>
      </c>
      <c r="Q95" s="23">
        <f t="shared" si="78"/>
        <v>0.76300000000000001</v>
      </c>
      <c r="R95" s="23">
        <f t="shared" si="78"/>
        <v>0.79099999999999993</v>
      </c>
      <c r="S95" s="57">
        <f t="shared" si="78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4"/>
        <v>0.7884000000000001</v>
      </c>
      <c r="AI95" s="66"/>
      <c r="AJ95" s="66">
        <v>2019</v>
      </c>
      <c r="AK95" s="66">
        <v>25</v>
      </c>
      <c r="AM95" s="100"/>
      <c r="AN95" s="99" t="str">
        <f t="shared" si="73"/>
        <v>R-SW_Att_GAS_N1</v>
      </c>
      <c r="AO95" s="99" t="str">
        <f t="shared" si="74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4"/>
        <v>0.63072000000000006</v>
      </c>
      <c r="AI96" s="66"/>
      <c r="AJ96" s="65">
        <v>2018</v>
      </c>
      <c r="AK96" s="66">
        <v>20</v>
      </c>
      <c r="AM96" s="100"/>
      <c r="AN96" s="99" t="str">
        <f t="shared" si="73"/>
        <v>R-SW_Att_GAS_N2</v>
      </c>
      <c r="AO96" s="99" t="str">
        <f t="shared" si="74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79">H97*0.7</f>
        <v>0.38500000000000001</v>
      </c>
      <c r="Q97" s="23">
        <f t="shared" ref="Q97" si="80">I97*0.7</f>
        <v>0.38500000000000001</v>
      </c>
      <c r="R97" s="23">
        <f t="shared" ref="R97" si="81">J97*0.7</f>
        <v>0.38500000000000001</v>
      </c>
      <c r="S97" s="57">
        <f t="shared" ref="S97" si="82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4"/>
        <v>0.63072000000000006</v>
      </c>
      <c r="AI97" s="66"/>
      <c r="AJ97" s="66">
        <v>2018</v>
      </c>
      <c r="AK97" s="66">
        <v>20</v>
      </c>
      <c r="AM97" s="100"/>
      <c r="AN97" s="99" t="str">
        <f t="shared" si="73"/>
        <v>R-SW_Att_GAS_N3</v>
      </c>
      <c r="AO97" s="99" t="str">
        <f t="shared" si="74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3">W84</f>
        <v>4.2250000000000005</v>
      </c>
      <c r="X98" s="62">
        <f t="shared" si="83"/>
        <v>4.2250000000000005</v>
      </c>
      <c r="Y98" s="62">
        <f t="shared" si="83"/>
        <v>4.2250000000000005</v>
      </c>
      <c r="Z98" s="62">
        <f t="shared" si="83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3"/>
        <v>R-SH_Att_LPG_N1</v>
      </c>
      <c r="AO98" s="99" t="str">
        <f t="shared" si="74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78"/>
        <v>0.73499999999999999</v>
      </c>
      <c r="Q99" s="26">
        <f t="shared" si="78"/>
        <v>0.77</v>
      </c>
      <c r="R99" s="26">
        <f t="shared" si="78"/>
        <v>0.80499999999999994</v>
      </c>
      <c r="S99" s="59">
        <f t="shared" si="78"/>
        <v>0.84</v>
      </c>
      <c r="T99" s="55">
        <v>20</v>
      </c>
      <c r="U99" s="28"/>
      <c r="V99" s="62">
        <f>V85</f>
        <v>4.2773760330578519</v>
      </c>
      <c r="W99" s="62">
        <f t="shared" ref="W99:Y99" si="84">W85</f>
        <v>4.2773760330578519</v>
      </c>
      <c r="X99" s="62">
        <f t="shared" si="84"/>
        <v>4.2773760330578519</v>
      </c>
      <c r="Y99" s="62">
        <f t="shared" si="84"/>
        <v>4.2773760330578519</v>
      </c>
      <c r="Z99" s="62">
        <f t="shared" si="83"/>
        <v>0.12</v>
      </c>
      <c r="AA99" s="66"/>
      <c r="AB99" s="44"/>
      <c r="AC99" s="72"/>
      <c r="AD99" s="72"/>
      <c r="AE99" s="72"/>
      <c r="AF99" s="72"/>
      <c r="AG99" s="72"/>
      <c r="AH99" s="63">
        <f t="shared" si="64"/>
        <v>0.7884000000000001</v>
      </c>
      <c r="AI99" s="67"/>
      <c r="AJ99" s="67">
        <v>2019</v>
      </c>
      <c r="AK99" s="67">
        <v>25</v>
      </c>
      <c r="AM99" s="100"/>
      <c r="AN99" s="205" t="str">
        <f t="shared" si="73"/>
        <v>R-SW_Att_LPG_N1</v>
      </c>
      <c r="AO99" s="205" t="str">
        <f t="shared" si="74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3"/>
        <v>R-SH_Att_WOO_N1</v>
      </c>
      <c r="AO100" s="205" t="str">
        <f t="shared" si="74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4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3"/>
        <v>R-SW_Att_WOO_N1</v>
      </c>
      <c r="AO101" s="205" t="str">
        <f t="shared" si="74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4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5">I104*0.9</f>
        <v>0.96</v>
      </c>
      <c r="N104" s="542">
        <f t="shared" si="85"/>
        <v>1.1100000000000001</v>
      </c>
      <c r="O104" s="579">
        <f t="shared" si="85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4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763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4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762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764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6">C103</f>
        <v>R-SH_Att_ELC_HPN1</v>
      </c>
      <c r="AO107" s="205" t="str">
        <f t="shared" si="86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765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6"/>
        <v>R-HC_Att_ELC_HPN1</v>
      </c>
      <c r="AO108" s="205" t="str">
        <f t="shared" si="86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786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6"/>
        <v>R-SH_Att_ELC_HPN2-AB</v>
      </c>
      <c r="AO109" s="205" t="str">
        <f t="shared" si="86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767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87">C106</f>
        <v>R-SH_Att_ELC_HPN2-ABC</v>
      </c>
      <c r="AO110" s="205" t="str">
        <f t="shared" si="87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88">V26/$V$20*$V$105</f>
        <v>9.0658469361649114</v>
      </c>
      <c r="W111" s="62">
        <f t="shared" si="88"/>
        <v>9.0658469361649114</v>
      </c>
      <c r="X111" s="62">
        <f t="shared" si="88"/>
        <v>8.2128469361649117</v>
      </c>
      <c r="Y111" s="62">
        <f t="shared" si="88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4"/>
        <v>0.63072000000000006</v>
      </c>
      <c r="AI111" s="65"/>
      <c r="AJ111" s="65">
        <v>2019</v>
      </c>
      <c r="AK111" s="522">
        <v>20</v>
      </c>
      <c r="AM111" s="100"/>
      <c r="AN111" s="205" t="str">
        <f t="shared" ref="AN111:AO111" si="89">C107</f>
        <v>R-SH_Att_ELC_HPN2-ABD</v>
      </c>
      <c r="AO111" s="205" t="str">
        <f t="shared" si="89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88"/>
        <v>9.6016938723298253</v>
      </c>
      <c r="W112" s="63">
        <f t="shared" si="88"/>
        <v>9.6016938723298253</v>
      </c>
      <c r="X112" s="63">
        <f t="shared" si="88"/>
        <v>8.7486938723298238</v>
      </c>
      <c r="Y112" s="63">
        <f t="shared" si="88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4"/>
        <v>0.63072000000000006</v>
      </c>
      <c r="AI112" s="66"/>
      <c r="AJ112" s="66">
        <v>2019</v>
      </c>
      <c r="AK112" s="520">
        <v>20</v>
      </c>
      <c r="AM112" s="100"/>
      <c r="AN112" s="205" t="str">
        <f t="shared" ref="AN112:AO112" si="90">C108</f>
        <v>R-SH_Att_ELC_HPN2-ABE</v>
      </c>
      <c r="AO112" s="205" t="str">
        <f t="shared" si="90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88"/>
        <v>10.15377859443913</v>
      </c>
      <c r="W113" s="63">
        <f t="shared" si="88"/>
        <v>10.15377859443913</v>
      </c>
      <c r="X113" s="63">
        <f t="shared" si="88"/>
        <v>9.3007785944391301</v>
      </c>
      <c r="Y113" s="63">
        <f t="shared" si="88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4"/>
        <v>0.63072000000000006</v>
      </c>
      <c r="AI113" s="66"/>
      <c r="AJ113" s="66">
        <v>2019</v>
      </c>
      <c r="AK113" s="520">
        <v>20</v>
      </c>
      <c r="AM113" s="100"/>
      <c r="AN113" s="205" t="str">
        <f t="shared" ref="AN113:AO113" si="91">C109</f>
        <v>R-SH_Att_ELC_HPN2-ABF</v>
      </c>
      <c r="AO113" s="205" t="str">
        <f t="shared" si="91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88"/>
        <v>10.323910071225503</v>
      </c>
      <c r="W114" s="62">
        <f t="shared" si="88"/>
        <v>10.323910071225503</v>
      </c>
      <c r="X114" s="62">
        <f t="shared" si="88"/>
        <v>9.4709100712255037</v>
      </c>
      <c r="Y114" s="62">
        <f t="shared" si="88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4"/>
        <v>0.63072000000000006</v>
      </c>
      <c r="AI114" s="65"/>
      <c r="AJ114" s="65">
        <v>2019</v>
      </c>
      <c r="AK114" s="522">
        <v>20</v>
      </c>
      <c r="AM114" s="100"/>
      <c r="AN114" s="205" t="str">
        <f t="shared" ref="AN114:AO114" si="92">C110</f>
        <v>R-SH_Att_ELC_HPN2-ABG</v>
      </c>
      <c r="AO114" s="205" t="str">
        <f t="shared" si="92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88"/>
        <v>10.494041548011877</v>
      </c>
      <c r="W115" s="528">
        <f t="shared" si="88"/>
        <v>10.494041548011877</v>
      </c>
      <c r="X115" s="528">
        <f t="shared" si="88"/>
        <v>9.6410415480118754</v>
      </c>
      <c r="Y115" s="528">
        <f t="shared" si="88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4"/>
        <v>0.63072000000000006</v>
      </c>
      <c r="AI115" s="529"/>
      <c r="AJ115" s="529">
        <v>2019</v>
      </c>
      <c r="AK115" s="531">
        <v>20</v>
      </c>
      <c r="AM115" s="100"/>
      <c r="AN115" s="205" t="str">
        <f t="shared" ref="AN115:AO120" si="93">C111</f>
        <v>R-SH_Att_ELC_HPN2-C</v>
      </c>
      <c r="AO115" s="205" t="str">
        <f t="shared" si="93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750</v>
      </c>
      <c r="E116" s="511" t="s">
        <v>144</v>
      </c>
      <c r="F116" s="511" t="s">
        <v>565</v>
      </c>
      <c r="G116" s="514" t="s">
        <v>770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4">I116*0.7</f>
        <v>0.76999999999999991</v>
      </c>
      <c r="R116" s="513">
        <f t="shared" ref="R116:R137" si="95">J116*0.7</f>
        <v>0.86333333333333329</v>
      </c>
      <c r="S116" s="514">
        <f t="shared" ref="S116:S137" si="96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4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3"/>
        <v>R-SH_Att_ELC_HPN2-D</v>
      </c>
      <c r="AO116" s="205" t="str">
        <f t="shared" si="93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751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97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3"/>
        <v>R-SH_Att_ELC_HPN2-E</v>
      </c>
      <c r="AO117" s="205" t="str">
        <f t="shared" si="93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752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97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3"/>
        <v>R-SH_Att_ELC_HPN2-F</v>
      </c>
      <c r="AO118" s="205" t="str">
        <f t="shared" si="93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753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97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3"/>
        <v>R-SH_Att_ELC_HPN2-G</v>
      </c>
      <c r="AO119" s="205" t="str">
        <f t="shared" si="93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754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97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3"/>
        <v>R-SW_Att_ELC_HPN1-AB</v>
      </c>
      <c r="AO120" s="205" t="str">
        <f t="shared" si="93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755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97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98">C117</f>
        <v>R-SW_Att_ELC_HPN1-ABC</v>
      </c>
      <c r="AO121" s="205" t="str">
        <f t="shared" si="98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99">H111</f>
        <v>0.92642642642642636</v>
      </c>
      <c r="I122" s="29">
        <f t="shared" si="99"/>
        <v>1.0190690690690689</v>
      </c>
      <c r="J122" s="29">
        <f t="shared" si="99"/>
        <v>1.1425925925925926</v>
      </c>
      <c r="K122" s="58">
        <f t="shared" si="99"/>
        <v>1.2352352352352352</v>
      </c>
      <c r="L122" s="42"/>
      <c r="M122" s="31"/>
      <c r="N122" s="31"/>
      <c r="O122" s="43"/>
      <c r="P122" s="40">
        <f t="shared" ref="P122:P126" si="100">H122*0.7</f>
        <v>0.64849849849849839</v>
      </c>
      <c r="Q122" s="29">
        <f t="shared" si="94"/>
        <v>0.71334834834834815</v>
      </c>
      <c r="R122" s="29">
        <f t="shared" si="95"/>
        <v>0.79981481481481476</v>
      </c>
      <c r="S122" s="58">
        <f t="shared" si="96"/>
        <v>0.86466466466466452</v>
      </c>
      <c r="T122" s="54">
        <v>20</v>
      </c>
      <c r="U122" s="41"/>
      <c r="V122" s="62">
        <f t="shared" ref="V122:Y126" si="101">V26/$V$20*$V$116</f>
        <v>9.1423519736009027</v>
      </c>
      <c r="W122" s="62">
        <f t="shared" si="101"/>
        <v>9.1423519736009027</v>
      </c>
      <c r="X122" s="62">
        <f t="shared" si="101"/>
        <v>8.2821536613646174</v>
      </c>
      <c r="Y122" s="62">
        <f t="shared" si="101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65">
        <v>2019</v>
      </c>
      <c r="AK122" s="522">
        <v>25</v>
      </c>
      <c r="AM122" s="100"/>
      <c r="AN122" s="205" t="str">
        <f t="shared" ref="AN122:AO122" si="102">C118</f>
        <v>R-SW_Att_ELC_HPN1-ABD</v>
      </c>
      <c r="AO122" s="205" t="str">
        <f t="shared" si="102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99"/>
        <v>0.85285285285285284</v>
      </c>
      <c r="I123" s="23">
        <f t="shared" si="99"/>
        <v>0.93813813813813796</v>
      </c>
      <c r="J123" s="23">
        <f t="shared" si="99"/>
        <v>1.0518518518518518</v>
      </c>
      <c r="K123" s="57">
        <f t="shared" si="99"/>
        <v>1.137137137137137</v>
      </c>
      <c r="L123" s="44"/>
      <c r="M123" s="32"/>
      <c r="N123" s="32"/>
      <c r="O123" s="45"/>
      <c r="P123" s="22">
        <f t="shared" si="100"/>
        <v>0.59699699699699693</v>
      </c>
      <c r="Q123" s="23">
        <f t="shared" si="94"/>
        <v>0.6566966966966965</v>
      </c>
      <c r="R123" s="23">
        <f t="shared" si="95"/>
        <v>0.73629629629629623</v>
      </c>
      <c r="S123" s="57">
        <f t="shared" si="96"/>
        <v>0.79599599599599591</v>
      </c>
      <c r="T123" s="53">
        <v>20</v>
      </c>
      <c r="U123" s="25"/>
      <c r="V123" s="63">
        <f t="shared" si="101"/>
        <v>9.6827208248389383</v>
      </c>
      <c r="W123" s="63">
        <f t="shared" si="101"/>
        <v>9.6827208248389383</v>
      </c>
      <c r="X123" s="63">
        <f t="shared" si="101"/>
        <v>8.8225225126026512</v>
      </c>
      <c r="Y123" s="63">
        <f t="shared" si="101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4"/>
        <v>0.7884000000000001</v>
      </c>
      <c r="AI123" s="66"/>
      <c r="AJ123" s="66">
        <v>2019</v>
      </c>
      <c r="AK123" s="520">
        <v>25</v>
      </c>
      <c r="AM123" s="100"/>
      <c r="AN123" s="205" t="str">
        <f t="shared" ref="AN123:AO123" si="103">C119</f>
        <v>R-SW_Att_ELC_HPN1-ABE</v>
      </c>
      <c r="AO123" s="205" t="str">
        <f t="shared" si="103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99"/>
        <v>0.80380380380380378</v>
      </c>
      <c r="I124" s="29">
        <f t="shared" si="99"/>
        <v>0.8841841841841841</v>
      </c>
      <c r="J124" s="29">
        <f t="shared" si="99"/>
        <v>0.99135802469135803</v>
      </c>
      <c r="K124" s="58">
        <f t="shared" si="99"/>
        <v>1.0717384050717382</v>
      </c>
      <c r="L124" s="42"/>
      <c r="M124" s="31"/>
      <c r="N124" s="31"/>
      <c r="O124" s="43"/>
      <c r="P124" s="40">
        <f t="shared" si="100"/>
        <v>0.56266266266266263</v>
      </c>
      <c r="Q124" s="29">
        <f t="shared" si="94"/>
        <v>0.61892892892892881</v>
      </c>
      <c r="R124" s="29">
        <f t="shared" si="95"/>
        <v>0.69395061728395058</v>
      </c>
      <c r="S124" s="58">
        <f t="shared" si="96"/>
        <v>0.75021688355021676</v>
      </c>
      <c r="T124" s="54">
        <v>20</v>
      </c>
      <c r="U124" s="41"/>
      <c r="V124" s="62">
        <f t="shared" si="101"/>
        <v>10.239464489750853</v>
      </c>
      <c r="W124" s="62">
        <f t="shared" si="101"/>
        <v>10.239464489750853</v>
      </c>
      <c r="X124" s="62">
        <f t="shared" si="101"/>
        <v>9.379266177514566</v>
      </c>
      <c r="Y124" s="62">
        <f t="shared" si="101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4"/>
        <v>0.7884000000000001</v>
      </c>
      <c r="AI124" s="65"/>
      <c r="AJ124" s="65">
        <v>2019</v>
      </c>
      <c r="AK124" s="522">
        <v>25</v>
      </c>
      <c r="AM124" s="205"/>
      <c r="AN124" s="205" t="str">
        <f t="shared" ref="AN124:AO124" si="104">C120</f>
        <v>R-SW_Att_ELC_HPN1-ABF</v>
      </c>
      <c r="AO124" s="205" t="str">
        <f t="shared" si="104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99"/>
        <v>0.75475475475475473</v>
      </c>
      <c r="I125" s="23">
        <f t="shared" si="99"/>
        <v>0.83023023023023013</v>
      </c>
      <c r="J125" s="23">
        <f t="shared" si="99"/>
        <v>0.93086419753086425</v>
      </c>
      <c r="K125" s="57">
        <f t="shared" si="99"/>
        <v>1.0063396730063396</v>
      </c>
      <c r="L125" s="44"/>
      <c r="M125" s="32"/>
      <c r="N125" s="32"/>
      <c r="O125" s="45"/>
      <c r="P125" s="22">
        <f t="shared" si="100"/>
        <v>0.52832832832832832</v>
      </c>
      <c r="Q125" s="23">
        <f t="shared" si="94"/>
        <v>0.58116116116116101</v>
      </c>
      <c r="R125" s="23">
        <f t="shared" si="95"/>
        <v>0.65160493827160493</v>
      </c>
      <c r="S125" s="57">
        <f t="shared" si="96"/>
        <v>0.70443777110443773</v>
      </c>
      <c r="T125" s="53">
        <v>20</v>
      </c>
      <c r="U125" s="25"/>
      <c r="V125" s="63">
        <f t="shared" si="101"/>
        <v>10.411031675202091</v>
      </c>
      <c r="W125" s="63">
        <f t="shared" si="101"/>
        <v>10.411031675202091</v>
      </c>
      <c r="X125" s="63">
        <f t="shared" si="101"/>
        <v>9.5508333629658022</v>
      </c>
      <c r="Y125" s="63">
        <f t="shared" si="101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4"/>
        <v>0.7884000000000001</v>
      </c>
      <c r="AI125" s="66"/>
      <c r="AJ125" s="66">
        <v>2019</v>
      </c>
      <c r="AK125" s="520">
        <v>25</v>
      </c>
      <c r="AM125" s="205"/>
      <c r="AN125" s="205" t="str">
        <f t="shared" ref="AN125:AO125" si="105">C121</f>
        <v>R-SW_Att_ELC_HPN1-ABG</v>
      </c>
      <c r="AO125" s="205" t="str">
        <f t="shared" si="105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99"/>
        <v>0.70570570570570568</v>
      </c>
      <c r="I126" s="548">
        <f t="shared" si="99"/>
        <v>0.77627627627627616</v>
      </c>
      <c r="J126" s="548">
        <f t="shared" si="99"/>
        <v>0.87037037037037035</v>
      </c>
      <c r="K126" s="582">
        <f t="shared" si="99"/>
        <v>0.94094094094094083</v>
      </c>
      <c r="L126" s="584"/>
      <c r="M126" s="550"/>
      <c r="N126" s="550"/>
      <c r="O126" s="585"/>
      <c r="P126" s="583">
        <f t="shared" si="100"/>
        <v>0.49399399399399396</v>
      </c>
      <c r="Q126" s="548">
        <f t="shared" si="94"/>
        <v>0.54339339339339332</v>
      </c>
      <c r="R126" s="548">
        <f t="shared" si="95"/>
        <v>0.60925925925925917</v>
      </c>
      <c r="S126" s="582">
        <f t="shared" si="96"/>
        <v>0.65865865865865858</v>
      </c>
      <c r="T126" s="586">
        <v>20</v>
      </c>
      <c r="U126" s="587"/>
      <c r="V126" s="588">
        <f t="shared" si="101"/>
        <v>10.582598860653327</v>
      </c>
      <c r="W126" s="588">
        <f t="shared" si="101"/>
        <v>10.582598860653327</v>
      </c>
      <c r="X126" s="588">
        <f t="shared" si="101"/>
        <v>9.7224005484170402</v>
      </c>
      <c r="Y126" s="588">
        <f t="shared" si="101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4"/>
        <v>0.7884000000000001</v>
      </c>
      <c r="AI126" s="589"/>
      <c r="AJ126" s="589">
        <v>2019</v>
      </c>
      <c r="AK126" s="592">
        <v>25</v>
      </c>
      <c r="AM126" s="205"/>
      <c r="AN126" s="205" t="str">
        <f t="shared" ref="AN126:AO131" si="106">C122</f>
        <v>R-SW_Att_ELC_HPN1-C</v>
      </c>
      <c r="AO126" s="205" t="str">
        <f t="shared" si="106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771</v>
      </c>
      <c r="E127" s="555" t="s">
        <v>531</v>
      </c>
      <c r="F127" s="555" t="s">
        <v>565</v>
      </c>
      <c r="G127" s="593" t="s">
        <v>770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4"/>
        <v>0.77700000000000002</v>
      </c>
      <c r="R127" s="556">
        <f t="shared" si="95"/>
        <v>0.83299999999999996</v>
      </c>
      <c r="S127" s="593">
        <f t="shared" si="96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4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06"/>
        <v>R-SW_Att_ELC_HPN1-D</v>
      </c>
      <c r="AO127" s="205" t="str">
        <f t="shared" si="106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772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06"/>
        <v>R-SW_Att_ELC_HPN1-E</v>
      </c>
      <c r="AO128" s="205" t="str">
        <f t="shared" si="106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773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06"/>
        <v>R-SW_Att_ELC_HPN1-F</v>
      </c>
      <c r="AO129" s="205" t="str">
        <f t="shared" si="106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774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06"/>
        <v>R-SW_Att_ELC_HPN1-G</v>
      </c>
      <c r="AO130" s="205" t="str">
        <f t="shared" si="106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775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06"/>
        <v>R-SW_Att_ELC_HPN2-AB</v>
      </c>
      <c r="AO131" s="205" t="str">
        <f t="shared" si="106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776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07">C128</f>
        <v>R-SW_Att_ELC_HPN2-ABC</v>
      </c>
      <c r="AO132" s="205" t="str">
        <f t="shared" si="107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08">H133*0.7</f>
        <v>0.64849849849849839</v>
      </c>
      <c r="Q133" s="23">
        <f t="shared" si="94"/>
        <v>0.71983333333333333</v>
      </c>
      <c r="R133" s="23">
        <f t="shared" si="95"/>
        <v>0.77171321321321307</v>
      </c>
      <c r="S133" s="57">
        <f t="shared" si="96"/>
        <v>0.77171321321321307</v>
      </c>
      <c r="T133" s="53">
        <v>20</v>
      </c>
      <c r="U133" s="25"/>
      <c r="V133" s="63">
        <f t="shared" ref="V133:Y137" si="109">V26/$V$20*$V$127</f>
        <v>14.117048429756183</v>
      </c>
      <c r="W133" s="63">
        <f t="shared" si="109"/>
        <v>14.117048429756183</v>
      </c>
      <c r="X133" s="63">
        <f t="shared" si="109"/>
        <v>12.788783966946266</v>
      </c>
      <c r="Y133" s="63">
        <f t="shared" si="109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4"/>
        <v>0.7884000000000001</v>
      </c>
      <c r="AI133" s="66"/>
      <c r="AJ133" s="66">
        <v>2019</v>
      </c>
      <c r="AK133" s="520">
        <v>25</v>
      </c>
      <c r="AM133" s="2"/>
      <c r="AN133" s="205" t="str">
        <f t="shared" ref="AN133:AO133" si="110">C129</f>
        <v>R-SW_Att_ELC_HPN2-ABD</v>
      </c>
      <c r="AO133" s="205" t="str">
        <f t="shared" si="110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08"/>
        <v>0.59699699699699693</v>
      </c>
      <c r="Q134" s="29">
        <f t="shared" si="94"/>
        <v>0.66266666666666674</v>
      </c>
      <c r="R134" s="29">
        <f t="shared" si="95"/>
        <v>0.71042642642642628</v>
      </c>
      <c r="S134" s="58">
        <f t="shared" si="96"/>
        <v>0.71042642642642628</v>
      </c>
      <c r="T134" s="54">
        <v>20</v>
      </c>
      <c r="U134" s="41"/>
      <c r="V134" s="62">
        <f t="shared" si="109"/>
        <v>14.951452231413191</v>
      </c>
      <c r="W134" s="62">
        <f t="shared" si="109"/>
        <v>14.951452231413191</v>
      </c>
      <c r="X134" s="62">
        <f t="shared" si="109"/>
        <v>13.623187768603273</v>
      </c>
      <c r="Y134" s="62">
        <f t="shared" si="109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4"/>
        <v>0.7884000000000001</v>
      </c>
      <c r="AI134" s="65"/>
      <c r="AJ134" s="65">
        <v>2019</v>
      </c>
      <c r="AK134" s="522">
        <v>25</v>
      </c>
      <c r="AM134" s="2"/>
      <c r="AN134" s="205" t="str">
        <f t="shared" ref="AN134:AO134" si="111">C130</f>
        <v>R-SW_Att_ELC_HPN2-ABE</v>
      </c>
      <c r="AO134" s="205" t="str">
        <f t="shared" si="111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08"/>
        <v>0.56266266266266263</v>
      </c>
      <c r="Q135" s="23">
        <f t="shared" si="94"/>
        <v>0.62455555555555553</v>
      </c>
      <c r="R135" s="23">
        <f t="shared" si="95"/>
        <v>0.6695685685685685</v>
      </c>
      <c r="S135" s="57">
        <f t="shared" si="96"/>
        <v>0.6695685685685685</v>
      </c>
      <c r="T135" s="53">
        <v>20</v>
      </c>
      <c r="U135" s="25"/>
      <c r="V135" s="63">
        <f t="shared" si="109"/>
        <v>15.811140996756777</v>
      </c>
      <c r="W135" s="63">
        <f t="shared" si="109"/>
        <v>15.811140996756777</v>
      </c>
      <c r="X135" s="63">
        <f t="shared" si="109"/>
        <v>14.482876533946857</v>
      </c>
      <c r="Y135" s="63">
        <f t="shared" si="109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4"/>
        <v>0.7884000000000001</v>
      </c>
      <c r="AI135" s="66"/>
      <c r="AJ135" s="66">
        <v>2019</v>
      </c>
      <c r="AK135" s="520">
        <v>25</v>
      </c>
      <c r="AM135" s="2"/>
      <c r="AN135" s="205" t="str">
        <f t="shared" ref="AN135:AO135" si="112">C131</f>
        <v>R-SW_Att_ELC_HPN2-ABF</v>
      </c>
      <c r="AO135" s="205" t="str">
        <f t="shared" si="112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08"/>
        <v>0.52832832832832832</v>
      </c>
      <c r="Q136" s="29">
        <f t="shared" si="94"/>
        <v>0.58644444444444443</v>
      </c>
      <c r="R136" s="29">
        <f t="shared" si="95"/>
        <v>0.62871071071071061</v>
      </c>
      <c r="S136" s="58">
        <f t="shared" si="96"/>
        <v>0.62871071071071061</v>
      </c>
      <c r="T136" s="54">
        <v>20</v>
      </c>
      <c r="U136" s="41"/>
      <c r="V136" s="62">
        <f t="shared" si="109"/>
        <v>16.076064319876014</v>
      </c>
      <c r="W136" s="62">
        <f t="shared" si="109"/>
        <v>16.076064319876014</v>
      </c>
      <c r="X136" s="62">
        <f t="shared" si="109"/>
        <v>14.747799857066095</v>
      </c>
      <c r="Y136" s="62">
        <f t="shared" si="109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4"/>
        <v>0.7884000000000001</v>
      </c>
      <c r="AI136" s="65"/>
      <c r="AJ136" s="65">
        <v>2019</v>
      </c>
      <c r="AK136" s="522">
        <v>25</v>
      </c>
      <c r="AM136" s="2"/>
      <c r="AN136" s="205" t="str">
        <f t="shared" ref="AN136:AO136" si="113">C132</f>
        <v>R-SW_Att_ELC_HPN2-ABG</v>
      </c>
      <c r="AO136" s="205" t="str">
        <f t="shared" si="113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08"/>
        <v>0.49399399399399396</v>
      </c>
      <c r="Q137" s="526">
        <f t="shared" si="94"/>
        <v>0.54833333333333334</v>
      </c>
      <c r="R137" s="526">
        <f t="shared" si="95"/>
        <v>0.58785285285285271</v>
      </c>
      <c r="S137" s="527">
        <f t="shared" si="96"/>
        <v>0.58785285285285271</v>
      </c>
      <c r="T137" s="580">
        <v>20</v>
      </c>
      <c r="U137" s="581"/>
      <c r="V137" s="528">
        <f t="shared" si="109"/>
        <v>16.340987642995252</v>
      </c>
      <c r="W137" s="528">
        <f t="shared" si="109"/>
        <v>16.340987642995252</v>
      </c>
      <c r="X137" s="528">
        <f t="shared" si="109"/>
        <v>15.012723180185334</v>
      </c>
      <c r="Y137" s="528">
        <f t="shared" si="109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4"/>
        <v>0.7884000000000001</v>
      </c>
      <c r="AI137" s="529"/>
      <c r="AJ137" s="529">
        <v>2019</v>
      </c>
      <c r="AK137" s="531">
        <v>25</v>
      </c>
      <c r="AM137" s="2"/>
      <c r="AN137" s="205" t="str">
        <f t="shared" ref="AN137:AO142" si="114">C133</f>
        <v>R-SW_Att_ELC_HPN2-C</v>
      </c>
      <c r="AO137" s="205" t="str">
        <f t="shared" si="114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756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4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14"/>
        <v>R-SW_Att_ELC_HPN2-D</v>
      </c>
      <c r="AO138" s="205" t="str">
        <f t="shared" si="114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777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14"/>
        <v>R-SW_Att_ELC_HPN2-E</v>
      </c>
      <c r="AO139" s="205" t="str">
        <f t="shared" si="114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758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14"/>
        <v>R-SW_Att_ELC_HPN2-F</v>
      </c>
      <c r="AO140" s="205" t="str">
        <f t="shared" si="114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759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14"/>
        <v>R-SW_Att_ELC_HPN2-G</v>
      </c>
      <c r="AO141" s="205" t="str">
        <f t="shared" si="114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778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14"/>
        <v>R-SH_Att_ELC_HPN3-AB</v>
      </c>
      <c r="AO142" s="205" t="str">
        <f t="shared" si="114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761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15">C139</f>
        <v>R-SH_Att_ELC_HPN3-ABC</v>
      </c>
      <c r="AO143" s="205" t="str">
        <f t="shared" si="115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16">V26/$V$20*$V$138</f>
        <v>14.69726986134255</v>
      </c>
      <c r="W144" s="62">
        <f t="shared" si="116"/>
        <v>14.69726986134255</v>
      </c>
      <c r="X144" s="62">
        <f t="shared" si="116"/>
        <v>13.314412718485407</v>
      </c>
      <c r="Y144" s="62">
        <f t="shared" si="116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4"/>
        <v>0.63072000000000006</v>
      </c>
      <c r="AI144" s="65"/>
      <c r="AJ144" s="65">
        <v>2019</v>
      </c>
      <c r="AK144" s="522">
        <v>20</v>
      </c>
      <c r="AM144" s="2"/>
      <c r="AN144" s="205" t="str">
        <f t="shared" ref="AN144:AO144" si="117">C140</f>
        <v>R-SH_Att_ELC_HPN3-ABD</v>
      </c>
      <c r="AO144" s="205" t="str">
        <f t="shared" si="117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16"/>
        <v>15.56596829411367</v>
      </c>
      <c r="W145" s="63">
        <f t="shared" si="116"/>
        <v>15.56596829411367</v>
      </c>
      <c r="X145" s="63">
        <f t="shared" si="116"/>
        <v>14.183111151256526</v>
      </c>
      <c r="Y145" s="63">
        <f t="shared" si="116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4"/>
        <v>0.63072000000000006</v>
      </c>
      <c r="AI145" s="66"/>
      <c r="AJ145" s="66">
        <v>2019</v>
      </c>
      <c r="AK145" s="520">
        <v>20</v>
      </c>
      <c r="AM145" s="2"/>
      <c r="AN145" s="205" t="str">
        <f t="shared" ref="AN145:AO145" si="118">C141</f>
        <v>R-SH_Att_ELC_HPN3-ABE</v>
      </c>
      <c r="AO145" s="205" t="str">
        <f t="shared" si="118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16"/>
        <v>16.460990921817249</v>
      </c>
      <c r="W146" s="62">
        <f t="shared" si="116"/>
        <v>16.460990921817249</v>
      </c>
      <c r="X146" s="62">
        <f t="shared" si="116"/>
        <v>15.078133778960105</v>
      </c>
      <c r="Y146" s="62">
        <f t="shared" si="116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4"/>
        <v>0.63072000000000006</v>
      </c>
      <c r="AI146" s="65"/>
      <c r="AJ146" s="65">
        <v>2019</v>
      </c>
      <c r="AK146" s="522">
        <v>20</v>
      </c>
      <c r="AM146" s="2"/>
      <c r="AN146" s="205" t="str">
        <f t="shared" ref="AN146:AO146" si="119">C142</f>
        <v>R-SH_Att_ELC_HPN3-ABF</v>
      </c>
      <c r="AO146" s="205" t="str">
        <f t="shared" si="119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16"/>
        <v>16.736802795086735</v>
      </c>
      <c r="W147" s="63">
        <f t="shared" si="116"/>
        <v>16.736802795086735</v>
      </c>
      <c r="X147" s="63">
        <f t="shared" si="116"/>
        <v>15.353945652229589</v>
      </c>
      <c r="Y147" s="63">
        <f t="shared" si="116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4"/>
        <v>0.63072000000000006</v>
      </c>
      <c r="AI147" s="66"/>
      <c r="AJ147" s="66">
        <v>2019</v>
      </c>
      <c r="AK147" s="520">
        <v>20</v>
      </c>
      <c r="AM147" s="2"/>
      <c r="AN147" s="205" t="str">
        <f t="shared" ref="AN147:AO147" si="120">C143</f>
        <v>R-SH_Att_ELC_HPN3-ABG</v>
      </c>
      <c r="AO147" s="205" t="str">
        <f t="shared" si="120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16"/>
        <v>17.012614668356218</v>
      </c>
      <c r="W148" s="588">
        <f t="shared" si="116"/>
        <v>17.012614668356218</v>
      </c>
      <c r="X148" s="588">
        <f t="shared" si="116"/>
        <v>15.629757525499073</v>
      </c>
      <c r="Y148" s="588">
        <f t="shared" si="116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4"/>
        <v>0.63072000000000006</v>
      </c>
      <c r="AI148" s="589"/>
      <c r="AJ148" s="589">
        <v>2019</v>
      </c>
      <c r="AK148" s="592">
        <v>20</v>
      </c>
      <c r="AM148" s="2"/>
      <c r="AN148" s="205" t="str">
        <f t="shared" ref="AN148:AO153" si="121">C144</f>
        <v>R-SH_Att_ELC_HPN3-C</v>
      </c>
      <c r="AO148" s="205" t="str">
        <f t="shared" si="121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780</v>
      </c>
      <c r="E149" s="555" t="s">
        <v>144</v>
      </c>
      <c r="F149" s="555" t="s">
        <v>539</v>
      </c>
      <c r="G149" s="593" t="s">
        <v>779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2">I149*0.9</f>
        <v>1.05</v>
      </c>
      <c r="N149" s="558">
        <f t="shared" si="122"/>
        <v>1.2</v>
      </c>
      <c r="O149" s="596">
        <f t="shared" si="122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1"/>
        <v>R-SH_Att_ELC_HPN3-D</v>
      </c>
      <c r="AO149" s="205" t="str">
        <f t="shared" si="121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781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1"/>
        <v>R-SH_Att_ELC_HPN3-E</v>
      </c>
      <c r="AO150" s="205" t="str">
        <f t="shared" si="121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782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1"/>
        <v>R-SH_Att_ELC_HPN3-F</v>
      </c>
      <c r="AO151" s="205" t="str">
        <f t="shared" si="121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783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1"/>
        <v>R-SH_Att_ELC_HPN3-G</v>
      </c>
      <c r="AO152" s="205" t="str">
        <f t="shared" si="121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784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1"/>
        <v>R-HC_Att_ELC_HPN2-AB</v>
      </c>
      <c r="AO153" s="205" t="str">
        <f t="shared" si="121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785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23">C150</f>
        <v>R-HC_Att_ELC_HPN2-ABC</v>
      </c>
      <c r="AO154" s="205" t="str">
        <f t="shared" si="123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24">H144</f>
        <v>1.0190690690690689</v>
      </c>
      <c r="I155" s="23">
        <f t="shared" si="124"/>
        <v>1.0808308308308308</v>
      </c>
      <c r="J155" s="23">
        <f t="shared" si="124"/>
        <v>1.2352352352352352</v>
      </c>
      <c r="K155" s="57">
        <f t="shared" si="124"/>
        <v>1.3896396396396395</v>
      </c>
      <c r="L155" s="44">
        <f t="shared" ref="L155:L159" si="125">H155*0.9</f>
        <v>0.91716216216216206</v>
      </c>
      <c r="M155" s="32">
        <f t="shared" si="122"/>
        <v>0.97274774774774775</v>
      </c>
      <c r="N155" s="32">
        <f t="shared" si="122"/>
        <v>1.1117117117117117</v>
      </c>
      <c r="O155" s="45">
        <f t="shared" si="122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26">V26/$V$20*$V$149</f>
        <v>14.879467421607126</v>
      </c>
      <c r="W155" s="63">
        <f t="shared" si="126"/>
        <v>14.879467421607126</v>
      </c>
      <c r="X155" s="63">
        <f t="shared" si="126"/>
        <v>13.479467421607126</v>
      </c>
      <c r="Y155" s="63">
        <f t="shared" si="126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27">31.536*(AK155/1000)</f>
        <v>0.7884000000000001</v>
      </c>
      <c r="AI155" s="66"/>
      <c r="AJ155" s="66">
        <v>2019</v>
      </c>
      <c r="AK155" s="520">
        <v>25</v>
      </c>
      <c r="AM155" s="2"/>
      <c r="AN155" s="205" t="str">
        <f t="shared" ref="AN155:AO155" si="128">C151</f>
        <v>R-HC_Att_ELC_HPN2-ABD</v>
      </c>
      <c r="AO155" s="205" t="str">
        <f t="shared" si="128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24"/>
        <v>0.93813813813813796</v>
      </c>
      <c r="I156" s="29">
        <f t="shared" si="124"/>
        <v>0.994994994994995</v>
      </c>
      <c r="J156" s="29">
        <f t="shared" si="124"/>
        <v>1.137137137137137</v>
      </c>
      <c r="K156" s="58">
        <f t="shared" si="124"/>
        <v>1.2792792792792793</v>
      </c>
      <c r="L156" s="42">
        <f t="shared" si="125"/>
        <v>0.84432432432432414</v>
      </c>
      <c r="M156" s="31">
        <f t="shared" si="122"/>
        <v>0.89549549549549556</v>
      </c>
      <c r="N156" s="31">
        <f t="shared" si="122"/>
        <v>1.0234234234234234</v>
      </c>
      <c r="O156" s="43">
        <f t="shared" si="122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26"/>
        <v>15.758934843214252</v>
      </c>
      <c r="W156" s="62">
        <f t="shared" si="126"/>
        <v>15.758934843214252</v>
      </c>
      <c r="X156" s="62">
        <f t="shared" si="126"/>
        <v>14.35893484321425</v>
      </c>
      <c r="Y156" s="62">
        <f t="shared" si="126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27"/>
        <v>0.7884000000000001</v>
      </c>
      <c r="AI156" s="65"/>
      <c r="AJ156" s="65">
        <v>2019</v>
      </c>
      <c r="AK156" s="522">
        <v>25</v>
      </c>
      <c r="AM156" s="2"/>
      <c r="AN156" s="205" t="str">
        <f t="shared" ref="AN156:AO156" si="129">C152</f>
        <v>R-HC_Att_ELC_HPN2-ABE</v>
      </c>
      <c r="AO156" s="205" t="str">
        <f t="shared" si="129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24"/>
        <v>0.8841841841841841</v>
      </c>
      <c r="I157" s="23">
        <f t="shared" si="124"/>
        <v>0.93777110443777112</v>
      </c>
      <c r="J157" s="23">
        <f t="shared" si="124"/>
        <v>0</v>
      </c>
      <c r="K157" s="57">
        <f t="shared" si="124"/>
        <v>1.2057057057057057</v>
      </c>
      <c r="L157" s="44">
        <f t="shared" si="125"/>
        <v>0.79576576576576574</v>
      </c>
      <c r="M157" s="32">
        <f t="shared" si="122"/>
        <v>0.843993993993994</v>
      </c>
      <c r="N157" s="32">
        <f t="shared" si="122"/>
        <v>0</v>
      </c>
      <c r="O157" s="45">
        <f t="shared" si="122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26"/>
        <v>16.665052792748867</v>
      </c>
      <c r="W157" s="63">
        <f t="shared" si="126"/>
        <v>16.665052792748867</v>
      </c>
      <c r="X157" s="63">
        <f t="shared" si="126"/>
        <v>15.265052792748865</v>
      </c>
      <c r="Y157" s="63">
        <f t="shared" si="126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27"/>
        <v>0.7884000000000001</v>
      </c>
      <c r="AI157" s="66"/>
      <c r="AJ157" s="66">
        <v>2019</v>
      </c>
      <c r="AK157" s="520">
        <v>25</v>
      </c>
      <c r="AM157" s="2"/>
      <c r="AN157" s="205" t="str">
        <f t="shared" ref="AN157:AO157" si="130">C153</f>
        <v>R-HC_Att_ELC_HPN2-ABF</v>
      </c>
      <c r="AO157" s="205" t="str">
        <f t="shared" si="130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24"/>
        <v>0.83023023023023013</v>
      </c>
      <c r="I158" s="29">
        <f t="shared" si="124"/>
        <v>0.88054721388054724</v>
      </c>
      <c r="J158" s="29">
        <f t="shared" si="124"/>
        <v>0</v>
      </c>
      <c r="K158" s="58">
        <f t="shared" si="124"/>
        <v>1.132132132132132</v>
      </c>
      <c r="L158" s="42">
        <f t="shared" si="125"/>
        <v>0.74720720720720712</v>
      </c>
      <c r="M158" s="31">
        <f t="shared" si="122"/>
        <v>0.79249249249249254</v>
      </c>
      <c r="N158" s="31">
        <f t="shared" si="122"/>
        <v>0</v>
      </c>
      <c r="O158" s="43">
        <f t="shared" si="122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26"/>
        <v>16.944283821472105</v>
      </c>
      <c r="W158" s="62">
        <f t="shared" si="126"/>
        <v>16.944283821472105</v>
      </c>
      <c r="X158" s="62">
        <f t="shared" si="126"/>
        <v>15.544283821472105</v>
      </c>
      <c r="Y158" s="62">
        <f t="shared" si="126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27"/>
        <v>0.7884000000000001</v>
      </c>
      <c r="AI158" s="65"/>
      <c r="AJ158" s="65">
        <v>2019</v>
      </c>
      <c r="AK158" s="522">
        <v>25</v>
      </c>
      <c r="AM158" s="2"/>
      <c r="AN158" s="205" t="str">
        <f t="shared" ref="AN158:AO158" si="131">C154</f>
        <v>R-HC_Att_ELC_HPN2-ABG</v>
      </c>
      <c r="AO158" s="205" t="str">
        <f t="shared" si="131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24"/>
        <v>0.77627627627627616</v>
      </c>
      <c r="I159" s="526">
        <f t="shared" si="124"/>
        <v>0.82332332332332336</v>
      </c>
      <c r="J159" s="526">
        <f t="shared" si="124"/>
        <v>0.79979979979979976</v>
      </c>
      <c r="K159" s="527">
        <f t="shared" si="124"/>
        <v>1.0585585585585586</v>
      </c>
      <c r="L159" s="578">
        <f t="shared" si="125"/>
        <v>0.69864864864864851</v>
      </c>
      <c r="M159" s="542">
        <f t="shared" si="122"/>
        <v>0.74099099099099108</v>
      </c>
      <c r="N159" s="542">
        <f t="shared" si="122"/>
        <v>0.7198198198198198</v>
      </c>
      <c r="O159" s="579">
        <f t="shared" si="122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26"/>
        <v>17.223514850195343</v>
      </c>
      <c r="W159" s="528">
        <f t="shared" si="126"/>
        <v>17.223514850195343</v>
      </c>
      <c r="X159" s="528">
        <f t="shared" si="126"/>
        <v>15.823514850195343</v>
      </c>
      <c r="Y159" s="528">
        <f t="shared" si="126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27"/>
        <v>0.7884000000000001</v>
      </c>
      <c r="AI159" s="529"/>
      <c r="AJ159" s="529">
        <v>2019</v>
      </c>
      <c r="AK159" s="531">
        <v>25</v>
      </c>
      <c r="AM159" s="2"/>
      <c r="AN159" s="205" t="str">
        <f t="shared" ref="AN159:AO163" si="132">C155</f>
        <v>R-HC_Att_ELC_HPN2-C</v>
      </c>
      <c r="AO159" s="205" t="str">
        <f t="shared" si="132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32"/>
        <v>R-HC_Att_ELC_HPN2-D</v>
      </c>
      <c r="AO160" s="205" t="str">
        <f t="shared" si="132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33">I161*0.7</f>
        <v>1.2530864197530862</v>
      </c>
      <c r="R161" s="20">
        <f t="shared" ref="R161:R162" si="134">J161*0.7</f>
        <v>1.4691358024691357</v>
      </c>
      <c r="S161" s="56">
        <f t="shared" ref="S161:S162" si="135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4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32"/>
        <v>R-HC_Att_ELC_HPN2-E</v>
      </c>
      <c r="AO161" s="205" t="str">
        <f t="shared" si="132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33"/>
        <v>1.2055555555555555</v>
      </c>
      <c r="R162" s="26">
        <f t="shared" si="134"/>
        <v>1.2055555555555555</v>
      </c>
      <c r="S162" s="59">
        <f t="shared" si="135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32"/>
        <v>R-HC_Att_ELC_HPN2-F</v>
      </c>
      <c r="AO162" s="205" t="str">
        <f t="shared" si="132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32"/>
        <v>R-HC_Att_ELC_HPN2-G</v>
      </c>
      <c r="AO163" s="205" t="str">
        <f t="shared" si="132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36">I164*0.7</f>
        <v>2.7055000000000002</v>
      </c>
      <c r="R164" s="26">
        <f t="shared" ref="R164" si="137">J164*0.7</f>
        <v>2.9050000000000002</v>
      </c>
      <c r="S164" s="59">
        <f t="shared" ref="S164" si="138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4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4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4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4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4"/>
        <v>0.15768000000000001</v>
      </c>
      <c r="AI171" s="89"/>
      <c r="AJ171" s="89">
        <v>2019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742</v>
      </c>
      <c r="I177" s="17" t="s">
        <v>743</v>
      </c>
      <c r="J177" s="17" t="s">
        <v>744</v>
      </c>
      <c r="K177" s="17" t="s">
        <v>745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5" t="s">
        <v>82</v>
      </c>
      <c r="I178" s="626"/>
      <c r="J178" s="626"/>
      <c r="K178" s="627"/>
      <c r="L178" s="625" t="s">
        <v>83</v>
      </c>
      <c r="M178" s="626"/>
      <c r="N178" s="626"/>
      <c r="O178" s="627"/>
      <c r="P178" s="625" t="s">
        <v>84</v>
      </c>
      <c r="Q178" s="626"/>
      <c r="R178" s="626"/>
      <c r="S178" s="627"/>
      <c r="T178" s="625" t="s">
        <v>85</v>
      </c>
      <c r="U178" s="627"/>
      <c r="V178" s="619" t="s">
        <v>86</v>
      </c>
      <c r="W178" s="620"/>
      <c r="X178" s="620"/>
      <c r="Y178" s="621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2" t="s">
        <v>34</v>
      </c>
      <c r="I180" s="623"/>
      <c r="J180" s="623"/>
      <c r="K180" s="624"/>
      <c r="L180" s="623" t="s">
        <v>34</v>
      </c>
      <c r="M180" s="623"/>
      <c r="N180" s="623"/>
      <c r="O180" s="624"/>
      <c r="P180" s="622" t="s">
        <v>34</v>
      </c>
      <c r="Q180" s="623"/>
      <c r="R180" s="623"/>
      <c r="S180" s="624"/>
      <c r="T180" s="628" t="s">
        <v>68</v>
      </c>
      <c r="U180" s="629"/>
      <c r="V180" s="628" t="s">
        <v>487</v>
      </c>
      <c r="W180" s="630"/>
      <c r="X180" s="630"/>
      <c r="Y180" s="629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39">W185*1.3</f>
        <v>4.5825000000000005</v>
      </c>
      <c r="X181" s="349">
        <f t="shared" si="139"/>
        <v>4.5825000000000005</v>
      </c>
      <c r="Y181" s="349">
        <f t="shared" si="139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0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1">I182*0.7</f>
        <v>0.77</v>
      </c>
      <c r="R182" s="23">
        <f t="shared" ref="R182:R184" si="142">J182*0.7</f>
        <v>0.80499999999999994</v>
      </c>
      <c r="S182" s="57">
        <f t="shared" ref="S182:S184" si="143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44">W186*1.3</f>
        <v>4.9452075289575284</v>
      </c>
      <c r="X182" s="350">
        <f t="shared" si="144"/>
        <v>4.9452075289575284</v>
      </c>
      <c r="Y182" s="350">
        <f t="shared" si="144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0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1"/>
        <v>0.81899999999999995</v>
      </c>
      <c r="R183" s="29">
        <f t="shared" si="142"/>
        <v>0.84</v>
      </c>
      <c r="S183" s="58">
        <f t="shared" si="143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0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1"/>
        <v>0.76300000000000001</v>
      </c>
      <c r="R184" s="23">
        <f t="shared" si="142"/>
        <v>0.79099999999999993</v>
      </c>
      <c r="S184" s="57">
        <f t="shared" si="143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0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45">3.525</f>
        <v>3.5249999999999999</v>
      </c>
      <c r="X185" s="349">
        <f t="shared" si="145"/>
        <v>3.5249999999999999</v>
      </c>
      <c r="Y185" s="349">
        <f t="shared" si="145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0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46">I186*0.7</f>
        <v>0.77</v>
      </c>
      <c r="R186" s="23">
        <f t="shared" ref="R186:R188" si="147">J186*0.7</f>
        <v>0.80499999999999994</v>
      </c>
      <c r="S186" s="57">
        <f t="shared" ref="S186:S188" si="148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0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46"/>
        <v>0.81899999999999995</v>
      </c>
      <c r="R187" s="29">
        <f t="shared" si="147"/>
        <v>0.84</v>
      </c>
      <c r="S187" s="58">
        <f t="shared" si="148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0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49">C181</f>
        <v>R-SH_Det_KER_N1</v>
      </c>
      <c r="AO187" s="99" t="str">
        <f t="shared" ref="AO187:AO198" si="150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46"/>
        <v>0.76300000000000001</v>
      </c>
      <c r="R188" s="23">
        <f t="shared" si="147"/>
        <v>0.79099999999999993</v>
      </c>
      <c r="S188" s="57">
        <f t="shared" si="148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0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49"/>
        <v>R-SW_Det_KER_N1</v>
      </c>
      <c r="AO188" s="99" t="str">
        <f t="shared" si="150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1">V185+0.3</f>
        <v>3.8249999999999997</v>
      </c>
      <c r="W189" s="349">
        <f t="shared" si="151"/>
        <v>3.8249999999999997</v>
      </c>
      <c r="X189" s="349">
        <f t="shared" si="151"/>
        <v>3.8249999999999997</v>
      </c>
      <c r="Y189" s="349">
        <f t="shared" si="151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0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49"/>
        <v>R-SW_Det_KER_N2</v>
      </c>
      <c r="AO189" s="99" t="str">
        <f t="shared" si="150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52">I190*0.7</f>
        <v>0.77</v>
      </c>
      <c r="R190" s="23">
        <f t="shared" ref="R190" si="153">J190*0.7</f>
        <v>0.80499999999999994</v>
      </c>
      <c r="S190" s="57">
        <f t="shared" ref="S190" si="154">K190*0.7</f>
        <v>0.84</v>
      </c>
      <c r="T190" s="53">
        <v>20</v>
      </c>
      <c r="U190" s="25"/>
      <c r="V190" s="350">
        <f t="shared" si="151"/>
        <v>4.1040057915057915</v>
      </c>
      <c r="W190" s="350">
        <f t="shared" si="151"/>
        <v>4.1040057915057915</v>
      </c>
      <c r="X190" s="350">
        <f t="shared" si="151"/>
        <v>4.1040057915057915</v>
      </c>
      <c r="Y190" s="350">
        <f t="shared" si="151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0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49"/>
        <v>R-SW_Det_KER_N3</v>
      </c>
      <c r="AO190" s="99" t="str">
        <f t="shared" si="150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0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49"/>
        <v>R-SH_Det_GAS_N1</v>
      </c>
      <c r="AO191" s="99" t="str">
        <f t="shared" si="150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55">H192*0.7</f>
        <v>0.72799999999999998</v>
      </c>
      <c r="Q192" s="23">
        <f t="shared" si="155"/>
        <v>0.76300000000000001</v>
      </c>
      <c r="R192" s="23">
        <f t="shared" si="155"/>
        <v>0.79099999999999993</v>
      </c>
      <c r="S192" s="57">
        <f t="shared" si="155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0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49"/>
        <v>R-SW_Det_GAS_N1</v>
      </c>
      <c r="AO192" s="99" t="str">
        <f t="shared" si="150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0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49"/>
        <v>R-SW_Det_GAS_N2</v>
      </c>
      <c r="AO193" s="99" t="str">
        <f t="shared" si="150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56">H194*0.7</f>
        <v>0.38500000000000001</v>
      </c>
      <c r="Q194" s="23">
        <f t="shared" ref="Q194:Q196" si="157">I194*0.7</f>
        <v>0.38500000000000001</v>
      </c>
      <c r="R194" s="23">
        <f t="shared" ref="R194:R196" si="158">J194*0.7</f>
        <v>0.38500000000000001</v>
      </c>
      <c r="S194" s="57">
        <f t="shared" ref="S194:S196" si="159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0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49"/>
        <v>R-SW_Det_GAS_N3</v>
      </c>
      <c r="AO194" s="99" t="str">
        <f t="shared" si="150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0">W181</f>
        <v>4.5825000000000005</v>
      </c>
      <c r="X195" s="62">
        <f t="shared" si="160"/>
        <v>4.5825000000000005</v>
      </c>
      <c r="Y195" s="62">
        <f t="shared" si="160"/>
        <v>4.5825000000000005</v>
      </c>
      <c r="Z195" s="62">
        <f t="shared" si="160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0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49"/>
        <v>R-SH_Det_LPG_N1</v>
      </c>
      <c r="AO195" s="99" t="str">
        <f t="shared" si="150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56"/>
        <v>0.73499999999999999</v>
      </c>
      <c r="Q196" s="26">
        <f t="shared" si="157"/>
        <v>0.77</v>
      </c>
      <c r="R196" s="26">
        <f t="shared" si="158"/>
        <v>0.80499999999999994</v>
      </c>
      <c r="S196" s="59">
        <f t="shared" si="159"/>
        <v>0.84</v>
      </c>
      <c r="T196" s="55">
        <v>20</v>
      </c>
      <c r="U196" s="28"/>
      <c r="V196" s="62">
        <f>V182</f>
        <v>4.9452075289575284</v>
      </c>
      <c r="W196" s="62">
        <f t="shared" ref="W196:Z196" si="161">W182</f>
        <v>4.9452075289575284</v>
      </c>
      <c r="X196" s="62">
        <f t="shared" si="161"/>
        <v>4.9452075289575284</v>
      </c>
      <c r="Y196" s="62">
        <f t="shared" si="161"/>
        <v>4.9452075289575284</v>
      </c>
      <c r="Z196" s="62">
        <f t="shared" si="161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0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49"/>
        <v>R-SW_Det_LPG_N1</v>
      </c>
      <c r="AO196" s="99" t="str">
        <f t="shared" si="150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49"/>
        <v>R-SH_Det_WOO_N1</v>
      </c>
      <c r="AO197" s="205" t="str">
        <f t="shared" si="150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0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49"/>
        <v>R-SW_Det_WOO_N1</v>
      </c>
      <c r="AO198" s="205" t="str">
        <f t="shared" si="150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0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62">I201*0.9</f>
        <v>0.96</v>
      </c>
      <c r="N201" s="542">
        <f t="shared" si="162"/>
        <v>1.1100000000000001</v>
      </c>
      <c r="O201" s="579">
        <f t="shared" si="162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0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763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0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762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764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63">C200</f>
        <v>R-SH_Det_ELC_HPN1</v>
      </c>
      <c r="AO204" s="205" t="str">
        <f t="shared" si="163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765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63"/>
        <v>R-HC_Det_ELC_HPN1</v>
      </c>
      <c r="AO205" s="205" t="str">
        <f t="shared" si="163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786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63"/>
        <v>R-SH_Det_ELC_HPN2-AB</v>
      </c>
      <c r="AO206" s="205" t="str">
        <f t="shared" si="163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767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64">C203</f>
        <v>R-SH_Det_ELC_HPN2-ABC</v>
      </c>
      <c r="AO207" s="205" t="str">
        <f t="shared" si="164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65">V26/$V$20*$V$202</f>
        <v>10.465579692897526</v>
      </c>
      <c r="W208" s="62">
        <f t="shared" si="165"/>
        <v>10.465579692897526</v>
      </c>
      <c r="X208" s="62">
        <f t="shared" si="165"/>
        <v>9.4808796928975259</v>
      </c>
      <c r="Y208" s="62">
        <f t="shared" si="165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0"/>
        <v>0.94608000000000003</v>
      </c>
      <c r="AI208" s="65"/>
      <c r="AJ208" s="65">
        <v>2019</v>
      </c>
      <c r="AK208" s="522">
        <v>30</v>
      </c>
      <c r="AL208" s="4"/>
      <c r="AM208" s="100"/>
      <c r="AN208" s="205" t="str">
        <f t="shared" ref="AN208:AO208" si="166">C204</f>
        <v>R-SH_Det_ELC_HPN2-ABD</v>
      </c>
      <c r="AO208" s="205" t="str">
        <f t="shared" si="166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65"/>
        <v>11.084159385795052</v>
      </c>
      <c r="W209" s="63">
        <f t="shared" si="165"/>
        <v>11.084159385795052</v>
      </c>
      <c r="X209" s="63">
        <f t="shared" si="165"/>
        <v>10.099459385795051</v>
      </c>
      <c r="Y209" s="63">
        <f t="shared" si="165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0"/>
        <v>0.94608000000000003</v>
      </c>
      <c r="AI209" s="66"/>
      <c r="AJ209" s="66">
        <v>2019</v>
      </c>
      <c r="AK209" s="520">
        <v>30</v>
      </c>
      <c r="AL209" s="4"/>
      <c r="AM209" s="100"/>
      <c r="AN209" s="205" t="str">
        <f t="shared" ref="AN209:AO209" si="167">C205</f>
        <v>R-SH_Det_ELC_HPN2-ABE</v>
      </c>
      <c r="AO209" s="205" t="str">
        <f t="shared" si="167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65"/>
        <v>11.721483917871291</v>
      </c>
      <c r="W210" s="63">
        <f t="shared" si="165"/>
        <v>11.721483917871291</v>
      </c>
      <c r="X210" s="63">
        <f t="shared" si="165"/>
        <v>10.736783917871291</v>
      </c>
      <c r="Y210" s="63">
        <f t="shared" si="165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0"/>
        <v>0.94608000000000003</v>
      </c>
      <c r="AI210" s="66"/>
      <c r="AJ210" s="66">
        <v>2019</v>
      </c>
      <c r="AK210" s="520">
        <v>30</v>
      </c>
      <c r="AL210" s="4"/>
      <c r="AM210" s="100"/>
      <c r="AN210" s="205" t="str">
        <f t="shared" ref="AN210:AO210" si="168">C206</f>
        <v>R-SH_Det_ELC_HPN2-ABF</v>
      </c>
      <c r="AO210" s="205" t="str">
        <f t="shared" si="168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65"/>
        <v>11.91788305643113</v>
      </c>
      <c r="W211" s="62">
        <f t="shared" si="165"/>
        <v>11.91788305643113</v>
      </c>
      <c r="X211" s="62">
        <f t="shared" si="165"/>
        <v>10.93318305643113</v>
      </c>
      <c r="Y211" s="62">
        <f t="shared" si="165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0"/>
        <v>0.94608000000000003</v>
      </c>
      <c r="AI211" s="65"/>
      <c r="AJ211" s="65">
        <v>2019</v>
      </c>
      <c r="AK211" s="522">
        <v>30</v>
      </c>
      <c r="AL211" s="4"/>
      <c r="AM211" s="100"/>
      <c r="AN211" s="205" t="str">
        <f t="shared" ref="AN211:AO211" si="169">C207</f>
        <v>R-SH_Det_ELC_HPN2-ABG</v>
      </c>
      <c r="AO211" s="205" t="str">
        <f t="shared" si="169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65"/>
        <v>12.114282194990967</v>
      </c>
      <c r="W212" s="528">
        <f t="shared" si="165"/>
        <v>12.114282194990967</v>
      </c>
      <c r="X212" s="528">
        <f t="shared" si="165"/>
        <v>11.129582194990967</v>
      </c>
      <c r="Y212" s="528">
        <f t="shared" si="165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0"/>
        <v>0.94608000000000003</v>
      </c>
      <c r="AI212" s="529"/>
      <c r="AJ212" s="529">
        <v>2019</v>
      </c>
      <c r="AK212" s="531">
        <v>30</v>
      </c>
      <c r="AL212" s="4"/>
      <c r="AM212" s="100"/>
      <c r="AN212" s="205" t="str">
        <f t="shared" ref="AN212:AO217" si="170">C208</f>
        <v>R-SH_Det_ELC_HPN2-C</v>
      </c>
      <c r="AO212" s="205" t="str">
        <f t="shared" si="170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750</v>
      </c>
      <c r="E213" s="511" t="s">
        <v>144</v>
      </c>
      <c r="F213" s="511" t="s">
        <v>565</v>
      </c>
      <c r="G213" s="514" t="s">
        <v>787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71">I213*0.7</f>
        <v>0.76999999999999991</v>
      </c>
      <c r="R213" s="513">
        <f t="shared" si="171"/>
        <v>0.86333333333333329</v>
      </c>
      <c r="S213" s="514">
        <f t="shared" si="171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0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0"/>
        <v>R-SH_Det_ELC_HPN2-D</v>
      </c>
      <c r="AO213" s="205" t="str">
        <f t="shared" si="170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750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0"/>
        <v>R-SH_Det_ELC_HPN2-E</v>
      </c>
      <c r="AO214" s="205" t="str">
        <f t="shared" si="170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750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0"/>
        <v>R-SH_Det_ELC_HPN2-F</v>
      </c>
      <c r="AO215" s="205" t="str">
        <f t="shared" si="170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750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0"/>
        <v>R-SH_Det_ELC_HPN2-G</v>
      </c>
      <c r="AO216" s="205" t="str">
        <f t="shared" si="170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750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0"/>
        <v>R-SW_Det_ELC_HPN1-AB</v>
      </c>
      <c r="AO217" s="205" t="str">
        <f t="shared" si="170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750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72">C214</f>
        <v>R-SW_Det_ELC_HPN1-ABC</v>
      </c>
      <c r="AO218" s="205" t="str">
        <f t="shared" si="172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73">H208</f>
        <v>0.85285285285285284</v>
      </c>
      <c r="I219" s="29">
        <f t="shared" si="173"/>
        <v>0.93813813813813796</v>
      </c>
      <c r="J219" s="29">
        <f t="shared" si="173"/>
        <v>1.0518518518518518</v>
      </c>
      <c r="K219" s="58">
        <f t="shared" si="173"/>
        <v>1.137137137137137</v>
      </c>
      <c r="L219" s="42"/>
      <c r="M219" s="31"/>
      <c r="N219" s="31"/>
      <c r="O219" s="43"/>
      <c r="P219" s="40">
        <f t="shared" ref="P219:P223" si="174">H219*0.7</f>
        <v>0.59699699699699693</v>
      </c>
      <c r="Q219" s="29">
        <f t="shared" si="171"/>
        <v>0.6566966966966965</v>
      </c>
      <c r="R219" s="29">
        <f t="shared" si="171"/>
        <v>0.73629629629629623</v>
      </c>
      <c r="S219" s="58">
        <f t="shared" si="171"/>
        <v>0.79599599599599591</v>
      </c>
      <c r="T219" s="54">
        <v>20</v>
      </c>
      <c r="U219" s="41"/>
      <c r="V219" s="62">
        <f t="shared" ref="V219:Y223" si="175">V26/$V$20*$V$213</f>
        <v>10.553896821107632</v>
      </c>
      <c r="W219" s="62">
        <f t="shared" si="175"/>
        <v>10.553896821107632</v>
      </c>
      <c r="X219" s="62">
        <f t="shared" si="175"/>
        <v>9.560887116466283</v>
      </c>
      <c r="Y219" s="62">
        <f t="shared" si="175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0"/>
        <v>1.1983680000000001</v>
      </c>
      <c r="AI219" s="65"/>
      <c r="AJ219" s="65">
        <v>2019</v>
      </c>
      <c r="AK219" s="522">
        <v>38</v>
      </c>
      <c r="AL219" s="4"/>
      <c r="AM219" s="100"/>
      <c r="AN219" s="205" t="str">
        <f t="shared" ref="AN219:AO219" si="176">C215</f>
        <v>R-SW_Det_ELC_HPN1-ABD</v>
      </c>
      <c r="AO219" s="205" t="str">
        <f t="shared" si="176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73"/>
        <v>0.81606606606606602</v>
      </c>
      <c r="I220" s="23">
        <f t="shared" si="173"/>
        <v>0.89767267267267248</v>
      </c>
      <c r="J220" s="23">
        <f t="shared" si="173"/>
        <v>1.0064814814814815</v>
      </c>
      <c r="K220" s="57">
        <f t="shared" si="173"/>
        <v>1.0880880880880879</v>
      </c>
      <c r="L220" s="44"/>
      <c r="M220" s="32"/>
      <c r="N220" s="32"/>
      <c r="O220" s="45"/>
      <c r="P220" s="22">
        <f t="shared" si="174"/>
        <v>0.5712462462462462</v>
      </c>
      <c r="Q220" s="23">
        <f t="shared" si="171"/>
        <v>0.62837087087087073</v>
      </c>
      <c r="R220" s="23">
        <f t="shared" si="171"/>
        <v>0.70453703703703707</v>
      </c>
      <c r="S220" s="57">
        <f t="shared" si="171"/>
        <v>0.76166166166166149</v>
      </c>
      <c r="T220" s="53">
        <v>20</v>
      </c>
      <c r="U220" s="25"/>
      <c r="V220" s="63">
        <f t="shared" si="175"/>
        <v>11.177696595801763</v>
      </c>
      <c r="W220" s="63">
        <f t="shared" si="175"/>
        <v>11.177696595801763</v>
      </c>
      <c r="X220" s="63">
        <f t="shared" si="175"/>
        <v>10.18468689116041</v>
      </c>
      <c r="Y220" s="63">
        <f t="shared" si="175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0"/>
        <v>1.1983680000000001</v>
      </c>
      <c r="AI220" s="66"/>
      <c r="AJ220" s="66">
        <v>2019</v>
      </c>
      <c r="AK220" s="520">
        <v>38</v>
      </c>
      <c r="AL220" s="4"/>
      <c r="AM220" s="100"/>
      <c r="AN220" s="205" t="str">
        <f t="shared" ref="AN220:AO220" si="177">C216</f>
        <v>R-SW_Det_ELC_HPN1-ABE</v>
      </c>
      <c r="AO220" s="205" t="str">
        <f t="shared" si="17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73"/>
        <v>0.7792792792792792</v>
      </c>
      <c r="I221" s="29">
        <f t="shared" si="173"/>
        <v>0.857207207207207</v>
      </c>
      <c r="J221" s="29">
        <f t="shared" si="173"/>
        <v>0.96111111111111103</v>
      </c>
      <c r="K221" s="58">
        <f t="shared" si="173"/>
        <v>1.0390390390390389</v>
      </c>
      <c r="L221" s="42"/>
      <c r="M221" s="31"/>
      <c r="N221" s="31"/>
      <c r="O221" s="43"/>
      <c r="P221" s="40">
        <f t="shared" si="174"/>
        <v>0.54549549549549536</v>
      </c>
      <c r="Q221" s="29">
        <f t="shared" si="171"/>
        <v>0.60004504504504486</v>
      </c>
      <c r="R221" s="29">
        <f t="shared" si="171"/>
        <v>0.6727777777777777</v>
      </c>
      <c r="S221" s="58">
        <f t="shared" si="171"/>
        <v>0.72732732732732719</v>
      </c>
      <c r="T221" s="54">
        <v>20</v>
      </c>
      <c r="U221" s="41"/>
      <c r="V221" s="62">
        <f t="shared" si="175"/>
        <v>11.820399393971472</v>
      </c>
      <c r="W221" s="62">
        <f t="shared" si="175"/>
        <v>11.820399393971472</v>
      </c>
      <c r="X221" s="62">
        <f t="shared" si="175"/>
        <v>10.82738968933012</v>
      </c>
      <c r="Y221" s="62">
        <f t="shared" si="175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0"/>
        <v>1.1983680000000001</v>
      </c>
      <c r="AI221" s="65"/>
      <c r="AJ221" s="65">
        <v>2019</v>
      </c>
      <c r="AK221" s="522">
        <v>38</v>
      </c>
      <c r="AL221" s="4"/>
      <c r="AM221" s="100"/>
      <c r="AN221" s="205" t="str">
        <f t="shared" ref="AN221:AO221" si="178">C217</f>
        <v>R-SW_Det_ELC_HPN1-ABF</v>
      </c>
      <c r="AO221" s="205" t="str">
        <f t="shared" si="17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73"/>
        <v>0.74249249249249238</v>
      </c>
      <c r="I222" s="23">
        <f t="shared" si="173"/>
        <v>0.81674174174174152</v>
      </c>
      <c r="J222" s="23">
        <f t="shared" si="173"/>
        <v>0.91574074074074063</v>
      </c>
      <c r="K222" s="57">
        <f t="shared" si="173"/>
        <v>0.98998998998998977</v>
      </c>
      <c r="L222" s="44"/>
      <c r="M222" s="32"/>
      <c r="N222" s="32"/>
      <c r="O222" s="45"/>
      <c r="P222" s="22">
        <f t="shared" si="174"/>
        <v>0.51974474474474464</v>
      </c>
      <c r="Q222" s="23">
        <f t="shared" si="171"/>
        <v>0.57171921921921898</v>
      </c>
      <c r="R222" s="23">
        <f t="shared" si="171"/>
        <v>0.64101851851851843</v>
      </c>
      <c r="S222" s="57">
        <f t="shared" si="171"/>
        <v>0.69299299299299277</v>
      </c>
      <c r="T222" s="53">
        <v>20</v>
      </c>
      <c r="U222" s="25"/>
      <c r="V222" s="63">
        <f t="shared" si="175"/>
        <v>12.018455909228017</v>
      </c>
      <c r="W222" s="63">
        <f t="shared" si="175"/>
        <v>12.018455909228017</v>
      </c>
      <c r="X222" s="63">
        <f t="shared" si="175"/>
        <v>11.025446204586666</v>
      </c>
      <c r="Y222" s="63">
        <f t="shared" si="175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0"/>
        <v>1.1983680000000001</v>
      </c>
      <c r="AI222" s="66"/>
      <c r="AJ222" s="66">
        <v>2019</v>
      </c>
      <c r="AK222" s="520">
        <v>38</v>
      </c>
      <c r="AL222" s="4"/>
      <c r="AM222" s="100"/>
      <c r="AN222" s="205" t="str">
        <f t="shared" ref="AN222:AO222" si="179">C218</f>
        <v>R-SW_Det_ELC_HPN1-ABG</v>
      </c>
      <c r="AO222" s="205" t="str">
        <f t="shared" si="17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73"/>
        <v>0.70570570570570568</v>
      </c>
      <c r="I223" s="548">
        <f t="shared" si="173"/>
        <v>0.77627627627627616</v>
      </c>
      <c r="J223" s="548">
        <f t="shared" si="173"/>
        <v>0.87037037037037035</v>
      </c>
      <c r="K223" s="582">
        <f t="shared" si="173"/>
        <v>0.94094094094094083</v>
      </c>
      <c r="L223" s="584"/>
      <c r="M223" s="550"/>
      <c r="N223" s="550"/>
      <c r="O223" s="585"/>
      <c r="P223" s="583">
        <f t="shared" si="174"/>
        <v>0.49399399399399396</v>
      </c>
      <c r="Q223" s="548">
        <f t="shared" si="171"/>
        <v>0.54339339339339332</v>
      </c>
      <c r="R223" s="548">
        <f t="shared" si="171"/>
        <v>0.60925925925925917</v>
      </c>
      <c r="S223" s="582">
        <f t="shared" si="171"/>
        <v>0.65865865865865858</v>
      </c>
      <c r="T223" s="586">
        <v>20</v>
      </c>
      <c r="U223" s="587"/>
      <c r="V223" s="588">
        <f t="shared" si="175"/>
        <v>12.216512424484563</v>
      </c>
      <c r="W223" s="588">
        <f t="shared" si="175"/>
        <v>12.216512424484563</v>
      </c>
      <c r="X223" s="588">
        <f t="shared" si="175"/>
        <v>11.223502719843212</v>
      </c>
      <c r="Y223" s="588">
        <f t="shared" si="175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0"/>
        <v>1.1983680000000001</v>
      </c>
      <c r="AI223" s="589"/>
      <c r="AJ223" s="589">
        <v>2019</v>
      </c>
      <c r="AK223" s="592">
        <v>38</v>
      </c>
      <c r="AL223" s="4"/>
      <c r="AM223" s="100"/>
      <c r="AN223" s="205" t="str">
        <f t="shared" ref="AN223:AO228" si="180">C219</f>
        <v>R-SW_Det_ELC_HPN1-C</v>
      </c>
      <c r="AO223" s="205" t="str">
        <f t="shared" si="18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771</v>
      </c>
      <c r="E224" s="555" t="s">
        <v>531</v>
      </c>
      <c r="F224" s="555" t="s">
        <v>565</v>
      </c>
      <c r="G224" s="593" t="s">
        <v>787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71"/>
        <v>0.77700000000000002</v>
      </c>
      <c r="R224" s="556">
        <f t="shared" si="171"/>
        <v>0.83299999999999996</v>
      </c>
      <c r="S224" s="593">
        <f t="shared" si="171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0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80"/>
        <v>R-SW_Det_ELC_HPN1-D</v>
      </c>
      <c r="AO224" s="205" t="str">
        <f t="shared" si="18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772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80"/>
        <v>R-SW_Det_ELC_HPN1-E</v>
      </c>
      <c r="AO225" s="205" t="str">
        <f t="shared" si="18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773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80"/>
        <v>R-SW_Det_ELC_HPN1-F</v>
      </c>
      <c r="AO226" s="205" t="str">
        <f t="shared" si="18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774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80"/>
        <v>R-SW_Det_ELC_HPN1-G</v>
      </c>
      <c r="AO227" s="205" t="str">
        <f t="shared" si="18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788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80"/>
        <v>R-SW_Det_ELC_HPN2-AB</v>
      </c>
      <c r="AO228" s="205" t="str">
        <f t="shared" si="18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776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81">C225</f>
        <v>R-SW_Det_ELC_HPN2-ABC</v>
      </c>
      <c r="AO229" s="205" t="str">
        <f t="shared" si="18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82">H230*0.7</f>
        <v>0.59699699699699693</v>
      </c>
      <c r="Q230" s="23">
        <f t="shared" si="171"/>
        <v>0.66266666666666674</v>
      </c>
      <c r="R230" s="23">
        <f t="shared" si="171"/>
        <v>0.71042642642642628</v>
      </c>
      <c r="S230" s="57">
        <f t="shared" si="171"/>
        <v>0.71042642642642628</v>
      </c>
      <c r="T230" s="53">
        <v>20</v>
      </c>
      <c r="U230" s="25"/>
      <c r="V230" s="63">
        <f t="shared" ref="V230:Y234" si="183">V26/$V$20*$V$224</f>
        <v>16.104959331089194</v>
      </c>
      <c r="W230" s="63">
        <f t="shared" si="183"/>
        <v>16.104959331089194</v>
      </c>
      <c r="X230" s="63">
        <f t="shared" si="183"/>
        <v>14.589653545965227</v>
      </c>
      <c r="Y230" s="63">
        <f t="shared" si="18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0"/>
        <v>1.1983680000000001</v>
      </c>
      <c r="AI230" s="66"/>
      <c r="AJ230" s="66">
        <v>2019</v>
      </c>
      <c r="AK230" s="520">
        <v>38</v>
      </c>
      <c r="AL230" s="4"/>
      <c r="AM230" s="100"/>
      <c r="AN230" s="205" t="str">
        <f t="shared" ref="AN230:AO230" si="184">C226</f>
        <v>R-SW_Det_ELC_HPN2-ABD</v>
      </c>
      <c r="AO230" s="205" t="str">
        <f t="shared" si="18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82"/>
        <v>0.5712462462462462</v>
      </c>
      <c r="Q231" s="29">
        <f t="shared" si="171"/>
        <v>0.63408333333333333</v>
      </c>
      <c r="R231" s="29">
        <f t="shared" si="171"/>
        <v>0.67978303303303289</v>
      </c>
      <c r="S231" s="58">
        <f t="shared" si="171"/>
        <v>0.67978303303303289</v>
      </c>
      <c r="T231" s="54">
        <v>20</v>
      </c>
      <c r="U231" s="41"/>
      <c r="V231" s="62">
        <f t="shared" si="183"/>
        <v>17.056860810938719</v>
      </c>
      <c r="W231" s="62">
        <f t="shared" si="183"/>
        <v>17.056860810938719</v>
      </c>
      <c r="X231" s="62">
        <f t="shared" si="183"/>
        <v>15.541555025814752</v>
      </c>
      <c r="Y231" s="62">
        <f t="shared" si="18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0"/>
        <v>1.1983680000000001</v>
      </c>
      <c r="AI231" s="65"/>
      <c r="AJ231" s="65">
        <v>2019</v>
      </c>
      <c r="AK231" s="522">
        <v>38</v>
      </c>
      <c r="AL231" s="4"/>
      <c r="AM231" s="100"/>
      <c r="AN231" s="205" t="str">
        <f t="shared" ref="AN231:AO231" si="185">C227</f>
        <v>R-SW_Det_ELC_HPN2-ABE</v>
      </c>
      <c r="AO231" s="205" t="str">
        <f t="shared" si="185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82"/>
        <v>0.54549549549549536</v>
      </c>
      <c r="Q232" s="23">
        <f t="shared" si="171"/>
        <v>0.60549999999999993</v>
      </c>
      <c r="R232" s="23">
        <f t="shared" si="171"/>
        <v>0.6491396396396395</v>
      </c>
      <c r="S232" s="57">
        <f t="shared" si="171"/>
        <v>0.6491396396396395</v>
      </c>
      <c r="T232" s="53">
        <v>20</v>
      </c>
      <c r="U232" s="25"/>
      <c r="V232" s="63">
        <f t="shared" si="183"/>
        <v>18.037607790177628</v>
      </c>
      <c r="W232" s="63">
        <f t="shared" si="183"/>
        <v>18.037607790177628</v>
      </c>
      <c r="X232" s="63">
        <f t="shared" si="183"/>
        <v>16.522302005053657</v>
      </c>
      <c r="Y232" s="63">
        <f t="shared" si="18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0"/>
        <v>1.1983680000000001</v>
      </c>
      <c r="AI232" s="66"/>
      <c r="AJ232" s="66">
        <v>2019</v>
      </c>
      <c r="AK232" s="520">
        <v>38</v>
      </c>
      <c r="AL232" s="4"/>
      <c r="AM232" s="100"/>
      <c r="AN232" s="205" t="str">
        <f t="shared" ref="AN232:AO232" si="186">C228</f>
        <v>R-SW_Det_ELC_HPN2-ABF</v>
      </c>
      <c r="AO232" s="205" t="str">
        <f t="shared" si="186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82"/>
        <v>0.51974474474474464</v>
      </c>
      <c r="Q233" s="29">
        <f t="shared" si="171"/>
        <v>0.57691666666666663</v>
      </c>
      <c r="R233" s="29">
        <f t="shared" si="171"/>
        <v>0.61849624624624611</v>
      </c>
      <c r="S233" s="58">
        <f t="shared" si="171"/>
        <v>0.61849624624624611</v>
      </c>
      <c r="T233" s="54">
        <v>20</v>
      </c>
      <c r="U233" s="41"/>
      <c r="V233" s="62">
        <f t="shared" si="183"/>
        <v>18.339836642470797</v>
      </c>
      <c r="W233" s="62">
        <f t="shared" si="183"/>
        <v>18.339836642470797</v>
      </c>
      <c r="X233" s="62">
        <f t="shared" si="183"/>
        <v>16.824530857346829</v>
      </c>
      <c r="Y233" s="62">
        <f t="shared" si="18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0"/>
        <v>1.1983680000000001</v>
      </c>
      <c r="AI233" s="65"/>
      <c r="AJ233" s="65">
        <v>2019</v>
      </c>
      <c r="AK233" s="522">
        <v>38</v>
      </c>
      <c r="AL233" s="4"/>
      <c r="AM233" s="100"/>
      <c r="AN233" s="205" t="str">
        <f t="shared" ref="AN233:AO233" si="187">C229</f>
        <v>R-SW_Det_ELC_HPN2-ABG</v>
      </c>
      <c r="AO233" s="205" t="str">
        <f t="shared" si="187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82"/>
        <v>0.49399399399399396</v>
      </c>
      <c r="Q234" s="526">
        <f t="shared" si="171"/>
        <v>0.54833333333333334</v>
      </c>
      <c r="R234" s="526">
        <f t="shared" si="171"/>
        <v>0.58785285285285271</v>
      </c>
      <c r="S234" s="527">
        <f t="shared" si="171"/>
        <v>0.58785285285285271</v>
      </c>
      <c r="T234" s="580">
        <v>20</v>
      </c>
      <c r="U234" s="581"/>
      <c r="V234" s="528">
        <f t="shared" si="183"/>
        <v>18.642065494763969</v>
      </c>
      <c r="W234" s="528">
        <f t="shared" si="183"/>
        <v>18.642065494763969</v>
      </c>
      <c r="X234" s="528">
        <f t="shared" si="183"/>
        <v>17.126759709640002</v>
      </c>
      <c r="Y234" s="528">
        <f t="shared" si="18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0"/>
        <v>1.1983680000000001</v>
      </c>
      <c r="AI234" s="529"/>
      <c r="AJ234" s="529">
        <v>2019</v>
      </c>
      <c r="AK234" s="531">
        <v>38</v>
      </c>
      <c r="AL234" s="4"/>
      <c r="AM234" s="100"/>
      <c r="AN234" s="205" t="str">
        <f t="shared" ref="AN234:AO239" si="188">C230</f>
        <v>R-SW_Det_ELC_HPN2-C</v>
      </c>
      <c r="AO234" s="205" t="str">
        <f t="shared" si="188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756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0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88"/>
        <v>R-SW_Det_ELC_HPN2-D</v>
      </c>
      <c r="AO235" s="205" t="str">
        <f t="shared" si="188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777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88"/>
        <v>R-SW_Det_ELC_HPN2-E</v>
      </c>
      <c r="AO236" s="205" t="str">
        <f t="shared" si="188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758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88"/>
        <v>R-SW_Det_ELC_HPN2-F</v>
      </c>
      <c r="AO237" s="205" t="str">
        <f t="shared" si="188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789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88"/>
        <v>R-SW_Det_ELC_HPN2-G</v>
      </c>
      <c r="AO238" s="205" t="str">
        <f t="shared" si="188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778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88"/>
        <v>R-SH_Det_ELC_HPN3-AB</v>
      </c>
      <c r="AO239" s="205" t="str">
        <f t="shared" si="188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761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189">C236</f>
        <v>R-SH_Det_ELC_HPN3-ABC</v>
      </c>
      <c r="AO240" s="205" t="str">
        <f t="shared" si="189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190">V26/$V$20*$V$235</f>
        <v>15.729722702841819</v>
      </c>
      <c r="W241" s="62">
        <f t="shared" si="190"/>
        <v>15.729722702841819</v>
      </c>
      <c r="X241" s="62">
        <f t="shared" si="190"/>
        <v>14.249722702841819</v>
      </c>
      <c r="Y241" s="62">
        <f t="shared" si="190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0"/>
        <v>0.94608000000000003</v>
      </c>
      <c r="AI241" s="65"/>
      <c r="AJ241" s="65">
        <v>2019</v>
      </c>
      <c r="AK241" s="522">
        <v>30</v>
      </c>
      <c r="AL241" s="4"/>
      <c r="AN241" s="205" t="str">
        <f t="shared" ref="AN241:AO241" si="191">C237</f>
        <v>R-SH_Det_ELC_HPN3-ABD</v>
      </c>
      <c r="AO241" s="205" t="str">
        <f t="shared" si="191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190"/>
        <v>16.659445405683638</v>
      </c>
      <c r="W242" s="63">
        <f t="shared" si="190"/>
        <v>16.659445405683638</v>
      </c>
      <c r="X242" s="63">
        <f t="shared" si="190"/>
        <v>15.179445405683637</v>
      </c>
      <c r="Y242" s="63">
        <f t="shared" si="190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0"/>
        <v>0.94608000000000003</v>
      </c>
      <c r="AI242" s="66"/>
      <c r="AJ242" s="66">
        <v>2019</v>
      </c>
      <c r="AK242" s="520">
        <v>30</v>
      </c>
      <c r="AL242" s="4"/>
      <c r="AN242" s="205" t="str">
        <f t="shared" ref="AN242:AO242" si="192">C238</f>
        <v>R-SH_Det_ELC_HPN3-ABE</v>
      </c>
      <c r="AO242" s="205" t="str">
        <f t="shared" si="192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190"/>
        <v>17.617341523763088</v>
      </c>
      <c r="W243" s="62">
        <f t="shared" si="190"/>
        <v>17.617341523763088</v>
      </c>
      <c r="X243" s="62">
        <f t="shared" si="190"/>
        <v>16.137341523763087</v>
      </c>
      <c r="Y243" s="62">
        <f t="shared" si="190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0"/>
        <v>0.94608000000000003</v>
      </c>
      <c r="AI243" s="65"/>
      <c r="AJ243" s="65">
        <v>2019</v>
      </c>
      <c r="AK243" s="522">
        <v>30</v>
      </c>
      <c r="AL243" s="4"/>
      <c r="AM243" s="4"/>
      <c r="AN243" s="205" t="str">
        <f t="shared" ref="AN243:AO243" si="193">C239</f>
        <v>R-SH_Det_ELC_HPN3-ABF</v>
      </c>
      <c r="AO243" s="205" t="str">
        <f t="shared" si="193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190"/>
        <v>17.912528611270513</v>
      </c>
      <c r="W244" s="63">
        <f t="shared" si="190"/>
        <v>17.912528611270513</v>
      </c>
      <c r="X244" s="63">
        <f t="shared" si="190"/>
        <v>16.432528611270509</v>
      </c>
      <c r="Y244" s="63">
        <f t="shared" si="190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0"/>
        <v>0.94608000000000003</v>
      </c>
      <c r="AI244" s="66"/>
      <c r="AJ244" s="66">
        <v>2019</v>
      </c>
      <c r="AK244" s="520">
        <v>30</v>
      </c>
      <c r="AL244" s="4"/>
      <c r="AM244" s="4"/>
      <c r="AN244" s="205" t="str">
        <f t="shared" ref="AN244:AO244" si="194">C240</f>
        <v>R-SH_Det_ELC_HPN3-ABG</v>
      </c>
      <c r="AO244" s="205" t="str">
        <f t="shared" si="194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190"/>
        <v>18.207715698777935</v>
      </c>
      <c r="W245" s="588">
        <f t="shared" si="190"/>
        <v>18.207715698777935</v>
      </c>
      <c r="X245" s="588">
        <f t="shared" si="190"/>
        <v>16.727715698777935</v>
      </c>
      <c r="Y245" s="588">
        <f t="shared" si="190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0"/>
        <v>0.94608000000000003</v>
      </c>
      <c r="AI245" s="589"/>
      <c r="AJ245" s="589">
        <v>2019</v>
      </c>
      <c r="AK245" s="592">
        <v>30</v>
      </c>
      <c r="AL245" s="4"/>
      <c r="AM245" s="4"/>
      <c r="AN245" s="205" t="str">
        <f t="shared" ref="AN245:AO250" si="195">C241</f>
        <v>R-SH_Det_ELC_HPN3-C</v>
      </c>
      <c r="AO245" s="205" t="str">
        <f t="shared" si="195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780</v>
      </c>
      <c r="E246" s="555" t="s">
        <v>144</v>
      </c>
      <c r="F246" s="555" t="s">
        <v>539</v>
      </c>
      <c r="G246" s="593" t="s">
        <v>790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196">I246*0.9</f>
        <v>1.05</v>
      </c>
      <c r="N246" s="558">
        <f t="shared" si="196"/>
        <v>1.2</v>
      </c>
      <c r="O246" s="596">
        <f t="shared" si="196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195"/>
        <v>R-SH_Det_ELC_HPN3-D</v>
      </c>
      <c r="AO246" s="205" t="str">
        <f t="shared" si="195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791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195"/>
        <v>R-SH_Det_ELC_HPN3-E</v>
      </c>
      <c r="AO247" s="205" t="str">
        <f t="shared" si="195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782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195"/>
        <v>R-SH_Det_ELC_HPN3-F</v>
      </c>
      <c r="AO248" s="205" t="str">
        <f t="shared" si="195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792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195"/>
        <v>R-SH_Det_ELC_HPN3-G</v>
      </c>
      <c r="AO249" s="205" t="str">
        <f t="shared" si="195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784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195"/>
        <v>R-HC_Det_ELC_HPN2-AB</v>
      </c>
      <c r="AO250" s="205" t="str">
        <f t="shared" si="195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793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197">C247</f>
        <v>R-HC_Det_ELC_HPN2-ABC</v>
      </c>
      <c r="AO251" s="205" t="str">
        <f t="shared" si="197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198">H241</f>
        <v>0.93813813813813796</v>
      </c>
      <c r="I252" s="23">
        <f t="shared" si="198"/>
        <v>0.994994994994995</v>
      </c>
      <c r="J252" s="23">
        <f t="shared" si="198"/>
        <v>1.137137137137137</v>
      </c>
      <c r="K252" s="57">
        <f t="shared" si="198"/>
        <v>1.2792792792792793</v>
      </c>
      <c r="L252" s="44">
        <f t="shared" ref="L252:L256" si="199">H252*0.9</f>
        <v>0.84432432432432414</v>
      </c>
      <c r="M252" s="32">
        <f t="shared" si="196"/>
        <v>0.89549549549549556</v>
      </c>
      <c r="N252" s="32">
        <f t="shared" si="196"/>
        <v>1.0234234234234234</v>
      </c>
      <c r="O252" s="45">
        <f t="shared" si="196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00">V26/$V$20*$V$246</f>
        <v>16.974739364649761</v>
      </c>
      <c r="W252" s="63">
        <f t="shared" si="200"/>
        <v>16.974739364649761</v>
      </c>
      <c r="X252" s="63">
        <f t="shared" si="200"/>
        <v>15.377596507506903</v>
      </c>
      <c r="Y252" s="63">
        <f t="shared" si="200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01">31.536*(AK252/1000)</f>
        <v>1.1983680000000001</v>
      </c>
      <c r="AI252" s="66"/>
      <c r="AJ252" s="66">
        <v>2019</v>
      </c>
      <c r="AK252" s="520">
        <v>38</v>
      </c>
      <c r="AL252" s="4"/>
      <c r="AM252" s="4"/>
      <c r="AN252" s="205" t="str">
        <f t="shared" ref="AN252:AO252" si="202">C248</f>
        <v>R-HC_Det_ELC_HPN2-ABD</v>
      </c>
      <c r="AO252" s="205" t="str">
        <f t="shared" si="202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198"/>
        <v>0.89767267267267248</v>
      </c>
      <c r="I253" s="29">
        <f t="shared" si="198"/>
        <v>0.95207707707707712</v>
      </c>
      <c r="J253" s="29">
        <f t="shared" si="198"/>
        <v>1.0880880880880879</v>
      </c>
      <c r="K253" s="58">
        <f t="shared" si="198"/>
        <v>1.224099099099099</v>
      </c>
      <c r="L253" s="42">
        <f t="shared" si="199"/>
        <v>0.80790540540540523</v>
      </c>
      <c r="M253" s="31">
        <f t="shared" si="196"/>
        <v>0.85686936936936942</v>
      </c>
      <c r="N253" s="31">
        <f t="shared" si="196"/>
        <v>0.97927927927927916</v>
      </c>
      <c r="O253" s="43">
        <f t="shared" si="196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00"/>
        <v>17.97805015787095</v>
      </c>
      <c r="W253" s="62">
        <f t="shared" si="200"/>
        <v>17.97805015787095</v>
      </c>
      <c r="X253" s="62">
        <f t="shared" si="200"/>
        <v>16.38090730072809</v>
      </c>
      <c r="Y253" s="62">
        <f t="shared" si="200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01"/>
        <v>1.1983680000000001</v>
      </c>
      <c r="AI253" s="65"/>
      <c r="AJ253" s="65">
        <v>2019</v>
      </c>
      <c r="AK253" s="522">
        <v>38</v>
      </c>
      <c r="AL253" s="4"/>
      <c r="AM253" s="4"/>
      <c r="AN253" s="205" t="str">
        <f t="shared" ref="AN253:AO253" si="203">C249</f>
        <v>R-HC_Det_ELC_HPN2-ABE</v>
      </c>
      <c r="AO253" s="205" t="str">
        <f t="shared" si="203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198"/>
        <v>0.857207207207207</v>
      </c>
      <c r="I254" s="23">
        <f t="shared" si="198"/>
        <v>0.90915915915915912</v>
      </c>
      <c r="J254" s="23">
        <f t="shared" si="198"/>
        <v>1.0390390390390389</v>
      </c>
      <c r="K254" s="57">
        <f t="shared" si="198"/>
        <v>1.1689189189189189</v>
      </c>
      <c r="L254" s="44">
        <f t="shared" si="199"/>
        <v>0.77148648648648632</v>
      </c>
      <c r="M254" s="32">
        <f t="shared" si="196"/>
        <v>0.81824324324324327</v>
      </c>
      <c r="N254" s="32">
        <f t="shared" si="196"/>
        <v>0.93513513513513502</v>
      </c>
      <c r="O254" s="45">
        <f t="shared" si="196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00"/>
        <v>19.011764308462482</v>
      </c>
      <c r="W254" s="63">
        <f t="shared" si="200"/>
        <v>19.011764308462482</v>
      </c>
      <c r="X254" s="63">
        <f t="shared" si="200"/>
        <v>17.414621451319622</v>
      </c>
      <c r="Y254" s="63">
        <f t="shared" si="200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01"/>
        <v>1.1983680000000001</v>
      </c>
      <c r="AI254" s="66"/>
      <c r="AJ254" s="66">
        <v>2019</v>
      </c>
      <c r="AK254" s="520">
        <v>38</v>
      </c>
      <c r="AL254" s="4"/>
      <c r="AM254" s="4"/>
      <c r="AN254" s="205" t="str">
        <f t="shared" ref="AN254:AO254" si="204">C250</f>
        <v>R-HC_Det_ELC_HPN2-ABF</v>
      </c>
      <c r="AO254" s="205" t="str">
        <f t="shared" si="204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198"/>
        <v>0.81674174174174152</v>
      </c>
      <c r="I255" s="29">
        <f t="shared" si="198"/>
        <v>0.86624124124124113</v>
      </c>
      <c r="J255" s="29">
        <f t="shared" si="198"/>
        <v>0.98998998998998977</v>
      </c>
      <c r="K255" s="58">
        <f t="shared" si="198"/>
        <v>1.1137387387387385</v>
      </c>
      <c r="L255" s="42">
        <f t="shared" si="199"/>
        <v>0.73506756756756741</v>
      </c>
      <c r="M255" s="31">
        <f t="shared" si="196"/>
        <v>0.77961711711711701</v>
      </c>
      <c r="N255" s="31">
        <f t="shared" si="196"/>
        <v>0.89099099099099077</v>
      </c>
      <c r="O255" s="43">
        <f t="shared" si="196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00"/>
        <v>19.330315624903889</v>
      </c>
      <c r="W255" s="62">
        <f t="shared" si="200"/>
        <v>19.330315624903889</v>
      </c>
      <c r="X255" s="62">
        <f t="shared" si="200"/>
        <v>17.73317276776103</v>
      </c>
      <c r="Y255" s="62">
        <f t="shared" si="200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01"/>
        <v>1.1983680000000001</v>
      </c>
      <c r="AI255" s="65"/>
      <c r="AJ255" s="65">
        <v>2019</v>
      </c>
      <c r="AK255" s="522">
        <v>38</v>
      </c>
      <c r="AL255" s="4"/>
      <c r="AM255" s="4"/>
      <c r="AN255" s="205" t="str">
        <f t="shared" ref="AN255:AO255" si="205">C251</f>
        <v>R-HC_Det_ELC_HPN2-ABG</v>
      </c>
      <c r="AO255" s="205" t="str">
        <f t="shared" si="205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198"/>
        <v>0.77627627627627616</v>
      </c>
      <c r="I256" s="526">
        <f t="shared" si="198"/>
        <v>0.82332332332332336</v>
      </c>
      <c r="J256" s="526">
        <f t="shared" si="198"/>
        <v>0.94094094094094083</v>
      </c>
      <c r="K256" s="527">
        <f t="shared" si="198"/>
        <v>1.0585585585585586</v>
      </c>
      <c r="L256" s="578">
        <f t="shared" si="199"/>
        <v>0.69864864864864851</v>
      </c>
      <c r="M256" s="542">
        <f t="shared" si="196"/>
        <v>0.74099099099099108</v>
      </c>
      <c r="N256" s="542">
        <f t="shared" si="196"/>
        <v>0.84684684684684675</v>
      </c>
      <c r="O256" s="579">
        <f t="shared" si="196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00"/>
        <v>19.6488669413453</v>
      </c>
      <c r="W256" s="528">
        <f t="shared" si="200"/>
        <v>19.6488669413453</v>
      </c>
      <c r="X256" s="528">
        <f t="shared" si="200"/>
        <v>18.051724084202441</v>
      </c>
      <c r="Y256" s="528">
        <f t="shared" si="200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01"/>
        <v>1.1983680000000001</v>
      </c>
      <c r="AI256" s="529"/>
      <c r="AJ256" s="529">
        <v>2019</v>
      </c>
      <c r="AK256" s="531">
        <v>38</v>
      </c>
      <c r="AL256" s="4"/>
      <c r="AM256" s="4"/>
      <c r="AN256" s="205" t="str">
        <f t="shared" ref="AN256:AO260" si="206">C252</f>
        <v>R-HC_Det_ELC_HPN2-C</v>
      </c>
      <c r="AO256" s="205" t="str">
        <f t="shared" si="206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06"/>
        <v>R-HC_Det_ELC_HPN2-D</v>
      </c>
      <c r="AO257" s="205" t="str">
        <f t="shared" si="206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07">I258*0.7</f>
        <v>1.2530864197530862</v>
      </c>
      <c r="R258" s="20">
        <f t="shared" ref="R258:R259" si="208">J258*0.7</f>
        <v>1.4691358024691357</v>
      </c>
      <c r="S258" s="56">
        <f t="shared" ref="S258:S259" si="209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0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06"/>
        <v>R-HC_Det_ELC_HPN2-E</v>
      </c>
      <c r="AO258" s="205" t="str">
        <f t="shared" si="206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07"/>
        <v>1.2055555555555555</v>
      </c>
      <c r="R259" s="26">
        <f t="shared" si="208"/>
        <v>1.2055555555555555</v>
      </c>
      <c r="S259" s="59">
        <f t="shared" si="209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0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06"/>
        <v>R-HC_Det_ELC_HPN2-F</v>
      </c>
      <c r="AO259" s="205" t="str">
        <f t="shared" si="206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06"/>
        <v>R-HC_Det_ELC_HPN2-G</v>
      </c>
      <c r="AO260" s="205" t="str">
        <f t="shared" si="206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10">I261*0.7</f>
        <v>2.7055000000000002</v>
      </c>
      <c r="R261" s="26">
        <f t="shared" ref="R261" si="211">J261*0.7</f>
        <v>2.9050000000000002</v>
      </c>
      <c r="S261" s="59">
        <f t="shared" ref="S261" si="212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0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0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0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0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0"/>
        <v>0.25228800000000001</v>
      </c>
      <c r="AI268" s="89"/>
      <c r="AJ268" s="89">
        <v>2019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13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13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13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13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31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33" t="s">
        <v>488</v>
      </c>
      <c r="M286" s="633"/>
      <c r="N286" s="633"/>
      <c r="O286" s="633"/>
      <c r="P286" s="633"/>
      <c r="Q286" s="633"/>
      <c r="T286" s="452">
        <v>15</v>
      </c>
      <c r="U286" s="453">
        <f t="shared" si="213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32" t="s">
        <v>669</v>
      </c>
      <c r="AH286" s="632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13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13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14">$X$286+$Y$286*(AH288/1)*$K$290</f>
        <v>1930.2635416666667</v>
      </c>
      <c r="AK288" s="469">
        <f t="shared" ref="AK288:AK289" si="215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13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14"/>
        <v>1790.3760416666667</v>
      </c>
      <c r="AK289" s="469">
        <f t="shared" si="215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13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13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34" t="s">
        <v>675</v>
      </c>
      <c r="AC297" s="634"/>
      <c r="AD297" s="634"/>
      <c r="AE297" s="634"/>
      <c r="AF297" s="509"/>
      <c r="AH297" s="616" t="s">
        <v>672</v>
      </c>
      <c r="AI297" s="617"/>
      <c r="AJ297" s="618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16" t="s">
        <v>672</v>
      </c>
      <c r="AI307" s="617"/>
      <c r="AJ307" s="618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16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19" t="s">
        <v>86</v>
      </c>
      <c r="M5" s="620"/>
      <c r="N5" s="620"/>
      <c r="O5" s="621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8" t="s">
        <v>487</v>
      </c>
      <c r="M6" s="630"/>
      <c r="N6" s="630"/>
      <c r="O6" s="62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9" t="s">
        <v>86</v>
      </c>
      <c r="M33" s="620"/>
      <c r="N33" s="620"/>
      <c r="O33" s="621"/>
    </row>
    <row r="34" spans="8:15" x14ac:dyDescent="0.2">
      <c r="H34" s="3" t="s">
        <v>130</v>
      </c>
      <c r="L34" s="628" t="s">
        <v>91</v>
      </c>
      <c r="M34" s="630"/>
      <c r="N34" s="630"/>
      <c r="O34" s="62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5" t="s">
        <v>65</v>
      </c>
      <c r="I4" s="626"/>
      <c r="J4" s="627"/>
      <c r="K4" s="619" t="s">
        <v>86</v>
      </c>
      <c r="L4" s="620"/>
      <c r="M4" s="621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5" t="s">
        <v>34</v>
      </c>
      <c r="I5" s="636"/>
      <c r="J5" s="637"/>
      <c r="K5" s="635" t="s">
        <v>276</v>
      </c>
      <c r="L5" s="636"/>
      <c r="M5" s="637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8" t="s">
        <v>522</v>
      </c>
      <c r="AC5" s="638"/>
      <c r="AD5" s="354"/>
      <c r="AE5" s="639" t="s">
        <v>65</v>
      </c>
      <c r="AF5" s="639"/>
      <c r="AG5" s="639" t="s">
        <v>523</v>
      </c>
      <c r="AH5" s="639"/>
      <c r="AI5" s="640" t="s">
        <v>524</v>
      </c>
      <c r="AJ5" s="640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19" t="s">
        <v>86</v>
      </c>
      <c r="M27" s="620"/>
      <c r="N27" s="620"/>
      <c r="O27" s="621"/>
      <c r="T27" s="202"/>
      <c r="U27" s="202"/>
    </row>
    <row r="28" spans="3:21" x14ac:dyDescent="0.2">
      <c r="J28" s="3" t="s">
        <v>130</v>
      </c>
      <c r="L28" s="622" t="s">
        <v>91</v>
      </c>
      <c r="M28" s="623"/>
      <c r="N28" s="623"/>
      <c r="O28" s="624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1" t="s">
        <v>286</v>
      </c>
      <c r="E4" s="642"/>
      <c r="F4" s="642"/>
      <c r="G4" s="642"/>
      <c r="H4" s="643"/>
      <c r="I4" s="642" t="s">
        <v>287</v>
      </c>
      <c r="J4" s="642"/>
      <c r="K4" s="642"/>
      <c r="L4" s="642"/>
      <c r="M4" s="643"/>
      <c r="N4" s="642" t="s">
        <v>288</v>
      </c>
      <c r="O4" s="642"/>
      <c r="P4" s="642"/>
      <c r="Q4" s="642"/>
      <c r="R4" s="643"/>
      <c r="S4" s="642" t="s">
        <v>289</v>
      </c>
      <c r="T4" s="642"/>
      <c r="U4" s="642"/>
      <c r="V4" s="642"/>
      <c r="W4" s="643"/>
      <c r="X4" s="642" t="s">
        <v>290</v>
      </c>
      <c r="Y4" s="642"/>
      <c r="Z4" s="642"/>
      <c r="AA4" s="642"/>
      <c r="AB4" s="643"/>
      <c r="AC4" s="642" t="s">
        <v>291</v>
      </c>
      <c r="AD4" s="642"/>
      <c r="AE4" s="642"/>
      <c r="AF4" s="642"/>
      <c r="AG4" s="643"/>
      <c r="AH4" s="642" t="s">
        <v>292</v>
      </c>
      <c r="AI4" s="642"/>
      <c r="AJ4" s="642"/>
      <c r="AK4" s="642"/>
      <c r="AL4" s="643"/>
      <c r="AM4" s="642" t="s">
        <v>293</v>
      </c>
      <c r="AN4" s="642"/>
      <c r="AO4" s="642"/>
      <c r="AP4" s="642"/>
      <c r="AQ4" s="643"/>
      <c r="AR4" s="642" t="s">
        <v>294</v>
      </c>
      <c r="AS4" s="642"/>
      <c r="AT4" s="642"/>
      <c r="AU4" s="642"/>
      <c r="AV4" s="643"/>
      <c r="AW4" s="642" t="s">
        <v>295</v>
      </c>
      <c r="AX4" s="642"/>
      <c r="AY4" s="642"/>
      <c r="AZ4" s="642"/>
      <c r="BA4" s="642"/>
      <c r="BB4" s="641" t="s">
        <v>296</v>
      </c>
      <c r="BC4" s="642"/>
      <c r="BD4" s="642"/>
      <c r="BE4" s="642"/>
      <c r="BF4" s="643"/>
      <c r="BG4" s="642" t="s">
        <v>297</v>
      </c>
      <c r="BH4" s="642"/>
      <c r="BI4" s="642"/>
      <c r="BJ4" s="642"/>
      <c r="BK4" s="642"/>
      <c r="BL4" s="641" t="s">
        <v>298</v>
      </c>
      <c r="BM4" s="642"/>
      <c r="BN4" s="642"/>
      <c r="BO4" s="642"/>
      <c r="BP4" s="642"/>
      <c r="BQ4" s="641" t="s">
        <v>299</v>
      </c>
      <c r="BR4" s="642"/>
      <c r="BS4" s="642"/>
      <c r="BT4" s="642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2023-08-18T09:29:58Z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