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63B8C4E2-2EB5-4AC3-A452-4031F4F67A83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Cover" sheetId="23" r:id="rId1"/>
    <sheet name="Regions" sheetId="15" r:id="rId2"/>
    <sheet name="config" sheetId="20" r:id="rId3"/>
    <sheet name="single" sheetId="21" r:id="rId4"/>
    <sheet name="multi" sheetId="22" r:id="rId5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1" i="21" l="1"/>
  <c r="N7" i="20"/>
  <c r="F7" i="20"/>
  <c r="G7" i="20"/>
  <c r="H7" i="20"/>
  <c r="I7" i="20"/>
  <c r="J7" i="20"/>
  <c r="K7" i="20"/>
  <c r="L7" i="20"/>
  <c r="M7" i="20"/>
  <c r="E7" i="20"/>
  <c r="F30" i="22" l="1"/>
  <c r="I30" i="22" s="1"/>
  <c r="E30" i="22"/>
  <c r="J29" i="22"/>
  <c r="H29" i="22"/>
  <c r="D29" i="22"/>
  <c r="N14" i="20"/>
  <c r="N13" i="20"/>
  <c r="N10" i="20"/>
  <c r="N8" i="20"/>
  <c r="D30" i="22" l="1"/>
  <c r="C4" i="20"/>
  <c r="C5" i="20"/>
  <c r="J31" i="22"/>
  <c r="F28" i="22"/>
  <c r="J27" i="22"/>
  <c r="F26" i="22"/>
  <c r="J25" i="22"/>
  <c r="F24" i="22"/>
  <c r="J23" i="22"/>
  <c r="F22" i="22"/>
  <c r="J21" i="22"/>
  <c r="F20" i="22"/>
  <c r="J19" i="22"/>
  <c r="F18" i="22"/>
  <c r="J17" i="22"/>
  <c r="F16" i="22"/>
  <c r="J15" i="22"/>
  <c r="F14" i="22"/>
  <c r="J13" i="22"/>
  <c r="F12" i="22"/>
  <c r="J11" i="22"/>
  <c r="F10" i="22"/>
  <c r="D10" i="22" s="1"/>
  <c r="J9" i="22"/>
  <c r="D9" i="22"/>
  <c r="F8" i="22"/>
  <c r="E8" i="22" s="1"/>
  <c r="J7" i="22"/>
  <c r="H7" i="22"/>
  <c r="G7" i="22"/>
  <c r="D7" i="22"/>
  <c r="C7" i="22"/>
  <c r="J15" i="21"/>
  <c r="J14" i="21"/>
  <c r="J13" i="21"/>
  <c r="J10" i="21"/>
  <c r="E8" i="20"/>
  <c r="F8" i="20" s="1"/>
  <c r="G8" i="20" s="1"/>
  <c r="H8" i="20" s="1"/>
  <c r="I8" i="20" s="1"/>
  <c r="J8" i="20" s="1"/>
  <c r="K8" i="20" s="1"/>
  <c r="L8" i="20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C9" i="22" s="1"/>
  <c r="D8" i="20"/>
  <c r="K7" i="21"/>
  <c r="B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 s="1"/>
  <c r="V7" i="15"/>
  <c r="U7" i="15"/>
  <c r="T7" i="15"/>
  <c r="S7" i="15"/>
  <c r="R6" i="15"/>
  <c r="P6" i="15"/>
  <c r="O3" i="15" a="1"/>
  <c r="O3" i="15" s="1"/>
  <c r="N7" i="15"/>
  <c r="M7" i="15"/>
  <c r="L7" i="15"/>
  <c r="K7" i="15"/>
  <c r="J6" i="15"/>
  <c r="H6" i="15"/>
  <c r="G3" i="15" a="1"/>
  <c r="G3" i="15" s="1"/>
  <c r="F7" i="15"/>
  <c r="E7" i="15"/>
  <c r="AD3" i="15" a="1"/>
  <c r="AD3" i="15" s="1"/>
  <c r="AB3" i="15" a="1"/>
  <c r="AB3" i="15" s="1"/>
  <c r="AA3" i="15" a="1"/>
  <c r="AA3" i="15" s="1"/>
  <c r="X3" i="15" a="1"/>
  <c r="X3" i="15" s="1"/>
  <c r="V3" i="15" a="1"/>
  <c r="V3" i="15" s="1"/>
  <c r="Q3" i="15" a="1"/>
  <c r="Q3" i="15" s="1"/>
  <c r="P3" i="15" a="1"/>
  <c r="P3" i="15" s="1"/>
  <c r="H3" i="15" a="1"/>
  <c r="H3" i="15" s="1"/>
  <c r="D3" i="15" a="1"/>
  <c r="D3" i="15" s="1"/>
  <c r="B2" i="22" s="1"/>
  <c r="G4" i="22" s="1"/>
  <c r="C3" i="15" a="1"/>
  <c r="C3" i="15" s="1"/>
  <c r="B2" i="21" s="1"/>
  <c r="G4" i="21" s="1"/>
  <c r="I3" i="15" a="1"/>
  <c r="I3" i="15" s="1"/>
  <c r="Y3" i="15" a="1"/>
  <c r="Y3" i="15" s="1"/>
  <c r="J3" i="15" a="1"/>
  <c r="J3" i="15" s="1"/>
  <c r="K3" i="15" a="1"/>
  <c r="K3" i="15" s="1"/>
  <c r="T3" i="15" a="1"/>
  <c r="T3" i="15" s="1"/>
  <c r="E3" i="15" a="1"/>
  <c r="E3" i="15"/>
  <c r="N3" i="15" a="1"/>
  <c r="N3" i="15" s="1"/>
  <c r="R3" i="15" a="1"/>
  <c r="R3" i="15" s="1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 s="1"/>
  <c r="E6" i="15"/>
  <c r="M6" i="15"/>
  <c r="U6" i="15"/>
  <c r="AC6" i="15"/>
  <c r="U3" i="15" a="1"/>
  <c r="U3" i="15"/>
  <c r="F6" i="15"/>
  <c r="N6" i="15"/>
  <c r="V6" i="15"/>
  <c r="AD6" i="15"/>
  <c r="J7" i="15"/>
  <c r="R7" i="15"/>
  <c r="Z7" i="15"/>
  <c r="G6" i="15"/>
  <c r="O6" i="15"/>
  <c r="W6" i="15"/>
  <c r="E9" i="20" l="1"/>
  <c r="C12" i="22"/>
  <c r="E26" i="22"/>
  <c r="F10" i="20"/>
  <c r="D7" i="21"/>
  <c r="D11" i="22"/>
  <c r="F12" i="20"/>
  <c r="G11" i="22"/>
  <c r="H13" i="20"/>
  <c r="I13" i="20" s="1"/>
  <c r="I16" i="22"/>
  <c r="E14" i="20"/>
  <c r="G9" i="22"/>
  <c r="M8" i="20"/>
  <c r="C8" i="22"/>
  <c r="E18" i="22"/>
  <c r="E24" i="22"/>
  <c r="E12" i="22"/>
  <c r="I8" i="22"/>
  <c r="I12" i="22"/>
  <c r="D8" i="22"/>
  <c r="E10" i="22"/>
  <c r="D12" i="22"/>
  <c r="I14" i="22"/>
  <c r="E16" i="22"/>
  <c r="E20" i="22"/>
  <c r="I10" i="22"/>
  <c r="I18" i="22"/>
  <c r="E28" i="22"/>
  <c r="D14" i="22"/>
  <c r="E14" i="22"/>
  <c r="E22" i="22"/>
  <c r="C10" i="22"/>
  <c r="J12" i="21"/>
  <c r="J9" i="21"/>
  <c r="G8" i="21"/>
  <c r="D8" i="21"/>
  <c r="J8" i="21"/>
  <c r="J7" i="21"/>
  <c r="G7" i="21"/>
  <c r="H7" i="21"/>
  <c r="C7" i="21"/>
  <c r="K7" i="22"/>
  <c r="B7" i="22"/>
  <c r="F9" i="20" l="1"/>
  <c r="C11" i="22"/>
  <c r="J13" i="20"/>
  <c r="I20" i="22"/>
  <c r="G12" i="20"/>
  <c r="G13" i="22"/>
  <c r="F14" i="20"/>
  <c r="H11" i="22"/>
  <c r="G10" i="20"/>
  <c r="D13" i="22"/>
  <c r="G9" i="20" l="1"/>
  <c r="C13" i="22"/>
  <c r="C14" i="22"/>
  <c r="C8" i="21"/>
  <c r="H12" i="20"/>
  <c r="G15" i="22"/>
  <c r="G9" i="21"/>
  <c r="K13" i="20"/>
  <c r="I22" i="22"/>
  <c r="G14" i="20"/>
  <c r="H13" i="22"/>
  <c r="H8" i="21"/>
  <c r="H10" i="20"/>
  <c r="D16" i="22"/>
  <c r="D15" i="22"/>
  <c r="D9" i="21"/>
  <c r="H9" i="20" l="1"/>
  <c r="C9" i="21"/>
  <c r="C15" i="22"/>
  <c r="C16" i="22"/>
  <c r="L13" i="20"/>
  <c r="I24" i="22"/>
  <c r="I10" i="20"/>
  <c r="D17" i="22"/>
  <c r="D10" i="21"/>
  <c r="D18" i="22"/>
  <c r="I12" i="20"/>
  <c r="G17" i="22"/>
  <c r="G10" i="21"/>
  <c r="H14" i="20"/>
  <c r="H15" i="22"/>
  <c r="H9" i="21"/>
  <c r="I9" i="20" l="1"/>
  <c r="C17" i="22"/>
  <c r="C18" i="22"/>
  <c r="C10" i="21"/>
  <c r="J12" i="20"/>
  <c r="G19" i="22"/>
  <c r="G11" i="21"/>
  <c r="I14" i="20"/>
  <c r="H17" i="22"/>
  <c r="H10" i="21"/>
  <c r="J10" i="20"/>
  <c r="D19" i="22"/>
  <c r="D20" i="22"/>
  <c r="D11" i="21"/>
  <c r="M13" i="20"/>
  <c r="I26" i="22"/>
  <c r="J9" i="20" l="1"/>
  <c r="C11" i="21"/>
  <c r="C19" i="22"/>
  <c r="C20" i="22"/>
  <c r="J14" i="20"/>
  <c r="H19" i="22"/>
  <c r="H11" i="21"/>
  <c r="K12" i="20"/>
  <c r="G21" i="22"/>
  <c r="G12" i="21"/>
  <c r="I28" i="22"/>
  <c r="K10" i="20"/>
  <c r="D21" i="22"/>
  <c r="D22" i="22"/>
  <c r="D12" i="21"/>
  <c r="K9" i="20" l="1"/>
  <c r="C21" i="22"/>
  <c r="C12" i="21"/>
  <c r="C22" i="22"/>
  <c r="L12" i="20"/>
  <c r="G13" i="21"/>
  <c r="G23" i="22"/>
  <c r="L10" i="20"/>
  <c r="D13" i="21"/>
  <c r="D24" i="22"/>
  <c r="D23" i="22"/>
  <c r="K14" i="20"/>
  <c r="H21" i="22"/>
  <c r="H12" i="21"/>
  <c r="L9" i="20" l="1"/>
  <c r="C13" i="21"/>
  <c r="C24" i="22"/>
  <c r="C23" i="22"/>
  <c r="M10" i="20"/>
  <c r="D25" i="22"/>
  <c r="D14" i="21"/>
  <c r="D26" i="22"/>
  <c r="L14" i="20"/>
  <c r="H23" i="22"/>
  <c r="H13" i="21"/>
  <c r="M12" i="20"/>
  <c r="G25" i="22"/>
  <c r="G14" i="21"/>
  <c r="G29" i="22" l="1"/>
  <c r="C14" i="21"/>
  <c r="C25" i="22"/>
  <c r="M9" i="20"/>
  <c r="C26" i="22"/>
  <c r="D27" i="22"/>
  <c r="D15" i="21"/>
  <c r="D28" i="22"/>
  <c r="G15" i="21"/>
  <c r="G27" i="22"/>
  <c r="H14" i="21"/>
  <c r="M14" i="20"/>
  <c r="H25" i="22"/>
  <c r="C27" i="22" l="1"/>
  <c r="N9" i="20"/>
  <c r="C28" i="22"/>
  <c r="C15" i="21"/>
  <c r="H15" i="21"/>
  <c r="H27" i="22"/>
  <c r="C30" i="22" l="1"/>
  <c r="C29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<sst xmlns="http://schemas.openxmlformats.org/spreadsheetml/2006/main" count="137" uniqueCount="106">
  <si>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</si>
  <si>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</si>
  <si>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</si>
  <si>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</si>
  <si>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</si>
  <si>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</si>
  <si>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</si>
  <si>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</si>
  <si>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</si>
  <si>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</si>
  <si>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</si>
  <si>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</si>
  <si>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</si>
  <si>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</si>
  <si>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</si>
  <si>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</si>
  <si>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</si>
  <si>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</si>
  <si>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</si>
  <si>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</si>
  <si>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</si>
  <si>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</si>
  <si>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</si>
  <si>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</si>
  <si>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</si>
  <si>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</si>
  <si>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</si>
  <si>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</si>
  <si>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</si>
  <si>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</si>
  <si>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</si>
  <si>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</si>
  <si>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</si>
  <si>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</si>
  <si>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</si>
  <si>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</si>
  <si>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</si>
  <si>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</si>
  <si>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</si>
  <si>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</si>
  <si>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</si>
  <si>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</si>
  <si>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</si>
  <si>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</si>
  <si>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</si>
  <si>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</si>
  <si>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</si>
  <si>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</si>
  <si>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</si>
  <si>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</si>
  <si>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</si>
  <si>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</si>
  <si>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</si>
  <si>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</si>
  <si>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</si>
  <si>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</si>
  <si>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</si>
  <si>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</si>
  <si>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</si>
  <si>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</si>
  <si>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</si>
  <si>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</si>
  <si>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</si>
  <si>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</si>
  <si>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</si>
  <si>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</si>
  <si>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</si>
  <si>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</si>
  <si>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</si>
  <si>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</si>
  <si>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</si>
  <si>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</si>
  <si>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</si>
  <si>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</si>
  <si>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</si>
  <si>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</si>
  <si>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Pset_PN</t>
  </si>
  <si>
    <t>T-A*INT*,T-NAV*</t>
  </si>
  <si>
    <t>UC_FLO</t>
  </si>
  <si>
    <t>UC_COMNET</t>
  </si>
  <si>
    <t>UC_RHSRTS</t>
  </si>
  <si>
    <t>UC_RHSTS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</si>
  <si>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</si>
  <si>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</si>
  <si>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</si>
  <si>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</si>
  <si>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</si>
  <si>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</si>
  <si>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</si>
  <si>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</si>
  <si>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</si>
  <si>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</si>
  <si>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</si>
  <si>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</si>
  <si>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</si>
  <si>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</t>
  </si>
  <si>
    <t>Olexandr Balyk (UCC, olexandr.balyk@ucc.ie)</t>
  </si>
  <si>
    <t>Hannah Daly (UCC, h.daly@ucc.ie)</t>
  </si>
  <si>
    <t>Specify upper bound for emissions in the WAM scenario</t>
  </si>
  <si>
    <t>*CO2*,-*CO2S,-TOT*</t>
  </si>
  <si>
    <t>TOTCO2</t>
  </si>
  <si>
    <t>\I:</t>
  </si>
  <si>
    <t>Bakytzhan Suleimenov (UCC, bsuleimenov@ucc.ie)</t>
  </si>
  <si>
    <t>WEM</t>
  </si>
  <si>
    <t>WAM</t>
  </si>
  <si>
    <t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</si>
</sst>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2" fillId="0" borderId="0"/>
  </cellStyleXfs>
  <cellXfs count="36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3" fontId="0" fillId="0" borderId="0" xfId="0" applyNumberFormat="1"/>
    <xf numFmtId="0" fontId="5" fillId="6" borderId="0" xfId="2" applyFont="1" applyFill="1" applyAlignment="1">
      <alignment vertical="center"/>
    </xf>
    <xf numFmtId="0" fontId="5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5" fillId="7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1" fillId="4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1" fillId="6" borderId="0" xfId="2" applyFont="1" applyFill="1" applyAlignment="1">
      <alignment vertical="center"/>
    </xf>
    <xf numFmtId="164" fontId="11" fillId="6" borderId="0" xfId="2" applyNumberFormat="1" applyFont="1" applyFill="1" applyAlignment="1">
      <alignment horizontal="left" vertical="center"/>
    </xf>
    <xf numFmtId="0" fontId="13" fillId="4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6" fillId="6" borderId="0" xfId="1" applyFill="1" applyAlignment="1">
      <alignment vertical="center"/>
    </xf>
    <xf numFmtId="0" fontId="11" fillId="6" borderId="0" xfId="2" applyFont="1" applyFill="1" applyAlignment="1">
      <alignment vertical="center"/>
    </xf>
    <xf numFmtId="0" fontId="7" fillId="6" borderId="0" xfId="2" applyFont="1" applyFill="1" applyAlignment="1">
      <alignment horizontal="center" vertical="center"/>
    </xf>
    <xf numFmtId="0" fontId="6" fillId="6" borderId="0" xfId="1" applyFill="1" applyAlignment="1">
      <alignment vertical="center"/>
    </xf>
    <xf numFmtId="0" fontId="3" fillId="2" borderId="0" xfId="0" applyFont="1" applyFill="1"/>
    <xf numFmtId="0" fontId="3" fillId="8" borderId="0" xfId="0" applyFont="1" applyFill="1"/>
    <xf numFmtId="2" fontId="0" fillId="0" borderId="0" xfId="0" applyNumberFormat="1"/>
  </cellXfs>
  <cellStyles count="3">
    <cellStyle name="Hyperlink" xfId="1" builtinId="8"/>
    <cellStyle name="Normal" xfId="0" builtinId="0"/>
    <cellStyle name="Normal 2" xfId="2" xr:uid="{033CDC0B-DB05-4620-B19B-F74B427E57D9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D168-F3B5-4D5D-A78E-3F23E17F3077}">
  <sheetPr codeName="Sheet4"/>
  <dimension ref="A1:Z99"/>
  <sheetViews>
    <sheetView showGridLines="0" topLeftCell="A4" zoomScaleNormal="100" workbookViewId="0">
      <selection activeCell="B26" sqref="B26:D26"/>
    </sheetView>
  </sheetViews>
  <sheetFormatPr defaultColWidth="8.81640625" defaultRowHeight="14.5" x14ac:dyDescent="0.35"/>
  <cols>
    <col min="1" max="4" width="21.7265625" customWidth="1"/>
    <col min="5" max="6" width="14.1796875" customWidth="1"/>
    <col min="7" max="7" width="12.1796875" customWidth="1"/>
    <col min="8" max="10" width="8.1796875" customWidth="1"/>
    <col min="11" max="11" width="9.7265625" customWidth="1"/>
    <col min="12" max="12" width="8.1796875" customWidth="1"/>
    <col min="13" max="13" width="10" customWidth="1"/>
    <col min="14" max="14" width="11.453125" customWidth="1"/>
    <col min="15" max="15" width="13.453125" customWidth="1"/>
  </cols>
  <sheetData>
    <row r="1" spans="1:26" x14ac:dyDescent="0.35">
      <c r="A1" s="15"/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35">
      <c r="A2" s="15"/>
      <c r="B2" s="15"/>
      <c r="C2" s="15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5">
      <c r="A3" s="15"/>
      <c r="B3" s="15"/>
      <c r="C3" s="15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35">
      <c r="A4" s="15"/>
      <c r="B4" s="15"/>
      <c r="C4" s="15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x14ac:dyDescent="0.35">
      <c r="A5" s="15"/>
      <c r="B5" s="15"/>
      <c r="C5" s="15"/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x14ac:dyDescent="0.35">
      <c r="A6" s="15"/>
      <c r="B6" s="15"/>
      <c r="C6" s="15"/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x14ac:dyDescent="0.35">
      <c r="A7" s="15"/>
      <c r="B7" s="15"/>
      <c r="C7" s="15"/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35">
      <c r="A8" s="15"/>
      <c r="B8" s="15"/>
      <c r="C8" s="15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35">
      <c r="A9" s="15"/>
      <c r="B9" s="15"/>
      <c r="C9" s="15"/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35">
      <c r="A10" s="15"/>
      <c r="B10" s="15"/>
      <c r="C10" s="15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35">
      <c r="A11" s="15"/>
      <c r="B11" s="15"/>
      <c r="C11" s="15"/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x14ac:dyDescent="0.35">
      <c r="A12" s="15"/>
      <c r="B12" s="15"/>
      <c r="C12" s="15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x14ac:dyDescent="0.35">
      <c r="A13" s="15"/>
      <c r="B13" s="15"/>
      <c r="C13" s="15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35">
      <c r="A14" s="15"/>
      <c r="B14" s="15"/>
      <c r="C14" s="15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x14ac:dyDescent="0.35">
      <c r="A15" s="15"/>
      <c r="B15" s="15"/>
      <c r="C15" s="15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02.75" customHeight="1" x14ac:dyDescent="0.35">
      <c r="A16" s="31" t="s">
        <v>82</v>
      </c>
      <c r="B16" s="31"/>
      <c r="C16" s="31"/>
      <c r="D16" s="31"/>
      <c r="E16" s="17"/>
      <c r="F16" s="17"/>
      <c r="G16" s="18"/>
      <c r="H16" s="18"/>
      <c r="I16" s="18"/>
      <c r="J16" s="18"/>
      <c r="K16" s="18"/>
      <c r="L16" s="18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7.25" customHeight="1" x14ac:dyDescent="0.35">
      <c r="A17" s="19"/>
      <c r="B17" s="19"/>
      <c r="C17" s="19"/>
      <c r="D17" s="19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7.25" customHeight="1" x14ac:dyDescent="0.35">
      <c r="A18" s="19"/>
      <c r="B18" s="19"/>
      <c r="C18" s="19"/>
      <c r="D18" s="19"/>
      <c r="E18" s="20"/>
      <c r="F18" s="20"/>
      <c r="G18" s="21"/>
      <c r="H18" s="21"/>
      <c r="I18" s="21"/>
      <c r="J18" s="21"/>
      <c r="K18" s="21"/>
      <c r="L18" s="21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7.25" customHeight="1" x14ac:dyDescent="0.35">
      <c r="A19" s="22" t="s">
        <v>83</v>
      </c>
      <c r="B19" s="30" t="s">
        <v>94</v>
      </c>
      <c r="C19" s="30"/>
      <c r="D19" s="30"/>
      <c r="E19" s="23"/>
      <c r="F19" s="23"/>
      <c r="G19" s="24"/>
      <c r="H19" s="24"/>
      <c r="I19" s="24"/>
      <c r="J19" s="24"/>
      <c r="K19" s="24"/>
      <c r="L19" s="24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7.25" customHeight="1" x14ac:dyDescent="0.35">
      <c r="A20" s="22" t="s">
        <v>84</v>
      </c>
      <c r="B20" s="30" t="s">
        <v>95</v>
      </c>
      <c r="C20" s="30"/>
      <c r="D20" s="30"/>
      <c r="E20" s="23"/>
      <c r="F20" s="23"/>
      <c r="G20" s="24"/>
      <c r="H20" s="24"/>
      <c r="I20" s="24"/>
      <c r="J20" s="24"/>
      <c r="K20" s="24"/>
      <c r="L20" s="24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7.25" customHeight="1" x14ac:dyDescent="0.35">
      <c r="A21" s="22" t="s">
        <v>85</v>
      </c>
      <c r="B21" s="25" t="s">
        <v>98</v>
      </c>
      <c r="C21" s="25"/>
      <c r="D21" s="25"/>
      <c r="E21" s="23"/>
      <c r="F21" s="23"/>
      <c r="G21" s="24"/>
      <c r="H21" s="24"/>
      <c r="I21" s="24"/>
      <c r="J21" s="24"/>
      <c r="K21" s="24"/>
      <c r="L21" s="24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7.25" customHeight="1" x14ac:dyDescent="0.35">
      <c r="A22" s="22"/>
      <c r="B22" s="25"/>
      <c r="C22" s="25"/>
      <c r="D22" s="25"/>
      <c r="E22" s="23"/>
      <c r="F22" s="23"/>
      <c r="G22" s="24"/>
      <c r="H22" s="24"/>
      <c r="I22" s="24"/>
      <c r="J22" s="24"/>
      <c r="K22" s="24"/>
      <c r="L22" s="24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7.25" customHeight="1" x14ac:dyDescent="0.35">
      <c r="A23" s="22" t="s">
        <v>86</v>
      </c>
      <c r="B23" s="30" t="s">
        <v>96</v>
      </c>
      <c r="C23" s="30"/>
      <c r="D23" s="30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7.25" customHeight="1" x14ac:dyDescent="0.35">
      <c r="A24" s="22"/>
      <c r="B24" s="25" t="s">
        <v>97</v>
      </c>
      <c r="C24" s="25"/>
      <c r="D24" s="25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7.25" customHeight="1" x14ac:dyDescent="0.35">
      <c r="A25" s="22"/>
      <c r="B25" s="25"/>
      <c r="C25" s="25"/>
      <c r="D25" s="25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7.25" customHeight="1" x14ac:dyDescent="0.35">
      <c r="A26" s="22" t="s">
        <v>87</v>
      </c>
      <c r="B26" s="30" t="s">
        <v>102</v>
      </c>
      <c r="C26" s="30"/>
      <c r="D26" s="30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7.25" customHeight="1" x14ac:dyDescent="0.35">
      <c r="A27" s="22"/>
      <c r="B27" s="25"/>
      <c r="C27" s="25"/>
      <c r="D27" s="25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7.25" customHeight="1" x14ac:dyDescent="0.35">
      <c r="A28" s="22"/>
      <c r="B28" s="25"/>
      <c r="C28" s="25"/>
      <c r="D28" s="25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7.25" customHeight="1" x14ac:dyDescent="0.35">
      <c r="A29" s="22" t="s">
        <v>88</v>
      </c>
      <c r="B29" s="26">
        <v>1</v>
      </c>
      <c r="C29" s="25"/>
      <c r="D29" s="25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7.25" customHeight="1" x14ac:dyDescent="0.35">
      <c r="A30" s="22" t="s">
        <v>89</v>
      </c>
      <c r="B30" s="32" t="s">
        <v>90</v>
      </c>
      <c r="C30" s="30"/>
      <c r="D30" s="30"/>
      <c r="E30" s="27"/>
      <c r="F30" s="27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7.25" customHeight="1" x14ac:dyDescent="0.35">
      <c r="A31" s="22" t="s">
        <v>91</v>
      </c>
      <c r="B31" s="30" t="s">
        <v>92</v>
      </c>
      <c r="C31" s="30"/>
      <c r="D31" s="30"/>
      <c r="E31" s="27"/>
      <c r="F31" s="27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7.25" customHeight="1" x14ac:dyDescent="0.35">
      <c r="A32" s="28"/>
      <c r="B32" s="29" t="s">
        <v>93</v>
      </c>
      <c r="C32" s="28"/>
      <c r="D32" s="28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35">
      <c r="A33" s="15"/>
      <c r="B33" s="15"/>
      <c r="C33" s="15"/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35">
      <c r="A34" s="15"/>
      <c r="B34" s="15"/>
      <c r="C34" s="15"/>
      <c r="D34" s="1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35">
      <c r="A35" s="15"/>
      <c r="B35" s="15"/>
      <c r="C35" s="15"/>
      <c r="D35" s="15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35">
      <c r="A36" s="15"/>
      <c r="B36" s="15"/>
      <c r="C36" s="15"/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x14ac:dyDescent="0.35">
      <c r="A37" s="15"/>
      <c r="B37" s="15"/>
      <c r="C37" s="15"/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35">
      <c r="A38" s="15"/>
      <c r="B38" s="15"/>
      <c r="C38" s="15"/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35">
      <c r="A39" s="15"/>
      <c r="B39" s="15"/>
      <c r="C39" s="15"/>
      <c r="D39" s="15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35">
      <c r="A40" s="15"/>
      <c r="B40" s="15"/>
      <c r="C40" s="15"/>
      <c r="D40" s="15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35">
      <c r="A41" s="15"/>
      <c r="B41" s="15"/>
      <c r="C41" s="15"/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35">
      <c r="A42" s="15"/>
      <c r="B42" s="15"/>
      <c r="C42" s="15"/>
      <c r="D42" s="1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3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3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3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3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3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x14ac:dyDescent="0.3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3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x14ac:dyDescent="0.3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3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x14ac:dyDescent="0.3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3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3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3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3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3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3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3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x14ac:dyDescent="0.3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3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3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3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3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x14ac:dyDescent="0.3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x14ac:dyDescent="0.3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x14ac:dyDescent="0.3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x14ac:dyDescent="0.3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x14ac:dyDescent="0.3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x14ac:dyDescent="0.3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x14ac:dyDescent="0.3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3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x14ac:dyDescent="0.3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x14ac:dyDescent="0.3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3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x14ac:dyDescent="0.3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3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x14ac:dyDescent="0.3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x14ac:dyDescent="0.3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x14ac:dyDescent="0.3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3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x14ac:dyDescent="0.3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x14ac:dyDescent="0.3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x14ac:dyDescent="0.3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x14ac:dyDescent="0.3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3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x14ac:dyDescent="0.3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x14ac:dyDescent="0.3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x14ac:dyDescent="0.3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x14ac:dyDescent="0.3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x14ac:dyDescent="0.3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x14ac:dyDescent="0.3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x14ac:dyDescent="0.3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x14ac:dyDescent="0.3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x14ac:dyDescent="0.3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x14ac:dyDescent="0.3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x14ac:dyDescent="0.3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x14ac:dyDescent="0.3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x14ac:dyDescent="0.3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998CF491-BC6F-4BEF-B393-C45998DC5420}"/>
    <hyperlink ref="B32" r:id="rId2" xr:uid="{D25C95D5-8AFD-45B9-8D70-2675396D03FC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796875" defaultRowHeight="14.5" x14ac:dyDescent="0.35"/>
  <cols>
    <col min="1" max="1" width="12.1796875" customWidth="1"/>
    <col min="2" max="2" width="11.7265625" customWidth="1"/>
    <col min="3" max="3" width="3.1796875" bestFit="1" customWidth="1"/>
    <col min="4" max="4" width="8.54296875" bestFit="1" customWidth="1"/>
    <col min="5" max="5" width="6.453125" bestFit="1" customWidth="1"/>
    <col min="6" max="6" width="4.81640625" bestFit="1" customWidth="1"/>
    <col min="7" max="7" width="5.7265625" bestFit="1" customWidth="1"/>
    <col min="8" max="8" width="5.81640625" bestFit="1" customWidth="1"/>
    <col min="9" max="9" width="5.453125" bestFit="1" customWidth="1"/>
    <col min="10" max="11" width="5.7265625" bestFit="1" customWidth="1"/>
    <col min="12" max="12" width="6.54296875" bestFit="1" customWidth="1"/>
    <col min="13" max="13" width="6.1796875" bestFit="1" customWidth="1"/>
    <col min="14" max="14" width="6.7265625" bestFit="1" customWidth="1"/>
    <col min="15" max="15" width="6.54296875" bestFit="1" customWidth="1"/>
    <col min="16" max="16" width="7.26953125" bestFit="1" customWidth="1"/>
    <col min="17" max="17" width="5.7265625" bestFit="1" customWidth="1"/>
    <col min="18" max="18" width="6.1796875" bestFit="1" customWidth="1"/>
    <col min="19" max="19" width="5.7265625" bestFit="1" customWidth="1"/>
    <col min="20" max="20" width="5.54296875" bestFit="1" customWidth="1"/>
    <col min="21" max="21" width="5.81640625" bestFit="1" customWidth="1"/>
    <col min="22" max="22" width="6.7265625" bestFit="1" customWidth="1"/>
    <col min="23" max="23" width="4.81640625" bestFit="1" customWidth="1"/>
    <col min="24" max="24" width="7.54296875" customWidth="1"/>
    <col min="25" max="25" width="6.7265625" bestFit="1" customWidth="1"/>
    <col min="26" max="26" width="6.1796875" bestFit="1" customWidth="1"/>
    <col min="27" max="28" width="6" bestFit="1" customWidth="1"/>
    <col min="29" max="29" width="5.7265625" bestFit="1" customWidth="1"/>
    <col min="30" max="30" width="6.7265625" bestFit="1" customWidth="1"/>
  </cols>
  <sheetData>
    <row r="3" spans="1:30" x14ac:dyDescent="0.35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/>
      </c>
      <c r="E3" s="1" t="str" cm="1">
        <f t="array" ref="E3">IF(LEFT(INDEX(E5:E7,$A$4),1)&lt;&gt;"*",INDEX(E5:E7,$A$4),"")</f>
        <v/>
      </c>
      <c r="F3" s="1" t="str" cm="1">
        <f t="array" ref="F3">IF(LEFT(INDEX(F5:F7,$A$4),1)&lt;&gt;"*",INDEX(F5:F7,$A$4),"")</f>
        <v/>
      </c>
      <c r="G3" s="1" t="str" cm="1">
        <f t="array" ref="G3">IF(LEFT(INDEX(G5:G7,$A$4),1)&lt;&gt;"*",INDEX(G5:G7,$A$4),"")</f>
        <v/>
      </c>
      <c r="H3" s="1" t="str" cm="1">
        <f t="array" ref="H3">IF(LEFT(INDEX(H5:H7,$A$4),1)&lt;&gt;"*",INDEX(H5:H7,$A$4),"")</f>
        <v/>
      </c>
      <c r="I3" s="1" t="str" cm="1">
        <f t="array" ref="I3">IF(LEFT(INDEX(I5:I7,$A$4),1)&lt;&gt;"*",INDEX(I5:I7,$A$4),"")</f>
        <v/>
      </c>
      <c r="J3" s="1" t="str" cm="1">
        <f t="array" ref="J3">IF(LEFT(INDEX(J5:J7,$A$4),1)&lt;&gt;"*",INDEX(J5:J7,$A$4),"")</f>
        <v/>
      </c>
      <c r="K3" s="1" t="str" cm="1">
        <f t="array" ref="K3">IF(LEFT(INDEX(K5:K7,$A$4),1)&lt;&gt;"*",INDEX(K5:K7,$A$4),"")</f>
        <v/>
      </c>
      <c r="L3" s="1" t="str" cm="1">
        <f t="array" ref="L3">IF(LEFT(INDEX(L5:L7,$A$4),1)&lt;&gt;"*",INDEX(L5:L7,$A$4),"")</f>
        <v/>
      </c>
      <c r="M3" s="1" t="str" cm="1">
        <f t="array" ref="M3">IF(LEFT(INDEX(M5:M7,$A$4),1)&lt;&gt;"*",INDEX(M5:M7,$A$4),"")</f>
        <v/>
      </c>
      <c r="N3" s="1" t="str" cm="1">
        <f t="array" ref="N3">IF(LEFT(INDEX(N5:N7,$A$4),1)&lt;&gt;"*",INDEX(N5:N7,$A$4),"")</f>
        <v/>
      </c>
      <c r="O3" s="1" t="str" cm="1">
        <f t="array" ref="O3">IF(LEFT(INDEX(O5:O7,$A$4),1)&lt;&gt;"*",INDEX(O5:O7,$A$4),"")</f>
        <v/>
      </c>
      <c r="P3" s="1" t="str" cm="1">
        <f t="array" ref="P3">IF(LEFT(INDEX(P5:P7,$A$4),1)&lt;&gt;"*",INDEX(P5:P7,$A$4),"")</f>
        <v/>
      </c>
      <c r="Q3" s="1" t="str" cm="1">
        <f t="array" ref="Q3">IF(LEFT(INDEX(Q5:Q7,$A$4),1)&lt;&gt;"*",INDEX(Q5:Q7,$A$4),"")</f>
        <v/>
      </c>
      <c r="R3" s="1" t="str" cm="1">
        <f t="array" ref="R3">IF(LEFT(INDEX(R5:R7,$A$4),1)&lt;&gt;"*",INDEX(R5:R7,$A$4),"")</f>
        <v/>
      </c>
      <c r="S3" s="1" t="str" cm="1">
        <f t="array" ref="S3">IF(LEFT(INDEX(S5:S7,$A$4),1)&lt;&gt;"*",INDEX(S5:S7,$A$4),"")</f>
        <v/>
      </c>
      <c r="T3" s="1" t="str" cm="1">
        <f t="array" ref="T3">IF(LEFT(INDEX(T5:T7,$A$4),1)&lt;&gt;"*",INDEX(T5:T7,$A$4),"")</f>
        <v/>
      </c>
      <c r="U3" s="1" t="str" cm="1">
        <f t="array" ref="U3">IF(LEFT(INDEX(U5:U7,$A$4),1)&lt;&gt;"*",INDEX(U5:U7,$A$4),"")</f>
        <v/>
      </c>
      <c r="V3" s="1" t="str" cm="1">
        <f t="array" ref="V3">IF(LEFT(INDEX(V5:V7,$A$4),1)&lt;&gt;"*",INDEX(V5:V7,$A$4),"")</f>
        <v/>
      </c>
      <c r="W3" s="1" t="str" cm="1">
        <f t="array" ref="W3">IF(LEFT(INDEX(W5:W7,$A$4),1)&lt;&gt;"*",INDEX(W5:W7,$A$4),"")</f>
        <v/>
      </c>
      <c r="X3" s="1" t="str" cm="1">
        <f t="array" ref="X3">IF(LEFT(INDEX(X5:X7,$A$4),1)&lt;&gt;"*",INDEX(X5:X7,$A$4),"")</f>
        <v/>
      </c>
      <c r="Y3" s="1" t="str" cm="1">
        <f t="array" ref="Y3">IF(LEFT(INDEX(Y5:Y7,$A$4),1)&lt;&gt;"*",INDEX(Y5:Y7,$A$4),"")</f>
        <v/>
      </c>
      <c r="Z3" s="1" t="str" cm="1">
        <f t="array" ref="Z3">IF(LEFT(INDEX(Z5:Z7,$A$4),1)&lt;&gt;"*",INDEX(Z5:Z7,$A$4),"")</f>
        <v/>
      </c>
      <c r="AA3" s="1" t="str" cm="1">
        <f t="array" ref="AA3">IF(LEFT(INDEX(AA5:AA7,$A$4),1)&lt;&gt;"*",INDEX(AA5:AA7,$A$4),"")</f>
        <v/>
      </c>
      <c r="AB3" s="1" t="str" cm="1">
        <f t="array" ref="AB3">IF(LEFT(INDEX(AB5:AB7,$A$4),1)&lt;&gt;"*",INDEX(AB5:AB7,$A$4),"")</f>
        <v/>
      </c>
      <c r="AC3" s="1" t="str" cm="1">
        <f t="array" ref="AC3">IF(LEFT(INDEX(AC5:AC7,$A$4),1)&lt;&gt;"*",INDEX(AC5:AC7,$A$4),"")</f>
        <v/>
      </c>
      <c r="AD3" s="1" t="str" cm="1">
        <f t="array" ref="AD3">IF(LEFT(INDEX(AD5:AD7,$A$4),1)&lt;&gt;"*",INDEX(AD5:AD7,$A$4),"")</f>
        <v/>
      </c>
    </row>
    <row r="4" spans="1:30" x14ac:dyDescent="0.35">
      <c r="A4">
        <v>2</v>
      </c>
    </row>
    <row r="5" spans="1:30" x14ac:dyDescent="0.35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35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35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" thickBot="1" x14ac:dyDescent="0.4">
      <c r="A10" s="3" t="s">
        <v>32</v>
      </c>
      <c r="B10" s="3" t="s">
        <v>33</v>
      </c>
    </row>
    <row r="11" spans="1:30" x14ac:dyDescent="0.35">
      <c r="A11" s="4" t="s">
        <v>34</v>
      </c>
      <c r="B11" s="4" t="s">
        <v>26</v>
      </c>
    </row>
    <row r="12" spans="1:30" x14ac:dyDescent="0.35">
      <c r="A12" s="5" t="s">
        <v>35</v>
      </c>
      <c r="B12" s="5" t="s">
        <v>25</v>
      </c>
    </row>
    <row r="13" spans="1:30" x14ac:dyDescent="0.35">
      <c r="A13" s="5" t="s">
        <v>36</v>
      </c>
      <c r="B13" s="5" t="s">
        <v>24</v>
      </c>
    </row>
    <row r="14" spans="1:30" x14ac:dyDescent="0.35">
      <c r="A14" s="5" t="s">
        <v>37</v>
      </c>
      <c r="B14" s="5" t="s">
        <v>23</v>
      </c>
    </row>
    <row r="15" spans="1:30" x14ac:dyDescent="0.35">
      <c r="A15" s="5" t="s">
        <v>38</v>
      </c>
      <c r="B15" s="5" t="s">
        <v>22</v>
      </c>
    </row>
    <row r="16" spans="1:30" x14ac:dyDescent="0.35">
      <c r="A16" s="5" t="s">
        <v>39</v>
      </c>
      <c r="B16" s="5" t="s">
        <v>21</v>
      </c>
    </row>
    <row r="17" spans="1:2" x14ac:dyDescent="0.35">
      <c r="A17" s="5" t="s">
        <v>40</v>
      </c>
      <c r="B17" s="5" t="s">
        <v>20</v>
      </c>
    </row>
    <row r="18" spans="1:2" x14ac:dyDescent="0.35">
      <c r="A18" s="5" t="s">
        <v>41</v>
      </c>
      <c r="B18" s="5" t="s">
        <v>19</v>
      </c>
    </row>
    <row r="19" spans="1:2" x14ac:dyDescent="0.35">
      <c r="A19" s="5" t="s">
        <v>42</v>
      </c>
      <c r="B19" s="5" t="s">
        <v>18</v>
      </c>
    </row>
    <row r="20" spans="1:2" x14ac:dyDescent="0.35">
      <c r="A20" s="5" t="s">
        <v>43</v>
      </c>
      <c r="B20" s="5" t="s">
        <v>17</v>
      </c>
    </row>
    <row r="21" spans="1:2" x14ac:dyDescent="0.35">
      <c r="A21" s="5" t="s">
        <v>44</v>
      </c>
      <c r="B21" s="5" t="s">
        <v>16</v>
      </c>
    </row>
    <row r="22" spans="1:2" x14ac:dyDescent="0.35">
      <c r="A22" s="5" t="s">
        <v>45</v>
      </c>
      <c r="B22" s="5" t="s">
        <v>15</v>
      </c>
    </row>
    <row r="23" spans="1:2" x14ac:dyDescent="0.35">
      <c r="A23" s="5" t="s">
        <v>46</v>
      </c>
      <c r="B23" s="5" t="s">
        <v>14</v>
      </c>
    </row>
    <row r="24" spans="1:2" x14ac:dyDescent="0.35">
      <c r="A24" s="5" t="s">
        <v>47</v>
      </c>
      <c r="B24" s="5" t="s">
        <v>13</v>
      </c>
    </row>
    <row r="25" spans="1:2" x14ac:dyDescent="0.35">
      <c r="A25" s="5" t="s">
        <v>48</v>
      </c>
      <c r="B25" s="5" t="s">
        <v>12</v>
      </c>
    </row>
    <row r="26" spans="1:2" x14ac:dyDescent="0.35">
      <c r="A26" s="5" t="s">
        <v>49</v>
      </c>
      <c r="B26" s="5" t="s">
        <v>11</v>
      </c>
    </row>
    <row r="27" spans="1:2" x14ac:dyDescent="0.35">
      <c r="A27" s="5" t="s">
        <v>50</v>
      </c>
      <c r="B27" s="5" t="s">
        <v>10</v>
      </c>
    </row>
    <row r="28" spans="1:2" x14ac:dyDescent="0.35">
      <c r="A28" s="5" t="s">
        <v>51</v>
      </c>
      <c r="B28" s="5" t="s">
        <v>9</v>
      </c>
    </row>
    <row r="29" spans="1:2" x14ac:dyDescent="0.35">
      <c r="A29" s="5" t="s">
        <v>52</v>
      </c>
      <c r="B29" s="5" t="s">
        <v>8</v>
      </c>
    </row>
    <row r="30" spans="1:2" x14ac:dyDescent="0.35">
      <c r="A30" s="5" t="s">
        <v>53</v>
      </c>
      <c r="B30" s="5" t="s">
        <v>7</v>
      </c>
    </row>
    <row r="31" spans="1:2" x14ac:dyDescent="0.35">
      <c r="A31" s="5" t="s">
        <v>54</v>
      </c>
      <c r="B31" s="5" t="s">
        <v>6</v>
      </c>
    </row>
    <row r="32" spans="1:2" x14ac:dyDescent="0.35">
      <c r="A32" s="5" t="s">
        <v>55</v>
      </c>
      <c r="B32" s="5" t="s">
        <v>5</v>
      </c>
    </row>
    <row r="33" spans="1:2" x14ac:dyDescent="0.35">
      <c r="A33" s="5" t="s">
        <v>56</v>
      </c>
      <c r="B33" s="5" t="s">
        <v>4</v>
      </c>
    </row>
    <row r="34" spans="1:2" x14ac:dyDescent="0.35">
      <c r="A34" s="5" t="s">
        <v>57</v>
      </c>
      <c r="B34" s="5" t="s">
        <v>3</v>
      </c>
    </row>
    <row r="35" spans="1:2" x14ac:dyDescent="0.35">
      <c r="A35" s="5" t="s">
        <v>58</v>
      </c>
      <c r="B35" s="5" t="s">
        <v>2</v>
      </c>
    </row>
    <row r="36" spans="1:2" x14ac:dyDescent="0.35">
      <c r="A36" s="5" t="s">
        <v>59</v>
      </c>
      <c r="B36" s="5" t="s">
        <v>1</v>
      </c>
    </row>
    <row r="37" spans="1:2" x14ac:dyDescent="0.35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AG23"/>
  <sheetViews>
    <sheetView tabSelected="1" topLeftCell="B1" workbookViewId="0">
      <selection activeCell="F22" sqref="F22"/>
    </sheetView>
  </sheetViews>
  <sheetFormatPr defaultColWidth="9.1796875" defaultRowHeight="14.5" x14ac:dyDescent="0.35"/>
  <cols>
    <col min="2" max="2" width="14" bestFit="1" customWidth="1"/>
    <col min="3" max="3" width="21.7265625" bestFit="1" customWidth="1"/>
    <col min="4" max="13" width="16.453125" bestFit="1" customWidth="1"/>
    <col min="14" max="14" width="16.453125" customWidth="1"/>
    <col min="22" max="22" width="10.54296875" bestFit="1" customWidth="1"/>
    <col min="23" max="23" width="12" bestFit="1" customWidth="1"/>
  </cols>
  <sheetData>
    <row r="4" spans="2:15" x14ac:dyDescent="0.35">
      <c r="B4" t="s">
        <v>61</v>
      </c>
      <c r="C4" t="str">
        <f xml:space="preserve"> _xlfn.TEXTJOIN("_",TRUE,"UC","WAM","CO2","Emissions")</f>
        <v>UC_WAM_CO2_Emissions</v>
      </c>
    </row>
    <row r="5" spans="2:15" x14ac:dyDescent="0.35">
      <c r="B5" t="s">
        <v>66</v>
      </c>
      <c r="C5" t="str">
        <f xml:space="preserve"> _xlfn.TEXTJOIN(" ",TRUE,"WAM CO2 Emissions Bound")</f>
        <v>WAM CO2 Emissions Bound</v>
      </c>
    </row>
    <row r="6" spans="2:15" x14ac:dyDescent="0.35">
      <c r="B6" t="s">
        <v>72</v>
      </c>
      <c r="C6">
        <v>2020</v>
      </c>
      <c r="D6">
        <v>2021</v>
      </c>
      <c r="E6">
        <v>2022</v>
      </c>
      <c r="F6">
        <v>2023</v>
      </c>
      <c r="G6">
        <v>2024</v>
      </c>
      <c r="H6">
        <v>2025</v>
      </c>
      <c r="I6">
        <v>2026</v>
      </c>
      <c r="J6">
        <v>2027</v>
      </c>
      <c r="K6">
        <v>2028</v>
      </c>
      <c r="L6">
        <v>2029</v>
      </c>
      <c r="M6">
        <v>2030</v>
      </c>
      <c r="N6">
        <v>2050</v>
      </c>
      <c r="O6">
        <v>0</v>
      </c>
    </row>
    <row r="7" spans="2:15" x14ac:dyDescent="0.35">
      <c r="B7" t="s">
        <v>67</v>
      </c>
      <c r="C7" s="14">
        <v>33792</v>
      </c>
      <c r="D7" s="14">
        <v>35644</v>
      </c>
      <c r="E7" s="14">
        <f>+SUMIF($D$22:$D$23,LEFT($C$5,3),E$22:E$23)</f>
        <v>36120.541870510591</v>
      </c>
      <c r="F7" s="14">
        <f t="shared" ref="F7:N7" si="0">+SUMIF($D$22:$D$23,LEFT($C$5,3),F$22:F$23)</f>
        <v>33403.510410036513</v>
      </c>
      <c r="G7" s="14">
        <f t="shared" si="0"/>
        <v>33183.978436940459</v>
      </c>
      <c r="H7" s="14">
        <f t="shared" si="0"/>
        <v>32441.107494343385</v>
      </c>
      <c r="I7" s="14">
        <f t="shared" si="0"/>
        <v>31416.730569184929</v>
      </c>
      <c r="J7" s="14">
        <f t="shared" si="0"/>
        <v>29441.229319207665</v>
      </c>
      <c r="K7" s="14">
        <f t="shared" si="0"/>
        <v>27503.787690498513</v>
      </c>
      <c r="L7" s="14">
        <f t="shared" si="0"/>
        <v>25700.949786210538</v>
      </c>
      <c r="M7" s="14">
        <f t="shared" si="0"/>
        <v>23316.871527694617</v>
      </c>
      <c r="N7" s="14">
        <f>+SUMIF($D$22:$D$23,LEFT($C$5,3),AG$22:AG$23)</f>
        <v>12293.968889487049</v>
      </c>
      <c r="O7">
        <v>5</v>
      </c>
    </row>
    <row r="8" spans="2:15" x14ac:dyDescent="0.35">
      <c r="B8" t="s">
        <v>76</v>
      </c>
      <c r="C8" t="s">
        <v>77</v>
      </c>
      <c r="D8" t="str">
        <f>C8</f>
        <v>T-A*INT*,T-NAV*</v>
      </c>
      <c r="E8" t="str">
        <f t="shared" ref="E8:L8" si="1">D8</f>
        <v>T-A*INT*,T-NAV*</v>
      </c>
      <c r="F8" t="str">
        <f t="shared" si="1"/>
        <v>T-A*INT*,T-NAV*</v>
      </c>
      <c r="G8" t="str">
        <f t="shared" si="1"/>
        <v>T-A*INT*,T-NAV*</v>
      </c>
      <c r="H8" t="str">
        <f t="shared" si="1"/>
        <v>T-A*INT*,T-NAV*</v>
      </c>
      <c r="I8" t="str">
        <f t="shared" si="1"/>
        <v>T-A*INT*,T-NAV*</v>
      </c>
      <c r="J8" t="str">
        <f t="shared" si="1"/>
        <v>T-A*INT*,T-NAV*</v>
      </c>
      <c r="K8" t="str">
        <f t="shared" si="1"/>
        <v>T-A*INT*,T-NAV*</v>
      </c>
      <c r="L8" t="str">
        <f t="shared" si="1"/>
        <v>T-A*INT*,T-NAV*</v>
      </c>
      <c r="M8" t="str">
        <f t="shared" ref="M8:N8" si="2">L8</f>
        <v>T-A*INT*,T-NAV*</v>
      </c>
      <c r="N8" t="str">
        <f t="shared" si="2"/>
        <v>T-A*INT*,T-NAV*</v>
      </c>
    </row>
    <row r="9" spans="2:15" x14ac:dyDescent="0.35">
      <c r="B9" t="s">
        <v>62</v>
      </c>
      <c r="C9" t="s">
        <v>100</v>
      </c>
      <c r="D9" t="str">
        <f>C9</f>
        <v>TOTCO2</v>
      </c>
      <c r="E9" t="str">
        <f t="shared" ref="E9:L9" si="3">D9</f>
        <v>TOTCO2</v>
      </c>
      <c r="F9" t="str">
        <f t="shared" si="3"/>
        <v>TOTCO2</v>
      </c>
      <c r="G9" t="str">
        <f t="shared" si="3"/>
        <v>TOTCO2</v>
      </c>
      <c r="H9" t="str">
        <f t="shared" si="3"/>
        <v>TOTCO2</v>
      </c>
      <c r="I9" t="str">
        <f t="shared" si="3"/>
        <v>TOTCO2</v>
      </c>
      <c r="J9" t="str">
        <f t="shared" si="3"/>
        <v>TOTCO2</v>
      </c>
      <c r="K9" t="str">
        <f t="shared" si="3"/>
        <v>TOTCO2</v>
      </c>
      <c r="L9" t="str">
        <f t="shared" si="3"/>
        <v>TOTCO2</v>
      </c>
      <c r="M9" t="str">
        <f t="shared" ref="M9:N9" si="4">L9</f>
        <v>TOTCO2</v>
      </c>
      <c r="N9" t="str">
        <f t="shared" si="4"/>
        <v>TOTCO2</v>
      </c>
    </row>
    <row r="10" spans="2:15" x14ac:dyDescent="0.35">
      <c r="B10" t="s">
        <v>71</v>
      </c>
      <c r="C10" t="s">
        <v>75</v>
      </c>
      <c r="D10" t="str">
        <f>C10</f>
        <v>ENV</v>
      </c>
      <c r="E10" t="str">
        <f t="shared" ref="E10:L10" si="5">D10</f>
        <v>ENV</v>
      </c>
      <c r="F10" t="str">
        <f t="shared" si="5"/>
        <v>ENV</v>
      </c>
      <c r="G10" t="str">
        <f t="shared" si="5"/>
        <v>ENV</v>
      </c>
      <c r="H10" t="str">
        <f t="shared" si="5"/>
        <v>ENV</v>
      </c>
      <c r="I10" t="str">
        <f t="shared" si="5"/>
        <v>ENV</v>
      </c>
      <c r="J10" t="str">
        <f t="shared" si="5"/>
        <v>ENV</v>
      </c>
      <c r="K10" t="str">
        <f t="shared" si="5"/>
        <v>ENV</v>
      </c>
      <c r="L10" t="str">
        <f t="shared" si="5"/>
        <v>ENV</v>
      </c>
      <c r="M10" t="str">
        <f t="shared" ref="M10:N10" si="6">L10</f>
        <v>ENV</v>
      </c>
      <c r="N10" t="str">
        <f t="shared" si="6"/>
        <v>ENV</v>
      </c>
    </row>
    <row r="11" spans="2:15" x14ac:dyDescent="0.35">
      <c r="B11" t="s">
        <v>74</v>
      </c>
    </row>
    <row r="12" spans="2:15" x14ac:dyDescent="0.35">
      <c r="B12" t="s">
        <v>0</v>
      </c>
      <c r="C12" t="s">
        <v>105</v>
      </c>
      <c r="D12" t="str">
        <f>C12</f>
        <v>LO</v>
      </c>
      <c r="E12" t="str">
        <f t="shared" ref="E12:L12" si="7">D12</f>
        <v>LO</v>
      </c>
      <c r="F12" t="str">
        <f t="shared" si="7"/>
        <v>LO</v>
      </c>
      <c r="G12" t="str">
        <f t="shared" si="7"/>
        <v>LO</v>
      </c>
      <c r="H12" t="str">
        <f t="shared" si="7"/>
        <v>LO</v>
      </c>
      <c r="I12" t="str">
        <f t="shared" si="7"/>
        <v>LO</v>
      </c>
      <c r="J12" t="str">
        <f t="shared" si="7"/>
        <v>LO</v>
      </c>
      <c r="K12" t="str">
        <f t="shared" si="7"/>
        <v>LO</v>
      </c>
      <c r="L12" t="str">
        <f t="shared" si="7"/>
        <v>LO</v>
      </c>
      <c r="M12" t="str">
        <f t="shared" ref="M12:N12" si="8">L12</f>
        <v>LO</v>
      </c>
      <c r="N12" t="s">
        <v>68</v>
      </c>
    </row>
    <row r="13" spans="2:15" x14ac:dyDescent="0.35">
      <c r="B13" t="s">
        <v>78</v>
      </c>
      <c r="C13">
        <v>-1</v>
      </c>
      <c r="D13">
        <f t="shared" ref="D13:L14" si="9">C13</f>
        <v>-1</v>
      </c>
      <c r="E13">
        <f t="shared" si="9"/>
        <v>-1</v>
      </c>
      <c r="F13">
        <f t="shared" si="9"/>
        <v>-1</v>
      </c>
      <c r="G13">
        <f t="shared" si="9"/>
        <v>-1</v>
      </c>
      <c r="H13">
        <f t="shared" si="9"/>
        <v>-1</v>
      </c>
      <c r="I13">
        <f t="shared" si="9"/>
        <v>-1</v>
      </c>
      <c r="J13">
        <f t="shared" si="9"/>
        <v>-1</v>
      </c>
      <c r="K13">
        <f t="shared" si="9"/>
        <v>-1</v>
      </c>
      <c r="L13">
        <f t="shared" si="9"/>
        <v>-1</v>
      </c>
      <c r="M13">
        <f t="shared" ref="M13:N13" si="10">L13</f>
        <v>-1</v>
      </c>
      <c r="N13">
        <f t="shared" si="10"/>
        <v>-1</v>
      </c>
    </row>
    <row r="14" spans="2:15" x14ac:dyDescent="0.35">
      <c r="B14" t="s">
        <v>79</v>
      </c>
      <c r="C14">
        <v>1</v>
      </c>
      <c r="D14">
        <f t="shared" si="9"/>
        <v>1</v>
      </c>
      <c r="E14">
        <f t="shared" si="9"/>
        <v>1</v>
      </c>
      <c r="F14">
        <f t="shared" si="9"/>
        <v>1</v>
      </c>
      <c r="G14">
        <f t="shared" si="9"/>
        <v>1</v>
      </c>
      <c r="H14">
        <f t="shared" si="9"/>
        <v>1</v>
      </c>
      <c r="I14">
        <f t="shared" si="9"/>
        <v>1</v>
      </c>
      <c r="J14">
        <f t="shared" si="9"/>
        <v>1</v>
      </c>
      <c r="K14">
        <f t="shared" si="9"/>
        <v>1</v>
      </c>
      <c r="L14">
        <f t="shared" si="9"/>
        <v>1</v>
      </c>
      <c r="M14">
        <f t="shared" ref="M14:N14" si="11">L14</f>
        <v>1</v>
      </c>
      <c r="N14">
        <f t="shared" si="11"/>
        <v>1</v>
      </c>
    </row>
    <row r="17" spans="3:33" x14ac:dyDescent="0.35">
      <c r="C17" t="s">
        <v>99</v>
      </c>
    </row>
    <row r="21" spans="3:33" x14ac:dyDescent="0.35">
      <c r="E21" s="33">
        <v>2022</v>
      </c>
      <c r="F21" s="34">
        <v>2023</v>
      </c>
      <c r="G21" s="34">
        <v>2024</v>
      </c>
      <c r="H21" s="34">
        <v>2025</v>
      </c>
      <c r="I21" s="34">
        <v>2026</v>
      </c>
      <c r="J21" s="34">
        <v>2027</v>
      </c>
      <c r="K21" s="34">
        <v>2028</v>
      </c>
      <c r="L21" s="34">
        <v>2029</v>
      </c>
      <c r="M21" s="34">
        <v>2030</v>
      </c>
      <c r="N21" s="34">
        <v>2031</v>
      </c>
      <c r="O21" s="34">
        <v>2032</v>
      </c>
      <c r="P21" s="34">
        <v>2033</v>
      </c>
      <c r="Q21" s="34">
        <v>2034</v>
      </c>
      <c r="R21" s="34">
        <v>2035</v>
      </c>
      <c r="S21" s="34">
        <v>2036</v>
      </c>
      <c r="T21" s="34">
        <v>2037</v>
      </c>
      <c r="U21" s="34">
        <v>2038</v>
      </c>
      <c r="V21" s="34">
        <v>2039</v>
      </c>
      <c r="W21" s="34">
        <v>2040</v>
      </c>
      <c r="X21" s="34">
        <v>2041</v>
      </c>
      <c r="Y21" s="34">
        <v>2042</v>
      </c>
      <c r="Z21" s="34">
        <v>2043</v>
      </c>
      <c r="AA21" s="34">
        <v>2044</v>
      </c>
      <c r="AB21" s="34">
        <v>2045</v>
      </c>
      <c r="AC21" s="34">
        <v>2046</v>
      </c>
      <c r="AD21" s="34">
        <v>2047</v>
      </c>
      <c r="AE21" s="34">
        <v>2048</v>
      </c>
      <c r="AF21" s="34">
        <v>2049</v>
      </c>
      <c r="AG21" s="34">
        <v>2050</v>
      </c>
    </row>
    <row r="22" spans="3:33" x14ac:dyDescent="0.35">
      <c r="D22" t="s">
        <v>103</v>
      </c>
      <c r="E22" s="35">
        <v>36120.541870510591</v>
      </c>
      <c r="F22" s="35">
        <v>33394.346951961532</v>
      </c>
      <c r="G22" s="35">
        <v>33230.461444037421</v>
      </c>
      <c r="H22" s="35">
        <v>32539.99432570759</v>
      </c>
      <c r="I22" s="35">
        <v>32241.660735922636</v>
      </c>
      <c r="J22" s="35">
        <v>30946.012381086966</v>
      </c>
      <c r="K22" s="35">
        <v>29909.180253073129</v>
      </c>
      <c r="L22" s="35">
        <v>29498.224015191583</v>
      </c>
      <c r="M22" s="35">
        <v>28377.843936727644</v>
      </c>
      <c r="N22" s="35">
        <v>27689.653638313579</v>
      </c>
      <c r="O22" s="35">
        <v>26129.650186050134</v>
      </c>
      <c r="P22" s="35">
        <v>25541.651146935994</v>
      </c>
      <c r="Q22" s="35">
        <v>24910.969285124174</v>
      </c>
      <c r="R22" s="35">
        <v>24748.670234348599</v>
      </c>
      <c r="S22" s="35">
        <v>23727.913152271685</v>
      </c>
      <c r="T22" s="35">
        <v>23061.327512987617</v>
      </c>
      <c r="U22" s="35">
        <v>22646.738068440773</v>
      </c>
      <c r="V22" s="35">
        <v>21617.215600545227</v>
      </c>
      <c r="W22" s="35">
        <v>20700.480010350129</v>
      </c>
      <c r="X22" s="35">
        <v>19948.570771673287</v>
      </c>
      <c r="Y22" s="35">
        <v>19350.707545311543</v>
      </c>
      <c r="Z22" s="35">
        <v>19257.978892406329</v>
      </c>
      <c r="AA22" s="35">
        <v>18927.587871988169</v>
      </c>
      <c r="AB22" s="35">
        <v>18879.108898778017</v>
      </c>
      <c r="AC22" s="35">
        <v>18100.769535124247</v>
      </c>
      <c r="AD22" s="35">
        <v>18070.962054698768</v>
      </c>
      <c r="AE22" s="35">
        <v>17641.944923222272</v>
      </c>
      <c r="AF22" s="35">
        <v>17439.284131526918</v>
      </c>
      <c r="AG22" s="35">
        <v>17726.082501034147</v>
      </c>
    </row>
    <row r="23" spans="3:33" x14ac:dyDescent="0.35">
      <c r="D23" t="s">
        <v>104</v>
      </c>
      <c r="E23">
        <v>36120.541870510591</v>
      </c>
      <c r="F23">
        <v>33403.510410036513</v>
      </c>
      <c r="G23">
        <v>33183.978436940459</v>
      </c>
      <c r="H23">
        <v>32441.107494343385</v>
      </c>
      <c r="I23">
        <v>31416.730569184929</v>
      </c>
      <c r="J23">
        <v>29441.229319207665</v>
      </c>
      <c r="K23">
        <v>27503.787690498513</v>
      </c>
      <c r="L23">
        <v>25700.949786210538</v>
      </c>
      <c r="M23">
        <v>23316.871527694617</v>
      </c>
      <c r="N23">
        <v>22715.895797798625</v>
      </c>
      <c r="O23">
        <v>21026.192470549988</v>
      </c>
      <c r="P23">
        <v>20279.485471837965</v>
      </c>
      <c r="Q23">
        <v>19557.577846159729</v>
      </c>
      <c r="R23">
        <v>19179.671625912488</v>
      </c>
      <c r="S23">
        <v>18106.33277887624</v>
      </c>
      <c r="T23">
        <v>17323.916218426009</v>
      </c>
      <c r="U23">
        <v>16741.259420722119</v>
      </c>
      <c r="V23">
        <v>15772.045680566909</v>
      </c>
      <c r="W23">
        <v>14638.027601078207</v>
      </c>
      <c r="X23">
        <v>14022.926737360418</v>
      </c>
      <c r="Y23">
        <v>13382.248132294379</v>
      </c>
      <c r="Z23">
        <v>13349.854699133435</v>
      </c>
      <c r="AA23">
        <v>12818.908488048815</v>
      </c>
      <c r="AB23">
        <v>13124.264208521379</v>
      </c>
      <c r="AC23">
        <v>12421.129998873279</v>
      </c>
      <c r="AD23">
        <v>12451.770923555665</v>
      </c>
      <c r="AE23">
        <v>12227.793723312854</v>
      </c>
      <c r="AF23">
        <v>12030.76188786107</v>
      </c>
      <c r="AG23">
        <v>12293.968889487049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K16"/>
  <sheetViews>
    <sheetView workbookViewId="0">
      <selection activeCell="I21" sqref="I21"/>
    </sheetView>
  </sheetViews>
  <sheetFormatPr defaultColWidth="9.1796875" defaultRowHeight="14.5" x14ac:dyDescent="0.35"/>
  <cols>
    <col min="2" max="2" width="28.26953125" bestFit="1" customWidth="1"/>
    <col min="3" max="3" width="24.7265625" customWidth="1"/>
    <col min="4" max="4" width="8.81640625" bestFit="1" customWidth="1"/>
    <col min="5" max="5" width="16.453125" bestFit="1" customWidth="1"/>
    <col min="6" max="6" width="5.1796875" bestFit="1" customWidth="1"/>
    <col min="8" max="8" width="12.453125" bestFit="1" customWidth="1"/>
    <col min="9" max="9" width="8.26953125" bestFit="1" customWidth="1"/>
    <col min="10" max="10" width="12" bestFit="1" customWidth="1"/>
    <col min="11" max="11" width="27.81640625" bestFit="1" customWidth="1"/>
  </cols>
  <sheetData>
    <row r="1" spans="1:11" x14ac:dyDescent="0.35">
      <c r="A1" t="s">
        <v>64</v>
      </c>
    </row>
    <row r="2" spans="1:11" x14ac:dyDescent="0.35">
      <c r="B2" s="9" t="str">
        <f>"~UC_Sets: R_E: "  &amp; _xlfn.TEXTJOIN(",",TRUE,Regions!C3)</f>
        <v>~UC_Sets: R_E: IE</v>
      </c>
    </row>
    <row r="3" spans="1:11" x14ac:dyDescent="0.35">
      <c r="B3" s="9" t="s">
        <v>73</v>
      </c>
    </row>
    <row r="4" spans="1:11" x14ac:dyDescent="0.35">
      <c r="G4" t="str">
        <f>IF(RIGHT(B2,1)&lt;&gt;" ","~UC_T","")</f>
        <v>~UC_T</v>
      </c>
    </row>
    <row r="5" spans="1:11" x14ac:dyDescent="0.35">
      <c r="B5" s="10" t="s">
        <v>61</v>
      </c>
      <c r="C5" s="11" t="s">
        <v>62</v>
      </c>
      <c r="D5" s="11" t="s">
        <v>71</v>
      </c>
      <c r="E5" s="11" t="s">
        <v>76</v>
      </c>
      <c r="F5" s="11" t="s">
        <v>72</v>
      </c>
      <c r="G5" s="11" t="s">
        <v>0</v>
      </c>
      <c r="H5" s="12" t="s">
        <v>79</v>
      </c>
      <c r="I5" s="12" t="s">
        <v>78</v>
      </c>
      <c r="J5" s="8" t="s">
        <v>80</v>
      </c>
      <c r="K5" s="10" t="s">
        <v>63</v>
      </c>
    </row>
    <row r="6" spans="1:11" x14ac:dyDescent="0.35">
      <c r="B6" s="7" t="s">
        <v>69</v>
      </c>
      <c r="C6" s="7"/>
      <c r="D6" s="7"/>
      <c r="E6" s="7"/>
      <c r="F6" s="7"/>
      <c r="G6" s="7"/>
      <c r="H6" s="7"/>
      <c r="I6" s="7"/>
      <c r="J6" s="7" t="s">
        <v>70</v>
      </c>
      <c r="K6" s="13"/>
    </row>
    <row r="7" spans="1:11" x14ac:dyDescent="0.35">
      <c r="B7" t="str">
        <f>VLOOKUP(B$5, config!$B$4:$O$14,2,FALSE) &amp; "_Single"</f>
        <v>UC_WAM_CO2_Emissions_Single</v>
      </c>
      <c r="C7" t="str">
        <f>VLOOKUP(C$5, config!$B$4:$O$14,MATCH($F7,config!$B$6:$O$6,),FALSE)</f>
        <v>TOTCO2</v>
      </c>
      <c r="D7" t="str">
        <f>VLOOKUP(D$5, config!$B$4:$O$14,MATCH($F7,config!$B$6:$O$6,),FALSE)</f>
        <v>ENV</v>
      </c>
      <c r="F7">
        <v>2022</v>
      </c>
      <c r="G7" t="str">
        <f>VLOOKUP(G$5, config!$B$4:$O$14,MATCH($F7,config!$B$6:$O$6,),FALSE)</f>
        <v>LO</v>
      </c>
      <c r="H7">
        <f>VLOOKUP(H$5, config!$B$4:$O$14,MATCH($F7,config!$B$6:$O$6,),FALSE)</f>
        <v>1</v>
      </c>
      <c r="J7">
        <f>VLOOKUP("Value", config!$B$4:$O$14,MATCH($F7,config!$B$6:$O$6,),FALSE)</f>
        <v>36120.541870510591</v>
      </c>
      <c r="K7" t="str">
        <f>VLOOKUP(K$5, config!$B$4:$O$14,2,FALSE) &amp; " - Single"</f>
        <v>WAM CO2 Emissions Bound - Single</v>
      </c>
    </row>
    <row r="8" spans="1:11" x14ac:dyDescent="0.35">
      <c r="C8" t="str">
        <f>VLOOKUP(C$5, config!$B$4:$O$14,MATCH($F8,config!$B$6:$O$6,),FALSE)</f>
        <v>TOTCO2</v>
      </c>
      <c r="D8" t="str">
        <f>VLOOKUP(D$5, config!$B$4:$O$14,MATCH($F8,config!$B$6:$O$6,),FALSE)</f>
        <v>ENV</v>
      </c>
      <c r="F8">
        <v>2023</v>
      </c>
      <c r="G8" t="str">
        <f>VLOOKUP(G$5, config!$B$4:$O$14,MATCH($F8,config!$B$6:$O$6,),FALSE)</f>
        <v>LO</v>
      </c>
      <c r="H8">
        <f>VLOOKUP(H$5, config!$B$4:$O$14,MATCH($F8,config!$B$6:$O$6,),FALSE)</f>
        <v>1</v>
      </c>
      <c r="J8">
        <f>VLOOKUP("Value", config!$B$4:$O$14,MATCH($F8,config!$B$6:$O$6,),FALSE)</f>
        <v>33403.510410036513</v>
      </c>
    </row>
    <row r="9" spans="1:11" x14ac:dyDescent="0.35">
      <c r="C9" t="str">
        <f>VLOOKUP(C$5, config!$B$4:$O$14,MATCH($F9,config!$B$6:$O$6,),FALSE)</f>
        <v>TOTCO2</v>
      </c>
      <c r="D9" t="str">
        <f>VLOOKUP(D$5, config!$B$4:$O$14,MATCH($F9,config!$B$6:$O$6,),FALSE)</f>
        <v>ENV</v>
      </c>
      <c r="F9">
        <v>2024</v>
      </c>
      <c r="G9" t="str">
        <f>VLOOKUP(G$5, config!$B$4:$O$14,MATCH($F9,config!$B$6:$O$6,),FALSE)</f>
        <v>LO</v>
      </c>
      <c r="H9">
        <f>VLOOKUP(H$5, config!$B$4:$O$14,MATCH($F9,config!$B$6:$O$6,),FALSE)</f>
        <v>1</v>
      </c>
      <c r="J9">
        <f>VLOOKUP("Value", config!$B$4:$O$14,MATCH($F9,config!$B$6:$O$6,),FALSE)</f>
        <v>33183.978436940459</v>
      </c>
    </row>
    <row r="10" spans="1:11" x14ac:dyDescent="0.35">
      <c r="C10" t="str">
        <f>VLOOKUP(C$5, config!$B$4:$O$14,MATCH($F10,config!$B$6:$O$6,),FALSE)</f>
        <v>TOTCO2</v>
      </c>
      <c r="D10" t="str">
        <f>VLOOKUP(D$5, config!$B$4:$O$14,MATCH($F10,config!$B$6:$O$6,),FALSE)</f>
        <v>ENV</v>
      </c>
      <c r="F10">
        <v>2025</v>
      </c>
      <c r="G10" t="str">
        <f>VLOOKUP(G$5, config!$B$4:$O$14,MATCH($F10,config!$B$6:$O$6,),FALSE)</f>
        <v>LO</v>
      </c>
      <c r="H10">
        <f>VLOOKUP(H$5, config!$B$4:$O$14,MATCH($F10,config!$B$6:$O$6,),FALSE)</f>
        <v>1</v>
      </c>
      <c r="J10">
        <f>VLOOKUP("Value", config!$B$4:$O$14,MATCH($F10,config!$B$6:$O$6,),FALSE)</f>
        <v>32441.107494343385</v>
      </c>
    </row>
    <row r="11" spans="1:11" x14ac:dyDescent="0.35">
      <c r="C11" t="str">
        <f>VLOOKUP(C$5, config!$B$4:$O$14,MATCH($F11,config!$B$6:$O$6,),FALSE)</f>
        <v>TOTCO2</v>
      </c>
      <c r="D11" t="str">
        <f>VLOOKUP(D$5, config!$B$4:$O$14,MATCH($F11,config!$B$6:$O$6,),FALSE)</f>
        <v>ENV</v>
      </c>
      <c r="F11">
        <v>2026</v>
      </c>
      <c r="G11" t="str">
        <f>VLOOKUP(G$5, config!$B$4:$O$14,MATCH($F11,config!$B$6:$O$6,),FALSE)</f>
        <v>LO</v>
      </c>
      <c r="H11">
        <f>VLOOKUP(H$5, config!$B$4:$O$14,MATCH($F11,config!$B$6:$O$6,),FALSE)</f>
        <v>1</v>
      </c>
      <c r="J11">
        <f>VLOOKUP("Value", config!$B$4:$O$14,MATCH($F11,config!$B$6:$O$6,),FALSE)</f>
        <v>31416.730569184929</v>
      </c>
    </row>
    <row r="12" spans="1:11" x14ac:dyDescent="0.35">
      <c r="C12" t="str">
        <f>VLOOKUP(C$5, config!$B$4:$O$14,MATCH($F12,config!$B$6:$O$6,),FALSE)</f>
        <v>TOTCO2</v>
      </c>
      <c r="D12" t="str">
        <f>VLOOKUP(D$5, config!$B$4:$O$14,MATCH($F12,config!$B$6:$O$6,),FALSE)</f>
        <v>ENV</v>
      </c>
      <c r="F12">
        <v>2027</v>
      </c>
      <c r="G12" t="str">
        <f>VLOOKUP(G$5, config!$B$4:$O$14,MATCH($F12,config!$B$6:$O$6,),FALSE)</f>
        <v>LO</v>
      </c>
      <c r="H12">
        <f>VLOOKUP(H$5, config!$B$4:$O$14,MATCH($F12,config!$B$6:$O$6,),FALSE)</f>
        <v>1</v>
      </c>
      <c r="J12">
        <f>VLOOKUP("Value", config!$B$4:$O$14,MATCH($F12,config!$B$6:$O$6,),FALSE)</f>
        <v>29441.229319207665</v>
      </c>
    </row>
    <row r="13" spans="1:11" x14ac:dyDescent="0.35">
      <c r="C13" t="str">
        <f>VLOOKUP(C$5, config!$B$4:$O$14,MATCH($F13,config!$B$6:$O$6,),FALSE)</f>
        <v>TOTCO2</v>
      </c>
      <c r="D13" t="str">
        <f>VLOOKUP(D$5, config!$B$4:$O$14,MATCH($F13,config!$B$6:$O$6,),FALSE)</f>
        <v>ENV</v>
      </c>
      <c r="F13">
        <v>2028</v>
      </c>
      <c r="G13" t="str">
        <f>VLOOKUP(G$5, config!$B$4:$O$14,MATCH($F13,config!$B$6:$O$6,),FALSE)</f>
        <v>LO</v>
      </c>
      <c r="H13">
        <f>VLOOKUP(H$5, config!$B$4:$O$14,MATCH($F13,config!$B$6:$O$6,),FALSE)</f>
        <v>1</v>
      </c>
      <c r="J13">
        <f>VLOOKUP("Value", config!$B$4:$O$14,MATCH($F13,config!$B$6:$O$6,),FALSE)</f>
        <v>27503.787690498513</v>
      </c>
    </row>
    <row r="14" spans="1:11" x14ac:dyDescent="0.35">
      <c r="C14" t="str">
        <f>VLOOKUP(C$5, config!$B$4:$O$14,MATCH($F14,config!$B$6:$O$6,),FALSE)</f>
        <v>TOTCO2</v>
      </c>
      <c r="D14" t="str">
        <f>VLOOKUP(D$5, config!$B$4:$O$14,MATCH($F14,config!$B$6:$O$6,),FALSE)</f>
        <v>ENV</v>
      </c>
      <c r="F14">
        <v>2029</v>
      </c>
      <c r="G14" t="str">
        <f>VLOOKUP(G$5, config!$B$4:$O$14,MATCH($F14,config!$B$6:$O$6,),FALSE)</f>
        <v>LO</v>
      </c>
      <c r="H14">
        <f>VLOOKUP(H$5, config!$B$4:$O$14,MATCH($F14,config!$B$6:$O$6,),FALSE)</f>
        <v>1</v>
      </c>
      <c r="J14">
        <f>VLOOKUP("Value", config!$B$4:$O$14,MATCH($F14,config!$B$6:$O$6,),FALSE)</f>
        <v>25700.949786210538</v>
      </c>
    </row>
    <row r="15" spans="1:11" x14ac:dyDescent="0.35">
      <c r="C15" t="str">
        <f>VLOOKUP(C$5, config!$B$4:$O$14,MATCH($F15,config!$B$6:$O$6,),FALSE)</f>
        <v>TOTCO2</v>
      </c>
      <c r="D15" t="str">
        <f>VLOOKUP(D$5, config!$B$4:$O$14,MATCH($F15,config!$B$6:$O$6,),FALSE)</f>
        <v>ENV</v>
      </c>
      <c r="F15">
        <v>2030</v>
      </c>
      <c r="G15" t="str">
        <f>VLOOKUP(G$5, config!$B$4:$O$14,MATCH($F15,config!$B$6:$O$6,),FALSE)</f>
        <v>LO</v>
      </c>
      <c r="H15">
        <f>VLOOKUP(H$5, config!$B$4:$O$14,MATCH($F15,config!$B$6:$O$6,),FALSE)</f>
        <v>1</v>
      </c>
      <c r="J15">
        <f>VLOOKUP("Value", config!$B$4:$O$14,MATCH($F15,config!$B$6:$O$6,),FALSE)</f>
        <v>23316.871527694617</v>
      </c>
    </row>
    <row r="16" spans="1:11" x14ac:dyDescent="0.35">
      <c r="F16">
        <v>0</v>
      </c>
      <c r="J16">
        <v>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K31"/>
  <sheetViews>
    <sheetView workbookViewId="0">
      <selection activeCell="G4" sqref="G4"/>
    </sheetView>
  </sheetViews>
  <sheetFormatPr defaultColWidth="9.1796875" defaultRowHeight="14.5" x14ac:dyDescent="0.35"/>
  <cols>
    <col min="2" max="2" width="27.26953125" customWidth="1"/>
    <col min="3" max="3" width="13.54296875" bestFit="1" customWidth="1"/>
    <col min="4" max="4" width="8.81640625" bestFit="1" customWidth="1"/>
    <col min="5" max="5" width="16.453125" bestFit="1" customWidth="1"/>
    <col min="6" max="6" width="5.1796875" bestFit="1" customWidth="1"/>
    <col min="7" max="7" width="8.81640625" bestFit="1" customWidth="1"/>
    <col min="8" max="8" width="12.453125" bestFit="1" customWidth="1"/>
    <col min="9" max="9" width="8.26953125" bestFit="1" customWidth="1"/>
    <col min="10" max="10" width="10.7265625" bestFit="1" customWidth="1"/>
    <col min="11" max="11" width="26.54296875" bestFit="1" customWidth="1"/>
  </cols>
  <sheetData>
    <row r="1" spans="1:11" x14ac:dyDescent="0.35">
      <c r="A1" t="s">
        <v>65</v>
      </c>
    </row>
    <row r="2" spans="1:11" x14ac:dyDescent="0.35">
      <c r="B2" s="9" t="str">
        <f>"~UC_Sets: R_S: " &amp; _xlfn.TEXTJOIN(",",TRUE,Regions!D3:AD3)</f>
        <v xml:space="preserve">~UC_Sets: R_S: </v>
      </c>
    </row>
    <row r="3" spans="1:11" x14ac:dyDescent="0.35">
      <c r="B3" s="9" t="s">
        <v>73</v>
      </c>
    </row>
    <row r="4" spans="1:11" x14ac:dyDescent="0.35">
      <c r="G4" t="str">
        <f>IF(RIGHT(B2,1)&lt;&gt;" ","~UC_T","")</f>
        <v/>
      </c>
    </row>
    <row r="5" spans="1:11" x14ac:dyDescent="0.35">
      <c r="B5" s="10" t="s">
        <v>61</v>
      </c>
      <c r="C5" s="11" t="s">
        <v>62</v>
      </c>
      <c r="D5" s="11" t="s">
        <v>71</v>
      </c>
      <c r="E5" s="11" t="s">
        <v>76</v>
      </c>
      <c r="F5" s="11" t="s">
        <v>72</v>
      </c>
      <c r="G5" s="11" t="s">
        <v>0</v>
      </c>
      <c r="H5" s="12" t="s">
        <v>79</v>
      </c>
      <c r="I5" s="12" t="s">
        <v>78</v>
      </c>
      <c r="J5" s="8" t="s">
        <v>81</v>
      </c>
      <c r="K5" s="10" t="s">
        <v>63</v>
      </c>
    </row>
    <row r="6" spans="1:11" x14ac:dyDescent="0.35">
      <c r="B6" s="7" t="s">
        <v>69</v>
      </c>
      <c r="C6" s="7"/>
      <c r="D6" s="7"/>
      <c r="E6" s="7"/>
      <c r="F6" s="7"/>
      <c r="G6" s="7"/>
      <c r="H6" s="7"/>
      <c r="I6" s="7"/>
      <c r="J6" s="7" t="s">
        <v>70</v>
      </c>
      <c r="K6" s="7"/>
    </row>
    <row r="7" spans="1:11" x14ac:dyDescent="0.35">
      <c r="B7" t="str">
        <f>VLOOKUP(B$5, config!$B$4:$O$14,2,FALSE) &amp; "_Multi"</f>
        <v>UC_WAM_CO2_Emissions_Multi</v>
      </c>
      <c r="C7" t="str">
        <f>VLOOKUP(C$5, config!$B$4:$O$14,MATCH($F7,config!$B$6:$O$6,),FALSE)</f>
        <v>TOTCO2</v>
      </c>
      <c r="D7" t="str">
        <f>VLOOKUP(D$5, config!$B$4:$O$14,MATCH($F7,config!$B$6:$O$6,),FALSE)</f>
        <v>ENV</v>
      </c>
      <c r="F7">
        <v>2020</v>
      </c>
      <c r="G7" t="str">
        <f>VLOOKUP(G$5, config!$B$4:$O$14,MATCH($F7,config!$B$6:$O$6,),FALSE)</f>
        <v>LO</v>
      </c>
      <c r="H7">
        <f>VLOOKUP(H$5, config!$B$4:$O$14,MATCH($F7,config!$B$6:$O$6,),FALSE)</f>
        <v>1</v>
      </c>
      <c r="J7">
        <f>VLOOKUP("Value", config!$B$4:$O$14,MATCH($F7,config!$B$6:$O$6,),FALSE)</f>
        <v>33792</v>
      </c>
      <c r="K7" t="str">
        <f>VLOOKUP(K$5, config!$B$4:$O$14,2,FALSE) &amp; " - Multi"</f>
        <v>WAM CO2 Emissions Bound - Multi</v>
      </c>
    </row>
    <row r="8" spans="1:11" x14ac:dyDescent="0.35">
      <c r="B8" t="s">
        <v>101</v>
      </c>
      <c r="C8" t="str">
        <f>VLOOKUP(C$5, config!$B$4:$O$14,MATCH($F8,config!$B$6:$O$6,),FALSE)</f>
        <v>TOTCO2</v>
      </c>
      <c r="D8" t="str">
        <f>VLOOKUP(D$5, config!$B$4:$O$14,MATCH($F8,config!$B$6:$O$6,),FALSE)</f>
        <v>ENV</v>
      </c>
      <c r="E8" t="str">
        <f>VLOOKUP(E$5, config!$B$4:$O$14,MATCH($F8,config!$B$6:$O$6,),FALSE)</f>
        <v>T-A*INT*,T-NAV*</v>
      </c>
      <c r="F8">
        <f>F7</f>
        <v>2020</v>
      </c>
      <c r="I8">
        <f>VLOOKUP(I$5, config!$B$4:$O$14,MATCH($F8,config!$B$6:$O$6,),FALSE)</f>
        <v>-1</v>
      </c>
    </row>
    <row r="9" spans="1:11" x14ac:dyDescent="0.35">
      <c r="C9" t="str">
        <f>VLOOKUP(C$5, config!$B$4:$O$14,MATCH($F9,config!$B$6:$O$6,),FALSE)</f>
        <v>TOTCO2</v>
      </c>
      <c r="D9" t="str">
        <f>VLOOKUP(D$5, config!$B$4:$O$14,MATCH($F9,config!$B$6:$O$6,),FALSE)</f>
        <v>ENV</v>
      </c>
      <c r="F9">
        <v>2021</v>
      </c>
      <c r="G9" t="str">
        <f>VLOOKUP(G$5, config!$B$4:$O$14,MATCH($F9,config!$B$6:$O$6,),FALSE)</f>
        <v>LO</v>
      </c>
      <c r="H9">
        <f>VLOOKUP(H$5, config!$B$4:$O$14,MATCH($F9,config!$B$6:$O$6,),FALSE)</f>
        <v>1</v>
      </c>
      <c r="J9">
        <f>VLOOKUP("Value", config!$B$4:$O$14,MATCH($F9,config!$B$6:$O$6,),FALSE)</f>
        <v>35644</v>
      </c>
    </row>
    <row r="10" spans="1:11" x14ac:dyDescent="0.35">
      <c r="B10" t="s">
        <v>101</v>
      </c>
      <c r="C10" t="str">
        <f>VLOOKUP(C$5, config!$B$4:$O$14,MATCH($F10,config!$B$6:$O$6,),FALSE)</f>
        <v>TOTCO2</v>
      </c>
      <c r="D10" t="str">
        <f>VLOOKUP(D$5, config!$B$4:$O$14,MATCH($F10,config!$B$6:$O$6,),FALSE)</f>
        <v>ENV</v>
      </c>
      <c r="E10" t="str">
        <f>VLOOKUP(E$5, config!$B$4:$O$14,MATCH($F10,config!$B$6:$O$6,),FALSE)</f>
        <v>T-A*INT*,T-NAV*</v>
      </c>
      <c r="F10">
        <f>F9</f>
        <v>2021</v>
      </c>
      <c r="I10">
        <f>VLOOKUP(I$5, config!$B$4:$O$14,MATCH($F10,config!$B$6:$O$6,),FALSE)</f>
        <v>-1</v>
      </c>
    </row>
    <row r="11" spans="1:11" x14ac:dyDescent="0.35">
      <c r="C11" t="str">
        <f>VLOOKUP(C$5, config!$B$4:$O$14,MATCH($F11,config!$B$6:$O$6,),FALSE)</f>
        <v>TOTCO2</v>
      </c>
      <c r="D11" t="str">
        <f>VLOOKUP(D$5, config!$B$4:$O$14,MATCH($F11,config!$B$6:$O$6,),FALSE)</f>
        <v>ENV</v>
      </c>
      <c r="F11">
        <v>2022</v>
      </c>
      <c r="G11" t="str">
        <f>VLOOKUP(G$5, config!$B$4:$O$14,MATCH($F11,config!$B$6:$O$6,),FALSE)</f>
        <v>LO</v>
      </c>
      <c r="H11">
        <f>VLOOKUP(H$5, config!$B$4:$O$14,MATCH($F11,config!$B$6:$O$6,),FALSE)</f>
        <v>1</v>
      </c>
      <c r="J11">
        <f>VLOOKUP("Value", config!$B$4:$O$14,MATCH($F11,config!$B$6:$O$6,),FALSE)</f>
        <v>36120.541870510591</v>
      </c>
    </row>
    <row r="12" spans="1:11" x14ac:dyDescent="0.35">
      <c r="B12" t="s">
        <v>101</v>
      </c>
      <c r="C12" t="str">
        <f>VLOOKUP(C$5, config!$B$4:$O$14,MATCH($F12,config!$B$6:$O$6,),FALSE)</f>
        <v>TOTCO2</v>
      </c>
      <c r="D12" t="str">
        <f>VLOOKUP(D$5, config!$B$4:$O$14,MATCH($F12,config!$B$6:$O$6,),FALSE)</f>
        <v>ENV</v>
      </c>
      <c r="E12" t="str">
        <f>VLOOKUP(E$5, config!$B$4:$O$14,MATCH($F12,config!$B$6:$O$6,),FALSE)</f>
        <v>T-A*INT*,T-NAV*</v>
      </c>
      <c r="F12">
        <f>F11</f>
        <v>2022</v>
      </c>
      <c r="I12">
        <f>VLOOKUP(I$5, config!$B$4:$O$14,MATCH($F12,config!$B$6:$O$6,),FALSE)</f>
        <v>-1</v>
      </c>
    </row>
    <row r="13" spans="1:11" x14ac:dyDescent="0.35">
      <c r="C13" t="str">
        <f>VLOOKUP(C$5, config!$B$4:$O$14,MATCH($F13,config!$B$6:$O$6,),FALSE)</f>
        <v>TOTCO2</v>
      </c>
      <c r="D13" t="str">
        <f>VLOOKUP(D$5, config!$B$4:$O$14,MATCH($F13,config!$B$6:$O$6,),FALSE)</f>
        <v>ENV</v>
      </c>
      <c r="F13">
        <v>2023</v>
      </c>
      <c r="G13" t="str">
        <f>VLOOKUP(G$5, config!$B$4:$O$14,MATCH($F13,config!$B$6:$O$6,),FALSE)</f>
        <v>LO</v>
      </c>
      <c r="H13">
        <f>VLOOKUP(H$5, config!$B$4:$O$14,MATCH($F13,config!$B$6:$O$6,),FALSE)</f>
        <v>1</v>
      </c>
      <c r="J13">
        <f>VLOOKUP("Value", config!$B$4:$O$14,MATCH($F13,config!$B$6:$O$6,),FALSE)</f>
        <v>33403.510410036513</v>
      </c>
    </row>
    <row r="14" spans="1:11" x14ac:dyDescent="0.35">
      <c r="B14" t="s">
        <v>101</v>
      </c>
      <c r="C14" t="str">
        <f>VLOOKUP(C$5, config!$B$4:$O$14,MATCH($F14,config!$B$6:$O$6,),FALSE)</f>
        <v>TOTCO2</v>
      </c>
      <c r="D14" t="str">
        <f>VLOOKUP(D$5, config!$B$4:$O$14,MATCH($F14,config!$B$6:$O$6,),FALSE)</f>
        <v>ENV</v>
      </c>
      <c r="E14" t="str">
        <f>VLOOKUP(E$5, config!$B$4:$O$14,MATCH($F14,config!$B$6:$O$6,),FALSE)</f>
        <v>T-A*INT*,T-NAV*</v>
      </c>
      <c r="F14">
        <f>F13</f>
        <v>2023</v>
      </c>
      <c r="I14">
        <f>VLOOKUP(I$5, config!$B$4:$O$14,MATCH($F14,config!$B$6:$O$6,),FALSE)</f>
        <v>-1</v>
      </c>
    </row>
    <row r="15" spans="1:11" x14ac:dyDescent="0.35">
      <c r="C15" t="str">
        <f>VLOOKUP(C$5, config!$B$4:$O$14,MATCH($F15,config!$B$6:$O$6,),FALSE)</f>
        <v>TOTCO2</v>
      </c>
      <c r="D15" t="str">
        <f>VLOOKUP(D$5, config!$B$4:$O$14,MATCH($F15,config!$B$6:$O$6,),FALSE)</f>
        <v>ENV</v>
      </c>
      <c r="F15">
        <v>2024</v>
      </c>
      <c r="G15" t="str">
        <f>VLOOKUP(G$5, config!$B$4:$O$14,MATCH($F15,config!$B$6:$O$6,),FALSE)</f>
        <v>LO</v>
      </c>
      <c r="H15">
        <f>VLOOKUP(H$5, config!$B$4:$O$14,MATCH($F15,config!$B$6:$O$6,),FALSE)</f>
        <v>1</v>
      </c>
      <c r="J15">
        <f>VLOOKUP("Value", config!$B$4:$O$14,MATCH($F15,config!$B$6:$O$6,),FALSE)</f>
        <v>33183.978436940459</v>
      </c>
    </row>
    <row r="16" spans="1:11" x14ac:dyDescent="0.35">
      <c r="B16" t="s">
        <v>101</v>
      </c>
      <c r="C16" t="str">
        <f>VLOOKUP(C$5, config!$B$4:$O$14,MATCH($F16,config!$B$6:$O$6,),FALSE)</f>
        <v>TOTCO2</v>
      </c>
      <c r="D16" t="str">
        <f>VLOOKUP(D$5, config!$B$4:$O$14,MATCH($F16,config!$B$6:$O$6,),FALSE)</f>
        <v>ENV</v>
      </c>
      <c r="E16" t="str">
        <f>VLOOKUP(E$5, config!$B$4:$O$14,MATCH($F16,config!$B$6:$O$6,),FALSE)</f>
        <v>T-A*INT*,T-NAV*</v>
      </c>
      <c r="F16">
        <f>F15</f>
        <v>2024</v>
      </c>
      <c r="I16">
        <f>VLOOKUP(I$5, config!$B$4:$O$14,MATCH($F16,config!$B$6:$O$6,),FALSE)</f>
        <v>-1</v>
      </c>
    </row>
    <row r="17" spans="2:10" x14ac:dyDescent="0.35">
      <c r="C17" t="str">
        <f>VLOOKUP(C$5, config!$B$4:$O$14,MATCH($F17,config!$B$6:$O$6,),FALSE)</f>
        <v>TOTCO2</v>
      </c>
      <c r="D17" t="str">
        <f>VLOOKUP(D$5, config!$B$4:$O$14,MATCH($F17,config!$B$6:$O$6,),FALSE)</f>
        <v>ENV</v>
      </c>
      <c r="F17">
        <v>2025</v>
      </c>
      <c r="G17" t="str">
        <f>VLOOKUP(G$5, config!$B$4:$O$14,MATCH($F17,config!$B$6:$O$6,),FALSE)</f>
        <v>LO</v>
      </c>
      <c r="H17">
        <f>VLOOKUP(H$5, config!$B$4:$O$14,MATCH($F17,config!$B$6:$O$6,),FALSE)</f>
        <v>1</v>
      </c>
      <c r="J17">
        <f>VLOOKUP("Value", config!$B$4:$O$14,MATCH($F17,config!$B$6:$O$6,),FALSE)</f>
        <v>32441.107494343385</v>
      </c>
    </row>
    <row r="18" spans="2:10" x14ac:dyDescent="0.35">
      <c r="B18" t="s">
        <v>101</v>
      </c>
      <c r="C18" t="str">
        <f>VLOOKUP(C$5, config!$B$4:$O$14,MATCH($F18,config!$B$6:$O$6,),FALSE)</f>
        <v>TOTCO2</v>
      </c>
      <c r="D18" t="str">
        <f>VLOOKUP(D$5, config!$B$4:$O$14,MATCH($F18,config!$B$6:$O$6,),FALSE)</f>
        <v>ENV</v>
      </c>
      <c r="E18" t="str">
        <f>VLOOKUP(E$5, config!$B$4:$O$14,MATCH($F18,config!$B$6:$O$6,),FALSE)</f>
        <v>T-A*INT*,T-NAV*</v>
      </c>
      <c r="F18">
        <f>F17</f>
        <v>2025</v>
      </c>
      <c r="I18">
        <f>VLOOKUP(I$5, config!$B$4:$O$14,MATCH($F18,config!$B$6:$O$6,),FALSE)</f>
        <v>-1</v>
      </c>
    </row>
    <row r="19" spans="2:10" x14ac:dyDescent="0.35">
      <c r="C19" t="str">
        <f>VLOOKUP(C$5, config!$B$4:$O$14,MATCH($F19,config!$B$6:$O$6,),FALSE)</f>
        <v>TOTCO2</v>
      </c>
      <c r="D19" t="str">
        <f>VLOOKUP(D$5, config!$B$4:$O$14,MATCH($F19,config!$B$6:$O$6,),FALSE)</f>
        <v>ENV</v>
      </c>
      <c r="F19">
        <v>2026</v>
      </c>
      <c r="G19" t="str">
        <f>VLOOKUP(G$5, config!$B$4:$O$14,MATCH($F19,config!$B$6:$O$6,),FALSE)</f>
        <v>LO</v>
      </c>
      <c r="H19">
        <f>VLOOKUP(H$5, config!$B$4:$O$14,MATCH($F19,config!$B$6:$O$6,),FALSE)</f>
        <v>1</v>
      </c>
      <c r="J19">
        <f>VLOOKUP("Value", config!$B$4:$O$14,MATCH($F19,config!$B$6:$O$6,),FALSE)</f>
        <v>31416.730569184929</v>
      </c>
    </row>
    <row r="20" spans="2:10" x14ac:dyDescent="0.35">
      <c r="B20" t="s">
        <v>101</v>
      </c>
      <c r="C20" t="str">
        <f>VLOOKUP(C$5, config!$B$4:$O$14,MATCH($F20,config!$B$6:$O$6,),FALSE)</f>
        <v>TOTCO2</v>
      </c>
      <c r="D20" t="str">
        <f>VLOOKUP(D$5, config!$B$4:$O$14,MATCH($F20,config!$B$6:$O$6,),FALSE)</f>
        <v>ENV</v>
      </c>
      <c r="E20" t="str">
        <f>VLOOKUP(E$5, config!$B$4:$O$14,MATCH($F20,config!$B$6:$O$6,),FALSE)</f>
        <v>T-A*INT*,T-NAV*</v>
      </c>
      <c r="F20">
        <f>F19</f>
        <v>2026</v>
      </c>
      <c r="I20">
        <f>VLOOKUP(I$5, config!$B$4:$O$14,MATCH($F20,config!$B$6:$O$6,),FALSE)</f>
        <v>-1</v>
      </c>
    </row>
    <row r="21" spans="2:10" x14ac:dyDescent="0.35">
      <c r="C21" t="str">
        <f>VLOOKUP(C$5, config!$B$4:$O$14,MATCH($F21,config!$B$6:$O$6,),FALSE)</f>
        <v>TOTCO2</v>
      </c>
      <c r="D21" t="str">
        <f>VLOOKUP(D$5, config!$B$4:$O$14,MATCH($F21,config!$B$6:$O$6,),FALSE)</f>
        <v>ENV</v>
      </c>
      <c r="F21">
        <v>2027</v>
      </c>
      <c r="G21" t="str">
        <f>VLOOKUP(G$5, config!$B$4:$O$14,MATCH($F21,config!$B$6:$O$6,),FALSE)</f>
        <v>LO</v>
      </c>
      <c r="H21">
        <f>VLOOKUP(H$5, config!$B$4:$O$14,MATCH($F21,config!$B$6:$O$6,),FALSE)</f>
        <v>1</v>
      </c>
      <c r="J21">
        <f>VLOOKUP("Value", config!$B$4:$O$14,MATCH($F21,config!$B$6:$O$6,),FALSE)</f>
        <v>29441.229319207665</v>
      </c>
    </row>
    <row r="22" spans="2:10" x14ac:dyDescent="0.35">
      <c r="B22" t="s">
        <v>101</v>
      </c>
      <c r="C22" t="str">
        <f>VLOOKUP(C$5, config!$B$4:$O$14,MATCH($F22,config!$B$6:$O$6,),FALSE)</f>
        <v>TOTCO2</v>
      </c>
      <c r="D22" t="str">
        <f>VLOOKUP(D$5, config!$B$4:$O$14,MATCH($F22,config!$B$6:$O$6,),FALSE)</f>
        <v>ENV</v>
      </c>
      <c r="E22" t="str">
        <f>VLOOKUP(E$5, config!$B$4:$O$14,MATCH($F22,config!$B$6:$O$6,),FALSE)</f>
        <v>T-A*INT*,T-NAV*</v>
      </c>
      <c r="F22">
        <f>F21</f>
        <v>2027</v>
      </c>
      <c r="I22">
        <f>VLOOKUP(I$5, config!$B$4:$O$14,MATCH($F22,config!$B$6:$O$6,),FALSE)</f>
        <v>-1</v>
      </c>
    </row>
    <row r="23" spans="2:10" x14ac:dyDescent="0.35">
      <c r="C23" t="str">
        <f>VLOOKUP(C$5, config!$B$4:$O$14,MATCH($F23,config!$B$6:$O$6,),FALSE)</f>
        <v>TOTCO2</v>
      </c>
      <c r="D23" t="str">
        <f>VLOOKUP(D$5, config!$B$4:$O$14,MATCH($F23,config!$B$6:$O$6,),FALSE)</f>
        <v>ENV</v>
      </c>
      <c r="F23">
        <v>2028</v>
      </c>
      <c r="G23" t="str">
        <f>VLOOKUP(G$5, config!$B$4:$O$14,MATCH($F23,config!$B$6:$O$6,),FALSE)</f>
        <v>LO</v>
      </c>
      <c r="H23">
        <f>VLOOKUP(H$5, config!$B$4:$O$14,MATCH($F23,config!$B$6:$O$6,),FALSE)</f>
        <v>1</v>
      </c>
      <c r="J23">
        <f>VLOOKUP("Value", config!$B$4:$O$14,MATCH($F23,config!$B$6:$O$6,),FALSE)</f>
        <v>27503.787690498513</v>
      </c>
    </row>
    <row r="24" spans="2:10" x14ac:dyDescent="0.35">
      <c r="B24" t="s">
        <v>101</v>
      </c>
      <c r="C24" t="str">
        <f>VLOOKUP(C$5, config!$B$4:$O$14,MATCH($F24,config!$B$6:$O$6,),FALSE)</f>
        <v>TOTCO2</v>
      </c>
      <c r="D24" t="str">
        <f>VLOOKUP(D$5, config!$B$4:$O$14,MATCH($F24,config!$B$6:$O$6,),FALSE)</f>
        <v>ENV</v>
      </c>
      <c r="E24" t="str">
        <f>VLOOKUP(E$5, config!$B$4:$O$14,MATCH($F24,config!$B$6:$O$6,),FALSE)</f>
        <v>T-A*INT*,T-NAV*</v>
      </c>
      <c r="F24">
        <f>F23</f>
        <v>2028</v>
      </c>
      <c r="I24">
        <f>VLOOKUP(I$5, config!$B$4:$O$14,MATCH($F24,config!$B$6:$O$6,),FALSE)</f>
        <v>-1</v>
      </c>
    </row>
    <row r="25" spans="2:10" x14ac:dyDescent="0.35">
      <c r="C25" t="str">
        <f>VLOOKUP(C$5, config!$B$4:$O$14,MATCH($F25,config!$B$6:$O$6,),FALSE)</f>
        <v>TOTCO2</v>
      </c>
      <c r="D25" t="str">
        <f>VLOOKUP(D$5, config!$B$4:$O$14,MATCH($F25,config!$B$6:$O$6,),FALSE)</f>
        <v>ENV</v>
      </c>
      <c r="F25">
        <v>2029</v>
      </c>
      <c r="G25" t="str">
        <f>VLOOKUP(G$5, config!$B$4:$O$14,MATCH($F25,config!$B$6:$O$6,),FALSE)</f>
        <v>LO</v>
      </c>
      <c r="H25">
        <f>VLOOKUP(H$5, config!$B$4:$O$14,MATCH($F25,config!$B$6:$O$6,),FALSE)</f>
        <v>1</v>
      </c>
      <c r="J25">
        <f>VLOOKUP("Value", config!$B$4:$O$14,MATCH($F25,config!$B$6:$O$6,),FALSE)</f>
        <v>25700.949786210538</v>
      </c>
    </row>
    <row r="26" spans="2:10" x14ac:dyDescent="0.35">
      <c r="B26" t="s">
        <v>101</v>
      </c>
      <c r="C26" t="str">
        <f>VLOOKUP(C$5, config!$B$4:$O$14,MATCH($F26,config!$B$6:$O$6,),FALSE)</f>
        <v>TOTCO2</v>
      </c>
      <c r="D26" t="str">
        <f>VLOOKUP(D$5, config!$B$4:$O$14,MATCH($F26,config!$B$6:$O$6,),FALSE)</f>
        <v>ENV</v>
      </c>
      <c r="E26" t="str">
        <f>VLOOKUP(E$5, config!$B$4:$O$14,MATCH($F26,config!$B$6:$O$6,),FALSE)</f>
        <v>T-A*INT*,T-NAV*</v>
      </c>
      <c r="F26">
        <f>F25</f>
        <v>2029</v>
      </c>
      <c r="I26">
        <f>VLOOKUP(I$5, config!$B$4:$O$14,MATCH($F26,config!$B$6:$O$6,),FALSE)</f>
        <v>-1</v>
      </c>
    </row>
    <row r="27" spans="2:10" x14ac:dyDescent="0.35">
      <c r="C27" t="str">
        <f>VLOOKUP(C$5, config!$B$4:$O$14,MATCH($F27,config!$B$6:$O$6,),FALSE)</f>
        <v>TOTCO2</v>
      </c>
      <c r="D27" t="str">
        <f>VLOOKUP(D$5, config!$B$4:$O$14,MATCH($F27,config!$B$6:$O$6,),FALSE)</f>
        <v>ENV</v>
      </c>
      <c r="F27">
        <v>2030</v>
      </c>
      <c r="G27" t="str">
        <f>VLOOKUP(G$5, config!$B$4:$O$14,MATCH($F27,config!$B$6:$O$6,),FALSE)</f>
        <v>LO</v>
      </c>
      <c r="H27">
        <f>VLOOKUP(H$5, config!$B$4:$O$14,MATCH($F27,config!$B$6:$O$6,),FALSE)</f>
        <v>1</v>
      </c>
      <c r="J27">
        <f>VLOOKUP("Value", config!$B$4:$O$14,MATCH($F27,config!$B$6:$O$6,),FALSE)</f>
        <v>23316.871527694617</v>
      </c>
    </row>
    <row r="28" spans="2:10" x14ac:dyDescent="0.35">
      <c r="B28" t="s">
        <v>101</v>
      </c>
      <c r="C28" t="str">
        <f>VLOOKUP(C$5, config!$B$4:$O$14,MATCH($F28,config!$B$6:$O$6,),FALSE)</f>
        <v>TOTCO2</v>
      </c>
      <c r="D28" t="str">
        <f>VLOOKUP(D$5, config!$B$4:$O$14,MATCH($F28,config!$B$6:$O$6,),FALSE)</f>
        <v>ENV</v>
      </c>
      <c r="E28" t="str">
        <f>VLOOKUP(E$5, config!$B$4:$O$14,MATCH($F28,config!$B$6:$O$6,),FALSE)</f>
        <v>T-A*INT*,T-NAV*</v>
      </c>
      <c r="F28">
        <f>F27</f>
        <v>2030</v>
      </c>
      <c r="I28">
        <f>VLOOKUP(I$5, config!$B$4:$O$14,MATCH($F28,config!$B$6:$O$6,),FALSE)</f>
        <v>-1</v>
      </c>
    </row>
    <row r="29" spans="2:10" x14ac:dyDescent="0.35">
      <c r="C29" t="str">
        <f>VLOOKUP(C$5, config!$B$4:$O$14,MATCH($F29,config!$B$6:$O$6,),FALSE)</f>
        <v>TOTCO2</v>
      </c>
      <c r="D29" t="str">
        <f>VLOOKUP(D$5, config!$B$4:$O$14,MATCH($F29,config!$B$6:$O$6,),FALSE)</f>
        <v>ENV</v>
      </c>
      <c r="F29">
        <v>2050</v>
      </c>
      <c r="G29" t="str">
        <f>VLOOKUP(G$5, config!$B$4:$O$14,MATCH($F29,config!$B$6:$O$6,),FALSE)</f>
        <v>UP</v>
      </c>
      <c r="H29">
        <f>VLOOKUP(H$5, config!$B$4:$O$14,MATCH($F29,config!$B$6:$O$6,),FALSE)</f>
        <v>1</v>
      </c>
      <c r="J29">
        <f>VLOOKUP("Value", config!$B$4:$O$14,MATCH($F29,config!$B$6:$O$6,),FALSE)</f>
        <v>12293.968889487049</v>
      </c>
    </row>
    <row r="30" spans="2:10" x14ac:dyDescent="0.35">
      <c r="B30" t="s">
        <v>101</v>
      </c>
      <c r="C30" t="str">
        <f>VLOOKUP(C$5, config!$B$4:$O$14,MATCH($F30,config!$B$6:$O$6,),FALSE)</f>
        <v>TOTCO2</v>
      </c>
      <c r="D30" t="str">
        <f>VLOOKUP(D$5, config!$B$4:$O$14,MATCH($F30,config!$B$6:$O$6,),FALSE)</f>
        <v>ENV</v>
      </c>
      <c r="E30" t="str">
        <f>VLOOKUP(E$5, config!$B$4:$O$14,MATCH($F30,config!$B$6:$O$6,),FALSE)</f>
        <v>T-A*INT*,T-NAV*</v>
      </c>
      <c r="F30">
        <f>F29</f>
        <v>2050</v>
      </c>
      <c r="I30">
        <f>VLOOKUP(I$5, config!$B$4:$O$14,MATCH($F30,config!$B$6:$O$6,),FALSE)</f>
        <v>-1</v>
      </c>
    </row>
    <row r="31" spans="2:10" x14ac:dyDescent="0.35">
      <c r="F31">
        <v>0</v>
      </c>
      <c r="J31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config</vt:lpstr>
      <vt:lpstr>single</vt:lpstr>
      <vt:lpstr>multi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2009-05-27T15:40:55Z</dcterms:created>
  <dcterms:modified xsi:type="dcterms:W3CDTF">2024-08-23T10:39:03Z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533214747905731</vt:r8>
  </property>
</Properties>
</file>