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875FDB95-D53F-4193-8EE0-81E12AA0FFB8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0" l="1"/>
  <c r="C5" i="20"/>
  <c r="N7" i="20" s="1"/>
  <c r="J7" i="20"/>
  <c r="K7" i="20"/>
  <c r="L7" i="20"/>
  <c r="M7" i="20"/>
  <c r="E7" i="20"/>
  <c r="H7" i="20" l="1"/>
  <c r="G7" i="20"/>
  <c r="I7" i="20"/>
  <c r="J11" i="21" s="1"/>
  <c r="F7" i="20"/>
  <c r="F30" i="22" l="1"/>
  <c r="I30" i="22" s="1"/>
  <c r="E30" i="22"/>
  <c r="J29" i="22"/>
  <c r="H29" i="22"/>
  <c r="D29" i="22"/>
  <c r="N14" i="20"/>
  <c r="N13" i="20"/>
  <c r="N10" i="20"/>
  <c r="N8" i="20"/>
  <c r="D30" i="22" l="1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B2" i="22" s="1"/>
  <c r="G4" i="22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G8" i="21"/>
  <c r="D8" i="21"/>
  <c r="J8" i="21"/>
  <c r="J7" i="21"/>
  <c r="G7" i="21"/>
  <c r="H7" i="21"/>
  <c r="C7" i="21"/>
  <c r="K7" i="22"/>
  <c r="B7" i="22"/>
  <c r="F9" i="20" l="1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C8" i="21"/>
  <c r="H12" i="20"/>
  <c r="G15" i="22"/>
  <c r="G9" i="21"/>
  <c r="K13" i="20"/>
  <c r="I22" i="22"/>
  <c r="G14" i="20"/>
  <c r="H13" i="22"/>
  <c r="H8" i="21"/>
  <c r="H10" i="20"/>
  <c r="D16" i="22"/>
  <c r="D15" i="22"/>
  <c r="D9" i="21"/>
  <c r="H9" i="20" l="1"/>
  <c r="C9" i="21"/>
  <c r="C15" i="22"/>
  <c r="C16" i="22"/>
  <c r="L13" i="20"/>
  <c r="I24" i="22"/>
  <c r="I10" i="20"/>
  <c r="D17" i="22"/>
  <c r="D10" i="21"/>
  <c r="D18" i="22"/>
  <c r="I12" i="20"/>
  <c r="G17" i="22"/>
  <c r="G10" i="21"/>
  <c r="H14" i="20"/>
  <c r="H15" i="22"/>
  <c r="H9" i="21"/>
  <c r="I9" i="20" l="1"/>
  <c r="C17" i="22"/>
  <c r="C18" i="22"/>
  <c r="C10" i="21"/>
  <c r="J12" i="20"/>
  <c r="G19" i="22"/>
  <c r="G11" i="21"/>
  <c r="I14" i="20"/>
  <c r="H17" i="22"/>
  <c r="H10" i="21"/>
  <c r="J10" i="20"/>
  <c r="D19" i="22"/>
  <c r="D20" i="22"/>
  <c r="D11" i="21"/>
  <c r="M13" i="20"/>
  <c r="I26" i="22"/>
  <c r="J9" i="20" l="1"/>
  <c r="C11" i="21"/>
  <c r="C19" i="22"/>
  <c r="C20" i="22"/>
  <c r="J14" i="20"/>
  <c r="H19" i="22"/>
  <c r="H11" i="21"/>
  <c r="K12" i="20"/>
  <c r="G21" i="22"/>
  <c r="G12" i="21"/>
  <c r="I28" i="22"/>
  <c r="K10" i="20"/>
  <c r="D21" i="22"/>
  <c r="D22" i="22"/>
  <c r="D12" i="21"/>
  <c r="K9" i="20" l="1"/>
  <c r="C21" i="22"/>
  <c r="C12" i="21"/>
  <c r="C22" i="22"/>
  <c r="L12" i="20"/>
  <c r="G13" i="21"/>
  <c r="G23" i="22"/>
  <c r="L10" i="20"/>
  <c r="D13" i="21"/>
  <c r="D24" i="22"/>
  <c r="D23" i="22"/>
  <c r="K14" i="20"/>
  <c r="H21" i="22"/>
  <c r="H12" i="21"/>
  <c r="L9" i="20" l="1"/>
  <c r="C13" i="21"/>
  <c r="C24" i="22"/>
  <c r="C23" i="22"/>
  <c r="M10" i="20"/>
  <c r="D25" i="22"/>
  <c r="D14" i="21"/>
  <c r="D26" i="22"/>
  <c r="L14" i="20"/>
  <c r="H23" i="22"/>
  <c r="H13" i="21"/>
  <c r="M12" i="20"/>
  <c r="G25" i="22"/>
  <c r="G14" i="21"/>
  <c r="G29" i="22" l="1"/>
  <c r="C14" i="21"/>
  <c r="C25" i="22"/>
  <c r="M9" i="20"/>
  <c r="C26" i="22"/>
  <c r="D27" i="22"/>
  <c r="D15" i="21"/>
  <c r="D28" i="22"/>
  <c r="G15" i="21"/>
  <c r="G27" i="22"/>
  <c r="H14" i="21"/>
  <c r="M14" i="20"/>
  <c r="H25" i="22"/>
  <c r="C27" i="22" l="1"/>
  <c r="N9" i="20"/>
  <c r="C28" i="22"/>
  <c r="C15" i="21"/>
  <c r="H15" i="21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<sst xmlns="http://schemas.openxmlformats.org/spreadsheetml/2006/main" count="137" uniqueCount="106">
  <si>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</si>
  <si>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</si>
  <si>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</si>
  <si>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</si>
  <si>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</si>
  <si>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</si>
  <si>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</si>
  <si>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</si>
  <si>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</si>
  <si>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</si>
  <si>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</si>
  <si>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</si>
  <si>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</si>
  <si>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</si>
  <si>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</si>
  <si>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</si>
  <si>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</si>
  <si>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</si>
  <si>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</si>
  <si>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</si>
  <si>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</si>
  <si>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</si>
  <si>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</si>
  <si>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</si>
  <si>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</si>
  <si>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</si>
  <si>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</si>
  <si>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</si>
  <si>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</si>
  <si>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</si>
  <si>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</si>
  <si>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</si>
  <si>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</si>
  <si>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</si>
  <si>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</si>
  <si>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</si>
  <si>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</si>
  <si>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</si>
  <si>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</si>
  <si>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</si>
  <si>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</si>
  <si>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</si>
  <si>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</si>
  <si>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</si>
  <si>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</si>
  <si>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</si>
  <si>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</si>
  <si>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</si>
  <si>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</si>
  <si>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</si>
  <si>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</si>
  <si>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</si>
  <si>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</si>
  <si>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</si>
  <si>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</si>
  <si>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</si>
  <si>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</si>
  <si>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</si>
  <si>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</si>
  <si>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</si>
  <si>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</si>
  <si>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</si>
  <si>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</si>
  <si>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</si>
  <si>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</si>
  <si>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</si>
  <si>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</si>
  <si>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</si>
  <si>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</si>
  <si>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</si>
  <si>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</si>
  <si>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</si>
  <si>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</si>
  <si>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</si>
  <si>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</si>
  <si>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</si>
  <si>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</si>
  <si>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</si>
  <si>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</si>
  <si>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</si>
  <si>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</si>
  <si>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</si>
  <si>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</si>
  <si>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</si>
  <si>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</si>
  <si>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</si>
  <si>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</si>
  <si>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</si>
  <si>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</si>
  <si>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</si>
  <si>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</si>
  <si>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</si>
  <si>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</si>
  <si>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</si>
  <si>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</si>
  <si>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</si>
  <si>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Olexandr Balyk (UCC, olexandr.balyk@ucc.ie)</t>
  </si>
  <si>
    <t>Hannah Daly (UCC, h.daly@ucc.ie)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</si>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</sst>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3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3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3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3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3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3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3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3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3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3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3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3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35">
      <c r="A16" s="31" t="s">
        <v>82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3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3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35">
      <c r="A19" s="22" t="s">
        <v>83</v>
      </c>
      <c r="B19" s="30" t="s">
        <v>94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35">
      <c r="A20" s="22" t="s">
        <v>84</v>
      </c>
      <c r="B20" s="30" t="s">
        <v>95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35">
      <c r="A21" s="22" t="s">
        <v>85</v>
      </c>
      <c r="B21" s="25" t="s">
        <v>98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3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35">
      <c r="A23" s="22" t="s">
        <v>86</v>
      </c>
      <c r="B23" s="30" t="s">
        <v>96</v>
      </c>
      <c r="C23" s="30"/>
      <c r="D23" s="30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35">
      <c r="A24" s="22"/>
      <c r="B24" s="25" t="s">
        <v>97</v>
      </c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3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35">
      <c r="A26" s="22" t="s">
        <v>87</v>
      </c>
      <c r="B26" s="30" t="s">
        <v>102</v>
      </c>
      <c r="C26" s="30"/>
      <c r="D26" s="3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3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3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35">
      <c r="A29" s="22" t="s">
        <v>88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35">
      <c r="A30" s="22" t="s">
        <v>89</v>
      </c>
      <c r="B30" s="32" t="s">
        <v>90</v>
      </c>
      <c r="C30" s="30"/>
      <c r="D30" s="30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35">
      <c r="A31" s="22" t="s">
        <v>91</v>
      </c>
      <c r="B31" s="30" t="s">
        <v>92</v>
      </c>
      <c r="C31" s="30"/>
      <c r="D31" s="30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35">
      <c r="A32" s="28"/>
      <c r="B32" s="29" t="s">
        <v>93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3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3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3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3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3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3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3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3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3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3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35">
      <c r="A4">
        <v>2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23"/>
  <sheetViews>
    <sheetView topLeftCell="B1" workbookViewId="0">
      <selection activeCell="C5" sqref="C5"/>
    </sheetView>
  </sheetViews>
  <sheetFormatPr defaultColWidth="9.1796875" defaultRowHeight="14.5" x14ac:dyDescent="0.35"/>
  <cols>
    <col min="2" max="2" width="14" bestFit="1" customWidth="1"/>
    <col min="3" max="3" width="21.7265625" bestFit="1" customWidth="1"/>
    <col min="4" max="13" width="16.453125" bestFit="1" customWidth="1"/>
    <col min="14" max="14" width="16.453125" customWidth="1"/>
    <col min="22" max="22" width="10.54296875" bestFit="1" customWidth="1"/>
    <col min="23" max="23" width="12" bestFit="1" customWidth="1"/>
  </cols>
  <sheetData>
    <row r="4" spans="2:15" x14ac:dyDescent="0.35">
      <c r="B4" t="s">
        <v>61</v>
      </c>
      <c r="C4" t="str">
        <f xml:space="preserve"> _xlfn.TEXTJOIN("_",TRUE,"UC","WEM","CO2","Emissions")</f>
        <v>UC_WEM_CO2_Emissions</v>
      </c>
    </row>
    <row r="5" spans="2:15" x14ac:dyDescent="0.35">
      <c r="B5" t="s">
        <v>66</v>
      </c>
      <c r="C5" t="str">
        <f xml:space="preserve"> _xlfn.TEXTJOIN(" ",TRUE,"WEM CO2 Emissions Bound")</f>
        <v>WEM CO2 Emissions Bound</v>
      </c>
    </row>
    <row r="6" spans="2:15" x14ac:dyDescent="0.3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3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N7" si="0">+SUMIF($D$22:$D$23,LEFT($C$5,3),F$22:F$23)</f>
        <v>33394.346951961532</v>
      </c>
      <c r="G7" s="14">
        <f t="shared" si="0"/>
        <v>33230.461444037421</v>
      </c>
      <c r="H7" s="14">
        <f t="shared" si="0"/>
        <v>32539.99432570759</v>
      </c>
      <c r="I7" s="14">
        <f t="shared" si="0"/>
        <v>32241.660735922636</v>
      </c>
      <c r="J7" s="14">
        <f t="shared" si="0"/>
        <v>30946.012381086966</v>
      </c>
      <c r="K7" s="14">
        <f t="shared" si="0"/>
        <v>29909.180253073129</v>
      </c>
      <c r="L7" s="14">
        <f t="shared" si="0"/>
        <v>29498.224015191583</v>
      </c>
      <c r="M7" s="14">
        <f t="shared" si="0"/>
        <v>28377.843936727644</v>
      </c>
      <c r="N7" s="14">
        <f>+SUMIF($D$22:$D$23,LEFT($C$5,3),AG$22:AG$23)</f>
        <v>17726.082501034147</v>
      </c>
      <c r="O7">
        <v>5</v>
      </c>
    </row>
    <row r="8" spans="2:15" x14ac:dyDescent="0.35">
      <c r="B8" t="s">
        <v>76</v>
      </c>
      <c r="C8" t="s">
        <v>77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35">
      <c r="B9" t="s">
        <v>62</v>
      </c>
      <c r="C9" t="s">
        <v>100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35">
      <c r="B10" t="s">
        <v>71</v>
      </c>
      <c r="C10" t="s">
        <v>75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35">
      <c r="B11" t="s">
        <v>74</v>
      </c>
    </row>
    <row r="12" spans="2:15" x14ac:dyDescent="0.35">
      <c r="B12" t="s">
        <v>0</v>
      </c>
      <c r="C12" t="s">
        <v>105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:N12" si="8">L12</f>
        <v>LO</v>
      </c>
      <c r="N12" t="s">
        <v>68</v>
      </c>
    </row>
    <row r="13" spans="2:15" x14ac:dyDescent="0.35">
      <c r="B13" t="s">
        <v>78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35">
      <c r="B14" t="s">
        <v>79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35">
      <c r="C17" t="s">
        <v>99</v>
      </c>
    </row>
    <row r="21" spans="3:33" x14ac:dyDescent="0.35">
      <c r="E21" s="33">
        <v>2022</v>
      </c>
      <c r="F21" s="34">
        <v>2023</v>
      </c>
      <c r="G21" s="34">
        <v>2024</v>
      </c>
      <c r="H21" s="34">
        <v>2025</v>
      </c>
      <c r="I21" s="34">
        <v>2026</v>
      </c>
      <c r="J21" s="34">
        <v>2027</v>
      </c>
      <c r="K21" s="34">
        <v>2028</v>
      </c>
      <c r="L21" s="34">
        <v>2029</v>
      </c>
      <c r="M21" s="34">
        <v>2030</v>
      </c>
      <c r="N21" s="34">
        <v>2031</v>
      </c>
      <c r="O21" s="34">
        <v>2032</v>
      </c>
      <c r="P21" s="34">
        <v>2033</v>
      </c>
      <c r="Q21" s="34">
        <v>2034</v>
      </c>
      <c r="R21" s="34">
        <v>2035</v>
      </c>
      <c r="S21" s="34">
        <v>2036</v>
      </c>
      <c r="T21" s="34">
        <v>2037</v>
      </c>
      <c r="U21" s="34">
        <v>2038</v>
      </c>
      <c r="V21" s="34">
        <v>2039</v>
      </c>
      <c r="W21" s="34">
        <v>2040</v>
      </c>
      <c r="X21" s="34">
        <v>2041</v>
      </c>
      <c r="Y21" s="34">
        <v>2042</v>
      </c>
      <c r="Z21" s="34">
        <v>2043</v>
      </c>
      <c r="AA21" s="34">
        <v>2044</v>
      </c>
      <c r="AB21" s="34">
        <v>2045</v>
      </c>
      <c r="AC21" s="34">
        <v>2046</v>
      </c>
      <c r="AD21" s="34">
        <v>2047</v>
      </c>
      <c r="AE21" s="34">
        <v>2048</v>
      </c>
      <c r="AF21" s="34">
        <v>2049</v>
      </c>
      <c r="AG21" s="34">
        <v>2050</v>
      </c>
    </row>
    <row r="22" spans="3:33" x14ac:dyDescent="0.35">
      <c r="D22" t="s">
        <v>103</v>
      </c>
      <c r="E22" s="35">
        <v>36120.541870510591</v>
      </c>
      <c r="F22" s="35">
        <v>33394.346951961532</v>
      </c>
      <c r="G22" s="35">
        <v>33230.461444037421</v>
      </c>
      <c r="H22" s="35">
        <v>32539.99432570759</v>
      </c>
      <c r="I22" s="35">
        <v>32241.660735922636</v>
      </c>
      <c r="J22" s="35">
        <v>30946.012381086966</v>
      </c>
      <c r="K22" s="35">
        <v>29909.180253073129</v>
      </c>
      <c r="L22" s="35">
        <v>29498.224015191583</v>
      </c>
      <c r="M22" s="35">
        <v>28377.843936727644</v>
      </c>
      <c r="N22" s="35">
        <v>27689.653638313579</v>
      </c>
      <c r="O22" s="35">
        <v>26129.650186050134</v>
      </c>
      <c r="P22" s="35">
        <v>25541.651146935994</v>
      </c>
      <c r="Q22" s="35">
        <v>24910.969285124174</v>
      </c>
      <c r="R22" s="35">
        <v>24748.670234348599</v>
      </c>
      <c r="S22" s="35">
        <v>23727.913152271685</v>
      </c>
      <c r="T22" s="35">
        <v>23061.327512987617</v>
      </c>
      <c r="U22" s="35">
        <v>22646.738068440773</v>
      </c>
      <c r="V22" s="35">
        <v>21617.215600545227</v>
      </c>
      <c r="W22" s="35">
        <v>20700.480010350129</v>
      </c>
      <c r="X22" s="35">
        <v>19948.570771673287</v>
      </c>
      <c r="Y22" s="35">
        <v>19350.707545311543</v>
      </c>
      <c r="Z22" s="35">
        <v>19257.978892406329</v>
      </c>
      <c r="AA22" s="35">
        <v>18927.587871988169</v>
      </c>
      <c r="AB22" s="35">
        <v>18879.108898778017</v>
      </c>
      <c r="AC22" s="35">
        <v>18100.769535124247</v>
      </c>
      <c r="AD22" s="35">
        <v>18070.962054698768</v>
      </c>
      <c r="AE22" s="35">
        <v>17641.944923222272</v>
      </c>
      <c r="AF22" s="35">
        <v>17439.284131526918</v>
      </c>
      <c r="AG22" s="35">
        <v>17726.082501034147</v>
      </c>
    </row>
    <row r="23" spans="3:33" x14ac:dyDescent="0.35">
      <c r="D23" t="s">
        <v>104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6"/>
  <sheetViews>
    <sheetView tabSelected="1" workbookViewId="0">
      <selection activeCell="I21" sqref="I21"/>
    </sheetView>
  </sheetViews>
  <sheetFormatPr defaultColWidth="9.1796875" defaultRowHeight="14.5" x14ac:dyDescent="0.35"/>
  <cols>
    <col min="2" max="2" width="28.26953125" bestFit="1" customWidth="1"/>
    <col min="3" max="3" width="24.7265625" customWidth="1"/>
    <col min="4" max="4" width="8.81640625" bestFit="1" customWidth="1"/>
    <col min="5" max="5" width="16.453125" bestFit="1" customWidth="1"/>
    <col min="6" max="6" width="5.17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 x14ac:dyDescent="0.35">
      <c r="A1" t="s">
        <v>64</v>
      </c>
    </row>
    <row r="2" spans="1:11" x14ac:dyDescent="0.35">
      <c r="B2" s="9" t="str">
        <f>"~UC_Sets: R_E: "  &amp; _xlfn.TEXTJOIN(",",TRUE,Regions!C3)</f>
        <v>~UC_Sets: R_E: IE</v>
      </c>
    </row>
    <row r="3" spans="1:11" x14ac:dyDescent="0.35">
      <c r="B3" s="9" t="s">
        <v>73</v>
      </c>
    </row>
    <row r="4" spans="1:11" x14ac:dyDescent="0.35">
      <c r="G4" t="str">
        <f>IF(RIGHT(B2,1)&lt;&gt;" ","~UC_T","")</f>
        <v>~UC_T</v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76</v>
      </c>
      <c r="F5" s="11" t="s">
        <v>72</v>
      </c>
      <c r="G5" s="11" t="s">
        <v>0</v>
      </c>
      <c r="H5" s="12" t="s">
        <v>79</v>
      </c>
      <c r="I5" s="12" t="s">
        <v>78</v>
      </c>
      <c r="J5" s="8" t="s">
        <v>80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35">
      <c r="B7" t="str">
        <f>VLOOKUP(B$5, config!$B$4:$O$14,2,FALSE) &amp; "_Single"</f>
        <v>UC_WEM_CO2_Emissions_Single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WEM CO2 Emissions Bound - Single</v>
      </c>
    </row>
    <row r="8" spans="1:11" x14ac:dyDescent="0.35"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F8">
        <v>2023</v>
      </c>
      <c r="G8" t="str">
        <f>VLOOKUP(G$5, config!$B$4:$O$14,MATCH($F8,config!$B$6:$O$6,),FALSE)</f>
        <v>LO</v>
      </c>
      <c r="H8">
        <f>VLOOKUP(H$5, config!$B$4:$O$14,MATCH($F8,config!$B$6:$O$6,),FALSE)</f>
        <v>1</v>
      </c>
      <c r="J8">
        <f>VLOOKUP("Value", config!$B$4:$O$14,MATCH($F8,config!$B$6:$O$6,),FALSE)</f>
        <v>33394.346951961532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2024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33230.461444037421</v>
      </c>
    </row>
    <row r="10" spans="1:11" x14ac:dyDescent="0.35"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F10">
        <v>2025</v>
      </c>
      <c r="G10" t="str">
        <f>VLOOKUP(G$5, config!$B$4:$O$14,MATCH($F10,config!$B$6:$O$6,),FALSE)</f>
        <v>LO</v>
      </c>
      <c r="H10">
        <f>VLOOKUP(H$5, config!$B$4:$O$14,MATCH($F10,config!$B$6:$O$6,),FALSE)</f>
        <v>1</v>
      </c>
      <c r="J10">
        <f>VLOOKUP("Value", config!$B$4:$O$14,MATCH($F10,config!$B$6:$O$6,),FALSE)</f>
        <v>32539.99432570759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2026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32241.660735922636</v>
      </c>
    </row>
    <row r="12" spans="1:11" x14ac:dyDescent="0.35"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F12">
        <v>2027</v>
      </c>
      <c r="G12" t="str">
        <f>VLOOKUP(G$5, config!$B$4:$O$14,MATCH($F12,config!$B$6:$O$6,),FALSE)</f>
        <v>LO</v>
      </c>
      <c r="H12">
        <f>VLOOKUP(H$5, config!$B$4:$O$14,MATCH($F12,config!$B$6:$O$6,),FALSE)</f>
        <v>1</v>
      </c>
      <c r="J12">
        <f>VLOOKUP("Value", config!$B$4:$O$14,MATCH($F12,config!$B$6:$O$6,),FALSE)</f>
        <v>30946.012381086966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2028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29909.180253073129</v>
      </c>
    </row>
    <row r="14" spans="1:11" x14ac:dyDescent="0.35"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F14">
        <v>2029</v>
      </c>
      <c r="G14" t="str">
        <f>VLOOKUP(G$5, config!$B$4:$O$14,MATCH($F14,config!$B$6:$O$6,),FALSE)</f>
        <v>LO</v>
      </c>
      <c r="H14">
        <f>VLOOKUP(H$5, config!$B$4:$O$14,MATCH($F14,config!$B$6:$O$6,),FALSE)</f>
        <v>1</v>
      </c>
      <c r="J14">
        <f>VLOOKUP("Value", config!$B$4:$O$14,MATCH($F14,config!$B$6:$O$6,),FALSE)</f>
        <v>29498.224015191583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2030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28377.843936727644</v>
      </c>
    </row>
    <row r="16" spans="1:11" x14ac:dyDescent="0.35">
      <c r="F16">
        <v>0</v>
      </c>
      <c r="J16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G4" sqref="G4"/>
    </sheetView>
  </sheetViews>
  <sheetFormatPr defaultColWidth="9.1796875" defaultRowHeight="14.5" x14ac:dyDescent="0.3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 x14ac:dyDescent="0.35">
      <c r="A1" t="s">
        <v>65</v>
      </c>
    </row>
    <row r="2" spans="1:11" x14ac:dyDescent="0.35">
      <c r="B2" s="9" t="str">
        <f>"~UC_Sets: R_S: " &amp; _xlfn.TEXTJOIN(",",TRUE,Regions!D3:AD3)</f>
        <v xml:space="preserve">~UC_Sets: R_S: </v>
      </c>
    </row>
    <row r="3" spans="1:11" x14ac:dyDescent="0.35">
      <c r="B3" s="9" t="s">
        <v>73</v>
      </c>
    </row>
    <row r="4" spans="1:11" x14ac:dyDescent="0.35">
      <c r="G4" t="str">
        <f>IF(RIGHT(B2,1)&lt;&gt;" ","~UC_T","")</f>
        <v/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76</v>
      </c>
      <c r="F5" s="11" t="s">
        <v>72</v>
      </c>
      <c r="G5" s="11" t="s">
        <v>0</v>
      </c>
      <c r="H5" s="12" t="s">
        <v>79</v>
      </c>
      <c r="I5" s="12" t="s">
        <v>78</v>
      </c>
      <c r="J5" s="8" t="s">
        <v>81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35">
      <c r="B7" t="str">
        <f>VLOOKUP(B$5, config!$B$4:$O$14,2,FALSE) &amp; "_Multi"</f>
        <v>UC_WEM_CO2_Emissions_Multi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WEM CO2 Emissions Bound - Multi</v>
      </c>
    </row>
    <row r="8" spans="1:11" x14ac:dyDescent="0.35">
      <c r="B8" t="s">
        <v>101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35">
      <c r="B10" t="s">
        <v>101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35">
      <c r="B12" t="s">
        <v>101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33394.346951961532</v>
      </c>
    </row>
    <row r="14" spans="1:11" x14ac:dyDescent="0.35">
      <c r="B14" t="s">
        <v>101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33230.461444037421</v>
      </c>
    </row>
    <row r="16" spans="1:11" x14ac:dyDescent="0.35">
      <c r="B16" t="s">
        <v>101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3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32539.99432570759</v>
      </c>
    </row>
    <row r="18" spans="2:10" x14ac:dyDescent="0.35">
      <c r="B18" t="s">
        <v>101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3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32241.660735922636</v>
      </c>
    </row>
    <row r="20" spans="2:10" x14ac:dyDescent="0.35">
      <c r="B20" t="s">
        <v>101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3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30946.012381086966</v>
      </c>
    </row>
    <row r="22" spans="2:10" x14ac:dyDescent="0.35">
      <c r="B22" t="s">
        <v>101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3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29909.180253073129</v>
      </c>
    </row>
    <row r="24" spans="2:10" x14ac:dyDescent="0.35">
      <c r="B24" t="s">
        <v>101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3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29498.224015191583</v>
      </c>
    </row>
    <row r="26" spans="2:10" x14ac:dyDescent="0.35">
      <c r="B26" t="s">
        <v>101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3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28377.843936727644</v>
      </c>
    </row>
    <row r="28" spans="2:10" x14ac:dyDescent="0.35">
      <c r="B28" t="s">
        <v>101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3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17726.082501034147</v>
      </c>
    </row>
    <row r="30" spans="2:10" x14ac:dyDescent="0.35">
      <c r="B30" t="s">
        <v>101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3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533214747905731</vt:r8>
  </property>
</Properties>
</file>